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43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321A574C-131C-4EC0-82C1-D048E1024933}" xr6:coauthVersionLast="47" xr6:coauthVersionMax="47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110" i="371" l="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M818" i="367"/>
  <c r="M817" i="367"/>
  <c r="M816" i="367"/>
  <c r="M815" i="367"/>
  <c r="M814" i="367"/>
  <c r="M813" i="367"/>
  <c r="M812" i="367"/>
  <c r="M811" i="367"/>
  <c r="M810" i="367"/>
  <c r="M809" i="367"/>
  <c r="M808" i="367"/>
  <c r="M807" i="367"/>
  <c r="M806" i="367"/>
  <c r="M805" i="367"/>
  <c r="M804" i="367"/>
  <c r="M803" i="367"/>
  <c r="M802" i="367"/>
  <c r="M801" i="367"/>
  <c r="M800" i="367"/>
  <c r="M799" i="367"/>
  <c r="M798" i="367"/>
  <c r="M797" i="367"/>
  <c r="M796" i="367"/>
  <c r="M795" i="367"/>
  <c r="M794" i="367"/>
  <c r="M793" i="367"/>
  <c r="M792" i="367"/>
  <c r="M791" i="367"/>
  <c r="M790" i="367"/>
  <c r="M789" i="367"/>
  <c r="M788" i="367"/>
  <c r="M787" i="367"/>
  <c r="M786" i="367"/>
  <c r="M785" i="367"/>
  <c r="M784" i="367"/>
  <c r="M783" i="367"/>
  <c r="M782" i="367"/>
  <c r="M781" i="367"/>
  <c r="M780" i="367"/>
  <c r="M779" i="367"/>
  <c r="M778" i="367"/>
  <c r="M777" i="367"/>
  <c r="M776" i="367"/>
  <c r="M775" i="367"/>
  <c r="M774" i="367"/>
  <c r="M773" i="367"/>
  <c r="M772" i="367"/>
  <c r="M771" i="367"/>
  <c r="M770" i="367"/>
  <c r="M769" i="367"/>
  <c r="M768" i="367"/>
  <c r="M767" i="367"/>
  <c r="M766" i="367"/>
  <c r="M765" i="367"/>
  <c r="M764" i="367"/>
  <c r="M763" i="367"/>
  <c r="M762" i="367"/>
  <c r="M761" i="367"/>
  <c r="M760" i="367"/>
  <c r="M759" i="367"/>
  <c r="M758" i="367"/>
  <c r="M757" i="367"/>
  <c r="M756" i="367"/>
  <c r="M755" i="367"/>
  <c r="M754" i="367"/>
  <c r="M753" i="367"/>
  <c r="M752" i="367"/>
  <c r="M751" i="367"/>
  <c r="M750" i="367"/>
  <c r="M749" i="367"/>
  <c r="M748" i="367"/>
  <c r="M747" i="367"/>
  <c r="M746" i="367"/>
  <c r="M745" i="367"/>
  <c r="M744" i="367"/>
  <c r="M743" i="367"/>
  <c r="M742" i="367"/>
  <c r="M741" i="367"/>
  <c r="M740" i="367"/>
  <c r="M739" i="367"/>
  <c r="M738" i="367"/>
  <c r="M737" i="367"/>
  <c r="M736" i="367"/>
  <c r="M735" i="367"/>
  <c r="M734" i="367"/>
  <c r="M733" i="367"/>
  <c r="M732" i="367"/>
  <c r="M731" i="367"/>
  <c r="M730" i="367"/>
  <c r="M729" i="367"/>
  <c r="M728" i="367"/>
  <c r="M727" i="367"/>
  <c r="M726" i="367"/>
  <c r="M725" i="367"/>
  <c r="M724" i="367"/>
  <c r="M723" i="367"/>
  <c r="M722" i="367"/>
  <c r="M721" i="367"/>
  <c r="M720" i="367"/>
  <c r="M719" i="367"/>
  <c r="M718" i="367"/>
  <c r="M717" i="367"/>
  <c r="M716" i="367"/>
  <c r="M715" i="367"/>
  <c r="M714" i="367"/>
  <c r="M713" i="367"/>
  <c r="M712" i="367"/>
  <c r="M711" i="367"/>
  <c r="M710" i="367"/>
  <c r="M709" i="367"/>
  <c r="M708" i="367"/>
  <c r="M707" i="367"/>
  <c r="M706" i="367"/>
  <c r="M705" i="367"/>
  <c r="M704" i="367"/>
  <c r="M703" i="367"/>
  <c r="M702" i="367"/>
  <c r="M701" i="367"/>
  <c r="M700" i="367"/>
  <c r="M699" i="367"/>
  <c r="M698" i="367"/>
  <c r="M697" i="367"/>
  <c r="M696" i="367"/>
  <c r="M695" i="367"/>
  <c r="M694" i="367"/>
  <c r="M693" i="367"/>
  <c r="M692" i="367"/>
  <c r="M691" i="367"/>
  <c r="M690" i="367"/>
  <c r="M689" i="367"/>
  <c r="M688" i="367"/>
  <c r="M687" i="367"/>
  <c r="M686" i="367"/>
  <c r="M685" i="367"/>
  <c r="M684" i="367"/>
  <c r="M683" i="367"/>
  <c r="M682" i="367"/>
  <c r="M681" i="367"/>
  <c r="M680" i="367"/>
  <c r="M679" i="367"/>
  <c r="M678" i="367"/>
  <c r="M677" i="367"/>
  <c r="M676" i="367"/>
  <c r="M675" i="367"/>
  <c r="M674" i="367"/>
  <c r="M673" i="367"/>
  <c r="M672" i="367"/>
  <c r="M671" i="367"/>
  <c r="M670" i="367"/>
  <c r="M669" i="367"/>
  <c r="M668" i="367"/>
  <c r="M667" i="367"/>
  <c r="M666" i="367"/>
  <c r="M665" i="367"/>
  <c r="M664" i="367"/>
  <c r="M663" i="367"/>
  <c r="M662" i="367"/>
  <c r="M661" i="367"/>
  <c r="M660" i="367"/>
  <c r="M659" i="367"/>
  <c r="M658" i="367"/>
  <c r="M657" i="367"/>
  <c r="M656" i="367"/>
  <c r="M655" i="367"/>
  <c r="M654" i="367"/>
  <c r="M653" i="367"/>
  <c r="M652" i="367"/>
  <c r="M651" i="367"/>
  <c r="M650" i="367"/>
  <c r="M649" i="367"/>
  <c r="M648" i="367"/>
  <c r="M647" i="367"/>
  <c r="M646" i="367"/>
  <c r="M645" i="367"/>
  <c r="M644" i="367"/>
  <c r="M643" i="367"/>
  <c r="M642" i="367"/>
  <c r="M641" i="367"/>
  <c r="M640" i="367"/>
  <c r="M639" i="367"/>
  <c r="M638" i="367"/>
  <c r="M637" i="367"/>
  <c r="M636" i="367"/>
  <c r="M635" i="367"/>
  <c r="M634" i="367"/>
  <c r="M633" i="367"/>
  <c r="M632" i="367"/>
  <c r="M631" i="367"/>
  <c r="M630" i="367"/>
  <c r="M629" i="367"/>
  <c r="M628" i="367"/>
  <c r="M627" i="367"/>
  <c r="M626" i="367"/>
  <c r="M625" i="367"/>
  <c r="M624" i="367"/>
  <c r="M623" i="367"/>
  <c r="M622" i="367"/>
  <c r="M621" i="367"/>
  <c r="M620" i="367"/>
  <c r="M619" i="367"/>
  <c r="M618" i="367"/>
  <c r="M617" i="367"/>
  <c r="M616" i="367"/>
  <c r="M615" i="367"/>
  <c r="M614" i="367"/>
  <c r="M613" i="367"/>
  <c r="M612" i="367"/>
  <c r="M611" i="367"/>
  <c r="M610" i="367"/>
  <c r="M609" i="367"/>
  <c r="M608" i="367"/>
  <c r="M607" i="367"/>
  <c r="M606" i="367"/>
  <c r="M605" i="367"/>
  <c r="M604" i="367"/>
  <c r="M603" i="367"/>
  <c r="M602" i="367"/>
  <c r="M601" i="367"/>
  <c r="M600" i="367"/>
  <c r="M599" i="367"/>
  <c r="M598" i="367"/>
  <c r="M597" i="367"/>
  <c r="M596" i="367"/>
  <c r="M595" i="367"/>
  <c r="M594" i="367"/>
  <c r="M593" i="367"/>
  <c r="M592" i="367"/>
  <c r="M591" i="367"/>
  <c r="M590" i="367"/>
  <c r="M589" i="367"/>
  <c r="M588" i="367"/>
  <c r="M587" i="367"/>
  <c r="M586" i="367"/>
  <c r="M585" i="367"/>
  <c r="M584" i="367"/>
  <c r="M583" i="367"/>
  <c r="M582" i="367"/>
  <c r="M581" i="367"/>
  <c r="M580" i="367"/>
  <c r="M579" i="367"/>
  <c r="M578" i="367"/>
  <c r="M577" i="367"/>
  <c r="M576" i="367"/>
  <c r="M575" i="367"/>
  <c r="M574" i="367"/>
  <c r="M573" i="367"/>
  <c r="M572" i="367"/>
  <c r="M571" i="367"/>
  <c r="M570" i="367"/>
  <c r="M569" i="367"/>
  <c r="M568" i="367"/>
  <c r="M567" i="367"/>
  <c r="M566" i="367"/>
  <c r="M565" i="367"/>
  <c r="M564" i="367"/>
  <c r="M563" i="367"/>
  <c r="M562" i="367"/>
  <c r="M561" i="367"/>
  <c r="M560" i="367"/>
  <c r="M559" i="367"/>
  <c r="M558" i="367"/>
  <c r="M557" i="367"/>
  <c r="M556" i="367"/>
  <c r="M555" i="367"/>
  <c r="M554" i="367"/>
  <c r="M553" i="367"/>
  <c r="M552" i="367"/>
  <c r="M551" i="367"/>
  <c r="M550" i="367"/>
  <c r="M549" i="367"/>
  <c r="M548" i="367"/>
  <c r="M547" i="367"/>
  <c r="M546" i="367"/>
  <c r="M545" i="367"/>
  <c r="M544" i="367"/>
  <c r="M543" i="367"/>
  <c r="M542" i="367"/>
  <c r="M541" i="367"/>
  <c r="M540" i="367"/>
  <c r="M539" i="367"/>
  <c r="M538" i="367"/>
  <c r="M537" i="367"/>
  <c r="M536" i="367"/>
  <c r="M535" i="367"/>
  <c r="M534" i="367"/>
  <c r="M533" i="367"/>
  <c r="M532" i="367"/>
  <c r="M531" i="367"/>
  <c r="M530" i="367"/>
  <c r="M529" i="367"/>
  <c r="M528" i="367"/>
  <c r="M527" i="367"/>
  <c r="M526" i="367"/>
  <c r="M525" i="367"/>
  <c r="M524" i="367"/>
  <c r="M523" i="367"/>
  <c r="M522" i="367"/>
  <c r="M521" i="367"/>
  <c r="M520" i="367"/>
  <c r="M519" i="367"/>
  <c r="M518" i="367"/>
  <c r="M517" i="367"/>
  <c r="M516" i="367"/>
  <c r="M515" i="367"/>
  <c r="M514" i="367"/>
  <c r="M513" i="367"/>
  <c r="M512" i="367"/>
  <c r="M511" i="367"/>
  <c r="M510" i="367"/>
  <c r="M509" i="367"/>
  <c r="M508" i="367"/>
  <c r="M507" i="367"/>
  <c r="M506" i="367"/>
  <c r="M505" i="367"/>
  <c r="M504" i="367"/>
  <c r="M503" i="367"/>
  <c r="M502" i="367"/>
  <c r="M501" i="367"/>
  <c r="M500" i="367"/>
  <c r="M499" i="367"/>
  <c r="M498" i="367"/>
  <c r="M497" i="367"/>
  <c r="M496" i="367"/>
  <c r="M495" i="367"/>
  <c r="M494" i="367"/>
  <c r="M493" i="367"/>
  <c r="M492" i="367"/>
  <c r="M491" i="367"/>
  <c r="M490" i="367"/>
  <c r="M489" i="367"/>
  <c r="M488" i="367"/>
  <c r="M487" i="367"/>
  <c r="M486" i="367"/>
  <c r="M485" i="367"/>
  <c r="M484" i="367"/>
  <c r="M483" i="367"/>
  <c r="M482" i="367"/>
  <c r="M481" i="367"/>
  <c r="M480" i="367"/>
  <c r="M479" i="367"/>
  <c r="M478" i="367"/>
  <c r="M477" i="367"/>
  <c r="M476" i="367"/>
  <c r="M475" i="367"/>
  <c r="M474" i="367"/>
  <c r="M473" i="367"/>
  <c r="M472" i="367"/>
  <c r="M471" i="367"/>
  <c r="M470" i="367"/>
  <c r="M469" i="367"/>
  <c r="M468" i="367"/>
  <c r="M467" i="367"/>
  <c r="M466" i="367"/>
  <c r="M465" i="367"/>
  <c r="M464" i="367"/>
  <c r="M463" i="367"/>
  <c r="M462" i="367"/>
  <c r="M461" i="367"/>
  <c r="M460" i="367"/>
  <c r="M459" i="367"/>
  <c r="M458" i="367"/>
  <c r="M457" i="367"/>
  <c r="M456" i="367"/>
  <c r="M455" i="367"/>
  <c r="M454" i="367"/>
  <c r="M453" i="367"/>
  <c r="M452" i="367"/>
  <c r="M451" i="367"/>
  <c r="M450" i="367"/>
  <c r="M449" i="367"/>
  <c r="M448" i="367"/>
  <c r="M447" i="367"/>
  <c r="M446" i="367"/>
  <c r="M445" i="367"/>
  <c r="M444" i="367"/>
  <c r="M443" i="367"/>
  <c r="M442" i="367"/>
  <c r="M441" i="367"/>
  <c r="M440" i="367"/>
  <c r="M439" i="367"/>
  <c r="M438" i="367"/>
  <c r="M437" i="367"/>
  <c r="M436" i="367"/>
  <c r="M435" i="367"/>
  <c r="M434" i="367"/>
  <c r="M433" i="367"/>
  <c r="M432" i="367"/>
  <c r="M431" i="367"/>
  <c r="M430" i="367"/>
  <c r="M429" i="367"/>
  <c r="M428" i="367"/>
  <c r="M427" i="367"/>
  <c r="M426" i="367"/>
  <c r="M425" i="367"/>
  <c r="M424" i="367"/>
  <c r="M423" i="367"/>
  <c r="M422" i="367"/>
  <c r="M421" i="367"/>
  <c r="M420" i="367"/>
  <c r="M419" i="367"/>
  <c r="M418" i="367"/>
  <c r="M417" i="367"/>
  <c r="M416" i="367"/>
  <c r="M415" i="367"/>
  <c r="M414" i="367"/>
  <c r="M413" i="367"/>
  <c r="M412" i="367"/>
  <c r="M411" i="367"/>
  <c r="M410" i="367"/>
  <c r="M409" i="367"/>
  <c r="M408" i="367"/>
  <c r="M407" i="367"/>
  <c r="M406" i="367"/>
  <c r="M405" i="367"/>
  <c r="M404" i="367"/>
  <c r="M403" i="367"/>
  <c r="M402" i="367"/>
  <c r="M401" i="367"/>
  <c r="M400" i="367"/>
  <c r="M399" i="367"/>
  <c r="M398" i="367"/>
  <c r="M397" i="367"/>
  <c r="M396" i="367"/>
  <c r="M395" i="367"/>
  <c r="M394" i="367"/>
  <c r="M393" i="367"/>
  <c r="M392" i="367"/>
  <c r="M391" i="367"/>
  <c r="M390" i="367"/>
  <c r="M389" i="367"/>
  <c r="M388" i="367"/>
  <c r="M387" i="367"/>
  <c r="M386" i="367"/>
  <c r="M385" i="367"/>
  <c r="M384" i="367"/>
  <c r="M383" i="367"/>
  <c r="M382" i="367"/>
  <c r="M381" i="367"/>
  <c r="M380" i="367"/>
  <c r="M379" i="367"/>
  <c r="M378" i="367"/>
  <c r="M377" i="367"/>
  <c r="M376" i="367"/>
  <c r="M375" i="367"/>
  <c r="M374" i="367"/>
  <c r="M373" i="367"/>
  <c r="M372" i="367"/>
  <c r="M371" i="367"/>
  <c r="M370" i="367"/>
  <c r="M369" i="367"/>
  <c r="M368" i="367"/>
  <c r="M367" i="367"/>
  <c r="M366" i="367"/>
  <c r="M365" i="367"/>
  <c r="M364" i="367"/>
  <c r="M363" i="367"/>
  <c r="M362" i="367"/>
  <c r="M361" i="367"/>
  <c r="M360" i="367"/>
  <c r="M359" i="367"/>
  <c r="M358" i="367"/>
  <c r="M357" i="367"/>
  <c r="M356" i="367"/>
  <c r="M355" i="367"/>
  <c r="M354" i="367"/>
  <c r="M353" i="367"/>
  <c r="M352" i="367"/>
  <c r="M351" i="367"/>
  <c r="M350" i="367"/>
  <c r="M349" i="367"/>
  <c r="M348" i="367"/>
  <c r="M347" i="367"/>
  <c r="M346" i="367"/>
  <c r="M345" i="367"/>
  <c r="M344" i="367"/>
  <c r="M343" i="367"/>
  <c r="M342" i="367"/>
  <c r="M341" i="367"/>
  <c r="M340" i="367"/>
  <c r="M339" i="367"/>
  <c r="M338" i="367"/>
  <c r="M337" i="367"/>
  <c r="M336" i="367"/>
  <c r="M335" i="367"/>
  <c r="M334" i="367"/>
  <c r="M333" i="367"/>
  <c r="M332" i="367"/>
  <c r="M331" i="367"/>
  <c r="M330" i="367"/>
  <c r="M329" i="367"/>
  <c r="M328" i="367"/>
  <c r="M327" i="367"/>
  <c r="M326" i="367"/>
  <c r="M325" i="367"/>
  <c r="M324" i="367"/>
  <c r="M323" i="367"/>
  <c r="M322" i="367"/>
  <c r="M321" i="367"/>
  <c r="M320" i="367"/>
  <c r="M319" i="367"/>
  <c r="M318" i="367"/>
  <c r="M317" i="367"/>
  <c r="M316" i="367"/>
  <c r="M315" i="367"/>
  <c r="M314" i="367"/>
  <c r="M313" i="367"/>
  <c r="M312" i="367"/>
  <c r="M311" i="367"/>
  <c r="M310" i="367"/>
  <c r="M309" i="367"/>
  <c r="M308" i="367"/>
  <c r="M307" i="367"/>
  <c r="M306" i="367"/>
  <c r="M305" i="367"/>
  <c r="M304" i="367"/>
  <c r="M303" i="367"/>
  <c r="M302" i="367"/>
  <c r="M301" i="367"/>
  <c r="M300" i="367"/>
  <c r="M299" i="367"/>
  <c r="M298" i="367"/>
  <c r="M297" i="367"/>
  <c r="M296" i="367"/>
  <c r="M295" i="367"/>
  <c r="M294" i="367"/>
  <c r="M293" i="367"/>
  <c r="M292" i="367"/>
  <c r="M291" i="367"/>
  <c r="M290" i="367"/>
  <c r="M289" i="367"/>
  <c r="M288" i="367"/>
  <c r="M287" i="367"/>
  <c r="M286" i="367"/>
  <c r="M285" i="367"/>
  <c r="M284" i="367"/>
  <c r="M283" i="367"/>
  <c r="M282" i="367"/>
  <c r="M281" i="367"/>
  <c r="M280" i="367"/>
  <c r="M279" i="367"/>
  <c r="M278" i="367"/>
  <c r="M277" i="367"/>
  <c r="M276" i="367"/>
  <c r="M275" i="367"/>
  <c r="M274" i="367"/>
  <c r="M273" i="367"/>
  <c r="M272" i="367"/>
  <c r="M271" i="367"/>
  <c r="M270" i="367"/>
  <c r="M269" i="367"/>
  <c r="M268" i="367"/>
  <c r="M267" i="367"/>
  <c r="M266" i="367"/>
  <c r="M265" i="367"/>
  <c r="M264" i="367"/>
  <c r="M263" i="367"/>
  <c r="M262" i="367"/>
  <c r="M261" i="367"/>
  <c r="M260" i="367"/>
  <c r="M259" i="367"/>
  <c r="M258" i="367"/>
  <c r="M257" i="367"/>
  <c r="M256" i="367"/>
  <c r="M255" i="367"/>
  <c r="M254" i="367"/>
  <c r="M253" i="367"/>
  <c r="M252" i="367"/>
  <c r="M251" i="367"/>
  <c r="M250" i="367"/>
  <c r="M249" i="367"/>
  <c r="M248" i="367"/>
  <c r="M247" i="367"/>
  <c r="M246" i="367"/>
  <c r="M245" i="367"/>
  <c r="M244" i="367"/>
  <c r="M243" i="367"/>
  <c r="M242" i="367"/>
  <c r="M241" i="367"/>
  <c r="M240" i="367"/>
  <c r="M239" i="367"/>
  <c r="M238" i="367"/>
  <c r="M237" i="367"/>
  <c r="M236" i="367"/>
  <c r="M235" i="367"/>
  <c r="M234" i="367"/>
  <c r="M233" i="367"/>
  <c r="M232" i="367"/>
  <c r="M231" i="367"/>
  <c r="M230" i="367"/>
  <c r="M229" i="367"/>
  <c r="M228" i="367"/>
  <c r="M227" i="367"/>
  <c r="M226" i="367"/>
  <c r="M225" i="367"/>
  <c r="M224" i="367"/>
  <c r="M223" i="367"/>
  <c r="M222" i="367"/>
  <c r="M221" i="367"/>
  <c r="M220" i="367"/>
  <c r="M219" i="367"/>
  <c r="M218" i="367"/>
  <c r="M217" i="367"/>
  <c r="M216" i="367"/>
  <c r="M215" i="367"/>
  <c r="M214" i="367"/>
  <c r="M213" i="367"/>
  <c r="M212" i="367"/>
  <c r="M211" i="367"/>
  <c r="M210" i="367"/>
  <c r="M209" i="367"/>
  <c r="M208" i="367"/>
  <c r="M207" i="367"/>
  <c r="M206" i="367"/>
  <c r="M205" i="367"/>
  <c r="M204" i="367"/>
  <c r="M203" i="367"/>
  <c r="M202" i="367"/>
  <c r="M201" i="367"/>
  <c r="M200" i="367"/>
  <c r="M199" i="367"/>
  <c r="M198" i="367"/>
  <c r="M197" i="367"/>
  <c r="M196" i="367"/>
  <c r="M195" i="367"/>
  <c r="M194" i="367"/>
  <c r="M193" i="367"/>
  <c r="M192" i="367"/>
  <c r="M191" i="367"/>
  <c r="M190" i="367"/>
  <c r="M189" i="367"/>
  <c r="M188" i="367"/>
  <c r="M187" i="367"/>
  <c r="M186" i="367"/>
  <c r="M185" i="367"/>
  <c r="M184" i="367"/>
  <c r="M183" i="367"/>
  <c r="M182" i="367"/>
  <c r="M181" i="367"/>
  <c r="M180" i="367"/>
  <c r="M179" i="367"/>
  <c r="M178" i="367"/>
  <c r="M177" i="367"/>
  <c r="M176" i="367"/>
  <c r="M175" i="367"/>
  <c r="M174" i="367"/>
  <c r="M173" i="367"/>
  <c r="M172" i="367"/>
  <c r="M171" i="367"/>
  <c r="M170" i="367"/>
  <c r="M169" i="367"/>
  <c r="M168" i="367"/>
  <c r="M167" i="367"/>
  <c r="M166" i="367"/>
  <c r="M165" i="367"/>
  <c r="M164" i="367"/>
  <c r="M163" i="367"/>
  <c r="M162" i="367"/>
  <c r="M161" i="367"/>
  <c r="M160" i="367"/>
  <c r="M159" i="367"/>
  <c r="M158" i="367"/>
  <c r="M157" i="367"/>
  <c r="M156" i="367"/>
  <c r="M155" i="367"/>
  <c r="M154" i="367"/>
  <c r="M153" i="367"/>
  <c r="M152" i="367"/>
  <c r="M151" i="367"/>
  <c r="M150" i="367"/>
  <c r="M149" i="367"/>
  <c r="M148" i="367"/>
  <c r="M147" i="367"/>
  <c r="M146" i="367"/>
  <c r="M145" i="367"/>
  <c r="M144" i="367"/>
  <c r="M143" i="367"/>
  <c r="M142" i="367"/>
  <c r="M141" i="367"/>
  <c r="M140" i="367"/>
  <c r="M139" i="367"/>
  <c r="M138" i="367"/>
  <c r="M137" i="367"/>
  <c r="M136" i="367"/>
  <c r="M135" i="367"/>
  <c r="M134" i="367"/>
  <c r="M133" i="367"/>
  <c r="M132" i="367"/>
  <c r="M131" i="367"/>
  <c r="M130" i="367"/>
  <c r="M129" i="367"/>
  <c r="M128" i="367"/>
  <c r="M127" i="367"/>
  <c r="M126" i="367"/>
  <c r="M125" i="367"/>
  <c r="M124" i="367"/>
  <c r="M123" i="367"/>
  <c r="M122" i="367"/>
  <c r="M121" i="367"/>
  <c r="M120" i="367"/>
  <c r="M119" i="367"/>
  <c r="M118" i="367"/>
  <c r="M117" i="367"/>
  <c r="M116" i="367"/>
  <c r="M115" i="367"/>
  <c r="M114" i="367"/>
  <c r="M113" i="367"/>
  <c r="M112" i="367"/>
  <c r="M111" i="367"/>
  <c r="M110" i="367"/>
  <c r="M109" i="367"/>
  <c r="M108" i="367"/>
  <c r="M107" i="367"/>
  <c r="M106" i="367"/>
  <c r="M105" i="367"/>
  <c r="M104" i="367"/>
  <c r="M103" i="367"/>
  <c r="M102" i="367"/>
  <c r="M101" i="367"/>
  <c r="M100" i="367"/>
  <c r="M99" i="367"/>
  <c r="M98" i="367"/>
  <c r="M97" i="367"/>
  <c r="M96" i="367"/>
  <c r="M95" i="367"/>
  <c r="M94" i="367"/>
  <c r="M93" i="367"/>
  <c r="M92" i="367"/>
  <c r="M91" i="367"/>
  <c r="M90" i="367"/>
  <c r="M89" i="367"/>
  <c r="M88" i="367"/>
  <c r="M87" i="367"/>
  <c r="M86" i="367"/>
  <c r="M85" i="367"/>
  <c r="M84" i="367"/>
  <c r="M83" i="367"/>
  <c r="M82" i="367"/>
  <c r="M81" i="367"/>
  <c r="M80" i="367"/>
  <c r="M79" i="367"/>
  <c r="M78" i="367"/>
  <c r="M77" i="367"/>
  <c r="M76" i="367"/>
  <c r="M75" i="367"/>
  <c r="M74" i="367"/>
  <c r="M73" i="367"/>
  <c r="M72" i="367"/>
  <c r="M71" i="367"/>
  <c r="M70" i="367"/>
  <c r="M69" i="367"/>
  <c r="M68" i="367"/>
  <c r="M67" i="367"/>
  <c r="M66" i="367"/>
  <c r="M65" i="367"/>
  <c r="M64" i="367"/>
  <c r="M63" i="367"/>
  <c r="M62" i="367"/>
  <c r="M61" i="367"/>
  <c r="M60" i="367"/>
  <c r="M59" i="367"/>
  <c r="M58" i="367"/>
  <c r="M57" i="367"/>
  <c r="M56" i="367"/>
  <c r="M55" i="367"/>
  <c r="M54" i="367"/>
  <c r="M53" i="367"/>
  <c r="M52" i="367"/>
  <c r="M51" i="367"/>
  <c r="M50" i="367"/>
  <c r="M49" i="367"/>
  <c r="M48" i="367"/>
  <c r="M47" i="367"/>
  <c r="M46" i="367"/>
  <c r="M45" i="367"/>
  <c r="M44" i="367"/>
  <c r="M43" i="367"/>
  <c r="M42" i="367"/>
  <c r="M41" i="367"/>
  <c r="M40" i="367"/>
  <c r="M39" i="367"/>
  <c r="M38" i="367"/>
  <c r="M37" i="367"/>
  <c r="M36" i="367"/>
  <c r="M35" i="367"/>
  <c r="M34" i="367"/>
  <c r="M33" i="367"/>
  <c r="M32" i="367"/>
  <c r="M31" i="367"/>
  <c r="M30" i="367"/>
  <c r="M29" i="367"/>
  <c r="M28" i="367"/>
  <c r="M27" i="367"/>
  <c r="M26" i="367"/>
  <c r="M25" i="367"/>
  <c r="M24" i="367"/>
  <c r="M23" i="367"/>
  <c r="M22" i="367"/>
  <c r="M21" i="367"/>
  <c r="M20" i="367"/>
  <c r="M19" i="367"/>
  <c r="M18" i="367"/>
  <c r="M17" i="367"/>
  <c r="M16" i="367"/>
  <c r="M15" i="367"/>
  <c r="M14" i="367"/>
  <c r="M13" i="367"/>
  <c r="M12" i="367"/>
  <c r="M11" i="367"/>
  <c r="M10" i="367"/>
  <c r="M9" i="367"/>
  <c r="M8" i="367"/>
  <c r="M7" i="367"/>
  <c r="M6" i="367"/>
  <c r="A19" i="414"/>
  <c r="C9" i="431"/>
  <c r="C17" i="431"/>
  <c r="D15" i="431"/>
  <c r="E13" i="431"/>
  <c r="F11" i="431"/>
  <c r="G9" i="431"/>
  <c r="G17" i="431"/>
  <c r="I13" i="431"/>
  <c r="J11" i="431"/>
  <c r="K9" i="431"/>
  <c r="K17" i="431"/>
  <c r="M13" i="431"/>
  <c r="O9" i="431"/>
  <c r="P15" i="431"/>
  <c r="D16" i="431"/>
  <c r="H16" i="431"/>
  <c r="J12" i="431"/>
  <c r="L16" i="431"/>
  <c r="O10" i="431"/>
  <c r="Q14" i="431"/>
  <c r="M15" i="431"/>
  <c r="C10" i="431"/>
  <c r="G18" i="431"/>
  <c r="K10" i="431"/>
  <c r="N12" i="431"/>
  <c r="P16" i="431"/>
  <c r="O11" i="431"/>
  <c r="C11" i="431"/>
  <c r="D9" i="431"/>
  <c r="D17" i="431"/>
  <c r="E15" i="431"/>
  <c r="F13" i="431"/>
  <c r="G11" i="431"/>
  <c r="H9" i="431"/>
  <c r="H17" i="431"/>
  <c r="I15" i="431"/>
  <c r="J13" i="431"/>
  <c r="K11" i="431"/>
  <c r="L9" i="431"/>
  <c r="N13" i="431"/>
  <c r="P9" i="431"/>
  <c r="P17" i="431"/>
  <c r="C12" i="431"/>
  <c r="D10" i="431"/>
  <c r="D18" i="431"/>
  <c r="E16" i="431"/>
  <c r="F14" i="431"/>
  <c r="G12" i="431"/>
  <c r="H10" i="431"/>
  <c r="H18" i="431"/>
  <c r="I16" i="431"/>
  <c r="J14" i="431"/>
  <c r="K12" i="431"/>
  <c r="L10" i="431"/>
  <c r="L18" i="431"/>
  <c r="M16" i="431"/>
  <c r="N14" i="431"/>
  <c r="O12" i="431"/>
  <c r="P10" i="431"/>
  <c r="P18" i="431"/>
  <c r="Q16" i="431"/>
  <c r="I9" i="431"/>
  <c r="M9" i="431"/>
  <c r="N15" i="431"/>
  <c r="P11" i="431"/>
  <c r="Q17" i="431"/>
  <c r="D12" i="431"/>
  <c r="E18" i="431"/>
  <c r="F16" i="431"/>
  <c r="H12" i="431"/>
  <c r="I18" i="431"/>
  <c r="L12" i="431"/>
  <c r="M18" i="431"/>
  <c r="P12" i="431"/>
  <c r="M11" i="431"/>
  <c r="C13" i="431"/>
  <c r="D11" i="431"/>
  <c r="E9" i="431"/>
  <c r="E17" i="431"/>
  <c r="F15" i="431"/>
  <c r="G13" i="431"/>
  <c r="H11" i="431"/>
  <c r="I17" i="431"/>
  <c r="J15" i="431"/>
  <c r="K13" i="431"/>
  <c r="L11" i="431"/>
  <c r="M17" i="431"/>
  <c r="O13" i="431"/>
  <c r="Q9" i="431"/>
  <c r="E10" i="431"/>
  <c r="I10" i="431"/>
  <c r="J16" i="431"/>
  <c r="M10" i="431"/>
  <c r="O14" i="431"/>
  <c r="Q18" i="431"/>
  <c r="N9" i="431"/>
  <c r="C14" i="431"/>
  <c r="G14" i="431"/>
  <c r="K14" i="431"/>
  <c r="N16" i="431"/>
  <c r="Q10" i="431"/>
  <c r="N17" i="431"/>
  <c r="C15" i="431"/>
  <c r="D13" i="431"/>
  <c r="E11" i="431"/>
  <c r="F9" i="431"/>
  <c r="F17" i="431"/>
  <c r="G15" i="431"/>
  <c r="H13" i="431"/>
  <c r="I11" i="431"/>
  <c r="J9" i="431"/>
  <c r="J17" i="431"/>
  <c r="K15" i="431"/>
  <c r="L13" i="431"/>
  <c r="O15" i="431"/>
  <c r="P13" i="431"/>
  <c r="Q11" i="431"/>
  <c r="C16" i="431"/>
  <c r="D14" i="431"/>
  <c r="E12" i="431"/>
  <c r="F10" i="431"/>
  <c r="F18" i="431"/>
  <c r="G16" i="431"/>
  <c r="H14" i="431"/>
  <c r="I12" i="431"/>
  <c r="J10" i="431"/>
  <c r="J18" i="431"/>
  <c r="K16" i="431"/>
  <c r="L14" i="431"/>
  <c r="M12" i="431"/>
  <c r="N10" i="431"/>
  <c r="N18" i="431"/>
  <c r="O16" i="431"/>
  <c r="P14" i="431"/>
  <c r="Q12" i="431"/>
  <c r="H15" i="431"/>
  <c r="L15" i="431"/>
  <c r="N11" i="431"/>
  <c r="O17" i="431"/>
  <c r="Q13" i="431"/>
  <c r="C18" i="431"/>
  <c r="E14" i="431"/>
  <c r="F12" i="431"/>
  <c r="G10" i="431"/>
  <c r="I14" i="431"/>
  <c r="K18" i="431"/>
  <c r="M14" i="431"/>
  <c r="O18" i="431"/>
  <c r="L17" i="431"/>
  <c r="Q15" i="431"/>
  <c r="R15" i="431" l="1"/>
  <c r="S15" i="431"/>
  <c r="R13" i="431"/>
  <c r="S13" i="431"/>
  <c r="S12" i="431"/>
  <c r="R12" i="431"/>
  <c r="R11" i="431"/>
  <c r="S11" i="431"/>
  <c r="R10" i="431"/>
  <c r="S10" i="431"/>
  <c r="S18" i="431"/>
  <c r="R18" i="431"/>
  <c r="R9" i="431"/>
  <c r="S9" i="431"/>
  <c r="S17" i="431"/>
  <c r="R17" i="431"/>
  <c r="R16" i="431"/>
  <c r="S16" i="431"/>
  <c r="R14" i="431"/>
  <c r="S14" i="431"/>
  <c r="I8" i="431"/>
  <c r="J8" i="431"/>
  <c r="Q8" i="431"/>
  <c r="K8" i="431"/>
  <c r="G8" i="431"/>
  <c r="M8" i="431"/>
  <c r="D8" i="431"/>
  <c r="P8" i="431"/>
  <c r="N8" i="431"/>
  <c r="E8" i="431"/>
  <c r="C8" i="431"/>
  <c r="O8" i="431"/>
  <c r="H8" i="431"/>
  <c r="L8" i="431"/>
  <c r="F8" i="431"/>
  <c r="C6" i="431" l="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B13" i="340" l="1"/>
  <c r="B12" i="340"/>
  <c r="A29" i="414"/>
  <c r="A24" i="414" l="1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410" l="1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G3" i="344"/>
  <c r="C3" i="344"/>
  <c r="B11" i="339"/>
  <c r="J11" i="339" s="1"/>
  <c r="R3" i="344" l="1"/>
  <c r="I11" i="339"/>
  <c r="H11" i="339" l="1"/>
  <c r="G11" i="339"/>
  <c r="A30" i="414"/>
  <c r="A23" i="414"/>
  <c r="A15" i="414"/>
  <c r="A16" i="414"/>
  <c r="A4" i="414"/>
  <c r="A6" i="339" l="1"/>
  <c r="A5" i="339"/>
  <c r="C16" i="414"/>
  <c r="D19" i="414"/>
  <c r="D4" i="414"/>
  <c r="C19" i="414"/>
  <c r="D16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l="1"/>
  <c r="M3" i="220"/>
  <c r="D27" i="414" l="1"/>
  <c r="E27" i="414" s="1"/>
  <c r="E12" i="339"/>
  <c r="D26" i="414"/>
  <c r="E26" i="414" s="1"/>
  <c r="C12" i="339"/>
  <c r="E25" i="414"/>
  <c r="B12" i="339"/>
  <c r="D29" i="414"/>
  <c r="E29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D24" i="414"/>
  <c r="C24" i="414"/>
  <c r="J12" i="339" l="1"/>
  <c r="Q3" i="347"/>
  <c r="S3" i="347"/>
  <c r="U3" i="347"/>
  <c r="H3" i="387"/>
  <c r="J3" i="372"/>
  <c r="N3" i="372"/>
  <c r="F3" i="372"/>
  <c r="I12" i="339"/>
  <c r="I13" i="339" s="1"/>
  <c r="C31" i="414"/>
  <c r="E31" i="414" s="1"/>
  <c r="H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G15" i="339" l="1"/>
  <c r="H15" i="339"/>
  <c r="J13" i="339"/>
  <c r="B15" i="339"/>
  <c r="D30" i="414"/>
  <c r="E30" i="414" s="1"/>
  <c r="E16" i="414"/>
  <c r="E4" i="414"/>
  <c r="C6" i="340"/>
  <c r="D6" i="340" s="1"/>
  <c r="B4" i="340"/>
  <c r="G13" i="339"/>
  <c r="C4" i="340" l="1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<sst xmlns="http://schemas.openxmlformats.org/spreadsheetml/2006/main" count="61558" uniqueCount="6959">
  <si>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</si>
  <si>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</si>
  <si>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</si>
  <si>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</si>
  <si>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</si>
  <si>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</si>
  <si>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</si>
  <si>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</si>
  <si>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</si>
  <si>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</si>
  <si>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</si>
  <si>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</si>
  <si>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</si>
  <si>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</si>
  <si>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</si>
  <si>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</si>
  <si>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</si>
  <si>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</si>
  <si>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</si>
  <si>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</si>
  <si>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</si>
  <si>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</si>
  <si>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</si>
  <si>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</si>
  <si>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</si>
  <si>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</si>
  <si>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</si>
  <si>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</si>
  <si>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</si>
  <si>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</si>
  <si>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</si>
  <si>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</si>
  <si>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</si>
  <si>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</si>
  <si>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</si>
  <si>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</si>
  <si>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</si>
  <si>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</si>
  <si>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</si>
  <si>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</si>
  <si>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</si>
  <si>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</si>
  <si>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</si>
  <si>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</si>
  <si>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</si>
  <si>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</si>
  <si>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</si>
  <si>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</si>
  <si>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</si>
  <si>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</si>
  <si>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</si>
  <si>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</si>
  <si>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</si>
  <si>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</si>
  <si>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</si>
  <si>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</si>
  <si>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</si>
  <si>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</si>
  <si>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</si>
  <si>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</si>
  <si>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</si>
  <si>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</si>
  <si>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</si>
  <si>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</si>
  <si>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</si>
  <si>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</si>
  <si>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</si>
  <si>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</si>
  <si>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</si>
  <si>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</si>
  <si>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</si>
  <si>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</si>
  <si>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</si>
  <si>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</si>
  <si>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</si>
  <si>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</si>
  <si>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</si>
  <si>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</si>
  <si>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</si>
  <si>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</si>
  <si>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</si>
  <si>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</si>
  <si>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</si>
  <si>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</si>
  <si>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</si>
  <si>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</si>
  <si>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</si>
  <si>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</si>
  <si>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</si>
  <si>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</si>
  <si>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</si>
  <si>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</si>
  <si>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</si>
  <si>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</si>
  <si>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</si>
  <si>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</si>
  <si>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</si>
  <si>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</si>
  <si>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</si>
  <si>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</si>
  <si>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</si>
  <si>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</si>
  <si>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</si>
  <si>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</si>
  <si>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</si>
  <si>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</si>
  <si>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</si>
  <si>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</si>
  <si>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</si>
  <si>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</si>
  <si>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</si>
  <si>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</si>
  <si>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</si>
  <si>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</si>
  <si>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</si>
  <si>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</si>
  <si>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</si>
  <si>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</si>
  <si>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</si>
  <si>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</si>
  <si>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</si>
  <si>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</si>
  <si>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</si>
  <si>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</si>
  <si>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</si>
  <si>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</si>
  <si>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</si>
  <si>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</si>
  <si>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</si>
  <si>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</si>
  <si>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</si>
  <si>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</si>
  <si>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</si>
  <si>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</si>
  <si>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</si>
  <si>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</si>
  <si>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</si>
  <si>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</si>
  <si>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</si>
  <si>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</si>
  <si>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</si>
  <si>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</si>
  <si>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</si>
  <si>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</si>
  <si>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</si>
  <si>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</si>
  <si>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</si>
  <si>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</si>
  <si>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</si>
  <si>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</si>
  <si>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</si>
  <si>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</si>
  <si>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</si>
  <si>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</si>
  <si>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</si>
  <si>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</si>
  <si>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</si>
  <si>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</si>
  <si>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</si>
  <si>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</si>
  <si>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</si>
  <si>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</si>
  <si>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</si>
  <si>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</si>
  <si>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</si>
  <si>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</si>
  <si>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</si>
  <si>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</si>
  <si>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</si>
  <si>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</si>
  <si>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</si>
  <si>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</si>
  <si>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</si>
  <si>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</si>
  <si>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</si>
  <si>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</si>
  <si>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</si>
  <si>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</si>
  <si>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</si>
  <si>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</si>
  <si>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</si>
  <si>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</si>
  <si>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</si>
  <si>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</si>
  <si>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</si>
  <si>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</si>
  <si>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</si>
  <si>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</si>
  <si>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</si>
  <si>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</si>
  <si>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</si>
  <si>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</si>
  <si>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</si>
  <si>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</si>
  <si>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</si>
  <si>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</si>
  <si>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</si>
  <si>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</si>
  <si>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</si>
  <si>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</si>
  <si>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</si>
  <si>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</si>
  <si>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</si>
  <si>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</si>
  <si>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</si>
  <si>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</si>
  <si>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</si>
  <si>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</si>
  <si>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</si>
  <si>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</si>
  <si>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</si>
  <si>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</si>
  <si>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</si>
  <si>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</si>
  <si>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</si>
  <si>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</si>
  <si>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</si>
  <si>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</si>
  <si>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</si>
  <si>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</si>
  <si>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</si>
  <si>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</si>
  <si>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</si>
  <si>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</si>
  <si>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</si>
  <si>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</si>
  <si>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</si>
  <si>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</si>
  <si>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</si>
  <si>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</si>
  <si>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</si>
  <si>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</si>
  <si>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</si>
  <si>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</si>
  <si>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</si>
  <si>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</si>
  <si>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</si>
  <si>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</si>
  <si>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</si>
  <si>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</si>
  <si>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</si>
  <si>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</si>
  <si>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</si>
  <si>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</si>
  <si>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</si>
  <si>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</si>
  <si>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</si>
  <si>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</si>
  <si>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</si>
  <si>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</si>
  <si>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</si>
  <si>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</si>
  <si>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</si>
  <si>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</si>
  <si>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</si>
  <si>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</si>
  <si>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</si>
  <si>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</si>
  <si>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</si>
  <si>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</si>
  <si>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</si>
  <si>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</si>
  <si>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</si>
  <si>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Kč (tisíce)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</si>
  <si>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</si>
  <si>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</si>
  <si>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</si>
  <si>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</si>
  <si>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</si>
  <si>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</si>
  <si>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</si>
  <si>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</si>
  <si>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</si>
  <si>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</si>
  <si>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</si>
  <si>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</si>
  <si>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</si>
  <si>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</si>
  <si>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</si>
  <si>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</si>
  <si>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</si>
  <si>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</si>
  <si>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</si>
  <si>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</si>
  <si>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</si>
  <si>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</si>
  <si>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</si>
  <si>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</si>
  <si>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</si>
  <si>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</si>
  <si>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</si>
  <si>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</si>
  <si>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</si>
  <si>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</si>
  <si>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</si>
  <si>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</si>
  <si>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</si>
  <si>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</si>
  <si>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</si>
  <si>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</si>
  <si>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Rozpočet výnosů pro rok 2019 je stanoven jako 100% skutečnosti referenčního období (2018)</t>
  </si>
  <si>
    <t>Rozdíl 2019</t>
  </si>
  <si>
    <t>Plnění 2019</t>
  </si>
  <si>
    <t>POMĚROVÉ  PLNĚNÍ = Rozpočet na rok 2021 celkem a 1/12  ročního rozpočtu, skutečnost daných měsíců a % plnění načítané skutečnosti do data k poměrné části rozpočtu do data.</t>
  </si>
  <si>
    <t>01/2021</t>
  </si>
  <si>
    <t>02/2021</t>
  </si>
  <si>
    <t>03/2021</t>
  </si>
  <si>
    <t>04/2021</t>
  </si>
  <si>
    <t>05/2021</t>
  </si>
  <si>
    <t>06/2021</t>
  </si>
  <si>
    <t>07/2021</t>
  </si>
  <si>
    <t>08/2021</t>
  </si>
  <si>
    <t>09/2021</t>
  </si>
  <si>
    <t>10/2021</t>
  </si>
  <si>
    <t>11/2021</t>
  </si>
  <si>
    <t>12/21</t>
  </si>
  <si>
    <t>% plnění (Skut.do data/Rozp.rok 2021)</t>
  </si>
  <si>
    <t>ROZDÍL (Sk.do data - Rozp.do data 2021)</t>
  </si>
  <si>
    <t>Sk.v tis 2021</t>
  </si>
  <si>
    <t>Rozp.rok 2021</t>
  </si>
  <si>
    <t>% plnění rozp.2020</t>
  </si>
  <si>
    <t>ROZDÍL  Skut. - Rozp. 2020</t>
  </si>
  <si>
    <t>Skut. 2020 CELKEM</t>
  </si>
  <si>
    <t>Rozp. 2020            CELKEM</t>
  </si>
  <si>
    <t>% 2019</t>
  </si>
  <si>
    <t>CM 2019</t>
  </si>
  <si>
    <t>Hosp. 2019</t>
  </si>
  <si>
    <t>Rozdíly 2019</t>
  </si>
  <si>
    <r>
      <t>Zpět na Obsah</t>
    </r>
    <r>
      <rPr>
        <sz val="9"/>
        <rFont val="Calibri"/>
        <family val="2"/>
        <charset val="238"/>
        <scheme val="minor"/>
      </rPr>
      <t xml:space="preserve"> | 1.-9.měsíc | Urologická klinika</t>
    </r>
  </si>
  <si>
    <t/>
  </si>
  <si>
    <t>Plnění rozpočtu po měsících</t>
  </si>
  <si>
    <t>5     Náklady</t>
  </si>
  <si>
    <t xml:space="preserve">     50     Spotřebované nákupy</t>
  </si>
  <si>
    <t xml:space="preserve">          501     Spotřeba materiálu</t>
  </si>
  <si>
    <t xml:space="preserve">               50109     Cenové odchylky k materiálu</t>
  </si>
  <si>
    <t xml:space="preserve">                    50109000     Cenové odchylky k materiálu</t>
  </si>
  <si>
    <t xml:space="preserve">               50113     Léky a léčiva</t>
  </si>
  <si>
    <t xml:space="preserve">                    50113001     Léky - paušál (LEK)</t>
  </si>
  <si>
    <t xml:space="preserve">                    50113002     Léky - parenterální výživa (LEK)</t>
  </si>
  <si>
    <t xml:space="preserve">                    50113006     Léky - enterální výživa (LEK)</t>
  </si>
  <si>
    <t xml:space="preserve">                    50113008     Léky - krev.deriváty ZUL (TO)</t>
  </si>
  <si>
    <t xml:space="preserve">                    50113009     Léky - RTG diagnostika ZUL (LEK)</t>
  </si>
  <si>
    <t xml:space="preserve">                    50113010     Léky - botox (LEK)</t>
  </si>
  <si>
    <t xml:space="preserve">                    50113011     Léky - hemofilici ZUL (TO)</t>
  </si>
  <si>
    <t xml:space="preserve">                    50113013     Léky - antibiotika (LEK)</t>
  </si>
  <si>
    <t xml:space="preserve">                    50113014     Léky - antimykotika (LEK)</t>
  </si>
  <si>
    <t xml:space="preserve">                    50113190     Léky - medicinální plyny (sklad SVM)</t>
  </si>
  <si>
    <t xml:space="preserve">               50114     Krevní přípravky</t>
  </si>
  <si>
    <t xml:space="preserve">                    50114002     Krevní přípravky</t>
  </si>
  <si>
    <t xml:space="preserve">                    50114003     Plazma</t>
  </si>
  <si>
    <t xml:space="preserve">               50115     Zdravotnické prostředky</t>
  </si>
  <si>
    <t xml:space="preserve">                    50115011     IUTN - ostat.nákl.PZT (Z515)</t>
  </si>
  <si>
    <t xml:space="preserve">                    50115020     Laboratorní diagnostika-LEK (Z501)</t>
  </si>
  <si>
    <t xml:space="preserve">                    50115040     Laboratorní materiál (Z505)</t>
  </si>
  <si>
    <t xml:space="preserve">                    50115050     Obvazový materiál (Z502)</t>
  </si>
  <si>
    <t xml:space="preserve">                    50115060     ZPr - ostatní (Z503)</t>
  </si>
  <si>
    <t xml:space="preserve">                    50115061     ZPr - ZUM robot (Z512)</t>
  </si>
  <si>
    <t xml:space="preserve">                    50115063     ZPr - vaky, sety (Z528)</t>
  </si>
  <si>
    <t xml:space="preserve">                    50115064     ZPr - šicí materiál (Z529)</t>
  </si>
  <si>
    <t xml:space="preserve">                    50115065     ZPr - vpichovací materiál (Z530)</t>
  </si>
  <si>
    <t xml:space="preserve">                    50115066     ZPr - šicí materiál robot (Z531)</t>
  </si>
  <si>
    <t xml:space="preserve">                    50115067     ZPr - rukavice (Z532)</t>
  </si>
  <si>
    <t xml:space="preserve">                    50115070     ZPr - katetry ostatní (Z513)</t>
  </si>
  <si>
    <t xml:space="preserve">                    50115075     ZPr - stenty (Z538)</t>
  </si>
  <si>
    <t xml:space="preserve">                    50115079     ZPr - internzivní péče (Z542)</t>
  </si>
  <si>
    <t xml:space="preserve">                    50115080     ZPr - staplery, extraktory, endoskop.mat. (Z523)</t>
  </si>
  <si>
    <t xml:space="preserve">                    50115030     ZPr. - ostatní (testy) - COVID19 (Z556)</t>
  </si>
  <si>
    <t xml:space="preserve">                    50115022     Antigenní testy zaměstnanců FNOL</t>
  </si>
  <si>
    <t xml:space="preserve">                    50115101     ZPr - ostatní COVID 19 (Z558)</t>
  </si>
  <si>
    <t xml:space="preserve">               50116     Potraviny</t>
  </si>
  <si>
    <t xml:space="preserve">                    50116001     Lůžk. pacienti</t>
  </si>
  <si>
    <t xml:space="preserve">                    50116002     Lůžk. pacienti nad normu</t>
  </si>
  <si>
    <t xml:space="preserve">               50117     Všeobecný materiál</t>
  </si>
  <si>
    <t xml:space="preserve">                    50117001     Všeobecný materiál (N524,525,P35,49,T13,V26,31,32,34,35,37,47,111,Z510)</t>
  </si>
  <si>
    <t xml:space="preserve">                    50117002     Prací a čistící prostř.,drog.zboží (sk.V41)</t>
  </si>
  <si>
    <t xml:space="preserve">                    50117003     Desinfekční prostředky (ID-ř.733-LEK)</t>
  </si>
  <si>
    <t xml:space="preserve">                    50117004     Tiskopisy a kanc.potřeby (sk.V42, 43)</t>
  </si>
  <si>
    <t xml:space="preserve">                    50117005     Údržbový materiál ZVIT (sk.B36,61,62,64)</t>
  </si>
  <si>
    <t xml:space="preserve">                    50117007     Údržbový materiál ostatní - sklady (sk.T17)</t>
  </si>
  <si>
    <t xml:space="preserve">                    50117008     Spotřební materiál k PDS (potrubní pošta (sk.V22)</t>
  </si>
  <si>
    <t xml:space="preserve">                    50117009     Spotřební materiál k ZPr. (sk.V21)</t>
  </si>
  <si>
    <t xml:space="preserve">                    50117015     IT - spotřební materiál (sk. P37, 38, 48)</t>
  </si>
  <si>
    <t xml:space="preserve">                    50117021     Všeob.mat. - hosp.přístr.a nářadí (V32) od 1tis do 2999,99</t>
  </si>
  <si>
    <t xml:space="preserve">                    50117022     Všeob.mat. - kuchyň tech. (V33) od 1tis do 2999,99</t>
  </si>
  <si>
    <t xml:space="preserve">                    50117023     Všeob.mat. - kancel.tech. (V34) od 1tis do 2999,99</t>
  </si>
  <si>
    <t xml:space="preserve">                    50117024     Všeob.mat. - ostatní-vyjímky (V44) od 0,01 do 999,99</t>
  </si>
  <si>
    <t xml:space="preserve">               50118     Náhradní díly</t>
  </si>
  <si>
    <t xml:space="preserve">                    50118003     ND - ostatní techn.(OSBTK, vč.metrologa)</t>
  </si>
  <si>
    <t xml:space="preserve">                    50118004     ND - zdravotní techn. (OSBTK, vč.metrologa)</t>
  </si>
  <si>
    <t xml:space="preserve">                    50118005     ND - výpoč. techn.(sklad) (sk.P47)</t>
  </si>
  <si>
    <t xml:space="preserve">                    50118006     ND - ZVIT (sk.B63)</t>
  </si>
  <si>
    <t xml:space="preserve">                    50118009     ND - ostatní technika (UTZ)</t>
  </si>
  <si>
    <t xml:space="preserve">               50119     DDHM a textil</t>
  </si>
  <si>
    <t xml:space="preserve">                    50119077     OOPP a prádlo pro zaměstnance (sk.T14)</t>
  </si>
  <si>
    <t xml:space="preserve">                    50119090     OOPP pro pacienty a doprovod (sk.T11)</t>
  </si>
  <si>
    <t xml:space="preserve">                    50119092     Pokojový textil (sk. T15)</t>
  </si>
  <si>
    <t xml:space="preserve">                    50119100     Jednorázové ochranné pomůcky (sk.T18A)</t>
  </si>
  <si>
    <t xml:space="preserve">                    50119101     Jednorázový operační materiál (sk.T18B)</t>
  </si>
  <si>
    <t xml:space="preserve">                    50119102     Jednorázové hygienické potřeby (sk.T18C)</t>
  </si>
  <si>
    <t xml:space="preserve">                    50119103     Jednorázové ochranné pomůcky COVID19 - masky (sk.T18D)</t>
  </si>
  <si>
    <t xml:space="preserve">                    50119104     Jednorázové ochranné pomůcky COVID19 - respirátory FFP 2 (sk.T18E)</t>
  </si>
  <si>
    <t xml:space="preserve">                    50119079     OOPP a prádlo pro zaměstnance COVID19 - ochranné brýle (sk.T14B)</t>
  </si>
  <si>
    <t xml:space="preserve">               50160     Knihy a časopisy</t>
  </si>
  <si>
    <t xml:space="preserve">                    50160002     Knihy a časopisy</t>
  </si>
  <si>
    <t xml:space="preserve">               50180     Materiál z darů, FKSP</t>
  </si>
  <si>
    <t xml:space="preserve">                    50180000     Spotř.nák.- z fin. darů</t>
  </si>
  <si>
    <t xml:space="preserve">          502     Spotřeba energie</t>
  </si>
  <si>
    <t xml:space="preserve">               50210     Spotřeba energie</t>
  </si>
  <si>
    <t xml:space="preserve">                    50210071     Elektřina</t>
  </si>
  <si>
    <t xml:space="preserve">                    50210072     Vodné, stočné</t>
  </si>
  <si>
    <t xml:space="preserve">                    50210073     Pára</t>
  </si>
  <si>
    <t xml:space="preserve">     51     Služby</t>
  </si>
  <si>
    <t xml:space="preserve">          511     Opravy a udržování</t>
  </si>
  <si>
    <t xml:space="preserve">               51102     Technika a stavby</t>
  </si>
  <si>
    <t xml:space="preserve">                    51102021     Opravy zdravotnické techniky - OSBTK, vč.metrologa</t>
  </si>
  <si>
    <t xml:space="preserve">                    51102022     Opravy - Úsek inf.systémů</t>
  </si>
  <si>
    <t xml:space="preserve">                    51102023     Opravy ostatní techniky - OSBTK, vč.metrologa</t>
  </si>
  <si>
    <t xml:space="preserve">                    51102024     Opravy - správa budov</t>
  </si>
  <si>
    <t xml:space="preserve">                    51102025     Opravy - hl.energetik</t>
  </si>
  <si>
    <t xml:space="preserve">                    51102026     Opravy STA rozvodů (tel.antény) - ELSYS</t>
  </si>
  <si>
    <t xml:space="preserve">                    51102028     Opravy zařízení hlas. a telekom. Služeb</t>
  </si>
  <si>
    <t xml:space="preserve">                    51102032     Opravy zdravotnické techniky - UTZ</t>
  </si>
  <si>
    <t xml:space="preserve">                    51102033     Opravy ostatní techniky - UTZ</t>
  </si>
  <si>
    <t xml:space="preserve">                    51102034     Opravy ostatní techniky - ELSYS</t>
  </si>
  <si>
    <t xml:space="preserve">          512     Cestovné</t>
  </si>
  <si>
    <t xml:space="preserve">               51201     Cestovné zaměstnanců-tuzemské</t>
  </si>
  <si>
    <t xml:space="preserve">                    51201000     Cestovné z mezd</t>
  </si>
  <si>
    <t xml:space="preserve">                    51201001     Cestovné tuzemské - OUC</t>
  </si>
  <si>
    <t xml:space="preserve">          518     Ostatní služby</t>
  </si>
  <si>
    <t xml:space="preserve">               51801     Přepravné</t>
  </si>
  <si>
    <t xml:space="preserve">                    51801000     Přepravné-lab. vzorky,...</t>
  </si>
  <si>
    <t xml:space="preserve">               51802     Spoje</t>
  </si>
  <si>
    <t xml:space="preserve">                    51802001     Poštovné</t>
  </si>
  <si>
    <t xml:space="preserve">                    51802003     Telekom.styk</t>
  </si>
  <si>
    <t xml:space="preserve">               51804     Nájemné</t>
  </si>
  <si>
    <t xml:space="preserve">                    51804004     Popl. za R a TV, veř. produkce</t>
  </si>
  <si>
    <t xml:space="preserve">                    51804005     Náj. plynových lahví</t>
  </si>
  <si>
    <t xml:space="preserve">                    51804003     Náj. přístrojů a techniky</t>
  </si>
  <si>
    <t xml:space="preserve">               51805     Projekt. práce a inž. čin.</t>
  </si>
  <si>
    <t xml:space="preserve">                    51805001     Průzkumné a projektové práce</t>
  </si>
  <si>
    <t xml:space="preserve">               51806     Úklid, odpad, desinf., deratizace</t>
  </si>
  <si>
    <t xml:space="preserve">                    51806001     Úklid. služby - paušál</t>
  </si>
  <si>
    <t xml:space="preserve">                    51806002     Úklid. služby - více práce</t>
  </si>
  <si>
    <t xml:space="preserve">                    51806005     Odpad (spalovna)</t>
  </si>
  <si>
    <t xml:space="preserve">                    51806007     Praní prádla</t>
  </si>
  <si>
    <t xml:space="preserve">               51808     Revize a smluvní servisy majetku</t>
  </si>
  <si>
    <t xml:space="preserve">                    51808007     Revize, sml.servis - energetik</t>
  </si>
  <si>
    <t xml:space="preserve">                    51808008     Revize, tech.kontroly, prev.prohl.- OSBTK</t>
  </si>
  <si>
    <t xml:space="preserve">                    51808009     Revize, sml.servis PO - OBKR</t>
  </si>
  <si>
    <t xml:space="preserve">                    51808013     Revize - kalibrace - metrolog</t>
  </si>
  <si>
    <t xml:space="preserve">                    51808018     Smluvní servis - OSBTK</t>
  </si>
  <si>
    <t xml:space="preserve">                    51808020     Smluvní servis - UTZ</t>
  </si>
  <si>
    <t xml:space="preserve">                    51808021     Revize, tech.kontroly, prev.prohl.- UTZ</t>
  </si>
  <si>
    <t xml:space="preserve">               51874     Ostatní služby</t>
  </si>
  <si>
    <t xml:space="preserve">                    51874018     Propagace, reklama, tisk (TM)</t>
  </si>
  <si>
    <t xml:space="preserve">     52     Osobní náklady</t>
  </si>
  <si>
    <t xml:space="preserve">          521     Mzdové náklady</t>
  </si>
  <si>
    <t xml:space="preserve">               52111     Hrubé mzdy</t>
  </si>
  <si>
    <t xml:space="preserve">                    52111000     Hrubé mzdy</t>
  </si>
  <si>
    <t xml:space="preserve">               52112     Placené služby</t>
  </si>
  <si>
    <t xml:space="preserve">                    52112000     Placené služby</t>
  </si>
  <si>
    <t xml:space="preserve">               52121     OON - dohody</t>
  </si>
  <si>
    <t xml:space="preserve">                    52121000     OON - dohody</t>
  </si>
  <si>
    <t xml:space="preserve">               52128     Náhrada mzdy po dobu dočas.prac.neschopnosti</t>
  </si>
  <si>
    <t xml:space="preserve">                    52128000     Náhrada mzdy po dobu dočas.prac.neschop.-hraz.org.</t>
  </si>
  <si>
    <t xml:space="preserve">               52148     Peněžité dary z FKSP</t>
  </si>
  <si>
    <t xml:space="preserve">                    52148000     Peněžité dary z FKSP</t>
  </si>
  <si>
    <t xml:space="preserve">               52116     </t>
  </si>
  <si>
    <t xml:space="preserve">                    52116000     Mimořádné finanční ohodnocení - Covid 19</t>
  </si>
  <si>
    <t xml:space="preserve">          524     Zákonné sociální pojištění</t>
  </si>
  <si>
    <t xml:space="preserve">               52401     Zdravotní pojištění organizace</t>
  </si>
  <si>
    <t xml:space="preserve">                    52401000     Zdravotní poj. organizace</t>
  </si>
  <si>
    <t xml:space="preserve">               52402     Sociální pojištění organizace</t>
  </si>
  <si>
    <t xml:space="preserve">                    52402000     Sociální poj. organizace</t>
  </si>
  <si>
    <t xml:space="preserve">               52411     </t>
  </si>
  <si>
    <t xml:space="preserve">                    52411000     Zdravotní poj. organizace - COVID 19</t>
  </si>
  <si>
    <t xml:space="preserve">               52412     </t>
  </si>
  <si>
    <t xml:space="preserve">                    52412000     Sociální poj.- COVID 19</t>
  </si>
  <si>
    <t xml:space="preserve">          525     Jiné sociální pojištění</t>
  </si>
  <si>
    <t xml:space="preserve">               52510     Jiné sociální pojištění</t>
  </si>
  <si>
    <t xml:space="preserve">                    52510000     Pojištění zaměstnanců (čtvrtletně)</t>
  </si>
  <si>
    <t xml:space="preserve">          527     Zákonné sociální náklady</t>
  </si>
  <si>
    <t xml:space="preserve">               52710     Zákonné sociální náklady</t>
  </si>
  <si>
    <t xml:space="preserve">                    52710001     FKSP - jednotný příděl</t>
  </si>
  <si>
    <t xml:space="preserve">     54     Jiné provozní náklady</t>
  </si>
  <si>
    <t xml:space="preserve">          549     Ostatní náklady z činnosti</t>
  </si>
  <si>
    <t xml:space="preserve">               54910     Ostatní náklady z činnosti</t>
  </si>
  <si>
    <t xml:space="preserve">                    54910003     Práce výrobní povahy(výroba klíčů,tabulek)</t>
  </si>
  <si>
    <t xml:space="preserve">                    54910008     Školení, kongresové poplatky tuzemské - lékaři</t>
  </si>
  <si>
    <t xml:space="preserve">                    54910009     Školení, kongresové poplatky tuzemské - ost.zdrav.pracov.</t>
  </si>
  <si>
    <t xml:space="preserve">                    54910010     Školení - nezdrav.pracov.</t>
  </si>
  <si>
    <t xml:space="preserve">               54925     Ostatní výplaty fyzickým osobám(OPMČ)</t>
  </si>
  <si>
    <t xml:space="preserve">                    54925000     Odškodn.-náhr.mzdy zam.(OPMČ)</t>
  </si>
  <si>
    <t xml:space="preserve">               54971     Školení - ost.zaměst.THP (pouze OPMČ)</t>
  </si>
  <si>
    <t xml:space="preserve">                    54971000     Školení - ost.zaměst.THP(pouze OPMČ)</t>
  </si>
  <si>
    <t xml:space="preserve">               54972     Školení, kongres.popl.tuzemské - lékaři (pouze OPMČ)</t>
  </si>
  <si>
    <t xml:space="preserve">                    54972000     Školení, kongres.popl.tuzemské - lékaři (pouze OPMČ)</t>
  </si>
  <si>
    <t xml:space="preserve">               54973     Školení, kongres.popl.tuzemské - ostatní zdrav.prac.(pouze OPMČ)</t>
  </si>
  <si>
    <t xml:space="preserve">                    54973000     Školení, kongres.popl.tuzemské - ostatní zdrav.prac.(pouze OPMČ)</t>
  </si>
  <si>
    <t xml:space="preserve">     55     Odpisy,rezervy a opravné položky provoz.nákladů</t>
  </si>
  <si>
    <t xml:space="preserve">          551     Odpisy dlouhodobého nehm. a hm. majetku</t>
  </si>
  <si>
    <t xml:space="preserve">               55110     Odpisy DM</t>
  </si>
  <si>
    <t xml:space="preserve">                    55110003     Odpisy DHM - budovy z odpisů</t>
  </si>
  <si>
    <t xml:space="preserve">                    55110004     Odpisy DHM - zdravot.techn. z odpisů</t>
  </si>
  <si>
    <t xml:space="preserve">                    55110005     Odpisy DHM - ostatní z odpisů</t>
  </si>
  <si>
    <t xml:space="preserve">                    55110013     Odpisy DHM - budovy z dotací</t>
  </si>
  <si>
    <t xml:space="preserve">                    55110014     Odpisy DHM - zdravot.techn. z dotací</t>
  </si>
  <si>
    <t xml:space="preserve">                    55110015     Odpisy DHM - ostatní z dotací</t>
  </si>
  <si>
    <t xml:space="preserve">               55120     ZC vyřazeného DM</t>
  </si>
  <si>
    <t xml:space="preserve">                    55120004     ZC DHM - zdravot.techn. z odpisů</t>
  </si>
  <si>
    <t xml:space="preserve">                    55120005     ZC DHM - ostatní z odpisů</t>
  </si>
  <si>
    <t xml:space="preserve">          558     Náklady z drobného dlouhodobého majetku</t>
  </si>
  <si>
    <t xml:space="preserve">               55801     DDHM zdravotnický a laboratorní</t>
  </si>
  <si>
    <t xml:space="preserve">                    55801001     DDHM - zdravotnické přístroje (sk.N_525)</t>
  </si>
  <si>
    <t xml:space="preserve">                    55801002     DDHM - zdravotnické nástroje (sk.Z_515)</t>
  </si>
  <si>
    <t xml:space="preserve">               55802     DDHM - provozní</t>
  </si>
  <si>
    <t xml:space="preserve">                    55802001     DDHM - kuchyňské zařízení a nádobí (sk.V_26)</t>
  </si>
  <si>
    <t xml:space="preserve">                    55802004     DDHM - přepravní pouzdra pro PDS ( Potrubní poštu (sk.V_48)</t>
  </si>
  <si>
    <t xml:space="preserve">               55804     DDHM - výpočetní technika</t>
  </si>
  <si>
    <t xml:space="preserve">                    55804002     DDHM - telefony (sk.P_49)</t>
  </si>
  <si>
    <t xml:space="preserve">               55805     DDHM - inventář</t>
  </si>
  <si>
    <t xml:space="preserve">                    55805002     DDHM - nábytek (sk.V_31)</t>
  </si>
  <si>
    <t xml:space="preserve">               55806     DDHM ostatní </t>
  </si>
  <si>
    <t xml:space="preserve">                    55806081     DDHM ostatní (finanční dary)</t>
  </si>
  <si>
    <t>6     Výnosy</t>
  </si>
  <si>
    <t xml:space="preserve">     60     Tržby za vlastní výkony a zboží</t>
  </si>
  <si>
    <t xml:space="preserve">          602     Tržby z prodeje služeb</t>
  </si>
  <si>
    <t xml:space="preserve">               60210     Zdravotní služby samoplátcům a právnickým osobám</t>
  </si>
  <si>
    <t xml:space="preserve">                    60210323     Zdr.služby - státní orgány</t>
  </si>
  <si>
    <t xml:space="preserve">                    60210350     Zdr.služby - nadstandart</t>
  </si>
  <si>
    <t xml:space="preserve">                    60210354     Zdr.služby - cizinci</t>
  </si>
  <si>
    <t xml:space="preserve">                    60210359     Zdr.služby - tuzemci (plastika atd. ...)</t>
  </si>
  <si>
    <t xml:space="preserve">               60229     Zdr. výkony - ost. ZP sled.položky  OZPI</t>
  </si>
  <si>
    <t xml:space="preserve">                    60229201     Výkony + mater. - ZP ma výkon</t>
  </si>
  <si>
    <t xml:space="preserve">                    60229202     Výkony pojišť.EHS, výkony za cizinci (mimo EHS)</t>
  </si>
  <si>
    <t xml:space="preserve">               60241     Odmítnutí vykázané péče     OZPI</t>
  </si>
  <si>
    <t xml:space="preserve">                    60241201     Odmítnutí vykázané péče, receptů, poukázek PZt, Tr - ZP</t>
  </si>
  <si>
    <t xml:space="preserve">               60245     Fakturace ZP - běžný rok (paušál)   OZPI</t>
  </si>
  <si>
    <t xml:space="preserve">                    60245401     Tržby ZP za zdrav.péči - paušál</t>
  </si>
  <si>
    <t xml:space="preserve">               60246     Dorovnání péče ZP - min.let         OZPI</t>
  </si>
  <si>
    <t xml:space="preserve">                    60246401     Tržby ZP za zdrav.péči - dorovnání min.let</t>
  </si>
  <si>
    <t xml:space="preserve">     64     Jiné provozní výnosy</t>
  </si>
  <si>
    <t xml:space="preserve">          648     Čerpání fondů</t>
  </si>
  <si>
    <t xml:space="preserve">               64803     Čerpání RF - čerpání fin. darů</t>
  </si>
  <si>
    <t xml:space="preserve">                    64803000     Čerpání RF - čerpání finančních darů</t>
  </si>
  <si>
    <t xml:space="preserve">               64824     Čerpání FKSP</t>
  </si>
  <si>
    <t xml:space="preserve">                    64824048     Čerpání z FKSP - peněžité dary</t>
  </si>
  <si>
    <t xml:space="preserve">          649     Ostatní výnosy z činnosti</t>
  </si>
  <si>
    <t xml:space="preserve">               64908     Ostatní výnosy z činnosti</t>
  </si>
  <si>
    <t xml:space="preserve">                    64908000     Rozdíly v zaokrouhlení</t>
  </si>
  <si>
    <t xml:space="preserve">                    64908007     Ostatní výnosy</t>
  </si>
  <si>
    <t xml:space="preserve">               64924     Ostatní služby - mimo zdrav.výkony  FAKTURACE</t>
  </si>
  <si>
    <t xml:space="preserve">                    64924442     Telekom.služby, soukr. hovory</t>
  </si>
  <si>
    <t xml:space="preserve">                    64924450     Poštovné, balné za odeslání</t>
  </si>
  <si>
    <t xml:space="preserve">                    64924459     Školení, stáže, odb. semináře, konference</t>
  </si>
  <si>
    <t xml:space="preserve">     66     Finanční výnosy</t>
  </si>
  <si>
    <t xml:space="preserve">          663     Kursové zisky</t>
  </si>
  <si>
    <t xml:space="preserve">               66300     Kurzové zisky</t>
  </si>
  <si>
    <t xml:space="preserve">                    66300001     Kurzové zisky</t>
  </si>
  <si>
    <t xml:space="preserve">     67     Výnosy z transferů</t>
  </si>
  <si>
    <t xml:space="preserve">          671     Transfery</t>
  </si>
  <si>
    <t xml:space="preserve">               67101     Nein.dotace, příspěvky, granty od zřizovatele</t>
  </si>
  <si>
    <t xml:space="preserve">                    67101009     Transfery MZ - mimořádné fin.ohodnocení COVID-19</t>
  </si>
  <si>
    <t xml:space="preserve">               67120     Výnosy k úč.403 06 (k úč.551 odpisy) - finanční dary</t>
  </si>
  <si>
    <t xml:space="preserve">                    67120001     Výnosy k úč.403 06 (k úč.551 odpisy) - finanční dary</t>
  </si>
  <si>
    <t>7     Vnitropodnikové náklady</t>
  </si>
  <si>
    <t xml:space="preserve">     79     Vnitropodnikové náklady</t>
  </si>
  <si>
    <t xml:space="preserve">          799     Vnitropodnikové náklady</t>
  </si>
  <si>
    <t xml:space="preserve">               79901     VPN - lékárna</t>
  </si>
  <si>
    <t xml:space="preserve">                    79901002     Výdej HVLP</t>
  </si>
  <si>
    <t xml:space="preserve">               79902     VPN - ZVIT technická údržba</t>
  </si>
  <si>
    <t xml:space="preserve">                    79902000     Výkony údržby</t>
  </si>
  <si>
    <t xml:space="preserve">                    79902001     Výkony stavební údržby (stř.9404)</t>
  </si>
  <si>
    <t xml:space="preserve">               79903     VPN - doprava</t>
  </si>
  <si>
    <t xml:space="preserve">                    79903001     Doprava - sanitní</t>
  </si>
  <si>
    <t xml:space="preserve">                    79903002     Doprava - osobní</t>
  </si>
  <si>
    <t xml:space="preserve">                    79903003     Doprava - nákladní</t>
  </si>
  <si>
    <t xml:space="preserve">               79905     VPN - distribuce prádle (stř.9412)</t>
  </si>
  <si>
    <t xml:space="preserve">                    79905001     Režie - distribuce prádla (stř.9412)</t>
  </si>
  <si>
    <t xml:space="preserve">               79907     VPN - sklad</t>
  </si>
  <si>
    <t xml:space="preserve">                    79907002     Tisk tiskopisů</t>
  </si>
  <si>
    <t xml:space="preserve">               79910     VPN - informační technologie</t>
  </si>
  <si>
    <t xml:space="preserve">                    79910001     Výkony IT</t>
  </si>
  <si>
    <t xml:space="preserve">               79920     VPN - mezistřediskové převody</t>
  </si>
  <si>
    <t xml:space="preserve">                    79920001     Agregované výkony</t>
  </si>
  <si>
    <t xml:space="preserve">               79950     VPN - správní režie</t>
  </si>
  <si>
    <t xml:space="preserve">                    79950001     Rozúčtování režie HTS</t>
  </si>
  <si>
    <t xml:space="preserve">               79904     </t>
  </si>
  <si>
    <t xml:space="preserve">                    79904000     Potrubní dopravníkový systém (PDS)</t>
  </si>
  <si>
    <t>8     Vnitropodnikové výnosy</t>
  </si>
  <si>
    <t xml:space="preserve">     89     Vnitropodnikové výnosy</t>
  </si>
  <si>
    <t xml:space="preserve">          899     Vnitropodnikové výnosy</t>
  </si>
  <si>
    <t xml:space="preserve">               89920     VPV - mezistřediskové převody</t>
  </si>
  <si>
    <t xml:space="preserve">                    89920001     Agregované výkony</t>
  </si>
  <si>
    <t xml:space="preserve">                    89920004     Střediskové převody</t>
  </si>
  <si>
    <t>12</t>
  </si>
  <si>
    <t>UROL: Urologická klinika</t>
  </si>
  <si>
    <t>50113001 - léky - paušál (LEK)</t>
  </si>
  <si>
    <t>50113002 - léky - parenterální výživa (LEK)</t>
  </si>
  <si>
    <t>50113006 - léky - enterální výživa (LEK)</t>
  </si>
  <si>
    <t>50113008 - léky - krev.deriváty ZUL (TO)</t>
  </si>
  <si>
    <t>50113009 - léky - RTG diagnostika ZUL (LEK)</t>
  </si>
  <si>
    <t>50113010 - léky - botox (LEK)</t>
  </si>
  <si>
    <t>50113011 - léky - hemofilici ZUL (TO)</t>
  </si>
  <si>
    <t>50113013 - léky - antibiotika (LEK)</t>
  </si>
  <si>
    <t>50113014 - léky - antimykotika (LEK)</t>
  </si>
  <si>
    <t>50113190 - léky - medicinální plyny (sklad SVM)</t>
  </si>
  <si>
    <t>UROL: Urologická klinika Celkem</t>
  </si>
  <si>
    <t>SumaKL</t>
  </si>
  <si>
    <t>1211</t>
  </si>
  <si>
    <t xml:space="preserve">UROL: lůžkové oddělení </t>
  </si>
  <si>
    <t>UROL: lůžkové oddělení  Celkem</t>
  </si>
  <si>
    <t>SumaNS</t>
  </si>
  <si>
    <t>mezeraNS</t>
  </si>
  <si>
    <t>1221</t>
  </si>
  <si>
    <t xml:space="preserve">UROL: ambulance </t>
  </si>
  <si>
    <t>UROL: ambulance  Celkem</t>
  </si>
  <si>
    <t>1262</t>
  </si>
  <si>
    <t>UROL: operační sál - lokální</t>
  </si>
  <si>
    <t>UROL: operační sál - lokální Celkem</t>
  </si>
  <si>
    <t>1264</t>
  </si>
  <si>
    <t>UROL: pracoviště COS</t>
  </si>
  <si>
    <t>UROL: pracoviště COS Celkem</t>
  </si>
  <si>
    <t>1201</t>
  </si>
  <si>
    <t>UROL: vedení klinického pracoviště</t>
  </si>
  <si>
    <t>UROL: vedení klinického pracoviště Celkem</t>
  </si>
  <si>
    <t>1212</t>
  </si>
  <si>
    <t>UROL: lůžkové oddělení COVID-19</t>
  </si>
  <si>
    <t>UROL: lůžkové oddělení COVID-19 Celkem</t>
  </si>
  <si>
    <t>léky - paušál (LEK)</t>
  </si>
  <si>
    <t>O</t>
  </si>
  <si>
    <t>SINUPRET</t>
  </si>
  <si>
    <t>GTT 1X100ML</t>
  </si>
  <si>
    <t>ACC INJEKT</t>
  </si>
  <si>
    <t>INJ SOL 5X3ML/300MG</t>
  </si>
  <si>
    <t>ACICLOVIR OLIKLA</t>
  </si>
  <si>
    <t>250MG INF PLV SOL 5</t>
  </si>
  <si>
    <t>ACIDUM FOLICUM LÉČIVA</t>
  </si>
  <si>
    <t>10MG TBL OBD 45</t>
  </si>
  <si>
    <t>ADAFIN</t>
  </si>
  <si>
    <t>5MG TBL FLM 100</t>
  </si>
  <si>
    <t>ADRENALIN LECIVA</t>
  </si>
  <si>
    <t>INJ 5X1ML/1MG</t>
  </si>
  <si>
    <t>AESCIN-TEVA</t>
  </si>
  <si>
    <t>POR TBL ENT 90X20MG</t>
  </si>
  <si>
    <t>AGAPURIN SR 400</t>
  </si>
  <si>
    <t>400MG TBL PRO 100</t>
  </si>
  <si>
    <t>P</t>
  </si>
  <si>
    <t>AGEN 5</t>
  </si>
  <si>
    <t>POR TBL NOB 30X5MG</t>
  </si>
  <si>
    <t>AJATIN PROFAR.TINKT.+MECH.ROZP.</t>
  </si>
  <si>
    <t>TCT 1X25ML+ROZPR.</t>
  </si>
  <si>
    <t>ALGIFEN NEO</t>
  </si>
  <si>
    <t>POR GTT SOL 1X50ML</t>
  </si>
  <si>
    <t>ALMIRAL</t>
  </si>
  <si>
    <t>INJ 10X3ML/75MG</t>
  </si>
  <si>
    <t>ALOPURINOL SANDOZ</t>
  </si>
  <si>
    <t>100MG TBL NOB 100</t>
  </si>
  <si>
    <t>ALVESCO INHALER</t>
  </si>
  <si>
    <t>160MCG/DÁV INH SOL PSS 60DÁV</t>
  </si>
  <si>
    <t>AMBROBENE 7.5MG/ML</t>
  </si>
  <si>
    <t>SOL 1X100ML</t>
  </si>
  <si>
    <t>AMIODARON HAMELN</t>
  </si>
  <si>
    <t>50MG/ML INJ/INF CNC SOL 10X3ML</t>
  </si>
  <si>
    <t>AMPICILIN BBP</t>
  </si>
  <si>
    <t>1G INJ/INF PLV SOL 10</t>
  </si>
  <si>
    <t>ANALGIN</t>
  </si>
  <si>
    <t>INJ SOL 5X5ML</t>
  </si>
  <si>
    <t>ANDROCUR DEPOT</t>
  </si>
  <si>
    <t>300MG INJ SOL 3X3ML</t>
  </si>
  <si>
    <t>ANOPYRIN</t>
  </si>
  <si>
    <t>100MG TBL NOB 60(6X10)</t>
  </si>
  <si>
    <t>APAURIN</t>
  </si>
  <si>
    <t>INJ 10X2ML/10MG</t>
  </si>
  <si>
    <t>AQUA PRO INIECTIONE ARDEAPHARMA</t>
  </si>
  <si>
    <t>100% PAR LQF 10X500ML</t>
  </si>
  <si>
    <t>100% PAR LQF 10X250ML</t>
  </si>
  <si>
    <t>AQUA PRO INJECTIONE BRAUN</t>
  </si>
  <si>
    <t>INJ SOL 20X10ML-PLA</t>
  </si>
  <si>
    <t>INJ SOL 10X1000ML-PE</t>
  </si>
  <si>
    <t>ARDEAELYTOSOL NA.HYDR.CARB. 4,2%</t>
  </si>
  <si>
    <t>42MG/ML INF CNC SOL 10X200ML</t>
  </si>
  <si>
    <t>ASCORUTIN (BLISTR)</t>
  </si>
  <si>
    <t>TBL OBD 50</t>
  </si>
  <si>
    <t>ATROVENT 0.025%</t>
  </si>
  <si>
    <t>INH SOL 1X20ML</t>
  </si>
  <si>
    <t>ATROVENT N</t>
  </si>
  <si>
    <t>INH SOL PSS200X20RG</t>
  </si>
  <si>
    <t>AZOPT</t>
  </si>
  <si>
    <t>OPH GTT SUS 1X5ML</t>
  </si>
  <si>
    <t>BEPANTHEN PLUS</t>
  </si>
  <si>
    <t>50MG/G+5MG/G CRM 100G</t>
  </si>
  <si>
    <t>BERODUAL</t>
  </si>
  <si>
    <t>INH LIQ 1X20ML</t>
  </si>
  <si>
    <t>BERODUAL N</t>
  </si>
  <si>
    <t>INH SOL PSS 200DÁV</t>
  </si>
  <si>
    <t>BETADINE</t>
  </si>
  <si>
    <t>SUP VAG 14</t>
  </si>
  <si>
    <t>UNG 1X20GM</t>
  </si>
  <si>
    <t>BETADINE - zelená</t>
  </si>
  <si>
    <t>LIQ 1X1000ML</t>
  </si>
  <si>
    <t>BETALOC</t>
  </si>
  <si>
    <t>1MG/ML INJ SOL 5X5ML</t>
  </si>
  <si>
    <t>BETALOC ZOK</t>
  </si>
  <si>
    <t>100MG TBL PRO 100</t>
  </si>
  <si>
    <t>200MG TBL PRO 30</t>
  </si>
  <si>
    <t>BETASERC 16</t>
  </si>
  <si>
    <t>POR TBL NOB 60X16MG</t>
  </si>
  <si>
    <t>BETAXOLOL PMCS</t>
  </si>
  <si>
    <t>20MG TBL NOB 100</t>
  </si>
  <si>
    <t>BINOCRIT 40000 IU/1,0ML</t>
  </si>
  <si>
    <t>SDR+IVN INJ SOL 1X1.0ML</t>
  </si>
  <si>
    <t>BIOFENAC 100 MG POTAHOVANÉ TABLETY</t>
  </si>
  <si>
    <t>POR TBL FLM 20X100MG</t>
  </si>
  <si>
    <t>Biopron9 tob.60+20</t>
  </si>
  <si>
    <t>BISOPROLOL MYLAN 5 MG</t>
  </si>
  <si>
    <t>5MG TBL FLM 30</t>
  </si>
  <si>
    <t>BRUFEN RAPID</t>
  </si>
  <si>
    <t>400MG TBL FLM 24 I</t>
  </si>
  <si>
    <t>BURONIL 25 MG</t>
  </si>
  <si>
    <t>POR TBL OBD 50X25MG</t>
  </si>
  <si>
    <t>CALCIUM RESONIUM</t>
  </si>
  <si>
    <t>POR+RCT PLV SUS 300GM</t>
  </si>
  <si>
    <t>CARDILAN</t>
  </si>
  <si>
    <t>INJ 10X10ML</t>
  </si>
  <si>
    <t>CARVESAN 6,25</t>
  </si>
  <si>
    <t>POR TBL NOB 30X6,25MG</t>
  </si>
  <si>
    <t>CELASKON</t>
  </si>
  <si>
    <t>250MG TBL NOB 100</t>
  </si>
  <si>
    <t>CITALEC 10 ZENTIVA</t>
  </si>
  <si>
    <t>10MG TBL FLM 30</t>
  </si>
  <si>
    <t>CITALEC 20 ZENTIVA</t>
  </si>
  <si>
    <t>20MG TBL FLM 30</t>
  </si>
  <si>
    <t>CODEIN SLOVAKOFARMA 30MG</t>
  </si>
  <si>
    <t>TBL 10X30MG-BLISTR</t>
  </si>
  <si>
    <t>COMBAIR</t>
  </si>
  <si>
    <t>200MCG/6MCG/DÁV INH SOL PSS 1X180DÁV</t>
  </si>
  <si>
    <t>COMBIGAN</t>
  </si>
  <si>
    <t>OPH GTT SOL 1X5ML</t>
  </si>
  <si>
    <t>CONCOR COR</t>
  </si>
  <si>
    <t>2,5MG TBL FLM 28</t>
  </si>
  <si>
    <t>CONTROLOC</t>
  </si>
  <si>
    <t>40MG TBL ENT 100 I</t>
  </si>
  <si>
    <t>CONTROLOC 20 MG</t>
  </si>
  <si>
    <t>POR TBL ENT 100X20MG</t>
  </si>
  <si>
    <t>CONTROLOC I.V.</t>
  </si>
  <si>
    <t>INJ PLV SOL 1X40MG</t>
  </si>
  <si>
    <t>CORVATON FORTE</t>
  </si>
  <si>
    <t>TBL 30X4MG</t>
  </si>
  <si>
    <t>CYTO-chlorid sodný 0,9% 1x 10ml</t>
  </si>
  <si>
    <t>CYTO-chlorid sodný 0,9% Braun 1x50ml</t>
  </si>
  <si>
    <t>infsol 1x50 ml pelah</t>
  </si>
  <si>
    <t>Deca durabolin 50mg amp.1x1ml - MIMOŘÁDNÝ DOVOZ!!</t>
  </si>
  <si>
    <t>DEGAN</t>
  </si>
  <si>
    <t>INJ 50X2ML/10MG</t>
  </si>
  <si>
    <t>TBL 40X10MG</t>
  </si>
  <si>
    <t>DEPO-MEDROL</t>
  </si>
  <si>
    <t>INJ 1X5ML 40MG/ML</t>
  </si>
  <si>
    <t>DETRALEX</t>
  </si>
  <si>
    <t>POR TBL FLM 60</t>
  </si>
  <si>
    <t>TBL OBD 30</t>
  </si>
  <si>
    <t>DEXAMED</t>
  </si>
  <si>
    <t>INJ 10X2ML/8MG</t>
  </si>
  <si>
    <t>DHC CONTINUS 60 MG</t>
  </si>
  <si>
    <t>PORTBLRET60X60MG B</t>
  </si>
  <si>
    <t>DIAZEPAM SLOVAKOFARMA</t>
  </si>
  <si>
    <t>10MG TBL NOB 20(1X20)</t>
  </si>
  <si>
    <t>DICYNONE 250</t>
  </si>
  <si>
    <t>INJ SOL 4X2ML/250MG</t>
  </si>
  <si>
    <t>DIOZEN</t>
  </si>
  <si>
    <t>500MG TBL FLM 30</t>
  </si>
  <si>
    <t>DIPIDOLOR</t>
  </si>
  <si>
    <t>7,5MG/ML INJ SOL 5X2ML</t>
  </si>
  <si>
    <t>DITHIADEN</t>
  </si>
  <si>
    <t>TBL 20X2MG</t>
  </si>
  <si>
    <t>DOLMINA 50</t>
  </si>
  <si>
    <t>TBL OBD 30X50MG</t>
  </si>
  <si>
    <t>DORETA 75 MG/650 MG</t>
  </si>
  <si>
    <t>POR TBL FLM 30</t>
  </si>
  <si>
    <t>DUPHALAC</t>
  </si>
  <si>
    <t>667MG/ML POR SOL 1X500ML IV</t>
  </si>
  <si>
    <t>667MG/ML POR SOL 1X200ML IV</t>
  </si>
  <si>
    <t>DUROGESIC 25MCG/H</t>
  </si>
  <si>
    <t>EMP 5X2.5MG(10CM2)</t>
  </si>
  <si>
    <t>DUROGESIC 50MCG/H</t>
  </si>
  <si>
    <t>EMP 5X5MG(20CM2)</t>
  </si>
  <si>
    <t>DUROGESIC 75MCG/H</t>
  </si>
  <si>
    <t>EMP 5X7.5MG(30CM2)</t>
  </si>
  <si>
    <t>DZ OCTENISEPT 1 l</t>
  </si>
  <si>
    <t>ELIQUIS 2,5 MG</t>
  </si>
  <si>
    <t>POR TBL FLM 20X2.5MG</t>
  </si>
  <si>
    <t>ENELBIN RETARD</t>
  </si>
  <si>
    <t>TBL OBD 50X100MG</t>
  </si>
  <si>
    <t>ENTEROL</t>
  </si>
  <si>
    <t>POR CPS DUR 50X250MG</t>
  </si>
  <si>
    <t>EPIRUBICIN ACCORD</t>
  </si>
  <si>
    <t>2MG/ML INJ/INF SOL 1X25ML</t>
  </si>
  <si>
    <t>EPIRUBICIN ACCORD 2 MG/ML</t>
  </si>
  <si>
    <t>INJ+INF SOL 1X5ML/10MG I</t>
  </si>
  <si>
    <t>ERDOMED</t>
  </si>
  <si>
    <t>POR CPS DUR 60X300MG</t>
  </si>
  <si>
    <t>ERDOMED 300MG</t>
  </si>
  <si>
    <t>CPS 10X300MG</t>
  </si>
  <si>
    <t>ESPUMISAN</t>
  </si>
  <si>
    <t>PORCPSMOL50X40MG-BL</t>
  </si>
  <si>
    <t>Espumisan cps.100x40mg-blistr</t>
  </si>
  <si>
    <t>0057585</t>
  </si>
  <si>
    <t>ESSENTIALE 300 mg</t>
  </si>
  <si>
    <t>POR CPS DUR 50</t>
  </si>
  <si>
    <t>ESSENTIALE FORTE</t>
  </si>
  <si>
    <t>600MG CPS DUR 30</t>
  </si>
  <si>
    <t>EUTHYROX 112 MIKROGRAMŮ</t>
  </si>
  <si>
    <t>112MCG TBL NOB 100 II</t>
  </si>
  <si>
    <t>EUTHYROX 88 MIKROGRAMŮ</t>
  </si>
  <si>
    <t>88MCG TBL NOB 100 II</t>
  </si>
  <si>
    <t>FEVARIN</t>
  </si>
  <si>
    <t>50MG TBL FLM 30</t>
  </si>
  <si>
    <t>FLUTIFORM K-HALER</t>
  </si>
  <si>
    <t>50MCG/5MCG/DÁV INH SUS PSS 1X120DÁV</t>
  </si>
  <si>
    <t>FOKUSIN</t>
  </si>
  <si>
    <t>POR CPS RDR30X0.4MG</t>
  </si>
  <si>
    <t>FORTECORTIN 4</t>
  </si>
  <si>
    <t>4MG TBL NOB 20</t>
  </si>
  <si>
    <t>FORTRANS</t>
  </si>
  <si>
    <t>POR PLV SOL 4</t>
  </si>
  <si>
    <t>FRAXIPARIN MULTI</t>
  </si>
  <si>
    <t>INJ 10X5ML/47.5KU</t>
  </si>
  <si>
    <t>FRAXIPARINE</t>
  </si>
  <si>
    <t>INJ SOL 10X0.8ML</t>
  </si>
  <si>
    <t>INJ SOL 10X0.3ML</t>
  </si>
  <si>
    <t>INJ SOL 10X0.6ML</t>
  </si>
  <si>
    <t>INJ SOL 10X0.4ML</t>
  </si>
  <si>
    <t>INJ SOL 10X1ML</t>
  </si>
  <si>
    <t>FRAXIPARINE FORTE</t>
  </si>
  <si>
    <t>FULTIUM D3</t>
  </si>
  <si>
    <t>10000IU/ML POR GTT SOL 1X10ML I</t>
  </si>
  <si>
    <t>FURORESE 40</t>
  </si>
  <si>
    <t>TBL 100X40MG</t>
  </si>
  <si>
    <t>FUROSEMID ACCORD</t>
  </si>
  <si>
    <t>10MG/ML INJ/INF SOL 10X2ML</t>
  </si>
  <si>
    <t>FUROSEMID BBP (FORTE)</t>
  </si>
  <si>
    <t>12,5MG/ML INJ SOL 10X10ML</t>
  </si>
  <si>
    <t>FUROSEMID HAMELN</t>
  </si>
  <si>
    <t>10MG/ML INJ SOL 10X2ML</t>
  </si>
  <si>
    <t>GLUKÓZA 10 BRAUN</t>
  </si>
  <si>
    <t>INF SOL 10X500ML-PE</t>
  </si>
  <si>
    <t>GLUKÓZA 5 BRAUN</t>
  </si>
  <si>
    <t>INF SOL 10X250ML-PE</t>
  </si>
  <si>
    <t>GLYCLADA</t>
  </si>
  <si>
    <t>30MG TBL RET 60 II</t>
  </si>
  <si>
    <t>GODASAL 100</t>
  </si>
  <si>
    <t>POR TBL NOB 100</t>
  </si>
  <si>
    <t>GUAJACURAN</t>
  </si>
  <si>
    <t>200MG TBL OBD 50</t>
  </si>
  <si>
    <t>GUAJACURAN « 5 % INJ</t>
  </si>
  <si>
    <t>GUTRON 5MG</t>
  </si>
  <si>
    <t>TBL 50X5MG</t>
  </si>
  <si>
    <t>HALOPERIDOL</t>
  </si>
  <si>
    <t>INJ 5X1ML/5MG</t>
  </si>
  <si>
    <t>HELICID 20 ZENTIVA</t>
  </si>
  <si>
    <t>POR CPS ETD 90X20MG</t>
  </si>
  <si>
    <t>HEPARIN LECIVA</t>
  </si>
  <si>
    <t>INJ 1X10ML/50KU</t>
  </si>
  <si>
    <t>HEŘMÁNKOVÝ KVĚT LEROS</t>
  </si>
  <si>
    <t>HER 1X50GM</t>
  </si>
  <si>
    <t>HIRUDOID</t>
  </si>
  <si>
    <t>DRM CRM 1X40GM</t>
  </si>
  <si>
    <t>DRM GEL 1X40GM</t>
  </si>
  <si>
    <t>HUMALOG KWIKPEN 100 IU/ML</t>
  </si>
  <si>
    <t>INJ SOL 5X3ML/300UT</t>
  </si>
  <si>
    <t>HUMULIN N 100 M.J./ML</t>
  </si>
  <si>
    <t>INJ 1X10ML/1KU</t>
  </si>
  <si>
    <t>HUMULIN R 100 M.J./ML</t>
  </si>
  <si>
    <t>HYDROCORTISON VUAB 100 MG</t>
  </si>
  <si>
    <t>INJ PLV SOL 1X100MG</t>
  </si>
  <si>
    <t>HYDROCHLOROTHIAZID TAINEX</t>
  </si>
  <si>
    <t>25MG TBL NOB 20</t>
  </si>
  <si>
    <t>HYLAK FORTE</t>
  </si>
  <si>
    <t>POR SOL 100ML</t>
  </si>
  <si>
    <t>CHLORID SODNÝ 0,9% BRAUN</t>
  </si>
  <si>
    <t>INF SOL 10X250MLPELAH</t>
  </si>
  <si>
    <t>INF SOL 10X1000MLPLAH</t>
  </si>
  <si>
    <t>INF SOL 10X500MLPELAH</t>
  </si>
  <si>
    <t>INF SOL 20X100MLPELAH</t>
  </si>
  <si>
    <t>CHLORID SODNÝ 0.9% BRAUN, REF. 395120</t>
  </si>
  <si>
    <t>INFSOL1X100ML-PELAH</t>
  </si>
  <si>
    <t>IBALGIN 200</t>
  </si>
  <si>
    <t>200MG TBL FLM 24</t>
  </si>
  <si>
    <t>IBALGIN PLUS</t>
  </si>
  <si>
    <t>400MG/100MG TBL FLM 24</t>
  </si>
  <si>
    <t>IBALGIN RAPID</t>
  </si>
  <si>
    <t>400MG TBL FLM 12 I</t>
  </si>
  <si>
    <t>IBALGIN RAPIDCAPS</t>
  </si>
  <si>
    <t>400MG CPS MOL 30</t>
  </si>
  <si>
    <t>IMAZOL KRÉMPASTA</t>
  </si>
  <si>
    <t>10MG/G DRM PST 1X30G</t>
  </si>
  <si>
    <t>IMIPENEM/CILASTATIN APTAPHARMA</t>
  </si>
  <si>
    <t>500MG/500MG INF PLV SOL 10</t>
  </si>
  <si>
    <t>IMUNOR</t>
  </si>
  <si>
    <t>LYO 4X10MG</t>
  </si>
  <si>
    <t>INDAPAMID STADA 1,5 MG</t>
  </si>
  <si>
    <t>POR TBL PRO 30X1.5MG</t>
  </si>
  <si>
    <t>INDOMETACIN 100 BERLIN-CHEMIE</t>
  </si>
  <si>
    <t>SUP 10X100MG</t>
  </si>
  <si>
    <t>INHIXA (60mg) 10 inj.</t>
  </si>
  <si>
    <t>6000IU(60MG)/0,6ML INJ SOL ISP 10X0,6ML I</t>
  </si>
  <si>
    <t>INJ PROCAINII CHLORATI 0,2% ARD 10x200ml</t>
  </si>
  <si>
    <t>2MG/ML INJ SOL 10X200ML</t>
  </si>
  <si>
    <t>IR  0.9%SOD.CHLOR.FOR IRR. 6X1000 ML</t>
  </si>
  <si>
    <t>Fres. Versylene</t>
  </si>
  <si>
    <t>IR  NaCl 0,9% 3000 ml vak Bieffe URO Baxter</t>
  </si>
  <si>
    <t>for irrig. 1x3000 ml 15%</t>
  </si>
  <si>
    <t>ISOLYTE BP - PLAST. LÁHEV</t>
  </si>
  <si>
    <t xml:space="preserve">INF SOL 10X1000ML KP </t>
  </si>
  <si>
    <t>ISOPRINOSINE</t>
  </si>
  <si>
    <t>POR TBL NOB 50X500MG</t>
  </si>
  <si>
    <t>ISOPRINOSINE-50x500 mimořádný dovoz</t>
  </si>
  <si>
    <t>ISOPTIN SR 240 MG</t>
  </si>
  <si>
    <t>POR TBL PRO 30X240MG</t>
  </si>
  <si>
    <t>JARDIANCE 10 MG</t>
  </si>
  <si>
    <t>POR TBL FLM 30X1X10MG</t>
  </si>
  <si>
    <t>KALIUM CHLORATUM BIOMEDICA</t>
  </si>
  <si>
    <t>POR TBLFLM100X500MG</t>
  </si>
  <si>
    <t>KALIUM CHLORATUM LECIVA 7.5%</t>
  </si>
  <si>
    <t>INJ 5X10ML 7.5%</t>
  </si>
  <si>
    <t>KALNORMIN</t>
  </si>
  <si>
    <t>POR TBL PRO 30X1GM</t>
  </si>
  <si>
    <t>KANAVIT</t>
  </si>
  <si>
    <t>20MG/ML POR GTT EML 1X5ML</t>
  </si>
  <si>
    <t>INJ 5X1ML/10MG</t>
  </si>
  <si>
    <t>KAPIDIN 10 MG</t>
  </si>
  <si>
    <t>POR TBL FLM 30X10MG</t>
  </si>
  <si>
    <t>KETILEPT</t>
  </si>
  <si>
    <t>25MG TBL FLM 90</t>
  </si>
  <si>
    <t>KETOSTERIL</t>
  </si>
  <si>
    <t>TBL 1X100</t>
  </si>
  <si>
    <t>KL AQUA PURIF. KUL., FAG. 1 kg</t>
  </si>
  <si>
    <t>KL BALS.VISNEVSKI 100G</t>
  </si>
  <si>
    <t>KL BENZINUM 500 ml/330g HVLP</t>
  </si>
  <si>
    <t>KL ETHANOL.C.BENZINO 200G</t>
  </si>
  <si>
    <t>KL CHLADIVE MAZANI 800 g FAGRON</t>
  </si>
  <si>
    <t>KL KAPSLE</t>
  </si>
  <si>
    <t>KL SOL.AMIKACIN 0.5%</t>
  </si>
  <si>
    <t>KL SOL.BORGLYCEROLI  3% 100 G</t>
  </si>
  <si>
    <t>KL SOL.HYD.PEROX.3% 200G</t>
  </si>
  <si>
    <t>KL SOL.HYD.PEROX.3% 250G</t>
  </si>
  <si>
    <t>KL VASELINUM ALBUM, 100G</t>
  </si>
  <si>
    <t>KLACID 500</t>
  </si>
  <si>
    <t>POR TBL FLM 14X500MG</t>
  </si>
  <si>
    <t>LACTULOSE AL SIRUP</t>
  </si>
  <si>
    <t>POR SIR 1X500ML</t>
  </si>
  <si>
    <t>LAGOSA</t>
  </si>
  <si>
    <t>DRG 100X150MG</t>
  </si>
  <si>
    <t>LEFLUNOPHARM</t>
  </si>
  <si>
    <t>LETROX 100</t>
  </si>
  <si>
    <t>POR TBL NOB 100X100RG II</t>
  </si>
  <si>
    <t>LETROX 50</t>
  </si>
  <si>
    <t>POR TBL NOB 100X50RG II</t>
  </si>
  <si>
    <t>LEXAURIN 1,5</t>
  </si>
  <si>
    <t>POR TBL NOB 30X1.5MG</t>
  </si>
  <si>
    <t>LIPANTHYL 267 M</t>
  </si>
  <si>
    <t>267MG CPS DUR 30</t>
  </si>
  <si>
    <t>LOPERON CPS</t>
  </si>
  <si>
    <t>POR CPS DUR 20X2MG</t>
  </si>
  <si>
    <t>LOZAP 50 ZENTIVA</t>
  </si>
  <si>
    <t>POR TBL FLM 30X50MG</t>
  </si>
  <si>
    <t>LYRICA 75 MG</t>
  </si>
  <si>
    <t>POR CPSDUR14X75MG</t>
  </si>
  <si>
    <t>MAALOX SUSPENZE</t>
  </si>
  <si>
    <t>35MG/ML+40MG/ML POR SUS 1X250ML II</t>
  </si>
  <si>
    <t>MAGNESII LACTICI 0,5 TBL. MEDICAMENTA</t>
  </si>
  <si>
    <t>TBL NOB 50X0,5GM</t>
  </si>
  <si>
    <t>MAGNESIUM SULFATE KALCEKS</t>
  </si>
  <si>
    <t>100MG/ML INJ/INF SOL 5X10ML</t>
  </si>
  <si>
    <t>MALTOFER</t>
  </si>
  <si>
    <t>POR GTT SOL 30ML</t>
  </si>
  <si>
    <t>MÁTOVÝ ČAJ LEROS</t>
  </si>
  <si>
    <t>SPC 20X2.0GM(SÁČKY)</t>
  </si>
  <si>
    <t>MESOCAIN</t>
  </si>
  <si>
    <t>INJ 10X10ML 1%</t>
  </si>
  <si>
    <t>GEL 1X20GM</t>
  </si>
  <si>
    <t>MILGAMMA</t>
  </si>
  <si>
    <t>POR TBL OBD 20</t>
  </si>
  <si>
    <t>MITOMYCIN MEDAC</t>
  </si>
  <si>
    <t>1MG/ML INJ/INF/IVS PLV SOL 1X20MG</t>
  </si>
  <si>
    <t>MODURETIC</t>
  </si>
  <si>
    <t>POR TBL NOB 30</t>
  </si>
  <si>
    <t>MONOPRIL 20 MG</t>
  </si>
  <si>
    <t>20MG TBL NOB 28</t>
  </si>
  <si>
    <t>MONOSAN 20MG</t>
  </si>
  <si>
    <t>TBL 50X20MG</t>
  </si>
  <si>
    <t>MONOTAB SR</t>
  </si>
  <si>
    <t>POR TBL PRO20X100MG</t>
  </si>
  <si>
    <t>MOXOSTAD 0.4 MG</t>
  </si>
  <si>
    <t>POR TBL FLM30X0.4MG</t>
  </si>
  <si>
    <t>MUCOSOLVAN</t>
  </si>
  <si>
    <t>POR GTT SOL+INH SOL 60ML</t>
  </si>
  <si>
    <t>NATRIUM CHLORATUM BBP</t>
  </si>
  <si>
    <t>100MG/ML INJ SOL 5X10ML</t>
  </si>
  <si>
    <t>NEODOLPASSE</t>
  </si>
  <si>
    <t>75MG/30MG INF SOL 10X250ML</t>
  </si>
  <si>
    <t>NEUROL 0.25</t>
  </si>
  <si>
    <t>TBL 30X0.25MG</t>
  </si>
  <si>
    <t>NEURONTIN 300MG</t>
  </si>
  <si>
    <t>CPS 50X300MG</t>
  </si>
  <si>
    <t>NITRESAN 10 MG</t>
  </si>
  <si>
    <t>POR TBL NOB 30X10MG</t>
  </si>
  <si>
    <t>NOCLAUD 100 MG</t>
  </si>
  <si>
    <t>POR TBL NOB 56X100MG</t>
  </si>
  <si>
    <t>NORADRENALIN LECIVA</t>
  </si>
  <si>
    <t>NORADRENALIN LÉČIVA</t>
  </si>
  <si>
    <t>IVN INF CNC SOL 5X5ML</t>
  </si>
  <si>
    <t>NOVALGIN</t>
  </si>
  <si>
    <t>INJ 5X5ML/2500MG</t>
  </si>
  <si>
    <t>INJ 10X2ML/1000MG</t>
  </si>
  <si>
    <t>500MG TBL FLM 50</t>
  </si>
  <si>
    <t>500MG TBL FLM 20</t>
  </si>
  <si>
    <t>NOVORAPID 100 U/ML</t>
  </si>
  <si>
    <t>INJ SOL 1X10ML</t>
  </si>
  <si>
    <t>NUTRYELT</t>
  </si>
  <si>
    <t>INF CNC SOL 10X10ML</t>
  </si>
  <si>
    <t>ONDANSETRON B. BRAUN 2 MG/ML</t>
  </si>
  <si>
    <t>INJ SOL 20X4ML/8MG LDPE</t>
  </si>
  <si>
    <t>OPHTHALMO-SEPTONEX</t>
  </si>
  <si>
    <t>OPH GTT SOL 1X10ML PLAST</t>
  </si>
  <si>
    <t>OXAZEPAM TBL.20X10MG</t>
  </si>
  <si>
    <t>TBL 20X10MG(BLISTR)</t>
  </si>
  <si>
    <t>PANGROL 20000</t>
  </si>
  <si>
    <t>POR TBL ENT 50 II</t>
  </si>
  <si>
    <t>PARACETAMOL ACCORD</t>
  </si>
  <si>
    <t>10MG/ML INF SOL 20X100ML</t>
  </si>
  <si>
    <t>PARALEN 500</t>
  </si>
  <si>
    <t>POR TBL NOB 24X500MG</t>
  </si>
  <si>
    <t>PLAQUENIL</t>
  </si>
  <si>
    <t>TBL OBD 60X200MG</t>
  </si>
  <si>
    <t>PREDNISON 20 LECIVA</t>
  </si>
  <si>
    <t>TBL 20X20MG(BLISTR)</t>
  </si>
  <si>
    <t>PREDNISON 5 LECIVA</t>
  </si>
  <si>
    <t>TBL 20X5MG</t>
  </si>
  <si>
    <t>PREDUCTAL MR</t>
  </si>
  <si>
    <t>POR TBL RET 60X35MG</t>
  </si>
  <si>
    <t>PRESID 5 MG</t>
  </si>
  <si>
    <t>TBL PRO 30</t>
  </si>
  <si>
    <t>PRESTANCE 5 MG/5 MG</t>
  </si>
  <si>
    <t>POR TBL NOB 120</t>
  </si>
  <si>
    <t>PRESTARIUM NEO</t>
  </si>
  <si>
    <t>POR TBL FLM 30X5MG</t>
  </si>
  <si>
    <t>POR TBL FLM 90X5MG</t>
  </si>
  <si>
    <t>PROSTAPHLIN 1000MG</t>
  </si>
  <si>
    <t>INJ PLV SOL 1</t>
  </si>
  <si>
    <t>PULMICORT</t>
  </si>
  <si>
    <t>0,5MG/ML SUS NEB 20X2ML</t>
  </si>
  <si>
    <t>PULMICORT TURBUHALER</t>
  </si>
  <si>
    <t>200MCG INH PLV 200DÁV</t>
  </si>
  <si>
    <t>ROCALTROL 0.25 MCG</t>
  </si>
  <si>
    <t>POR CPSMOL30X0.25RG</t>
  </si>
  <si>
    <t>ROSUCARD 40 MG POTAHOVANÉ TABLETY</t>
  </si>
  <si>
    <t>POR TBL FLM 30X40MG</t>
  </si>
  <si>
    <t>RYTMONORM</t>
  </si>
  <si>
    <t>150MG TBL FLM 50</t>
  </si>
  <si>
    <t>SANDOSTATIN 0.1 MG/ML</t>
  </si>
  <si>
    <t>INJ SOL 5X1ML/0.1MG</t>
  </si>
  <si>
    <t>SECTRAL 400</t>
  </si>
  <si>
    <t>TBL OBD 30X400MG</t>
  </si>
  <si>
    <t>SENNA LIST LEROS</t>
  </si>
  <si>
    <t>SPC 1X40GM</t>
  </si>
  <si>
    <t>SIOFOR 500</t>
  </si>
  <si>
    <t>TBL OBD 60X500MG</t>
  </si>
  <si>
    <t>SIOFOR 850MG</t>
  </si>
  <si>
    <t>TBL FLM 60x850MG</t>
  </si>
  <si>
    <t>SOLU-MEDROL</t>
  </si>
  <si>
    <t>INJ SIC 1X40MG+1ML</t>
  </si>
  <si>
    <t>SORBIFER DURULES</t>
  </si>
  <si>
    <t>TBL FLM 60X320MG/60MG</t>
  </si>
  <si>
    <t>POR TBL FLM 100X100MG</t>
  </si>
  <si>
    <t>SPASMED 15</t>
  </si>
  <si>
    <t>POR TBL FLM 30X15MG</t>
  </si>
  <si>
    <t>SPECIES UROLOGICAE PLANTA LEROS</t>
  </si>
  <si>
    <t>SPC 1X100GM</t>
  </si>
  <si>
    <t>SPIRIVA RESPIMAT 2,5 MIKROGRAMU</t>
  </si>
  <si>
    <t>INH SOL 1X60DÁV</t>
  </si>
  <si>
    <t>SUPP.GLYCERINI SANOVA Glycerín.čípky Extra 3g 10ks</t>
  </si>
  <si>
    <t>SUPPOSITORIA GLYCERINI IPSEN</t>
  </si>
  <si>
    <t>1,81G SUP 10</t>
  </si>
  <si>
    <t>SYNTOPHYLLIN</t>
  </si>
  <si>
    <t>INJ 5X10ML/240MG</t>
  </si>
  <si>
    <t>SYNTOSTIGMIN</t>
  </si>
  <si>
    <t>INJ 10X1ML/0.5MG</t>
  </si>
  <si>
    <t>TANTUM VERDE</t>
  </si>
  <si>
    <t>1,5MG/ML GGR 240 ML</t>
  </si>
  <si>
    <t>1,5MG/ML GGR 120ML</t>
  </si>
  <si>
    <t>TELMISARTAN/HYDROCHLOROTHIAZID SANDOZ 80 MG/12,5 M</t>
  </si>
  <si>
    <t>TENSIOMIN</t>
  </si>
  <si>
    <t>TBL 30X12.5MG</t>
  </si>
  <si>
    <t>TEZEO 80 MG</t>
  </si>
  <si>
    <t>POR TBL NOB 28X80MG</t>
  </si>
  <si>
    <t>TEZZIMI</t>
  </si>
  <si>
    <t>10MG TBL NOB 30 I</t>
  </si>
  <si>
    <t>THIAMIN LECIVA</t>
  </si>
  <si>
    <t>TBL 20X50MG(BLISTR)</t>
  </si>
  <si>
    <t>INJ 10X2ML/100MG</t>
  </si>
  <si>
    <t>TIAPRIDAL</t>
  </si>
  <si>
    <t>INJ SOL 12X2ML/100MG</t>
  </si>
  <si>
    <t>POR TBLNOB 50X100MG</t>
  </si>
  <si>
    <t>TONARSSA 4 MG/5 MG</t>
  </si>
  <si>
    <t>TRAMADOL MYLAN</t>
  </si>
  <si>
    <t>100MG TBL PRO 30 II</t>
  </si>
  <si>
    <t>TRAMAL</t>
  </si>
  <si>
    <t>50MG/ML INJ SOL 5X1ML</t>
  </si>
  <si>
    <t xml:space="preserve">TRAMAL RETARD </t>
  </si>
  <si>
    <t>TBL 10x100 MG</t>
  </si>
  <si>
    <t>TRANEXAMIC ACID ACCORD</t>
  </si>
  <si>
    <t>100MG/ML INJ SOL 5X5ML I</t>
  </si>
  <si>
    <t>TRIPLIXAM 10 MG/2,5 MG/10 MG</t>
  </si>
  <si>
    <t>TRITACE 10</t>
  </si>
  <si>
    <t>TRITACE 5 MG</t>
  </si>
  <si>
    <t>POR TBL NOB 100X5MG</t>
  </si>
  <si>
    <t>TRITTICO AC 150</t>
  </si>
  <si>
    <t>TBL RET 60X150MG</t>
  </si>
  <si>
    <t>TULIP 20 MG POTAHOVANÉ TABLETY</t>
  </si>
  <si>
    <t>POR TBL FLM 30X20MG</t>
  </si>
  <si>
    <t>TUSSIN</t>
  </si>
  <si>
    <t>POR GTT SOL 1X25ML</t>
  </si>
  <si>
    <t>TWYNSTA 80 MG/5 MG</t>
  </si>
  <si>
    <t>POR TBL NOB 28</t>
  </si>
  <si>
    <t>UBRETID</t>
  </si>
  <si>
    <t>ULTRACOD</t>
  </si>
  <si>
    <t>POR TBL NOB 10</t>
  </si>
  <si>
    <t>UROXAL</t>
  </si>
  <si>
    <t>5MG TBL NOB 60</t>
  </si>
  <si>
    <t>URSOSAN</t>
  </si>
  <si>
    <t>CPS 50X250MG</t>
  </si>
  <si>
    <t>VALSACOR</t>
  </si>
  <si>
    <t>80MG TBL FLM 60</t>
  </si>
  <si>
    <t>VEKLURY</t>
  </si>
  <si>
    <t>100MG INF PLV CSL 1</t>
  </si>
  <si>
    <t>VENLAFAXIN MYLAN 75 MG</t>
  </si>
  <si>
    <t>75MG CPS PRO 30</t>
  </si>
  <si>
    <t>VENTOLIN INHALER N</t>
  </si>
  <si>
    <t>100MCG/DÁV INH SUS PSS 200DÁV</t>
  </si>
  <si>
    <t>VESICARE 10 MG</t>
  </si>
  <si>
    <t>POR TBL FLM 100X10MG</t>
  </si>
  <si>
    <t>VIANT</t>
  </si>
  <si>
    <t>INF PLV SOL 10</t>
  </si>
  <si>
    <t>VOLUVEN 10% 500 ML</t>
  </si>
  <si>
    <t>INF. 10X500 ML</t>
  </si>
  <si>
    <t>WARFARIN</t>
  </si>
  <si>
    <t>TBL 100X3MG</t>
  </si>
  <si>
    <t>XALACOM</t>
  </si>
  <si>
    <t>OPH GTT SOL 1X2.5ML</t>
  </si>
  <si>
    <t>YAL</t>
  </si>
  <si>
    <t>SOL 2X67.5ML</t>
  </si>
  <si>
    <t>SOL 10X67.5ML</t>
  </si>
  <si>
    <t>ZALDIAR</t>
  </si>
  <si>
    <t>37,5MG/325MG TBL FLM 30X1</t>
  </si>
  <si>
    <t>ZARZIO 48 MU/0,5 ML</t>
  </si>
  <si>
    <t>INJ+INF SOL 5X0.5ML</t>
  </si>
  <si>
    <t>ZIBOR 2500 IU</t>
  </si>
  <si>
    <t>INJ SOL 10X0.2ML</t>
  </si>
  <si>
    <t>ZODAC</t>
  </si>
  <si>
    <t>TBL OBD 60X10MG</t>
  </si>
  <si>
    <t>TBL OBD 30X10MG</t>
  </si>
  <si>
    <t>ZOLOFT 50MG</t>
  </si>
  <si>
    <t>TBL OBD 28X50MG</t>
  </si>
  <si>
    <t>ZOLPIDEM MYLAN</t>
  </si>
  <si>
    <t>POR TBL FLM 20X10MG</t>
  </si>
  <si>
    <t>léky - parenterální výživa (LEK)</t>
  </si>
  <si>
    <t>AMINOPLASMAL B.BRAUN 10%</t>
  </si>
  <si>
    <t>INF SOL 10X500ML</t>
  </si>
  <si>
    <t>LIPOPLUS 20%</t>
  </si>
  <si>
    <t>INFEML10X250ML-SKLO</t>
  </si>
  <si>
    <t>NEPHROTECT</t>
  </si>
  <si>
    <t>NUTRIFLEX BASAL</t>
  </si>
  <si>
    <t>INF SOL 5X2000ML</t>
  </si>
  <si>
    <t>NUTRIFLEX OMEGA PERI</t>
  </si>
  <si>
    <t>INF EML 5X1250ML</t>
  </si>
  <si>
    <t>NUTRIFLEX OMEGA SPECIAL 56/144</t>
  </si>
  <si>
    <t>NUTRIFLEX PERI</t>
  </si>
  <si>
    <t>INF SOL 5X1000ML</t>
  </si>
  <si>
    <t>léky - enterální výživa (LEK)</t>
  </si>
  <si>
    <t>DIASIP S PŘÍCHUTÍ CAPPUCCINO</t>
  </si>
  <si>
    <t>POR SOL 4X200ML</t>
  </si>
  <si>
    <t>DIASIP S PŘÍCHUTÍ JAHODOVOU</t>
  </si>
  <si>
    <t>DIASIP S PŘÍCHUTÍ VANILKOVOU</t>
  </si>
  <si>
    <t>NUTRIDRINK COMPACT PROTEIN S PŘÍCHUTÍ VANILKOVOU</t>
  </si>
  <si>
    <t>POR SOL 4X125ML</t>
  </si>
  <si>
    <t>NUTRIDRINK COMPACT S PŘÍCHUTÍ BANÁNOVOU</t>
  </si>
  <si>
    <t>NUTRIDRINK COMPACT S PŘÍCHUTÍ KÁVY</t>
  </si>
  <si>
    <t>NUTRIDRINK COMPACT S PŘÍCHUTÍ LESNÍHO OVOCE</t>
  </si>
  <si>
    <t>NUTRIDRINK COMPACT S PŘÍCHUTÍ VANILKOVOU</t>
  </si>
  <si>
    <t>NUTRIDRINK CREME S PŘÍCHUTÍ ČOKOLÁDOVOU</t>
  </si>
  <si>
    <t>POR SOL 4X125GM</t>
  </si>
  <si>
    <t>NUTRIDRINK JUICE STYLE S PŘÍCHUTÍ JABLEČNOU</t>
  </si>
  <si>
    <t>NUTRIDRINK S PŘÍCHUTÍ ČOKOLÁDOVOU</t>
  </si>
  <si>
    <t>NUTRIDRINK S PŘÍCHUTÍ VANILKOVOU</t>
  </si>
  <si>
    <t>léky - krev.deriváty ZUL (TO)</t>
  </si>
  <si>
    <t>HAEMOCOMPLETTAN P</t>
  </si>
  <si>
    <t>20MG/ML INJ/INF PLV SOL 1X2000MG</t>
  </si>
  <si>
    <t>20MG/ML INJ/INF PLV SOL 1X1000MG</t>
  </si>
  <si>
    <t>NUWIQ</t>
  </si>
  <si>
    <t>1000IU INJ PSO LQF 1+1X2,5ML ISP+SET</t>
  </si>
  <si>
    <t>OCPLEX</t>
  </si>
  <si>
    <t>1000IU INF PSO LQF 1+1X40ML</t>
  </si>
  <si>
    <t>500IU INF PSO LQF 1+1X20ML</t>
  </si>
  <si>
    <t>léky - hemofilici ZUL (TO)</t>
  </si>
  <si>
    <t>ALBUREX</t>
  </si>
  <si>
    <t>200G/L INF SOL 1X100ML</t>
  </si>
  <si>
    <t>500IU INJ PSO LQF 1+1X2,5ML ISP+SET</t>
  </si>
  <si>
    <t>léky - antibiotika (LEK)</t>
  </si>
  <si>
    <t>AMIKACIN MEDOCHEMIE 500MG/2ML INJ/INF</t>
  </si>
  <si>
    <t>SOL 10X2ML</t>
  </si>
  <si>
    <t>AMOKSIKLAV</t>
  </si>
  <si>
    <t>TBL OBD 21X625MG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</si>
  <si>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</si>
  <si>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</si>
  <si>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</si>
  <si>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</si>
  <si>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</si>
  <si>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</si>
  <si>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AMPICILLIN AND SULBACTAM IBI 1 G + 500 MG PRÁŠEK P</t>
  </si>
  <si>
    <t>INJ PLV SOL 10X1G+500MG/LAH</t>
  </si>
  <si>
    <t>AXETINE 1,5GM</t>
  </si>
  <si>
    <t>INJ SIC 10X1.5GM</t>
  </si>
  <si>
    <t>AZEPO 1 G</t>
  </si>
  <si>
    <t>INJ+INF PLV SOL 10X1GM</t>
  </si>
  <si>
    <t>BISEPTOL 480</t>
  </si>
  <si>
    <t>INJ 10X5ML</t>
  </si>
  <si>
    <t>CEFTAZIDIM KABI 1 GM</t>
  </si>
  <si>
    <t>INJ PLV SOL 10X1GM</t>
  </si>
  <si>
    <t>CEFTAZIDIM KABI 2 GM</t>
  </si>
  <si>
    <t>INJ+INF PLV SOL 10X2GM</t>
  </si>
  <si>
    <t>CIPRINOL 500</t>
  </si>
  <si>
    <t>TBL 10X500MG</t>
  </si>
  <si>
    <t>CIPROFLOXACIN KABI 400 MG/200 ML INFUZNÍ ROZTOK</t>
  </si>
  <si>
    <t>INF SOL 10X400MG/200ML</t>
  </si>
  <si>
    <t>CLARITROMICINA HIKMA 500mg-mimoř.dovoz</t>
  </si>
  <si>
    <t>500MG INF PLV 10</t>
  </si>
  <si>
    <t>Clindamycin Kabi inj.sol. 300mg 10x2ml</t>
  </si>
  <si>
    <t>150mg/ml</t>
  </si>
  <si>
    <t>Clindamycin Kabi inj.sol. 600mg 10x4ml</t>
  </si>
  <si>
    <t>COLOMYCIN INJEKCE 1 000 000 MJ</t>
  </si>
  <si>
    <t>1000000IU INJ PLV SOL/SOL NEB 10X1MIU</t>
  </si>
  <si>
    <t>DOXYBENE 200 MG TABLETY</t>
  </si>
  <si>
    <t>POR TBL NOB10X200MG</t>
  </si>
  <si>
    <t>ENTIZOL</t>
  </si>
  <si>
    <t>TBL 20X250MG</t>
  </si>
  <si>
    <t>FRAMYKOIN</t>
  </si>
  <si>
    <t>PLV ADS 1X20GM</t>
  </si>
  <si>
    <t>GENTAMICIN B.BRAUN INF SOL 240MG</t>
  </si>
  <si>
    <t>20X80ML 3MG/ML</t>
  </si>
  <si>
    <t>GENTAMICIN LEK 80 MG/2 ML</t>
  </si>
  <si>
    <t>INJ SOL 10X2ML/80MG</t>
  </si>
  <si>
    <t>INVANZ 1 G</t>
  </si>
  <si>
    <t>INF PLV SOL 1X1GM</t>
  </si>
  <si>
    <t>LINEZOLID KABI</t>
  </si>
  <si>
    <t>2MG/ML INF SOL 10X300ML</t>
  </si>
  <si>
    <t>MEDOCLAV 1000 MG/200 MG</t>
  </si>
  <si>
    <t>INJ+INF PLV SOL 10X1.2GM</t>
  </si>
  <si>
    <t>MEROPENEM BRADEX</t>
  </si>
  <si>
    <t>500MG INJ/INF PLV SOL 10</t>
  </si>
  <si>
    <t>METRONIDAZOLE NORIDEM</t>
  </si>
  <si>
    <t>5MG/ML INF SOL 20X100ML</t>
  </si>
  <si>
    <t>5MG/ML INF SOL 10X100ML II</t>
  </si>
  <si>
    <t>MICAFUNGIN TEVA</t>
  </si>
  <si>
    <t>NORMIX</t>
  </si>
  <si>
    <t>POR TBL FLM 28X200MG</t>
  </si>
  <si>
    <t>OFLOXIN 200</t>
  </si>
  <si>
    <t>TBL OBD 10X200MG</t>
  </si>
  <si>
    <t>PIPERACILLIN/TAZOBACTAM KABI 4 G/0,5 G</t>
  </si>
  <si>
    <t>INF PLV SOL 10X4.5GM</t>
  </si>
  <si>
    <t>PIPERACILLIN/TAZOBACTAM OLIKLA</t>
  </si>
  <si>
    <t>4G/0,5G INF PLV SOL 10</t>
  </si>
  <si>
    <t>SUMETROLIM</t>
  </si>
  <si>
    <t>TBL 20X480MG</t>
  </si>
  <si>
    <t>TAXIMED</t>
  </si>
  <si>
    <t>1G INJ/INF PLV SOL 1</t>
  </si>
  <si>
    <t>TYGACIL 50 MG</t>
  </si>
  <si>
    <t>INF PLV SOL 10X50MG/5ML</t>
  </si>
  <si>
    <t>UNASYN</t>
  </si>
  <si>
    <t>POR TBL FLM12X375MG</t>
  </si>
  <si>
    <t>VANCOMYCIN MYLAN 1000 MG</t>
  </si>
  <si>
    <t>VANCOMYCIN MYLAN 500 MG</t>
  </si>
  <si>
    <t>INF PLV SOL 1X500MG</t>
  </si>
  <si>
    <t>XORIMAX 500 MG POTAH.TABLETY</t>
  </si>
  <si>
    <t>PORTBLFLM10X500MG</t>
  </si>
  <si>
    <t>léky - antimykotika (LEK)</t>
  </si>
  <si>
    <t>DIFLUCAN 100 MG</t>
  </si>
  <si>
    <t>POR CPS DUR 28X100MG</t>
  </si>
  <si>
    <t>FLUCONAZOL KABI 2 MG/ML</t>
  </si>
  <si>
    <t>INF SOL 10X100ML/200MG</t>
  </si>
  <si>
    <t>PAR LQF 20X100ML-PE</t>
  </si>
  <si>
    <t>ATROPIN BBP</t>
  </si>
  <si>
    <t>1MG/ML INJ SOL 10X1ML</t>
  </si>
  <si>
    <t>BCG-MEDAC PRÁŠEK PRO PŘÍPR. SUSP. K INSTILA. DO M.</t>
  </si>
  <si>
    <t>IVS PLQ SUS 1</t>
  </si>
  <si>
    <t>LIQ 1X120ML</t>
  </si>
  <si>
    <t>400MG TBL FLM 24 II</t>
  </si>
  <si>
    <t>Carbo medicinalis PharmaSwiss tbl.20</t>
  </si>
  <si>
    <t>DIPHERELINE S.R. 11,25 MG</t>
  </si>
  <si>
    <t>INJ PLQ SUS PRO 1+1X2ML AMP</t>
  </si>
  <si>
    <t>DIPHERELINE S.R. 22,5MG</t>
  </si>
  <si>
    <t>22,5MG INJ PLQ SUS PRO 1+1X2ML AMP</t>
  </si>
  <si>
    <t>INJ 10X2ML</t>
  </si>
  <si>
    <t>ELIGARD 45 MG</t>
  </si>
  <si>
    <t>INJ PSO LQF 1X45MG VAN</t>
  </si>
  <si>
    <t>FIRMAGON 120 MG</t>
  </si>
  <si>
    <t>INJ PSO LQF 2X120MG+2X6ML</t>
  </si>
  <si>
    <t>FIRMAGON 80 MG</t>
  </si>
  <si>
    <t>INJ PSO LQF 1X80MG+1X6ML</t>
  </si>
  <si>
    <t>FYZIOLOGICKÝ ROZTOK VIAFLO</t>
  </si>
  <si>
    <t>INF SOL 10X1000ML</t>
  </si>
  <si>
    <t>IR  AQUA STERILE OPLACH.1x1000 ml ECOTAINER</t>
  </si>
  <si>
    <t>IR OPLACH BBRAUN</t>
  </si>
  <si>
    <t>IR  AQUA STERILE OPLACH.6x1000 ml</t>
  </si>
  <si>
    <t>IR  GLYCINE 1,5% 3000 ml</t>
  </si>
  <si>
    <t>IR 3000 ml</t>
  </si>
  <si>
    <t>IR AC.BORICI AQ.OPHTAL.50 ML</t>
  </si>
  <si>
    <t>IR OČNI VODA 50 ml</t>
  </si>
  <si>
    <t>ISOCOR</t>
  </si>
  <si>
    <t>2,5MG/ML INJ/INF SOL 10X2ML</t>
  </si>
  <si>
    <t>KL AQUA PURIF. KUL,FAG 5 kg</t>
  </si>
  <si>
    <t>KL AQUA PURIFICATA  naše 5L</t>
  </si>
  <si>
    <t>KL BENZINUM 150g</t>
  </si>
  <si>
    <t>KL ETHANOLUM BENZ.DENAT. 900ml /720g/</t>
  </si>
  <si>
    <t>KL ETHER 200G</t>
  </si>
  <si>
    <t>KL MESOCAIN GEL, 500G v kelímku 500ml</t>
  </si>
  <si>
    <t>NESTERILNÍ</t>
  </si>
  <si>
    <t>KL Síra k likvidaci rtuti</t>
  </si>
  <si>
    <t>25g</t>
  </si>
  <si>
    <t>KL SOL.FORMAL.K FIXACI TKANI,1000G</t>
  </si>
  <si>
    <t>KL VASELINUM FLAVUM, 50G</t>
  </si>
  <si>
    <t>LEPTOPROL 5 MG</t>
  </si>
  <si>
    <t>SDR IMP ISP 1X5MG</t>
  </si>
  <si>
    <t>LIDOCAIN</t>
  </si>
  <si>
    <t>INJ 10X2ML 2%</t>
  </si>
  <si>
    <t>OCTENISEPT</t>
  </si>
  <si>
    <t>0,1G/100G DRM SPR SOL 1X250ML</t>
  </si>
  <si>
    <t>PATENTBLAU V - MIMOŘ.DOVOZ!!!</t>
  </si>
  <si>
    <t>INJ 5X2ML/50MG</t>
  </si>
  <si>
    <t>Peroxid vodíku 3% 100 ml</t>
  </si>
  <si>
    <t>20% DPH</t>
  </si>
  <si>
    <t>TENAXUM</t>
  </si>
  <si>
    <t>TBL 30X1MG</t>
  </si>
  <si>
    <t>TRALGIT GTT.</t>
  </si>
  <si>
    <t>POR GTT SOL 1X10ML</t>
  </si>
  <si>
    <t>XGEVA 120 MG</t>
  </si>
  <si>
    <t>INJ SOL 1X1.7ML/120MG</t>
  </si>
  <si>
    <t>léky - RTG diagnostika ZUL (LEK)</t>
  </si>
  <si>
    <t>ULTRAVIST 370 MG/ML</t>
  </si>
  <si>
    <t>INJ SOL 10X50ML</t>
  </si>
  <si>
    <t>léky - botox (LEK)</t>
  </si>
  <si>
    <t>BOTOX</t>
  </si>
  <si>
    <t>IDR+IMS INJ PLV SOL 1X100SU</t>
  </si>
  <si>
    <t xml:space="preserve">1221 - UROL: ambulance </t>
  </si>
  <si>
    <t xml:space="preserve">1211 - UROL: lůžkové oddělení </t>
  </si>
  <si>
    <t>A02BC02 - PANTOPRAZOL</t>
  </si>
  <si>
    <t>A04AA01 - ONDANSETRON</t>
  </si>
  <si>
    <t>A05AA02 - KYSELINA URSODEOXYCHOLOVÁ</t>
  </si>
  <si>
    <t>A10BA02 - METFORMIN</t>
  </si>
  <si>
    <t>B01AA03 - WARFARIN</t>
  </si>
  <si>
    <t>B01AB05 - ENOXAPARIN</t>
  </si>
  <si>
    <t>B01AB06 - NADROPARIN</t>
  </si>
  <si>
    <t>C02AC05 - MOXONIDIN</t>
  </si>
  <si>
    <t>C03CA01 - FUROSEMID</t>
  </si>
  <si>
    <t>C05BA01 - ORGANO-HEPARINOID</t>
  </si>
  <si>
    <t>C07AB02 - METOPROLOL</t>
  </si>
  <si>
    <t>C07AB05 - BETAXOLOL</t>
  </si>
  <si>
    <t>C07AB07 - BISOPROLOL</t>
  </si>
  <si>
    <t>C08CA01 - AMLODIPIN</t>
  </si>
  <si>
    <t>C08CA08 - NITRENDIPIN</t>
  </si>
  <si>
    <t>C08CA13 - LERKANIDIPIN</t>
  </si>
  <si>
    <t>C09AA04 - PERINDOPRIL</t>
  </si>
  <si>
    <t>C09AA05 - RAMIPRIL</t>
  </si>
  <si>
    <t>C09BB04 - PERINDOPRIL A AMLODIPIN</t>
  </si>
  <si>
    <t>C09CA01 - LOSARTAN</t>
  </si>
  <si>
    <t>C09DA07 - TELMISARTAN A DIURETIKA</t>
  </si>
  <si>
    <t>C09DB04 - TELMISARTAN A AMLODIPIN</t>
  </si>
  <si>
    <t>C10AA05 - ATORVASTATIN</t>
  </si>
  <si>
    <t>G04CA02 - TAMSULOSIN</t>
  </si>
  <si>
    <t>H01CB02 - OKTREOTID</t>
  </si>
  <si>
    <t>H02AB04 - METHYLPREDNISOLON</t>
  </si>
  <si>
    <t>H02AB07 - PREDNISON</t>
  </si>
  <si>
    <t>J01AA12 - TIGECYKLIN</t>
  </si>
  <si>
    <t>J01DC02 - CEFUROXIM</t>
  </si>
  <si>
    <t>J01DD01 - CEFOTAXIM</t>
  </si>
  <si>
    <t>J01DH02 - MEROPENEM</t>
  </si>
  <si>
    <t>J01FF01 - KLINDAMYCIN</t>
  </si>
  <si>
    <t>J01GB06 - AMIKACIN</t>
  </si>
  <si>
    <t>J01MA02 - CIPROFLOXACIN</t>
  </si>
  <si>
    <t>J01XA01 - VANKOMYCIN</t>
  </si>
  <si>
    <t>J01XB01 - KOLISTIN</t>
  </si>
  <si>
    <t>J01XD01 - METRONIDAZOL</t>
  </si>
  <si>
    <t>J01XX08 - LINEZOLID</t>
  </si>
  <si>
    <t>J02AC01 - FLUKONAZOL</t>
  </si>
  <si>
    <t>J02AX05 - MIKAFUNGIN</t>
  </si>
  <si>
    <t>L03AA02 - FILGRASTIM</t>
  </si>
  <si>
    <t>L04AA13 - LEFLUNOMID</t>
  </si>
  <si>
    <t>M04AA01 - ALOPURINOL</t>
  </si>
  <si>
    <t>M05BX04 - DENOSUMAB</t>
  </si>
  <si>
    <t>N02AB03 - FENTANYL</t>
  </si>
  <si>
    <t>N02BB02 - SODNÁ SŮL METAMIZOLU</t>
  </si>
  <si>
    <t>N03AX12 - GABAPENTIN</t>
  </si>
  <si>
    <t>N05BA12 - ALPRAZOLAM</t>
  </si>
  <si>
    <t>N05CF02 - ZOLPIDEM</t>
  </si>
  <si>
    <t>N06AB04 - CITALOPRAM</t>
  </si>
  <si>
    <t>N06AB06 - SERTRALIN</t>
  </si>
  <si>
    <t>N06AX16 - VENLAFAXIN</t>
  </si>
  <si>
    <t>N07CA01 - BETAHISTIN</t>
  </si>
  <si>
    <t>R03AC02 - SALBUTAMOL</t>
  </si>
  <si>
    <t>R06AE07 - CETIRIZIN</t>
  </si>
  <si>
    <t>V08AB05 - JOPROMID</t>
  </si>
  <si>
    <t>J05AX05 - INOSIN PRANOBEX</t>
  </si>
  <si>
    <t>B01AF02 - APIXABAN</t>
  </si>
  <si>
    <t>R03AK08 - FORMOTEROL A BEKLOMETASON</t>
  </si>
  <si>
    <t>J01CR02 - AMOXICILIN A  INHIBITOR BETA-LAKTAMASY</t>
  </si>
  <si>
    <t>A06AD11 - LAKTULOSA</t>
  </si>
  <si>
    <t>J01CR01 - AMPICILIN A INHIBITOR BETA-LAKTAMASY</t>
  </si>
  <si>
    <t>J01DH51 - IMIPENEM A CILASTATIN</t>
  </si>
  <si>
    <t>A10AB05 - INSULIN ASPART</t>
  </si>
  <si>
    <t>J01CR05 - PIPERACILIN A  INHIBITOR BETA-LAKTAMASY</t>
  </si>
  <si>
    <t>H03AA01 - SODNÁ SŮL LEVOTHYROXINU</t>
  </si>
  <si>
    <t>C01CA03 - NOREPINEFRIN</t>
  </si>
  <si>
    <t>V06XX - POTRAVINY PRO ZVLÁŠTNÍ LÉKAŘSKÉ ÚČELY (PZLÚ) (ČESKÁ ATC SKUP</t>
  </si>
  <si>
    <t>R03AK11 - FORMOTEROL A FLUTIKASON</t>
  </si>
  <si>
    <t>A02BC02</t>
  </si>
  <si>
    <t>214427</t>
  </si>
  <si>
    <t>40MG INJ PLV SOL 1</t>
  </si>
  <si>
    <t>214435</t>
  </si>
  <si>
    <t>20MG TBL ENT 100</t>
  </si>
  <si>
    <t>A04AA01</t>
  </si>
  <si>
    <t>187607</t>
  </si>
  <si>
    <t>ONDANSETRON B. BRAUN</t>
  </si>
  <si>
    <t>2MG/ML INJ SOL 20X4ML II</t>
  </si>
  <si>
    <t>A05AA02</t>
  </si>
  <si>
    <t>97864</t>
  </si>
  <si>
    <t>250MG CPS DUR 50 I</t>
  </si>
  <si>
    <t>A06AD11</t>
  </si>
  <si>
    <t>226523</t>
  </si>
  <si>
    <t>226525</t>
  </si>
  <si>
    <t>42547</t>
  </si>
  <si>
    <t>LACTULOSE AL</t>
  </si>
  <si>
    <t>667MG/ML SIR 1X500ML</t>
  </si>
  <si>
    <t>A10AB05</t>
  </si>
  <si>
    <t>26786</t>
  </si>
  <si>
    <t>NOVORAPID</t>
  </si>
  <si>
    <t>100U/ML INJ SOL 1X10ML</t>
  </si>
  <si>
    <t>A10BA02</t>
  </si>
  <si>
    <t>208204</t>
  </si>
  <si>
    <t>SIOFOR</t>
  </si>
  <si>
    <t>500MG TBL FLM 60 II</t>
  </si>
  <si>
    <t>208207</t>
  </si>
  <si>
    <t>850MG TBL FLM 60 II</t>
  </si>
  <si>
    <t>B01AA03</t>
  </si>
  <si>
    <t>94113</t>
  </si>
  <si>
    <t>WARFARIN ORION</t>
  </si>
  <si>
    <t>3MG TBL NOB 100</t>
  </si>
  <si>
    <t>B01AB05</t>
  </si>
  <si>
    <t>219054</t>
  </si>
  <si>
    <t>INHIXA</t>
  </si>
  <si>
    <t>B01AB06</t>
  </si>
  <si>
    <t>213477</t>
  </si>
  <si>
    <t>9500IU/ML INJ SOL 10X5ML</t>
  </si>
  <si>
    <t>213480</t>
  </si>
  <si>
    <t>19000IU/ML INJ SOL ISP 10X0,6ML</t>
  </si>
  <si>
    <t>213485</t>
  </si>
  <si>
    <t>9500IU/ML INJ SOL ISP 10X0,8ML</t>
  </si>
  <si>
    <t>213487</t>
  </si>
  <si>
    <t>9500IU/ML INJ SOL ISP 10X0,3ML</t>
  </si>
  <si>
    <t>213489</t>
  </si>
  <si>
    <t>9500IU/ML INJ SOL ISP 10X0,6ML</t>
  </si>
  <si>
    <t>213490</t>
  </si>
  <si>
    <t>9500IU/ML INJ SOL ISP 10X1ML</t>
  </si>
  <si>
    <t>213494</t>
  </si>
  <si>
    <t>9500IU/ML INJ SOL ISP 10X0,4ML</t>
  </si>
  <si>
    <t>B01AF02</t>
  </si>
  <si>
    <t>168326</t>
  </si>
  <si>
    <t>ELIQUIS</t>
  </si>
  <si>
    <t>2,5MG TBL FLM 20</t>
  </si>
  <si>
    <t>C01CA03</t>
  </si>
  <si>
    <t>216900</t>
  </si>
  <si>
    <t>1MG/ML INF CNC SOL 5X5ML</t>
  </si>
  <si>
    <t>536</t>
  </si>
  <si>
    <t>1MG/ML INF CNC SOL 5X1ML</t>
  </si>
  <si>
    <t>C02AC05</t>
  </si>
  <si>
    <t>16932</t>
  </si>
  <si>
    <t>MOXOSTAD</t>
  </si>
  <si>
    <t>0,4MG TBL FLM 30</t>
  </si>
  <si>
    <t>C03CA01</t>
  </si>
  <si>
    <t>239807</t>
  </si>
  <si>
    <t>56805</t>
  </si>
  <si>
    <t>FURORESE</t>
  </si>
  <si>
    <t>40MG TBL NOB 100</t>
  </si>
  <si>
    <t>C05BA01</t>
  </si>
  <si>
    <t>100304</t>
  </si>
  <si>
    <t>300MG/100G GEL 40G</t>
  </si>
  <si>
    <t>100308</t>
  </si>
  <si>
    <t>300MG/100G CRM 40G</t>
  </si>
  <si>
    <t>C07AB02</t>
  </si>
  <si>
    <t>231689</t>
  </si>
  <si>
    <t>231695</t>
  </si>
  <si>
    <t>231703</t>
  </si>
  <si>
    <t>C07AB05</t>
  </si>
  <si>
    <t>188616</t>
  </si>
  <si>
    <t>C07AB07</t>
  </si>
  <si>
    <t>233579</t>
  </si>
  <si>
    <t>BISOPROLOL MYLAN</t>
  </si>
  <si>
    <t>C08CA01</t>
  </si>
  <si>
    <t>2945</t>
  </si>
  <si>
    <t>AGEN</t>
  </si>
  <si>
    <t>5MG TBL NOB 30 I</t>
  </si>
  <si>
    <t>C08CA08</t>
  </si>
  <si>
    <t>111898</t>
  </si>
  <si>
    <t>NITRESAN</t>
  </si>
  <si>
    <t>10MG TBL NOB 30</t>
  </si>
  <si>
    <t>C08CA13</t>
  </si>
  <si>
    <t>169623</t>
  </si>
  <si>
    <t>KAPIDIN</t>
  </si>
  <si>
    <t>10MG TBL FLM 30 II</t>
  </si>
  <si>
    <t>C09AA04</t>
  </si>
  <si>
    <t>101205</t>
  </si>
  <si>
    <t>101211</t>
  </si>
  <si>
    <t>5MG TBL FLM 90(3X30)</t>
  </si>
  <si>
    <t>C09AA05</t>
  </si>
  <si>
    <t>15864</t>
  </si>
  <si>
    <t>TRITACE</t>
  </si>
  <si>
    <t>56983</t>
  </si>
  <si>
    <t>5MG TBL NOB 100</t>
  </si>
  <si>
    <t>C09BB04</t>
  </si>
  <si>
    <t>124087</t>
  </si>
  <si>
    <t>PRESTANCE</t>
  </si>
  <si>
    <t>5MG/5MG TBL NOB 30</t>
  </si>
  <si>
    <t>124093</t>
  </si>
  <si>
    <t>5MG/5MG TBL NOB 120(4X30)</t>
  </si>
  <si>
    <t>187788</t>
  </si>
  <si>
    <t>TONARSSA</t>
  </si>
  <si>
    <t>4MG/5MG TBL NOB 30</t>
  </si>
  <si>
    <t>C09CA01</t>
  </si>
  <si>
    <t>114065</t>
  </si>
  <si>
    <t>LOZAP</t>
  </si>
  <si>
    <t>50MG TBL FLM 30 II</t>
  </si>
  <si>
    <t>C09DA07</t>
  </si>
  <si>
    <t>189657</t>
  </si>
  <si>
    <t>TELMISARTAN/HYDROCHLOROTHIAZID SANDOZ</t>
  </si>
  <si>
    <t>80MG/12,5MG TBL FLM 30</t>
  </si>
  <si>
    <t>C09DB04</t>
  </si>
  <si>
    <t>167852</t>
  </si>
  <si>
    <t>TWYNSTA</t>
  </si>
  <si>
    <t>80MG/5MG TBL NOB 28</t>
  </si>
  <si>
    <t>C10AA05</t>
  </si>
  <si>
    <t>50316</t>
  </si>
  <si>
    <t>TULIP</t>
  </si>
  <si>
    <t>20MG TBL FLM 30X1</t>
  </si>
  <si>
    <t>G04CA02</t>
  </si>
  <si>
    <t>14439</t>
  </si>
  <si>
    <t>0,4MG CPS RDR 30</t>
  </si>
  <si>
    <t>H01CB02</t>
  </si>
  <si>
    <t>15245</t>
  </si>
  <si>
    <t>SANDOSTATIN</t>
  </si>
  <si>
    <t>0,1MG/ML INJ/INF SOL 5X1ML</t>
  </si>
  <si>
    <t>H02AB04</t>
  </si>
  <si>
    <t>40536</t>
  </si>
  <si>
    <t>40MG/ML INJ SUS 1X5ML</t>
  </si>
  <si>
    <t>9709</t>
  </si>
  <si>
    <t>40MG/ML INJ PSO LQF 40MG+1ML</t>
  </si>
  <si>
    <t>H02AB07</t>
  </si>
  <si>
    <t>269</t>
  </si>
  <si>
    <t>PREDNISON LÉČIVA</t>
  </si>
  <si>
    <t>5MG TBL NOB 20</t>
  </si>
  <si>
    <t>2963</t>
  </si>
  <si>
    <t>20MG TBL NOB 20</t>
  </si>
  <si>
    <t>H03AA01</t>
  </si>
  <si>
    <t>187425</t>
  </si>
  <si>
    <t>LETROX</t>
  </si>
  <si>
    <t>50MCG TBL NOB 100</t>
  </si>
  <si>
    <t>187427</t>
  </si>
  <si>
    <t>100MCG TBL NOB 100</t>
  </si>
  <si>
    <t>243134</t>
  </si>
  <si>
    <t>EUTHYROX</t>
  </si>
  <si>
    <t>243135</t>
  </si>
  <si>
    <t>J01AA12</t>
  </si>
  <si>
    <t>26127</t>
  </si>
  <si>
    <t>TYGACIL</t>
  </si>
  <si>
    <t>50MG INF PLV SOL 10</t>
  </si>
  <si>
    <t>J01CR01</t>
  </si>
  <si>
    <t>136083</t>
  </si>
  <si>
    <t>AMPICILLIN/SULBACTAM IBI</t>
  </si>
  <si>
    <t>1G/0,5G INJ PLV SOL 10 I</t>
  </si>
  <si>
    <t>J01CR02</t>
  </si>
  <si>
    <t>134595</t>
  </si>
  <si>
    <t>MEDOCLAV</t>
  </si>
  <si>
    <t>1000MG/200MG INJ/INF PLV SOL 10</t>
  </si>
  <si>
    <t>5951</t>
  </si>
  <si>
    <t>875MG/125MG TBL FLM 14</t>
  </si>
  <si>
    <t>85525</t>
  </si>
  <si>
    <t>AMOKSIKLAV 625 MG</t>
  </si>
  <si>
    <t>500MG/125MG TBL FLM 21</t>
  </si>
  <si>
    <t>J01CR05</t>
  </si>
  <si>
    <t>113453</t>
  </si>
  <si>
    <t>PIPERACILLIN/TAZOBACTAM KABI</t>
  </si>
  <si>
    <t>173857</t>
  </si>
  <si>
    <t>J01DC02</t>
  </si>
  <si>
    <t>18547</t>
  </si>
  <si>
    <t>XORIMAX</t>
  </si>
  <si>
    <t>500MG TBL FLM 10</t>
  </si>
  <si>
    <t>64831</t>
  </si>
  <si>
    <t>AXETINE</t>
  </si>
  <si>
    <t>1,5G INJ/INF PLV SOL 10</t>
  </si>
  <si>
    <t>J01DD01</t>
  </si>
  <si>
    <t>206563</t>
  </si>
  <si>
    <t>J01DH02</t>
  </si>
  <si>
    <t>173748</t>
  </si>
  <si>
    <t>173750</t>
  </si>
  <si>
    <t>J01DH51</t>
  </si>
  <si>
    <t>227475</t>
  </si>
  <si>
    <t>J01FF01</t>
  </si>
  <si>
    <t>129834</t>
  </si>
  <si>
    <t>CLINDAMYCIN KABI</t>
  </si>
  <si>
    <t>150MG/ML INJ SOL/INF CNC SOL 10X2ML</t>
  </si>
  <si>
    <t>129836</t>
  </si>
  <si>
    <t>150MG/ML INJ SOL/INF CNC SOL 10X4ML</t>
  </si>
  <si>
    <t>J01GB06</t>
  </si>
  <si>
    <t>243369</t>
  </si>
  <si>
    <t>AMIKACIN MEDOCHEMIE</t>
  </si>
  <si>
    <t>500MG/2ML INJ/INF SOL 10X2ML</t>
  </si>
  <si>
    <t>J01MA02</t>
  </si>
  <si>
    <t>162187</t>
  </si>
  <si>
    <t>CIPROFLOXACIN KABI</t>
  </si>
  <si>
    <t>400MG/200ML INF SOL 10X200ML</t>
  </si>
  <si>
    <t>96039</t>
  </si>
  <si>
    <t>CIPRINOL</t>
  </si>
  <si>
    <t>J01XA01</t>
  </si>
  <si>
    <t>166265</t>
  </si>
  <si>
    <t>VANCOMYCIN MYLAN</t>
  </si>
  <si>
    <t>500MG INF PLV SOL 1</t>
  </si>
  <si>
    <t>166269</t>
  </si>
  <si>
    <t>1000MG INF PLV SOL 1</t>
  </si>
  <si>
    <t>J01XB01</t>
  </si>
  <si>
    <t>218400</t>
  </si>
  <si>
    <t>COLOMYCIN</t>
  </si>
  <si>
    <t>1MIU INJ/INF PLV SOL/SOL NEB 10X1MIU</t>
  </si>
  <si>
    <t>J01XD01</t>
  </si>
  <si>
    <t>242332</t>
  </si>
  <si>
    <t>5MG/ML INF SOL 20X100ML I</t>
  </si>
  <si>
    <t>245255</t>
  </si>
  <si>
    <t>J01XX08</t>
  </si>
  <si>
    <t>216704</t>
  </si>
  <si>
    <t>J02AC01</t>
  </si>
  <si>
    <t>164401</t>
  </si>
  <si>
    <t>FLUCONAZOL KABI</t>
  </si>
  <si>
    <t>2MG/ML INF SOL 10X100ML</t>
  </si>
  <si>
    <t>64942</t>
  </si>
  <si>
    <t>DIFLUCAN</t>
  </si>
  <si>
    <t>100MG CPS DUR 28 I</t>
  </si>
  <si>
    <t>J02AX05</t>
  </si>
  <si>
    <t>236842</t>
  </si>
  <si>
    <t>J05AX05</t>
  </si>
  <si>
    <t>107676</t>
  </si>
  <si>
    <t>500MG TBL NOB 50</t>
  </si>
  <si>
    <t>L03AA02</t>
  </si>
  <si>
    <t>500570</t>
  </si>
  <si>
    <t>ZARZIO</t>
  </si>
  <si>
    <t>48MU/0,5ML INJ/INF SOL ISP 5X0,5ML I</t>
  </si>
  <si>
    <t>L04AA13</t>
  </si>
  <si>
    <t>186166</t>
  </si>
  <si>
    <t>M04AA01</t>
  </si>
  <si>
    <t>127263</t>
  </si>
  <si>
    <t>N02AB03</t>
  </si>
  <si>
    <t>47285</t>
  </si>
  <si>
    <t>DUROGESIC</t>
  </si>
  <si>
    <t>75MCG/H TDR EMP 5X12,6MG I</t>
  </si>
  <si>
    <t>59448</t>
  </si>
  <si>
    <t>25MCG/H TDR EMP 5X4,2MG I</t>
  </si>
  <si>
    <t>59449</t>
  </si>
  <si>
    <t>50MCG/H TDR EMP 5X8,4MG I</t>
  </si>
  <si>
    <t>N02BB02</t>
  </si>
  <si>
    <t>243453</t>
  </si>
  <si>
    <t>55823</t>
  </si>
  <si>
    <t>55824</t>
  </si>
  <si>
    <t>500MG/ML INJ SOL 5X5ML</t>
  </si>
  <si>
    <t>7981</t>
  </si>
  <si>
    <t>500MG/ML INJ SOL 10X2ML</t>
  </si>
  <si>
    <t>N03AX12</t>
  </si>
  <si>
    <t>84399</t>
  </si>
  <si>
    <t>NEURONTIN</t>
  </si>
  <si>
    <t>300MG CPS DUR 50</t>
  </si>
  <si>
    <t>N05BA12</t>
  </si>
  <si>
    <t>91788</t>
  </si>
  <si>
    <t>NEUROL</t>
  </si>
  <si>
    <t>0,25MG TBL NOB 30</t>
  </si>
  <si>
    <t>N05CF02</t>
  </si>
  <si>
    <t>233360</t>
  </si>
  <si>
    <t>10MG TBL FLM 20</t>
  </si>
  <si>
    <t>N06AB04</t>
  </si>
  <si>
    <t>230409</t>
  </si>
  <si>
    <t>CITALEC</t>
  </si>
  <si>
    <t>230415</t>
  </si>
  <si>
    <t>N06AB06</t>
  </si>
  <si>
    <t>53950</t>
  </si>
  <si>
    <t>ZOLOFT</t>
  </si>
  <si>
    <t>50MG TBL FLM 28</t>
  </si>
  <si>
    <t>N06AX16</t>
  </si>
  <si>
    <t>233727</t>
  </si>
  <si>
    <t>VENLAFAXIN MYLAN</t>
  </si>
  <si>
    <t>N07CA01</t>
  </si>
  <si>
    <t>229646</t>
  </si>
  <si>
    <t>BETASERC</t>
  </si>
  <si>
    <t>16MG TBL NOB 60</t>
  </si>
  <si>
    <t>R03AC02</t>
  </si>
  <si>
    <t>231956</t>
  </si>
  <si>
    <t>R03AK08</t>
  </si>
  <si>
    <t>211304</t>
  </si>
  <si>
    <t>R03AK11</t>
  </si>
  <si>
    <t>133358</t>
  </si>
  <si>
    <t>R06AE07</t>
  </si>
  <si>
    <t>5496</t>
  </si>
  <si>
    <t>10MG TBL FLM 60</t>
  </si>
  <si>
    <t>66030</t>
  </si>
  <si>
    <t>V06XX</t>
  </si>
  <si>
    <t>217490</t>
  </si>
  <si>
    <t>33419</t>
  </si>
  <si>
    <t>33420</t>
  </si>
  <si>
    <t>33421</t>
  </si>
  <si>
    <t>33739</t>
  </si>
  <si>
    <t>33751</t>
  </si>
  <si>
    <t>POR SOL 4X125G</t>
  </si>
  <si>
    <t>33833</t>
  </si>
  <si>
    <t>33847</t>
  </si>
  <si>
    <t>33848</t>
  </si>
  <si>
    <t>33865</t>
  </si>
  <si>
    <t>M05BX04</t>
  </si>
  <si>
    <t>168721</t>
  </si>
  <si>
    <t>XGEVA</t>
  </si>
  <si>
    <t>120MG INJ SOL 1X1,7ML</t>
  </si>
  <si>
    <t>V08AB05</t>
  </si>
  <si>
    <t>224709</t>
  </si>
  <si>
    <t>ULTRAVIST</t>
  </si>
  <si>
    <t>370MG I/ML INJ SOL 10X50ML</t>
  </si>
  <si>
    <t>Přehled plnění pozitivního listu - spotřeba léčivých přípravků - orientační přehled</t>
  </si>
  <si>
    <t>12 - UROL: Urologická klinika</t>
  </si>
  <si>
    <t>1264 - UROL: pracoviště COS</t>
  </si>
  <si>
    <t>Urologická klinika</t>
  </si>
  <si>
    <t>HVLP</t>
  </si>
  <si>
    <t>IPLP</t>
  </si>
  <si>
    <t>PZT</t>
  </si>
  <si>
    <t>89301121</t>
  </si>
  <si>
    <t>Standardní lůžková péče Celkem</t>
  </si>
  <si>
    <t>89301122</t>
  </si>
  <si>
    <t>Ambulance urologická Celkem</t>
  </si>
  <si>
    <t>89301124</t>
  </si>
  <si>
    <t>Uroradiologické centrum Celkem</t>
  </si>
  <si>
    <t>89301125</t>
  </si>
  <si>
    <t>Dětská urologie Celkem</t>
  </si>
  <si>
    <t>Urologická klinika Celkem</t>
  </si>
  <si>
    <t>* Legenda</t>
  </si>
  <si>
    <t>DIAPZT = Pomůcky pro diabetiky, jejichž název začíná slovem "Pumpa"</t>
  </si>
  <si>
    <t>Burešová Eva</t>
  </si>
  <si>
    <t>Česák Ondřej</t>
  </si>
  <si>
    <t>Hartmann Igor</t>
  </si>
  <si>
    <t>Hluší Pavla</t>
  </si>
  <si>
    <t>Hradil David</t>
  </si>
  <si>
    <t>Hromčíková Nicola</t>
  </si>
  <si>
    <t>Hruška František</t>
  </si>
  <si>
    <t>Jarošová Alexandra</t>
  </si>
  <si>
    <t>Kalábová Hana</t>
  </si>
  <si>
    <t>Král Milan</t>
  </si>
  <si>
    <t>Kratochvíl Pavel</t>
  </si>
  <si>
    <t>Kudláčková Šárka</t>
  </si>
  <si>
    <t>Lounová Veronika</t>
  </si>
  <si>
    <t>Mucha Zdenek</t>
  </si>
  <si>
    <t>Není Určen</t>
  </si>
  <si>
    <t>Nesvadbová Marika</t>
  </si>
  <si>
    <t>Pernička Jaroslav</t>
  </si>
  <si>
    <t>Rajmon Pavel</t>
  </si>
  <si>
    <t>Riško Juraj</t>
  </si>
  <si>
    <t>Skoták Hynek</t>
  </si>
  <si>
    <t>Skoumalová Adéla</t>
  </si>
  <si>
    <t>Šarapatka Jan</t>
  </si>
  <si>
    <t>Šmakal Oldřich</t>
  </si>
  <si>
    <t>Študent Vladimír</t>
  </si>
  <si>
    <t>Šuláková Soňa</t>
  </si>
  <si>
    <t>Vidlář Aleš</t>
  </si>
  <si>
    <t>Vrána Jan</t>
  </si>
  <si>
    <t>Wiesner Natalia</t>
  </si>
  <si>
    <t>Žemla Pavel</t>
  </si>
  <si>
    <t>CHLORID DRASELNÝ</t>
  </si>
  <si>
    <t>17189</t>
  </si>
  <si>
    <t>500MG TBL ENT 100</t>
  </si>
  <si>
    <t>Pomůcky pro inkontinentní</t>
  </si>
  <si>
    <t>5007614</t>
  </si>
  <si>
    <t>TENA MEN LEVEL 2</t>
  </si>
  <si>
    <t>VLOŽKY ABSORPČNÍ,450ML,20KS</t>
  </si>
  <si>
    <t>NADROPARIN</t>
  </si>
  <si>
    <t>PROPIVERIN</t>
  </si>
  <si>
    <t>92254</t>
  </si>
  <si>
    <t>MICTONORM</t>
  </si>
  <si>
    <t>15MG TBL OBD 30</t>
  </si>
  <si>
    <t>SULFAMETHOXAZOL A TRIMETHOPRIM</t>
  </si>
  <si>
    <t>203954</t>
  </si>
  <si>
    <t>BISEPTOL</t>
  </si>
  <si>
    <t>400MG/80MG TBL NOB 28</t>
  </si>
  <si>
    <t>AMOXICILIN A  INHIBITOR BETA-LAKTAMASY</t>
  </si>
  <si>
    <t>NITROFURANTOIN</t>
  </si>
  <si>
    <t>207280</t>
  </si>
  <si>
    <t>FUROLIN</t>
  </si>
  <si>
    <t>100MG TBL NOB 30</t>
  </si>
  <si>
    <t>6264</t>
  </si>
  <si>
    <t>400MG/80MG TBL NOB 20</t>
  </si>
  <si>
    <t>TAMSULOSIN A DUTASTERID</t>
  </si>
  <si>
    <t>228744</t>
  </si>
  <si>
    <t>DUTROZEN</t>
  </si>
  <si>
    <t>0,5MG/0,4MG CPS DUR 90</t>
  </si>
  <si>
    <t>203097</t>
  </si>
  <si>
    <t>875MG/125MG TBL FLM 21</t>
  </si>
  <si>
    <t>5007628</t>
  </si>
  <si>
    <t>TENA MEN PU LEVEL 4 MEDIUM</t>
  </si>
  <si>
    <t>KALHOTKY ABSORPČNÍ NATAHOVACÍ,BOKY 75-100CM,1430ML,12KS</t>
  </si>
  <si>
    <t>5009025</t>
  </si>
  <si>
    <t>CONVEEN SECURITY +</t>
  </si>
  <si>
    <t>URINÁLNÍ SÁČEK, STEHENNÍ, HADIČKA 30CM, 500 ML, 05160</t>
  </si>
  <si>
    <t>5009040</t>
  </si>
  <si>
    <t>CONVEEN PŘÍDRŽNÉ PÁSKY</t>
  </si>
  <si>
    <t>K NOZE, 05050</t>
  </si>
  <si>
    <t>CEFUROXIM</t>
  </si>
  <si>
    <t>5009026</t>
  </si>
  <si>
    <t>URINÁLNÍ SÁČEK, LÝTKOVÝ, HADIČKA 50CM, 500ML, 05161</t>
  </si>
  <si>
    <t>SODNÁ SŮL METAMIZOLU</t>
  </si>
  <si>
    <t>5007615</t>
  </si>
  <si>
    <t>TENA MEN LEVEL 3</t>
  </si>
  <si>
    <t>VLOŽKY ABSORPČNÍ,710ML,16KS</t>
  </si>
  <si>
    <t>GABAPENTIN</t>
  </si>
  <si>
    <t>VENLAFAXIN</t>
  </si>
  <si>
    <t>115551</t>
  </si>
  <si>
    <t>PITOFENON A ANALGETIKA</t>
  </si>
  <si>
    <t>176954</t>
  </si>
  <si>
    <t>500MG/ML+5MG/ML POR GTT SOL 1X50ML</t>
  </si>
  <si>
    <t>SILODOSIN</t>
  </si>
  <si>
    <t>238350</t>
  </si>
  <si>
    <t>SILODOSIN RECORDATI</t>
  </si>
  <si>
    <t>8MG CPS DUR 90</t>
  </si>
  <si>
    <t>FLUKONAZOL</t>
  </si>
  <si>
    <t>INDOMETACIN</t>
  </si>
  <si>
    <t>93724</t>
  </si>
  <si>
    <t>INDOMETACIN BERLIN-CHEMIE</t>
  </si>
  <si>
    <t>100MG SUP 10</t>
  </si>
  <si>
    <t>DIKLOFENAK</t>
  </si>
  <si>
    <t>58425</t>
  </si>
  <si>
    <t>DOLMINA</t>
  </si>
  <si>
    <t>ALOPURINOL</t>
  </si>
  <si>
    <t>2592</t>
  </si>
  <si>
    <t>MILURIT</t>
  </si>
  <si>
    <t>100MG TBL NOB 50</t>
  </si>
  <si>
    <t>136505</t>
  </si>
  <si>
    <t>ALLOPURINOL APOTEX</t>
  </si>
  <si>
    <t>ALPROSTADIL</t>
  </si>
  <si>
    <t>70426</t>
  </si>
  <si>
    <t>KARON</t>
  </si>
  <si>
    <t>0,5MG/ML INJ SOL 1X0,2ML+1X9,8ML VIA</t>
  </si>
  <si>
    <t>AMIDY</t>
  </si>
  <si>
    <t>2684</t>
  </si>
  <si>
    <t>10MG/G+2MG/G GEL 1X20G</t>
  </si>
  <si>
    <t>502</t>
  </si>
  <si>
    <t>10MG/ML INJ SOL 10X10ML</t>
  </si>
  <si>
    <t>AZITHROMYCIN</t>
  </si>
  <si>
    <t>45010</t>
  </si>
  <si>
    <t>AZITROMYCIN SANDOZ</t>
  </si>
  <si>
    <t>500MG TBL FLM 3</t>
  </si>
  <si>
    <t>BAKLOFEN</t>
  </si>
  <si>
    <t>40274</t>
  </si>
  <si>
    <t>BACLOFEN POLPHARMA</t>
  </si>
  <si>
    <t>10MG TBL NOB 50</t>
  </si>
  <si>
    <t>40275</t>
  </si>
  <si>
    <t>25MG TBL NOB 50</t>
  </si>
  <si>
    <t>BETAHISTIN</t>
  </si>
  <si>
    <t>215708</t>
  </si>
  <si>
    <t>BETASERC 24</t>
  </si>
  <si>
    <t>24MG TBL NOB 50</t>
  </si>
  <si>
    <t>229648</t>
  </si>
  <si>
    <t>BIKALUTAMID</t>
  </si>
  <si>
    <t>128125</t>
  </si>
  <si>
    <t>BINABIC</t>
  </si>
  <si>
    <t>150MG TBL FLM 28</t>
  </si>
  <si>
    <t>CEFPROZIL</t>
  </si>
  <si>
    <t>199796</t>
  </si>
  <si>
    <t>CEFZIL</t>
  </si>
  <si>
    <t>199793</t>
  </si>
  <si>
    <t>250MG TBL FLM 10</t>
  </si>
  <si>
    <t>47727</t>
  </si>
  <si>
    <t>ZINNAT</t>
  </si>
  <si>
    <t>18523</t>
  </si>
  <si>
    <t>200901</t>
  </si>
  <si>
    <t>500MG TBL FLM 14</t>
  </si>
  <si>
    <t>CIPROFLOXACIN</t>
  </si>
  <si>
    <t>15658</t>
  </si>
  <si>
    <t>CIPLOX</t>
  </si>
  <si>
    <t>15653</t>
  </si>
  <si>
    <t>238142</t>
  </si>
  <si>
    <t>CYPROTERON A ESTROGEN</t>
  </si>
  <si>
    <t>221067</t>
  </si>
  <si>
    <t>VREYA</t>
  </si>
  <si>
    <t>0,035MG/2MG TBL FLM 3X21 KAL</t>
  </si>
  <si>
    <t>DESMOPRESIN</t>
  </si>
  <si>
    <t>18563</t>
  </si>
  <si>
    <t>MINIRIN MELT</t>
  </si>
  <si>
    <t>60MCG POR LYO 30</t>
  </si>
  <si>
    <t>18566</t>
  </si>
  <si>
    <t>120MCG POR LYO 30</t>
  </si>
  <si>
    <t>DIHYDROKODEIN</t>
  </si>
  <si>
    <t>41824</t>
  </si>
  <si>
    <t>DHC CONTINUS</t>
  </si>
  <si>
    <t>60MG TBL RET 60</t>
  </si>
  <si>
    <t>119672</t>
  </si>
  <si>
    <t>DICLOFENAC DUO PHARMASWISS</t>
  </si>
  <si>
    <t>75MG CPS RDR 30 I</t>
  </si>
  <si>
    <t>75631</t>
  </si>
  <si>
    <t>DICLOFENAC AL RETARD</t>
  </si>
  <si>
    <t>100MG TBL PRO 20</t>
  </si>
  <si>
    <t>221158</t>
  </si>
  <si>
    <t>DIOSMIN, KOMBINACE</t>
  </si>
  <si>
    <t>225549</t>
  </si>
  <si>
    <t>500MG TBL FLM 180(2X90)</t>
  </si>
  <si>
    <t>DISTIGMIN</t>
  </si>
  <si>
    <t>2130</t>
  </si>
  <si>
    <t>5MG TBL NOB 50</t>
  </si>
  <si>
    <t>DOXAZOSIN</t>
  </si>
  <si>
    <t>45214</t>
  </si>
  <si>
    <t>ZOXON</t>
  </si>
  <si>
    <t>2MG TBL NOB 30</t>
  </si>
  <si>
    <t>DOXYCYKLIN</t>
  </si>
  <si>
    <t>12737</t>
  </si>
  <si>
    <t>DOXYHEXAL</t>
  </si>
  <si>
    <t>200MG TBL NOB 10</t>
  </si>
  <si>
    <t>DROSPIRENON A ETHINYLESTRADIOL</t>
  </si>
  <si>
    <t>132858</t>
  </si>
  <si>
    <t>YADINE</t>
  </si>
  <si>
    <t>3MG/0,03MG TBL FLM 3X21</t>
  </si>
  <si>
    <t>FESOTERODIN</t>
  </si>
  <si>
    <t>500369</t>
  </si>
  <si>
    <t>TOVIAZ</t>
  </si>
  <si>
    <t>8MG TBL PRO 84</t>
  </si>
  <si>
    <t>500370</t>
  </si>
  <si>
    <t>4MG TBL PRO 84</t>
  </si>
  <si>
    <t>FINASTERID</t>
  </si>
  <si>
    <t>218523</t>
  </si>
  <si>
    <t>GEFIN</t>
  </si>
  <si>
    <t>230373</t>
  </si>
  <si>
    <t>FLUKONAZOL SANDOZ</t>
  </si>
  <si>
    <t>100MG CPS DUR 28</t>
  </si>
  <si>
    <t>84400</t>
  </si>
  <si>
    <t>300MG CPS DUR 100</t>
  </si>
  <si>
    <t>CHOLEKALCIFEROL</t>
  </si>
  <si>
    <t>243240</t>
  </si>
  <si>
    <t>VIGANTOL</t>
  </si>
  <si>
    <t>0,5MG/ML POR GTT SOL 1X10ML</t>
  </si>
  <si>
    <t>93723</t>
  </si>
  <si>
    <t>50MG SUP 10</t>
  </si>
  <si>
    <t>KLARITHROMYCIN</t>
  </si>
  <si>
    <t>216199</t>
  </si>
  <si>
    <t>KLACID</t>
  </si>
  <si>
    <t>KYSELINA TRANEXAMOVÁ</t>
  </si>
  <si>
    <t>42613</t>
  </si>
  <si>
    <t>EXACYL</t>
  </si>
  <si>
    <t>MAKROGOL</t>
  </si>
  <si>
    <t>243409</t>
  </si>
  <si>
    <t>MEFENOXALON</t>
  </si>
  <si>
    <t>85656</t>
  </si>
  <si>
    <t>DORSIFLEX</t>
  </si>
  <si>
    <t>200MG TBL NOB 30</t>
  </si>
  <si>
    <t>MUPIROCIN</t>
  </si>
  <si>
    <t>90778</t>
  </si>
  <si>
    <t>BACTROBAN</t>
  </si>
  <si>
    <t>20MG/G UNG 15G</t>
  </si>
  <si>
    <t>213482</t>
  </si>
  <si>
    <t>19000IU/ML INJ SOL ISP 10X0,8ML</t>
  </si>
  <si>
    <t>NIFURATEL</t>
  </si>
  <si>
    <t>70498</t>
  </si>
  <si>
    <t>MACMIROR</t>
  </si>
  <si>
    <t>200MG TBL OBD 20</t>
  </si>
  <si>
    <t>NIMESULID</t>
  </si>
  <si>
    <t>12892</t>
  </si>
  <si>
    <t>AULIN</t>
  </si>
  <si>
    <t>12895</t>
  </si>
  <si>
    <t>100MG POR GRA SUS 30 I</t>
  </si>
  <si>
    <t>17187</t>
  </si>
  <si>
    <t>NIMESIL</t>
  </si>
  <si>
    <t>100MG POR GRA SUS 30</t>
  </si>
  <si>
    <t>NORFLOXACIN</t>
  </si>
  <si>
    <t>93465</t>
  </si>
  <si>
    <t>NOLICIN</t>
  </si>
  <si>
    <t>400MG TBL FLM 20</t>
  </si>
  <si>
    <t>67015</t>
  </si>
  <si>
    <t>GYRABLOCK</t>
  </si>
  <si>
    <t>400MG TBL FLM 14</t>
  </si>
  <si>
    <t>OFLOXACIN</t>
  </si>
  <si>
    <t>55636</t>
  </si>
  <si>
    <t>OFLOXIN</t>
  </si>
  <si>
    <t>200MG TBL FLM 10</t>
  </si>
  <si>
    <t>OMEPRAZOL</t>
  </si>
  <si>
    <t>215606</t>
  </si>
  <si>
    <t>HELICID</t>
  </si>
  <si>
    <t>20MG CPS ETD 90 I</t>
  </si>
  <si>
    <t>OXYBUTYNIN</t>
  </si>
  <si>
    <t>66791</t>
  </si>
  <si>
    <t>DITROPAN</t>
  </si>
  <si>
    <t>5MG TBL NOB 30</t>
  </si>
  <si>
    <t>PENICILAMIN</t>
  </si>
  <si>
    <t>66753</t>
  </si>
  <si>
    <t>METALCAPTASE</t>
  </si>
  <si>
    <t>300MG TBL ENT 50</t>
  </si>
  <si>
    <t>PERINDOPRIL A DIURETIKA</t>
  </si>
  <si>
    <t>122685</t>
  </si>
  <si>
    <t>PRESTARIUM NEO COMBI</t>
  </si>
  <si>
    <t>5MG/1,25MG TBL FLM 30</t>
  </si>
  <si>
    <t>161522</t>
  </si>
  <si>
    <t>MICTONORM UNO</t>
  </si>
  <si>
    <t>30MG CPS RDR 28</t>
  </si>
  <si>
    <t>161536</t>
  </si>
  <si>
    <t>Jiný</t>
  </si>
  <si>
    <t>178596</t>
  </si>
  <si>
    <t>45MG CPS RDR 28</t>
  </si>
  <si>
    <t>103706</t>
  </si>
  <si>
    <t>15MG TBL FLM 30</t>
  </si>
  <si>
    <t>207836</t>
  </si>
  <si>
    <t>237957</t>
  </si>
  <si>
    <t>ROZPOUŠTĚDLA MOČOVÝCH KAMENŮ</t>
  </si>
  <si>
    <t>115527</t>
  </si>
  <si>
    <t>URALYT-U</t>
  </si>
  <si>
    <t>POR GRA SOL 1X280G</t>
  </si>
  <si>
    <t>RUTOSID, KOMBINACE</t>
  </si>
  <si>
    <t>96303</t>
  </si>
  <si>
    <t>ASCORUTIN</t>
  </si>
  <si>
    <t>100MG/20MG TBL FLM 50</t>
  </si>
  <si>
    <t>SILDENAFIL</t>
  </si>
  <si>
    <t>166801</t>
  </si>
  <si>
    <t>OLVION</t>
  </si>
  <si>
    <t>100MG TBL FLM 8</t>
  </si>
  <si>
    <t>157899</t>
  </si>
  <si>
    <t>SILDENAFIL MYLAN</t>
  </si>
  <si>
    <t>182050</t>
  </si>
  <si>
    <t>KATORA</t>
  </si>
  <si>
    <t>100MG TBL MND 8</t>
  </si>
  <si>
    <t>238150</t>
  </si>
  <si>
    <t>SÍRAN HOŘEČNATÝ</t>
  </si>
  <si>
    <t>498</t>
  </si>
  <si>
    <t>MAGNESIUM SULFURICUM BIOTIKA</t>
  </si>
  <si>
    <t>SODNÁ SŮL DOKUSÁTU, VČETNĚ KOMBINACÍ</t>
  </si>
  <si>
    <t>12770</t>
  </si>
  <si>
    <t>13,4G/67,5ML+10MG/67,5ML RCT SOL 2X67,5ML</t>
  </si>
  <si>
    <t>SOLIFENACIN</t>
  </si>
  <si>
    <t>18279</t>
  </si>
  <si>
    <t>VESICARE</t>
  </si>
  <si>
    <t>18287</t>
  </si>
  <si>
    <t>10MG TBL FLM 100</t>
  </si>
  <si>
    <t>154032</t>
  </si>
  <si>
    <t>166193</t>
  </si>
  <si>
    <t>ZEVESIN</t>
  </si>
  <si>
    <t>75022</t>
  </si>
  <si>
    <t>COTRIMOXAZOL AL FORTE</t>
  </si>
  <si>
    <t>800MG/160MG TBL NOB 10</t>
  </si>
  <si>
    <t>TAMOXIFEN</t>
  </si>
  <si>
    <t>58701</t>
  </si>
  <si>
    <t>TAMOXIFEN EBEWE</t>
  </si>
  <si>
    <t>10MG TBL NOB 100</t>
  </si>
  <si>
    <t>58702</t>
  </si>
  <si>
    <t>TAMSULOSIN</t>
  </si>
  <si>
    <t>14498</t>
  </si>
  <si>
    <t>OMNIC TOCAS</t>
  </si>
  <si>
    <t>0,4MG TBL PRO 100</t>
  </si>
  <si>
    <t>49195</t>
  </si>
  <si>
    <t>0,4MG CPS RDR 90</t>
  </si>
  <si>
    <t>159342</t>
  </si>
  <si>
    <t>TAMSULOSIN +PHARMA</t>
  </si>
  <si>
    <t>0,4MG TBL PRO 90 III</t>
  </si>
  <si>
    <t>145988</t>
  </si>
  <si>
    <t>DUODART</t>
  </si>
  <si>
    <t>221133</t>
  </si>
  <si>
    <t>TELMISARTAN</t>
  </si>
  <si>
    <t>158198</t>
  </si>
  <si>
    <t>TELMISARTAN SANDOZ</t>
  </si>
  <si>
    <t>80MG TBL NOB 100</t>
  </si>
  <si>
    <t>TROSPIUM</t>
  </si>
  <si>
    <t>124903</t>
  </si>
  <si>
    <t>SPASMED</t>
  </si>
  <si>
    <t>30MG TBL FLM 50</t>
  </si>
  <si>
    <t>17163</t>
  </si>
  <si>
    <t>15MG TBL FLM 50</t>
  </si>
  <si>
    <t>ZOLPIDEM</t>
  </si>
  <si>
    <t>16285</t>
  </si>
  <si>
    <t>STILNOX</t>
  </si>
  <si>
    <t>10MG TBL FLM 10</t>
  </si>
  <si>
    <t>16286</t>
  </si>
  <si>
    <t>MIRABEGRON</t>
  </si>
  <si>
    <t>193800</t>
  </si>
  <si>
    <t>BETMIGA</t>
  </si>
  <si>
    <t>50MG TBL PRO 90</t>
  </si>
  <si>
    <t>193802</t>
  </si>
  <si>
    <t>TAMSULOSIN A SOLIFENACIN</t>
  </si>
  <si>
    <t>197787</t>
  </si>
  <si>
    <t>URIZIA</t>
  </si>
  <si>
    <t>6MG/0,4MG TBL RET 100</t>
  </si>
  <si>
    <t>FOSFOMYCIN</t>
  </si>
  <si>
    <t>213944</t>
  </si>
  <si>
    <t>URIFOS</t>
  </si>
  <si>
    <t>3G POR GRA SOL 1</t>
  </si>
  <si>
    <t>AVANAFIL</t>
  </si>
  <si>
    <t>194284</t>
  </si>
  <si>
    <t>SPEDRA</t>
  </si>
  <si>
    <t>200MG TBL NOB 8X1 I</t>
  </si>
  <si>
    <t>DARIFENACIN</t>
  </si>
  <si>
    <t>29034</t>
  </si>
  <si>
    <t>EMSELEX</t>
  </si>
  <si>
    <t>15MG TBL PRO 98 II</t>
  </si>
  <si>
    <t>29031</t>
  </si>
  <si>
    <t>7,5MG TBL PRO 98 II</t>
  </si>
  <si>
    <t>TRAMADOL A PARACETAMOL</t>
  </si>
  <si>
    <t>201609</t>
  </si>
  <si>
    <t>SODNÁ SŮL LEVOTHYROXINU</t>
  </si>
  <si>
    <t>184245</t>
  </si>
  <si>
    <t>75MCG TBL NOB 100</t>
  </si>
  <si>
    <t>HOŘČÍK (KOMBINACE RŮZNÝCH SOLÍ)</t>
  </si>
  <si>
    <t>215978</t>
  </si>
  <si>
    <t>MAGNOSOLV</t>
  </si>
  <si>
    <t>365MG POR GRA SOL SCC 30</t>
  </si>
  <si>
    <t>234736</t>
  </si>
  <si>
    <t>PIVMECILINAM</t>
  </si>
  <si>
    <t>226720</t>
  </si>
  <si>
    <t>PIVINORM</t>
  </si>
  <si>
    <t>200MG TBL FLM 9 I</t>
  </si>
  <si>
    <t>243162</t>
  </si>
  <si>
    <t>Jiná</t>
  </si>
  <si>
    <t>5004508</t>
  </si>
  <si>
    <t>ACTREEN MINI CATH</t>
  </si>
  <si>
    <t>STERILNÍ, POTAHOVANÝ KATETR, CH 12, 9 CM, 30 KS</t>
  </si>
  <si>
    <t>5007601</t>
  </si>
  <si>
    <t>TENA LADY SLIM MINI</t>
  </si>
  <si>
    <t>VLOŽKY ABSORPČNÍ,200ML,20KS</t>
  </si>
  <si>
    <t>5007602</t>
  </si>
  <si>
    <t>TENA LADY SLIM MINI PLUS</t>
  </si>
  <si>
    <t>VLOŽKY ABSORPČNÍ,275ML,16KS</t>
  </si>
  <si>
    <t>5007605</t>
  </si>
  <si>
    <t>TENA LADY NORMAL</t>
  </si>
  <si>
    <t>VLOŽKY ABSORPČNÍ, 300ML,24KS</t>
  </si>
  <si>
    <t>5007606</t>
  </si>
  <si>
    <t>TENA LADY EXTRA</t>
  </si>
  <si>
    <t>VLOŽKY ABSORPČNÍ,522ML,20KS</t>
  </si>
  <si>
    <t>5007613</t>
  </si>
  <si>
    <t>TENA MEN LEVEL 1</t>
  </si>
  <si>
    <t>VLOŽKY ABSORPČNÍ, 275ML,24KS</t>
  </si>
  <si>
    <t>5009033</t>
  </si>
  <si>
    <t>CONVEEN STANDARD</t>
  </si>
  <si>
    <t>NOČNÍ SÁČEK K LŮŽKU, HADIČKA 90CM, 1500ML, 05062</t>
  </si>
  <si>
    <t>5009038</t>
  </si>
  <si>
    <t>CONVEEN DRŽÁK SÁČKU</t>
  </si>
  <si>
    <t>DRŽÁK SÁČKU K LŮŽKU, 05070</t>
  </si>
  <si>
    <t>5009789</t>
  </si>
  <si>
    <t>VLOŽKY ABSORPČNÍ MOLICARE LADY 3 KAPKY</t>
  </si>
  <si>
    <t>504ML,14KS</t>
  </si>
  <si>
    <t>5000761</t>
  </si>
  <si>
    <t>SÁČEK URINÁLNÍ SU 20 V2</t>
  </si>
  <si>
    <t>2000 ML, DOLNÍ VÝPUST-KŘÍŽOVÁ, 1 KUS, Č.VÝROBKU V616702</t>
  </si>
  <si>
    <t>5004487</t>
  </si>
  <si>
    <t>ACTREEN HI-LITE CATH</t>
  </si>
  <si>
    <t>STERILNÍ, POTAHOVANÝ KATETR, TIEMANN, CH 12, 41CM, 30 KS</t>
  </si>
  <si>
    <t>5004488</t>
  </si>
  <si>
    <t>STERILNÍ, POTAHOVANÝ KATETR, TIEMANN, CH 14, 41CM, 30 KS</t>
  </si>
  <si>
    <t>5004489</t>
  </si>
  <si>
    <t>STERILNÍ, POTAHOVANÝ KATETR, TIEMANN, CH 16, 41CM, 30 KS</t>
  </si>
  <si>
    <t>5004499</t>
  </si>
  <si>
    <t>ACTREEN LITE CATH</t>
  </si>
  <si>
    <t>STERILNÍ, POTAHOVANÝ KATETR, CH 12, 20 CM, 30 KS</t>
  </si>
  <si>
    <t>5004504</t>
  </si>
  <si>
    <t>STERILNÍ, POTAHOVANÝ KATETR, TIEMANN, CH 12, 45CM, 30 KS</t>
  </si>
  <si>
    <t>5004505</t>
  </si>
  <si>
    <t>STERILNÍ, POTAHOVANÝ KATETR, TIEMANN, CH 14, 45CM, 30 KS</t>
  </si>
  <si>
    <t>5004509</t>
  </si>
  <si>
    <t>STERILNÍ, POTAHOVANÝ KATETR, CH 14, 9 CM, 30 KS</t>
  </si>
  <si>
    <t>5004830</t>
  </si>
  <si>
    <t>URO-TAINER 0,9 % NACL</t>
  </si>
  <si>
    <t>PROPLACHOVÝ SYSTÉM PRO MOČOVÉ KATETRY, 100 ML, 10 KS</t>
  </si>
  <si>
    <t>5004831</t>
  </si>
  <si>
    <t>URO-TAINER SUBY G</t>
  </si>
  <si>
    <t>5007604</t>
  </si>
  <si>
    <t>TENA LADY SLIM NORMAL</t>
  </si>
  <si>
    <t>VLOŽKY ABSORPČNÍ,350ML,24KS</t>
  </si>
  <si>
    <t>5007612</t>
  </si>
  <si>
    <t>TENA MEN LEVEL 0 PROTECTIVE SHIELD</t>
  </si>
  <si>
    <t>VLOŽKY ABSORPČNÍ,140ML,14KS</t>
  </si>
  <si>
    <t>5007624</t>
  </si>
  <si>
    <t>TENA SILHOUETTE NORMAL LOW WAIST BLANC M</t>
  </si>
  <si>
    <t>KALHOTKY ABSORPČNÍ NATAHOVACÍ,BOKY 75-100CM,830ML,12KS</t>
  </si>
  <si>
    <t>5007638</t>
  </si>
  <si>
    <t>TENA PANTS PLUS XL</t>
  </si>
  <si>
    <t>KALHOTKY ABSORPČNÍ NATAHOVACÍ,BOKY 120-160 CM,1440ML,12KS</t>
  </si>
  <si>
    <t>5008334</t>
  </si>
  <si>
    <t>SPEEDICATH NAVI</t>
  </si>
  <si>
    <t>POTAŽENÝ HYDROFIL. KATETR IHNED K POUŽITÍ, FLEXIBILNÍ ŠPIČKA, MUŽSKÝ CH12, 29012</t>
  </si>
  <si>
    <t>5008348</t>
  </si>
  <si>
    <t>POTAŽENÝ HYDROFIL. KATETR IHNED K POUŽITÍ, FLEXIBILNÍ ŠPIČKA, MUŽSKÝ CH14, 29014</t>
  </si>
  <si>
    <t>5009018</t>
  </si>
  <si>
    <t>CONVEEN URINÁLNÍ KONDOM SAMOLEPÍCÍ</t>
  </si>
  <si>
    <t>PRŮMĚR 30MM, 05205</t>
  </si>
  <si>
    <t>5009053</t>
  </si>
  <si>
    <t>EASICATH</t>
  </si>
  <si>
    <t>POTAŽENÝ HYDROFILNÍ KATETR, MUŽSKÝ, CH14, TIEMANN, 05384</t>
  </si>
  <si>
    <t>5009086</t>
  </si>
  <si>
    <t>SPEEDICATH</t>
  </si>
  <si>
    <t>POTAŽENÝ HYDROFILNÍ KATETR IHNED K POUŽITÍ, MUŽSKÝ, CH12, TIEMANN, 28492</t>
  </si>
  <si>
    <t>5009088</t>
  </si>
  <si>
    <t>POTAŽENÝ HYDROFILNÍ KATETR IHNED K POUŽITÍ, MUŽSKÝ, CH14, TIEMANN, 28494</t>
  </si>
  <si>
    <t>5009091</t>
  </si>
  <si>
    <t>POTAŽENÝ HYDROFILNÍ KATETR IHNED K POUŽITÍ, MUŽSKÝ, CH16, TIEMANN, 28496</t>
  </si>
  <si>
    <t>5009814</t>
  </si>
  <si>
    <t>VLOŽKY ABSORPČNÍ MOLICARE LADY 1 KAPKA</t>
  </si>
  <si>
    <t>181ML,14KS</t>
  </si>
  <si>
    <t>5009850</t>
  </si>
  <si>
    <t>KALHOTKY NAVLÉKACÍ MOLICARE MOBILE 5 KAPEK XL</t>
  </si>
  <si>
    <t>BOKY 130-170CM,1183ML,14KS</t>
  </si>
  <si>
    <t>5011068</t>
  </si>
  <si>
    <t>TENA PANTS PLUS MEDIUM</t>
  </si>
  <si>
    <t>KALHOTKY ABSORPČNÍ NATAHOVACÍ,BOKY 80-110CM,1440ML,10KS</t>
  </si>
  <si>
    <t>5011069</t>
  </si>
  <si>
    <t>TENA PANTS PLUS LARGE</t>
  </si>
  <si>
    <t>KALHOTKY ABSORPČNÍ NATAHOVACÍ,BOKY 100-135CM,1440ML,10KS</t>
  </si>
  <si>
    <t>5004480</t>
  </si>
  <si>
    <t>STERILNÍ, POTAHOVANÝ KATETR, NELATON, CH 08, 41CM, 30 KS</t>
  </si>
  <si>
    <t>5007603</t>
  </si>
  <si>
    <t>TENA LADY SLIM MINI PLUS WINGS</t>
  </si>
  <si>
    <t>5008356</t>
  </si>
  <si>
    <t>POTAŽENÝ HYDROFIL. KATETR IHNED K POUŽITÍ, FLEXIBILNÍ ŠPIČKA, MUŽSKÝ CH16, 29016</t>
  </si>
  <si>
    <t>5011541</t>
  </si>
  <si>
    <t>TENA LADY SLIM ULTRA MINI</t>
  </si>
  <si>
    <t>VLOŽKY ABSORPČNÍ, 28KS, 93ML</t>
  </si>
  <si>
    <t>5004533</t>
  </si>
  <si>
    <t>ACTREEN MINI SET</t>
  </si>
  <si>
    <t>STERILNÍ, POTAHOVANÝ KATETR S INTEGROVANÝM SÁČKEM, CH 12, 9 CM, 30 KS</t>
  </si>
  <si>
    <t>5011065</t>
  </si>
  <si>
    <t>TENA LADY PANTS PLUS NOIR LARGE</t>
  </si>
  <si>
    <t>KALHOTKY ABSORPČNÍ NATAHOVACÍ,BOKY 95-125CM,1010ML,8KS</t>
  </si>
  <si>
    <t>5002434</t>
  </si>
  <si>
    <t>PLENY ABSORPČNÍ ID FORM EXTRA</t>
  </si>
  <si>
    <t>1900ML,PRODYŠNÉ,21KS</t>
  </si>
  <si>
    <t>5011064</t>
  </si>
  <si>
    <t>TENA LADY PANTS PLUS NOIR MEDIUM</t>
  </si>
  <si>
    <t>KALHOTKY ABSORPČNÍ NATAHOVACÍ,BOKY 75-100CM,1010ML,9KS</t>
  </si>
  <si>
    <t>5009824</t>
  </si>
  <si>
    <t>KALHOTKY NAVLÉKACÍ MOLICARE MOBILE 8 KAPEK L</t>
  </si>
  <si>
    <t>BOKY 100-150CM,2279ML,14KS</t>
  </si>
  <si>
    <t>5012438</t>
  </si>
  <si>
    <t>TENA PANTS MAXI LARGE PROSKIN</t>
  </si>
  <si>
    <t>KALHOTKY ABSORPČNÍ NATAHOVACÍ,BOKY 100-135CM,2550ML,10KS</t>
  </si>
  <si>
    <t>5004506</t>
  </si>
  <si>
    <t>STERILNÍ, POTAHOVANÝ KATETR, TIEMANN, CH 16, 45CM, 30 KS</t>
  </si>
  <si>
    <t>5004520</t>
  </si>
  <si>
    <t>ACTREEN GLYS SET</t>
  </si>
  <si>
    <t>STERILNÍ, POTAHOVANÝ KATETR S INTEGROVANÝM SÁČKEM, TIEMANN, CH 12, 45 CM, 30 KS</t>
  </si>
  <si>
    <t>5010504</t>
  </si>
  <si>
    <t>VLOŽKY DEPEND MINI</t>
  </si>
  <si>
    <t>185ML, 14KS</t>
  </si>
  <si>
    <t>5013359</t>
  </si>
  <si>
    <t>TENA LADY PANTS PLUS CREME MEDIUM</t>
  </si>
  <si>
    <t>KALHOTKY ABSORPČNÍ NATAHOVACÍ,BOKY 75-105CM,1010ML,9KS</t>
  </si>
  <si>
    <t>5009818</t>
  </si>
  <si>
    <t>VLOŽKY ABSORPČNÍ MOLICARE MEN 4 KAPKY</t>
  </si>
  <si>
    <t>546ML,14KS</t>
  </si>
  <si>
    <t>ALPRAZOLAM</t>
  </si>
  <si>
    <t>6618</t>
  </si>
  <si>
    <t>0,5MG TBL NOB 30</t>
  </si>
  <si>
    <t>211972</t>
  </si>
  <si>
    <t>VITAROS</t>
  </si>
  <si>
    <t>3MG/G CRM 4X100MG</t>
  </si>
  <si>
    <t>BETAMETHASON A ANTIBIOTIKA</t>
  </si>
  <si>
    <t>17170</t>
  </si>
  <si>
    <t>BELOGENT</t>
  </si>
  <si>
    <t>0,5MG/G+1MG/G CRM 30G</t>
  </si>
  <si>
    <t>225275</t>
  </si>
  <si>
    <t>FUCICORT</t>
  </si>
  <si>
    <t>20MG/G+1MG/G CRM 20G</t>
  </si>
  <si>
    <t>180773</t>
  </si>
  <si>
    <t>BICALUPLEX</t>
  </si>
  <si>
    <t>BILASTIN</t>
  </si>
  <si>
    <t>148675</t>
  </si>
  <si>
    <t>XADOS</t>
  </si>
  <si>
    <t>20MG TBL NOB 50</t>
  </si>
  <si>
    <t>47728</t>
  </si>
  <si>
    <t>CETIRIZIN</t>
  </si>
  <si>
    <t>99600</t>
  </si>
  <si>
    <t>10MG TBL FLM 90</t>
  </si>
  <si>
    <t>CIKLOPIROX</t>
  </si>
  <si>
    <t>76150</t>
  </si>
  <si>
    <t>BATRAFEN</t>
  </si>
  <si>
    <t>10MG/G CRM 20G</t>
  </si>
  <si>
    <t>107794</t>
  </si>
  <si>
    <t>4MG TBL NOB 90</t>
  </si>
  <si>
    <t>90986</t>
  </si>
  <si>
    <t>DEOXYMYKOIN</t>
  </si>
  <si>
    <t>100MG TBL NOB 10</t>
  </si>
  <si>
    <t>EKONAZOL</t>
  </si>
  <si>
    <t>59074</t>
  </si>
  <si>
    <t>PEVARYL</t>
  </si>
  <si>
    <t>10MG/G CRM 30G</t>
  </si>
  <si>
    <t>ESTRADIOL</t>
  </si>
  <si>
    <t>60102</t>
  </si>
  <si>
    <t>LINOLADIOL N</t>
  </si>
  <si>
    <t>0,01G/100G VAG CRM 25G</t>
  </si>
  <si>
    <t>HYDROKORTISON A ANTIBIOTIKA</t>
  </si>
  <si>
    <t>173196</t>
  </si>
  <si>
    <t>PIMAFUCORT</t>
  </si>
  <si>
    <t>10MG/G+10MG/G+3,5MG/G CRM 15G</t>
  </si>
  <si>
    <t>JINÁ ANTIBIOTIKA PRO LOKÁLNÍ APLIKACI</t>
  </si>
  <si>
    <t>1066</t>
  </si>
  <si>
    <t>250IU/G+5,2MG/G UNG 10G</t>
  </si>
  <si>
    <t>JINÁ IMUNOSTIMULANCIA</t>
  </si>
  <si>
    <t>17806</t>
  </si>
  <si>
    <t>URO-VAXOM</t>
  </si>
  <si>
    <t>6MG CPS DUR 90</t>
  </si>
  <si>
    <t>KLOBETASOL</t>
  </si>
  <si>
    <t>49950</t>
  </si>
  <si>
    <t>DERMOVATE</t>
  </si>
  <si>
    <t>0,5MG/G CRM 25G</t>
  </si>
  <si>
    <t>49952</t>
  </si>
  <si>
    <t>0,5MG/G UNG 1X25G</t>
  </si>
  <si>
    <t>KLOTRIMAZOL</t>
  </si>
  <si>
    <t>100170</t>
  </si>
  <si>
    <t>JENAMAZOL</t>
  </si>
  <si>
    <t>20MG/G VAG CRM 20G+APL</t>
  </si>
  <si>
    <t>KYSELINA CHROMOGLYKANOVÁ</t>
  </si>
  <si>
    <t>163321</t>
  </si>
  <si>
    <t>ALLERGOCROM KOMBI</t>
  </si>
  <si>
    <t>20MG/ML OPH GTT SOL+NAS SPR SOL 10ML+15ML</t>
  </si>
  <si>
    <t>MĚKKÝ PARAFIN A TUKOVÉ PRODUKTY</t>
  </si>
  <si>
    <t>218886</t>
  </si>
  <si>
    <t>LIPOBASE</t>
  </si>
  <si>
    <t>CRM 100G</t>
  </si>
  <si>
    <t>207822</t>
  </si>
  <si>
    <t>231597</t>
  </si>
  <si>
    <t>RABEPRAZOL</t>
  </si>
  <si>
    <t>157141</t>
  </si>
  <si>
    <t>ZULBEX</t>
  </si>
  <si>
    <t>20MG TBL ENT 56</t>
  </si>
  <si>
    <t>149958</t>
  </si>
  <si>
    <t>SILDENAFIL ACTAVIS</t>
  </si>
  <si>
    <t>26913</t>
  </si>
  <si>
    <t>VIAGRA</t>
  </si>
  <si>
    <t>100MG TBL FLM 8 I</t>
  </si>
  <si>
    <t>143428</t>
  </si>
  <si>
    <t>SILDENAFIL SANDOZ</t>
  </si>
  <si>
    <t>100MG TBL NOB 8 I</t>
  </si>
  <si>
    <t>166796</t>
  </si>
  <si>
    <t>50MG TBL FLM 4</t>
  </si>
  <si>
    <t>240018</t>
  </si>
  <si>
    <t>SILDENAFIL ACCORD</t>
  </si>
  <si>
    <t>3378</t>
  </si>
  <si>
    <t>100MG/20MG TBL NOB 20</t>
  </si>
  <si>
    <t>241307</t>
  </si>
  <si>
    <t>TADALAFIL</t>
  </si>
  <si>
    <t>29258</t>
  </si>
  <si>
    <t>CIALIS</t>
  </si>
  <si>
    <t>5MG TBL FLM 28</t>
  </si>
  <si>
    <t>29260</t>
  </si>
  <si>
    <t>20MG TBL FLM 8</t>
  </si>
  <si>
    <t>135451</t>
  </si>
  <si>
    <t>TADILECTO</t>
  </si>
  <si>
    <t>205362</t>
  </si>
  <si>
    <t>ZENAVIL</t>
  </si>
  <si>
    <t>20MG TBL FLM 8 I</t>
  </si>
  <si>
    <t>135438</t>
  </si>
  <si>
    <t>139831</t>
  </si>
  <si>
    <t>TADALAFIL BELUPO</t>
  </si>
  <si>
    <t>14499</t>
  </si>
  <si>
    <t>0,4MG TBL PRO 30</t>
  </si>
  <si>
    <t>117529</t>
  </si>
  <si>
    <t>TAFLOSIN</t>
  </si>
  <si>
    <t>0,4MG CPS RDR 100</t>
  </si>
  <si>
    <t>TESTOSTERON</t>
  </si>
  <si>
    <t>186652</t>
  </si>
  <si>
    <t>SUSTANON</t>
  </si>
  <si>
    <t>250MG/ML INJ SOL 1X1ML</t>
  </si>
  <si>
    <t>223477</t>
  </si>
  <si>
    <t>NEBIDO</t>
  </si>
  <si>
    <t>1000MG/4ML INJ SOL 1X4ML</t>
  </si>
  <si>
    <t>220949</t>
  </si>
  <si>
    <t>TESTAVAN</t>
  </si>
  <si>
    <t>20MG/G TDR GEL 1X85,5G</t>
  </si>
  <si>
    <t>198058</t>
  </si>
  <si>
    <t>SANVAL</t>
  </si>
  <si>
    <t>DAPOXETIN</t>
  </si>
  <si>
    <t>200234</t>
  </si>
  <si>
    <t>PRILIGY</t>
  </si>
  <si>
    <t>30MG TBL FLM 6</t>
  </si>
  <si>
    <t>193798</t>
  </si>
  <si>
    <t>50MG TBL PRO 30</t>
  </si>
  <si>
    <t>194799</t>
  </si>
  <si>
    <t>50MG TBL PRO 100</t>
  </si>
  <si>
    <t>197782</t>
  </si>
  <si>
    <t>6MG/0,4MG TBL RET 30</t>
  </si>
  <si>
    <t>29028</t>
  </si>
  <si>
    <t>7,5MG TBL PRO 28 II</t>
  </si>
  <si>
    <t>132654</t>
  </si>
  <si>
    <t>Ortopedicko protetické pomůcky sériově vyráběné</t>
  </si>
  <si>
    <t>5009911</t>
  </si>
  <si>
    <t>PÁS BŘIŠNÍ VERBA 932 520 5</t>
  </si>
  <si>
    <t>OBDVOD TRUPU 95-105CM,VEL.4</t>
  </si>
  <si>
    <t>5009811</t>
  </si>
  <si>
    <t>VLOŽKY ABSORPČNÍ MOLICARE MEN 2 KAPKY</t>
  </si>
  <si>
    <t>330ML,14KS</t>
  </si>
  <si>
    <t>ACEKLOFENAK</t>
  </si>
  <si>
    <t>191729</t>
  </si>
  <si>
    <t>BIOFENAC</t>
  </si>
  <si>
    <t>100MG TBL FLM 20</t>
  </si>
  <si>
    <t>ACIKLOVIR</t>
  </si>
  <si>
    <t>13703</t>
  </si>
  <si>
    <t>ZOVIRAX</t>
  </si>
  <si>
    <t>200MG TBL NOB 25</t>
  </si>
  <si>
    <t>90957</t>
  </si>
  <si>
    <t>XANAX</t>
  </si>
  <si>
    <t>ATORVASTATIN</t>
  </si>
  <si>
    <t>93018</t>
  </si>
  <si>
    <t>SORTIS</t>
  </si>
  <si>
    <t>20MG TBL FLM 100</t>
  </si>
  <si>
    <t>53913</t>
  </si>
  <si>
    <t>250MG TBL FLM 6</t>
  </si>
  <si>
    <t>17171</t>
  </si>
  <si>
    <t>0,5MG/G+1MG/G UNG 30G</t>
  </si>
  <si>
    <t>BISOPROLOL</t>
  </si>
  <si>
    <t>233584</t>
  </si>
  <si>
    <t>233605</t>
  </si>
  <si>
    <t>BROMAZEPAM</t>
  </si>
  <si>
    <t>88217</t>
  </si>
  <si>
    <t>LEXAURIN</t>
  </si>
  <si>
    <t>1,5MG TBL NOB 30</t>
  </si>
  <si>
    <t>88219</t>
  </si>
  <si>
    <t>3MG TBL NOB 30</t>
  </si>
  <si>
    <t>CITALOPRAM</t>
  </si>
  <si>
    <t>230419</t>
  </si>
  <si>
    <t>DEXAMETHASON</t>
  </si>
  <si>
    <t>52334</t>
  </si>
  <si>
    <t>DIAZEPAM</t>
  </si>
  <si>
    <t>230421</t>
  </si>
  <si>
    <t>125122</t>
  </si>
  <si>
    <t>APO-DICLO SR 100</t>
  </si>
  <si>
    <t>100MG TBL RET 100</t>
  </si>
  <si>
    <t>DIMETINDEN</t>
  </si>
  <si>
    <t>173498</t>
  </si>
  <si>
    <t>FENISTIL</t>
  </si>
  <si>
    <t>1MG/G GEL 1X50G</t>
  </si>
  <si>
    <t>230583</t>
  </si>
  <si>
    <t>500MG TBL FLM 180</t>
  </si>
  <si>
    <t>32954</t>
  </si>
  <si>
    <t>100MG TBL NOB 20</t>
  </si>
  <si>
    <t>ERDOSTEIN</t>
  </si>
  <si>
    <t>87076</t>
  </si>
  <si>
    <t>300MG CPS DUR 20</t>
  </si>
  <si>
    <t>92757</t>
  </si>
  <si>
    <t>300MG CPS DUR 10</t>
  </si>
  <si>
    <t>FLUTRIMAZOL</t>
  </si>
  <si>
    <t>208276</t>
  </si>
  <si>
    <t>MICETAL</t>
  </si>
  <si>
    <t>10MG/ML DRM SPR SOL 1X30ML</t>
  </si>
  <si>
    <t>84398</t>
  </si>
  <si>
    <t>100MG CPS DUR 100</t>
  </si>
  <si>
    <t>GESTODEN A ETHINYLESTRADIOL</t>
  </si>
  <si>
    <t>132855</t>
  </si>
  <si>
    <t>ARTIZIA</t>
  </si>
  <si>
    <t>0,075MG/0,02MG TBL OBD 3X21</t>
  </si>
  <si>
    <t>132945</t>
  </si>
  <si>
    <t>LOGEST</t>
  </si>
  <si>
    <t>HYDROKORTISON</t>
  </si>
  <si>
    <t>2668</t>
  </si>
  <si>
    <t>OPHTHALMO-HYDROCORTISON LÉČIVA</t>
  </si>
  <si>
    <t>5MG/G OPH UNG 5G</t>
  </si>
  <si>
    <t>200935</t>
  </si>
  <si>
    <t>1G TBL PRO 30</t>
  </si>
  <si>
    <t>KAPTOPRIL</t>
  </si>
  <si>
    <t>31215</t>
  </si>
  <si>
    <t>25MG TBL NOB 30</t>
  </si>
  <si>
    <t>58654</t>
  </si>
  <si>
    <t>CLOTRIMAZOL AL</t>
  </si>
  <si>
    <t>200MG VAG TBL NOB 3</t>
  </si>
  <si>
    <t>KODEIN</t>
  </si>
  <si>
    <t>56993</t>
  </si>
  <si>
    <t>CODEIN SLOVAKOFARMA</t>
  </si>
  <si>
    <t>30MG TBL NOB 10</t>
  </si>
  <si>
    <t>207940</t>
  </si>
  <si>
    <t>207939</t>
  </si>
  <si>
    <t>15MG TBL NOB 10</t>
  </si>
  <si>
    <t>KOLCHICIN</t>
  </si>
  <si>
    <t>119698</t>
  </si>
  <si>
    <t>COLCHICUM-DISPERT</t>
  </si>
  <si>
    <t>0,5MG TBL OBD 50</t>
  </si>
  <si>
    <t>KYSELINA LISTOVÁ</t>
  </si>
  <si>
    <t>243014</t>
  </si>
  <si>
    <t>LÉČIVA K TERAPII ONEMOCNĚNÍ JATER</t>
  </si>
  <si>
    <t>125752</t>
  </si>
  <si>
    <t>ESSENTIALE</t>
  </si>
  <si>
    <t>LEVOCETIRIZIN</t>
  </si>
  <si>
    <t>124346</t>
  </si>
  <si>
    <t>CEZERA</t>
  </si>
  <si>
    <t>5MG TBL FLM 90 I</t>
  </si>
  <si>
    <t>LOPERAMID</t>
  </si>
  <si>
    <t>192853</t>
  </si>
  <si>
    <t>LOPERON</t>
  </si>
  <si>
    <t>2MG CPS DUR 20 I</t>
  </si>
  <si>
    <t>MEBENDAZOL</t>
  </si>
  <si>
    <t>122198</t>
  </si>
  <si>
    <t>VERMOX</t>
  </si>
  <si>
    <t>100MG TBL NOB 6</t>
  </si>
  <si>
    <t>METOPROLOL</t>
  </si>
  <si>
    <t>231687</t>
  </si>
  <si>
    <t>BETALOC SR</t>
  </si>
  <si>
    <t>200MG TBL PRO 100</t>
  </si>
  <si>
    <t>213484</t>
  </si>
  <si>
    <t>19000IU/ML INJ SOL ISP 10X1ML</t>
  </si>
  <si>
    <t>12894</t>
  </si>
  <si>
    <t>100MG POR GRA SUS 15 I</t>
  </si>
  <si>
    <t>NYSTATIN, KOMBINACE</t>
  </si>
  <si>
    <t>41146</t>
  </si>
  <si>
    <t>MACMIROR COMPLEX</t>
  </si>
  <si>
    <t>500MG/200000IU VAG CPS MOL 12</t>
  </si>
  <si>
    <t>92490</t>
  </si>
  <si>
    <t>500MG/200000IU VAG CPS MOL 8</t>
  </si>
  <si>
    <t>122114</t>
  </si>
  <si>
    <t>APO-OME 20</t>
  </si>
  <si>
    <t>20MG CPS ETD 100</t>
  </si>
  <si>
    <t>25366</t>
  </si>
  <si>
    <t>122690</t>
  </si>
  <si>
    <t>5MG/1,25MG TBL FLM 90(3X30)</t>
  </si>
  <si>
    <t>88708</t>
  </si>
  <si>
    <t>ALGIFEN</t>
  </si>
  <si>
    <t>500MG/5,25MG/0,1MG TBL NOB 20</t>
  </si>
  <si>
    <t>PREDNISON</t>
  </si>
  <si>
    <t>247206</t>
  </si>
  <si>
    <t>PREDNISON AVMC</t>
  </si>
  <si>
    <t>10MG TBL NOB 40</t>
  </si>
  <si>
    <t>PREGABALIN</t>
  </si>
  <si>
    <t>28223</t>
  </si>
  <si>
    <t>LYRICA</t>
  </si>
  <si>
    <t>150MG CPS DUR 56</t>
  </si>
  <si>
    <t>RIFAXIMIN</t>
  </si>
  <si>
    <t>225543</t>
  </si>
  <si>
    <t>200MG TBL FLM 28</t>
  </si>
  <si>
    <t>RŮZNÉ JINÉ KOMBINACE ŽELEZA</t>
  </si>
  <si>
    <t>119653</t>
  </si>
  <si>
    <t>320MG/60MG TBL RET 60</t>
  </si>
  <si>
    <t>SALBUTAMOL</t>
  </si>
  <si>
    <t>31934</t>
  </si>
  <si>
    <t>231541</t>
  </si>
  <si>
    <t>SPIRONOLAKTON</t>
  </si>
  <si>
    <t>46755</t>
  </si>
  <si>
    <t>VEROSPIRON</t>
  </si>
  <si>
    <t>50MG CPS DUR 30</t>
  </si>
  <si>
    <t>TELMISARTAN A AMLODIPIN</t>
  </si>
  <si>
    <t>206208</t>
  </si>
  <si>
    <t>TEZEFORT</t>
  </si>
  <si>
    <t>80MG/5MG TBL NOB 90</t>
  </si>
  <si>
    <t>TELMISARTAN A DIURETIKA</t>
  </si>
  <si>
    <t>189664</t>
  </si>
  <si>
    <t>80MG/12,5MG TBL FLM 100</t>
  </si>
  <si>
    <t>TERBINAFIN</t>
  </si>
  <si>
    <t>225265</t>
  </si>
  <si>
    <t>TERBINAFIN ACTAVIS</t>
  </si>
  <si>
    <t>250MG TBL NOB 28</t>
  </si>
  <si>
    <t>TOLPERISON</t>
  </si>
  <si>
    <t>57525</t>
  </si>
  <si>
    <t>MYDOCALM</t>
  </si>
  <si>
    <t>150MG TBL FLM 30</t>
  </si>
  <si>
    <t>TRAMADOL</t>
  </si>
  <si>
    <t>201145</t>
  </si>
  <si>
    <t>TRAMAL RETARD TABLETY 200 MG</t>
  </si>
  <si>
    <t>200MG TBL PRO 30 I</t>
  </si>
  <si>
    <t>230445</t>
  </si>
  <si>
    <t>TRALGIT SR</t>
  </si>
  <si>
    <t>TRAZODON</t>
  </si>
  <si>
    <t>46444</t>
  </si>
  <si>
    <t>TRITTICO AC</t>
  </si>
  <si>
    <t>150MG TBL RET 60</t>
  </si>
  <si>
    <t>250995</t>
  </si>
  <si>
    <t>150MG TBL RET 45</t>
  </si>
  <si>
    <t>192342</t>
  </si>
  <si>
    <t>WARFARIN PMCS</t>
  </si>
  <si>
    <t>5MG TBL NOB 100 I</t>
  </si>
  <si>
    <t>233366</t>
  </si>
  <si>
    <t>10MG TBL FLM 50</t>
  </si>
  <si>
    <t>237213</t>
  </si>
  <si>
    <t>ZOLPINOX</t>
  </si>
  <si>
    <t>DIENOGEST A ETHINYLESTRADIOL</t>
  </si>
  <si>
    <t>132899</t>
  </si>
  <si>
    <t>DIENILLE</t>
  </si>
  <si>
    <t>2MG/0,03MG TBL FLM 3X21</t>
  </si>
  <si>
    <t>179333</t>
  </si>
  <si>
    <t>DORETA</t>
  </si>
  <si>
    <t>75MG/650MG TBL FLM 90 I</t>
  </si>
  <si>
    <t>BISOPROLOL A AMLODIPIN</t>
  </si>
  <si>
    <t>184284</t>
  </si>
  <si>
    <t>CONCOR COMBI</t>
  </si>
  <si>
    <t>KODEIN A PARACETAMOL</t>
  </si>
  <si>
    <t>109799</t>
  </si>
  <si>
    <t>500MG/30MG TBL NOB 30</t>
  </si>
  <si>
    <t>DIOSMIN</t>
  </si>
  <si>
    <t>243053</t>
  </si>
  <si>
    <t>500MG TBL FLM 60</t>
  </si>
  <si>
    <t>169714</t>
  </si>
  <si>
    <t>125MCG TBL NOB 100</t>
  </si>
  <si>
    <t>243130</t>
  </si>
  <si>
    <t>100MCG TBL NOB 100 I</t>
  </si>
  <si>
    <t>NATRIUM-PIKOSULFÁT, KOMBINACE</t>
  </si>
  <si>
    <t>160806</t>
  </si>
  <si>
    <t>PICOPREP</t>
  </si>
  <si>
    <t>10MG/3,5G/12G POR PLV SOL 2</t>
  </si>
  <si>
    <t>*1005</t>
  </si>
  <si>
    <t>Pomůcky stomické</t>
  </si>
  <si>
    <t>5008089</t>
  </si>
  <si>
    <t>PREP FILM</t>
  </si>
  <si>
    <t>UBROUSKY, NEDRÁŽDÍ KŮŽI, 62041</t>
  </si>
  <si>
    <t>5008097</t>
  </si>
  <si>
    <t>COMFEEL ČISTÍCÍ ROZTOK</t>
  </si>
  <si>
    <t>LAHVIČKA, 180ML, 4710</t>
  </si>
  <si>
    <t>5008098</t>
  </si>
  <si>
    <t>COMFEEL BARIÉROVÝ KRÉM</t>
  </si>
  <si>
    <t>TUBA, 60ML, 4720</t>
  </si>
  <si>
    <t>5008102</t>
  </si>
  <si>
    <t>BRAVA STOMICKÝ PUDR</t>
  </si>
  <si>
    <t>25G, 01907</t>
  </si>
  <si>
    <t>5008108</t>
  </si>
  <si>
    <t>BRAVA ODSTRAŇOVAČ ADHEZIV VE SPREJI</t>
  </si>
  <si>
    <t>50ML, NEDRÁŽDÍ KŮŽI, 12010</t>
  </si>
  <si>
    <t>5008129</t>
  </si>
  <si>
    <t>BRAVA ELASTICKÉ VYROVNÁVACÍ PÁSKY</t>
  </si>
  <si>
    <t>12070</t>
  </si>
  <si>
    <t>5008117</t>
  </si>
  <si>
    <t>COLOPLAST PASTA</t>
  </si>
  <si>
    <t>TUBA, 60G, 2650</t>
  </si>
  <si>
    <t>5008625</t>
  </si>
  <si>
    <t>SENSURA CLICK</t>
  </si>
  <si>
    <t>2D UROSTOMICKÝ SÁČEK, BÉŽOVÝ, 60MM, MAXI, 11846</t>
  </si>
  <si>
    <t>5009202</t>
  </si>
  <si>
    <t>SENSURA CLICK XPRO</t>
  </si>
  <si>
    <t>2D PODLOŽKA, S OUŠKY, 60MM, 10-55MM, 10035</t>
  </si>
  <si>
    <t>5007637</t>
  </si>
  <si>
    <t>KALHOTKY ABSORPČNÍ NATAHOVACÍ,BOKY 100-135CM,1440ML,14KS</t>
  </si>
  <si>
    <t>5007640</t>
  </si>
  <si>
    <t>TENA PANTS SUPER MEDIUM</t>
  </si>
  <si>
    <t>KALHOTKY ABSORPČNÍ NATAHOVACÍ,BOKY 80-110CM,2010ML,12KS</t>
  </si>
  <si>
    <t>191730</t>
  </si>
  <si>
    <t>100MG TBL FLM 60</t>
  </si>
  <si>
    <t>DEXAMETHASON A ANTIINFEKTIVA</t>
  </si>
  <si>
    <t>225172</t>
  </si>
  <si>
    <t>TOBRADEX</t>
  </si>
  <si>
    <t>3MG/ML+1MG/ML OPH GTT SUS 1X5ML</t>
  </si>
  <si>
    <t>132681</t>
  </si>
  <si>
    <t>173197</t>
  </si>
  <si>
    <t>10MG/G+10MG/G+3,5MG/G UNG 15G</t>
  </si>
  <si>
    <t>12023</t>
  </si>
  <si>
    <t>JODOVANÝ POVIDON</t>
  </si>
  <si>
    <t>62321</t>
  </si>
  <si>
    <t>200MG SUP 14</t>
  </si>
  <si>
    <t>132650</t>
  </si>
  <si>
    <t>PENTOXIFYLIN</t>
  </si>
  <si>
    <t>47085</t>
  </si>
  <si>
    <t>PENTOMER RETARD</t>
  </si>
  <si>
    <t>PERINDOPRIL</t>
  </si>
  <si>
    <t>91291</t>
  </si>
  <si>
    <t>40MG/ML+8MG/ML SIR 100ML</t>
  </si>
  <si>
    <t>TOBRAMYCIN</t>
  </si>
  <si>
    <t>225175</t>
  </si>
  <si>
    <t>TOBREX</t>
  </si>
  <si>
    <t>3MG/ML OPH GTT SOL 1X5ML</t>
  </si>
  <si>
    <t>244975</t>
  </si>
  <si>
    <t>ZOLPIDEM AUROVITAS</t>
  </si>
  <si>
    <t>99366</t>
  </si>
  <si>
    <t>AMOKSIKLAV 457 MG/5 ML</t>
  </si>
  <si>
    <t>400MG/5ML+57MG/5ML POR PLV SUS 70ML</t>
  </si>
  <si>
    <t>243054</t>
  </si>
  <si>
    <t>500MG TBL FLM 120</t>
  </si>
  <si>
    <t>*1021</t>
  </si>
  <si>
    <t>208357</t>
  </si>
  <si>
    <t>50MG/G CRM 1X2G</t>
  </si>
  <si>
    <t>148673</t>
  </si>
  <si>
    <t>20MG TBL NOB 30</t>
  </si>
  <si>
    <t>164235</t>
  </si>
  <si>
    <t>0,035MG/2MG TBL OBD 3X21</t>
  </si>
  <si>
    <t>DESLORATADIN</t>
  </si>
  <si>
    <t>168838</t>
  </si>
  <si>
    <t>DASSELTA</t>
  </si>
  <si>
    <t>5MG TBL FLM 90</t>
  </si>
  <si>
    <t>221074</t>
  </si>
  <si>
    <t>10MG TBL NOB 20</t>
  </si>
  <si>
    <t>75633</t>
  </si>
  <si>
    <t>32953</t>
  </si>
  <si>
    <t>DUTASTERID</t>
  </si>
  <si>
    <t>127177</t>
  </si>
  <si>
    <t>DUTALAN</t>
  </si>
  <si>
    <t>0,5MG CPS MOL 90</t>
  </si>
  <si>
    <t>ETAMSYLÁT</t>
  </si>
  <si>
    <t>40538</t>
  </si>
  <si>
    <t>DICYNONE</t>
  </si>
  <si>
    <t>500MG CPS DUR 30</t>
  </si>
  <si>
    <t>28786</t>
  </si>
  <si>
    <t>4MG TBL PRO 28</t>
  </si>
  <si>
    <t>229139</t>
  </si>
  <si>
    <t>226406</t>
  </si>
  <si>
    <t>FLUCONAZOL AUROBINDO 100 MG TVRDÉ TOBOLKY</t>
  </si>
  <si>
    <t>FUROSEMID</t>
  </si>
  <si>
    <t>IBUPROFEN</t>
  </si>
  <si>
    <t>207900</t>
  </si>
  <si>
    <t>IBALGIN</t>
  </si>
  <si>
    <t>600MG TBL FLM 30</t>
  </si>
  <si>
    <t>JINÁ ANTIHISTAMINIKA PRO SYSTÉMOVOU APLIKACI</t>
  </si>
  <si>
    <t>2479</t>
  </si>
  <si>
    <t>2MG TBL NOB 20</t>
  </si>
  <si>
    <t>KOMBINACE RŮZNÝCH ANTIBIOTIK</t>
  </si>
  <si>
    <t>1076</t>
  </si>
  <si>
    <t>OPHTHALMO-FRAMYKOIN</t>
  </si>
  <si>
    <t>OPH UNG 5G</t>
  </si>
  <si>
    <t>MAGNESIUM-LAKTÁT</t>
  </si>
  <si>
    <t>171577</t>
  </si>
  <si>
    <t>MAGNESIUM LACTATE BIOMEDICA</t>
  </si>
  <si>
    <t>METHYLPREDNISOLON</t>
  </si>
  <si>
    <t>207527</t>
  </si>
  <si>
    <t>MEDROL</t>
  </si>
  <si>
    <t>4MG TBL NOB 30 II</t>
  </si>
  <si>
    <t>231697</t>
  </si>
  <si>
    <t>25MG TBL PRO 28</t>
  </si>
  <si>
    <t>MIDODRIN</t>
  </si>
  <si>
    <t>6091</t>
  </si>
  <si>
    <t>GUTRON</t>
  </si>
  <si>
    <t>2,5MG TBL NOB 20</t>
  </si>
  <si>
    <t>NAPROXEN</t>
  </si>
  <si>
    <t>207253</t>
  </si>
  <si>
    <t>NALGESIN</t>
  </si>
  <si>
    <t>550MG TBL FLM 30</t>
  </si>
  <si>
    <t>ROSUVASTATIN</t>
  </si>
  <si>
    <t>148070</t>
  </si>
  <si>
    <t>ROSUCARD</t>
  </si>
  <si>
    <t>119654</t>
  </si>
  <si>
    <t>320MG/60MG TBL RET 100</t>
  </si>
  <si>
    <t>167445</t>
  </si>
  <si>
    <t>UROREC</t>
  </si>
  <si>
    <t>8MG CPS DUR 30</t>
  </si>
  <si>
    <t>238348</t>
  </si>
  <si>
    <t>232726</t>
  </si>
  <si>
    <t>SILODOSIN XANTIS</t>
  </si>
  <si>
    <t>75023</t>
  </si>
  <si>
    <t>800MG/160MG TBL NOB 20</t>
  </si>
  <si>
    <t>SULTAMICILIN</t>
  </si>
  <si>
    <t>17149</t>
  </si>
  <si>
    <t>375MG TBL FLM 12</t>
  </si>
  <si>
    <t>210247</t>
  </si>
  <si>
    <t>TADALAFIL MYLAN</t>
  </si>
  <si>
    <t>151247</t>
  </si>
  <si>
    <t>TAMSULOSIN HCL MYLAN</t>
  </si>
  <si>
    <t>201135</t>
  </si>
  <si>
    <t>100MG/2ML INJ SOL 5X2ML</t>
  </si>
  <si>
    <t>TRIAMCINOLON A ANTISEPTIKA</t>
  </si>
  <si>
    <t>4178</t>
  </si>
  <si>
    <t>TRIAMCINOLON E LÉČIVA</t>
  </si>
  <si>
    <t>1MG/G+10MG/G UNG 1X20G</t>
  </si>
  <si>
    <t>ZINEK</t>
  </si>
  <si>
    <t>172754</t>
  </si>
  <si>
    <t>ZINKOROT</t>
  </si>
  <si>
    <t>5003384</t>
  </si>
  <si>
    <t>PÁS BŘIŠNÍ STOMICKÝ - STOMA</t>
  </si>
  <si>
    <t>PÁS BŘIŠNÍ STOMICKÝ S OTVOREM</t>
  </si>
  <si>
    <t>FENTANYL</t>
  </si>
  <si>
    <t>155387</t>
  </si>
  <si>
    <t>LUNALDIN</t>
  </si>
  <si>
    <t>300MCG SLG TBL NOB 30</t>
  </si>
  <si>
    <t>237620</t>
  </si>
  <si>
    <t>250962</t>
  </si>
  <si>
    <t>89024</t>
  </si>
  <si>
    <t>DICLOFENAC AL</t>
  </si>
  <si>
    <t>50MG TBL ENT 20</t>
  </si>
  <si>
    <t>DROTAVERIN</t>
  </si>
  <si>
    <t>192729</t>
  </si>
  <si>
    <t>NO-SPA</t>
  </si>
  <si>
    <t>40MG TBL NOB 24</t>
  </si>
  <si>
    <t>66036</t>
  </si>
  <si>
    <t>MYCOMAX</t>
  </si>
  <si>
    <t>56804</t>
  </si>
  <si>
    <t>40MG TBL NOB 50</t>
  </si>
  <si>
    <t>INOSIN PRANOBEX</t>
  </si>
  <si>
    <t>162748</t>
  </si>
  <si>
    <t>500MG TBL NOB 100</t>
  </si>
  <si>
    <t>224964</t>
  </si>
  <si>
    <t>METRONIDAZOL</t>
  </si>
  <si>
    <t>2427</t>
  </si>
  <si>
    <t>250MG TBL NOB 20</t>
  </si>
  <si>
    <t>25365</t>
  </si>
  <si>
    <t>20MG CPS ETD 28 I</t>
  </si>
  <si>
    <t>204027</t>
  </si>
  <si>
    <t>SOLIFENACIN ACCORD</t>
  </si>
  <si>
    <t>210246</t>
  </si>
  <si>
    <t>20MG TBL FLM 4</t>
  </si>
  <si>
    <t>211349</t>
  </si>
  <si>
    <t>ANDROGEL</t>
  </si>
  <si>
    <t>16,2MG/G GEL 1X88G</t>
  </si>
  <si>
    <t>59673</t>
  </si>
  <si>
    <t>TRALGIT SR 100</t>
  </si>
  <si>
    <t>100MG TBL PRO 50</t>
  </si>
  <si>
    <t>TRIAMCINOLON</t>
  </si>
  <si>
    <t>2828</t>
  </si>
  <si>
    <t>TRIAMCINOLON LÉČIVA</t>
  </si>
  <si>
    <t>1MG/G CRM 10G</t>
  </si>
  <si>
    <t>2829</t>
  </si>
  <si>
    <t>1MG/G UNG 10G</t>
  </si>
  <si>
    <t>IVERMEKTIN</t>
  </si>
  <si>
    <t>206474</t>
  </si>
  <si>
    <t>SOOLANTRA</t>
  </si>
  <si>
    <t>IMIDAZOLOVÉ/TRIAZOLOVÉ DERIVÁTY V KOMBINACI S KORTIKOSTEROID</t>
  </si>
  <si>
    <t>224965</t>
  </si>
  <si>
    <t>IMAZOL PLUS</t>
  </si>
  <si>
    <t>10MG/G+2,5MG/G CRM 30G</t>
  </si>
  <si>
    <t>201608</t>
  </si>
  <si>
    <t>37,5MG/325MG TBL FLM 20X1</t>
  </si>
  <si>
    <t>KOLAGENASA, KOMBINACE</t>
  </si>
  <si>
    <t>4270</t>
  </si>
  <si>
    <t>IRUXOL MONO</t>
  </si>
  <si>
    <t>UNG 1X30G</t>
  </si>
  <si>
    <t>*1020</t>
  </si>
  <si>
    <t>*1041</t>
  </si>
  <si>
    <t>5000345</t>
  </si>
  <si>
    <t>PÁS BŘIŠNÍ STOMICKÝ AT04603</t>
  </si>
  <si>
    <t>STOMICKÝ PÁS TEXTILNÍ,ELASTICKÝ</t>
  </si>
  <si>
    <t>5008107</t>
  </si>
  <si>
    <t>BRAVA ODSTRAŇOVAČ ADHEZIV V UBROUSCÍCH</t>
  </si>
  <si>
    <t>UBROUSKY, NEDRÁŽDÍ KŮŽI, 12011</t>
  </si>
  <si>
    <t>5008622</t>
  </si>
  <si>
    <t>2D UROSTOMICKÝ SÁČEK, BÉŽOVÝ, 50MM, MAXI, 11845</t>
  </si>
  <si>
    <t>5008770</t>
  </si>
  <si>
    <t>ALTERNA</t>
  </si>
  <si>
    <t>2D PODLOŽKA, 50MM, 10-50 MM, 01775</t>
  </si>
  <si>
    <t>5009023</t>
  </si>
  <si>
    <t>PRŮMĚR 35MM, 05210</t>
  </si>
  <si>
    <t>5009036</t>
  </si>
  <si>
    <t>COLOPLAST</t>
  </si>
  <si>
    <t>SBĚRNÝ NOČNÍ SÁČEK, HADIČKA 120CM, 2000ML, 213650</t>
  </si>
  <si>
    <t>5004483</t>
  </si>
  <si>
    <t>STERILNÍ, POTAHOVANÝ KATETR, NELATON, CH 14, 41CM, 30 KS</t>
  </si>
  <si>
    <t>5009100</t>
  </si>
  <si>
    <t>POTAŽENÝ HYDROFILNÍ KATETR IHNED K POUŽITÍ, ŽENSKÝ, CH12, 28512</t>
  </si>
  <si>
    <t>5011066</t>
  </si>
  <si>
    <t>TENA MEN PANTS PLUS MEDIUM</t>
  </si>
  <si>
    <t>238137</t>
  </si>
  <si>
    <t>28831</t>
  </si>
  <si>
    <t>AERIUS</t>
  </si>
  <si>
    <t>2,5MG POR TBL DIS 30</t>
  </si>
  <si>
    <t>178675</t>
  </si>
  <si>
    <t>JOVESTO</t>
  </si>
  <si>
    <t>26331</t>
  </si>
  <si>
    <t>225168</t>
  </si>
  <si>
    <t>MAXITROL</t>
  </si>
  <si>
    <t>4013</t>
  </si>
  <si>
    <t>DOXYBENE</t>
  </si>
  <si>
    <t>12738</t>
  </si>
  <si>
    <t>200MG TBL NOB 20</t>
  </si>
  <si>
    <t>ELEKTROLYTY</t>
  </si>
  <si>
    <t>234024</t>
  </si>
  <si>
    <t>SODIUM CHLORIDE FRESENIUS KABI 0,9%</t>
  </si>
  <si>
    <t>9MG/ML INF SOL 20X250ML II</t>
  </si>
  <si>
    <t>HYDROKORTISON-BUTYRÁT</t>
  </si>
  <si>
    <t>218236</t>
  </si>
  <si>
    <t>LOCOID 0,1%</t>
  </si>
  <si>
    <t>1MG/G CRM 1X30G</t>
  </si>
  <si>
    <t>JINÁ STŘEVNÍ ANTIINFEKTIVA</t>
  </si>
  <si>
    <t>229191</t>
  </si>
  <si>
    <t>ENDIARON</t>
  </si>
  <si>
    <t>250MG TBL FLM 20</t>
  </si>
  <si>
    <t>65484</t>
  </si>
  <si>
    <t>KYSELINA ACETYLSALICYLOVÁ</t>
  </si>
  <si>
    <t>155782</t>
  </si>
  <si>
    <t>GODASAL</t>
  </si>
  <si>
    <t>100MG/50MG TBL NOB 100 II</t>
  </si>
  <si>
    <t>163324</t>
  </si>
  <si>
    <t>ALLERGO-COMOD</t>
  </si>
  <si>
    <t>20MG/ML OPH GTT SOL 1X10ML</t>
  </si>
  <si>
    <t>LOSARTAN</t>
  </si>
  <si>
    <t>114067</t>
  </si>
  <si>
    <t>50MG TBL FLM 90 II</t>
  </si>
  <si>
    <t>44087</t>
  </si>
  <si>
    <t>400MG TBL FLM 30</t>
  </si>
  <si>
    <t>225974</t>
  </si>
  <si>
    <t>PROPAFENON</t>
  </si>
  <si>
    <t>215906</t>
  </si>
  <si>
    <t>150MG TBL FLM 100</t>
  </si>
  <si>
    <t>66820</t>
  </si>
  <si>
    <t>MICTONETTEN</t>
  </si>
  <si>
    <t>5MG TBL OBD 100</t>
  </si>
  <si>
    <t>141960</t>
  </si>
  <si>
    <t>RAPOXOL</t>
  </si>
  <si>
    <t>231544</t>
  </si>
  <si>
    <t>200MG/ML INJ/INF SOL 5X10ML</t>
  </si>
  <si>
    <t>166196</t>
  </si>
  <si>
    <t>132270</t>
  </si>
  <si>
    <t>TADALAFIL SANDOZ</t>
  </si>
  <si>
    <t>5MG TBL FLM 28X1 II</t>
  </si>
  <si>
    <t>242191</t>
  </si>
  <si>
    <t>TADALAFIL ACCORD</t>
  </si>
  <si>
    <t>231841</t>
  </si>
  <si>
    <t>124902</t>
  </si>
  <si>
    <t>30MG TBL FLM 30</t>
  </si>
  <si>
    <t>97186</t>
  </si>
  <si>
    <t>*1019</t>
  </si>
  <si>
    <t>5009110</t>
  </si>
  <si>
    <t>COLOPLAST STOMICKÝ PÁSEK</t>
  </si>
  <si>
    <t>2 OUŠKA, 50MM, 40209</t>
  </si>
  <si>
    <t>5009200</t>
  </si>
  <si>
    <t>2D PODLOŽKA, S OUŠKY, 50MM, 10-45MM, 10025</t>
  </si>
  <si>
    <t>5004500</t>
  </si>
  <si>
    <t>STERILNÍ, POTAHOVANÝ KATETR, CH 14, 20 CM, 30 KS</t>
  </si>
  <si>
    <t>5009017</t>
  </si>
  <si>
    <t>PRŮMĚR 25MM, 05200</t>
  </si>
  <si>
    <t>5009061</t>
  </si>
  <si>
    <t>POTAŽENÝ HYDROFILNÍ KATETR, ŽENSKÝ, CH14, 05374</t>
  </si>
  <si>
    <t>5010177</t>
  </si>
  <si>
    <t>FLOCATH QUICK</t>
  </si>
  <si>
    <t>VEL. 8-20CH, DÉLKA 20-40CM, NELATON, 851221, 851241, 30KS/BAL</t>
  </si>
  <si>
    <t>5009052</t>
  </si>
  <si>
    <t>POTAŽENÝ HYDROFILNÍ KATETR, MUŽSKÝ, CH12, TIEMANN, 05382</t>
  </si>
  <si>
    <t>5013483</t>
  </si>
  <si>
    <t>ABENA MAN FORMULA 2</t>
  </si>
  <si>
    <t>VLOŽKY ABSORPČNÍ, PRO MUŽE, 700ML,15 KS</t>
  </si>
  <si>
    <t>86656</t>
  </si>
  <si>
    <t>1MG TBL NOB 30</t>
  </si>
  <si>
    <t>AMIDY, KOMBINACE</t>
  </si>
  <si>
    <t>221134</t>
  </si>
  <si>
    <t>EMLA</t>
  </si>
  <si>
    <t>25MG/G+25MG/G CRM 1X30G</t>
  </si>
  <si>
    <t>76152</t>
  </si>
  <si>
    <t>10MG/ML DRM SOL 20ML</t>
  </si>
  <si>
    <t>199931</t>
  </si>
  <si>
    <t>INFUSIO NATRII CHLORATI ISOTONICA MEDIEKOS F 1/1</t>
  </si>
  <si>
    <t>9MG/ML INF SOL 1500ML PP IIA</t>
  </si>
  <si>
    <t>107294</t>
  </si>
  <si>
    <t>0,9% SODIUM CHLORIDE IN WATER FOR INJECTION "FRESENIUS"</t>
  </si>
  <si>
    <t>9MG/ML INF SOL 10X1000ML II</t>
  </si>
  <si>
    <t>ERYTHROMYCIN, KOMBINACE</t>
  </si>
  <si>
    <t>173198</t>
  </si>
  <si>
    <t>ZINERYT</t>
  </si>
  <si>
    <t>40MG/ML+12MG/ML DRM PLQ SOL 1+1X70ML</t>
  </si>
  <si>
    <t>218234</t>
  </si>
  <si>
    <t>LOCOID LIPOCREAM 0,1%</t>
  </si>
  <si>
    <t>237886</t>
  </si>
  <si>
    <t>213488</t>
  </si>
  <si>
    <t>9500IU/ML INJ SOL ISP 2X0,6ML</t>
  </si>
  <si>
    <t>PENCIKLOVIR</t>
  </si>
  <si>
    <t>208775</t>
  </si>
  <si>
    <t>VECTAVIR TÓNOVANÝ KRÉM NA OPARY</t>
  </si>
  <si>
    <t>10MG/G CRM 1X2G</t>
  </si>
  <si>
    <t>PERINDOPRIL A AMLODIPIN</t>
  </si>
  <si>
    <t>124129</t>
  </si>
  <si>
    <t>10MG/10MG TBL NOB 30</t>
  </si>
  <si>
    <t>166800</t>
  </si>
  <si>
    <t>100MG TBL FLM 4</t>
  </si>
  <si>
    <t>499</t>
  </si>
  <si>
    <t>200MG/ML INJ SOL 5X10ML</t>
  </si>
  <si>
    <t>92489</t>
  </si>
  <si>
    <t>13,4G/67,5ML+10MG/67,5ML RCT SOL 10X67,5ML</t>
  </si>
  <si>
    <t>159316</t>
  </si>
  <si>
    <t>TANYZ ERAS</t>
  </si>
  <si>
    <t>0,4MG TBL PRO 100 I</t>
  </si>
  <si>
    <t>51824</t>
  </si>
  <si>
    <t>TANYZ</t>
  </si>
  <si>
    <t>152957</t>
  </si>
  <si>
    <t>TEZEO</t>
  </si>
  <si>
    <t>40MG TBL NOB 90</t>
  </si>
  <si>
    <t>VERAPAMIL</t>
  </si>
  <si>
    <t>233478</t>
  </si>
  <si>
    <t>ISOPTIN SR</t>
  </si>
  <si>
    <t>240MG TBL PRO 30</t>
  </si>
  <si>
    <t>PERINDOPRIL A BISOPROLOL</t>
  </si>
  <si>
    <t>213255</t>
  </si>
  <si>
    <t>COSYREL</t>
  </si>
  <si>
    <t>5MG/5MG TBL FLM 30</t>
  </si>
  <si>
    <t>172044</t>
  </si>
  <si>
    <t>150MCG TBL NOB 100</t>
  </si>
  <si>
    <t>*1038</t>
  </si>
  <si>
    <t>5002118</t>
  </si>
  <si>
    <t>STOMODOR SPRAY MAXI</t>
  </si>
  <si>
    <t>(210ML)</t>
  </si>
  <si>
    <t>5002120</t>
  </si>
  <si>
    <t>STOMODOR DROPS</t>
  </si>
  <si>
    <t>(35ML)</t>
  </si>
  <si>
    <t>5003237</t>
  </si>
  <si>
    <t>ODSTRAŇOVAČ LEPU VE SPREJI</t>
  </si>
  <si>
    <t>SILIKONOVÝ, WAS050, 1KS</t>
  </si>
  <si>
    <t>5003248</t>
  </si>
  <si>
    <t>UBROUSKY ČISTÍCÍ</t>
  </si>
  <si>
    <t>ROUŠKY, WAD050, 50KS</t>
  </si>
  <si>
    <t>5003679</t>
  </si>
  <si>
    <t>WELLAND BARIÉROVÝ FILM WBF</t>
  </si>
  <si>
    <t>ROUŠKY BEZ ALKOHOLU, WBF050, 50KS</t>
  </si>
  <si>
    <t>5004935</t>
  </si>
  <si>
    <t>SALTS SKIN LOTION</t>
  </si>
  <si>
    <t>ROZTOK ČISTÍCÍ, 28 ML</t>
  </si>
  <si>
    <t>5004938</t>
  </si>
  <si>
    <t>SALTS BARRIER FILM</t>
  </si>
  <si>
    <t>FILM OCHRANNÝ UBROUSKY, 30 KS</t>
  </si>
  <si>
    <t>5004940</t>
  </si>
  <si>
    <t>SALTS ADHESIVE REMOVER</t>
  </si>
  <si>
    <t>ODSTRAŇOVAČ ADHEZIV SILIKONOVÝ S MÁTOVÝM OLEJEM SPRAY, 50ML, 1KS</t>
  </si>
  <si>
    <t>5004941</t>
  </si>
  <si>
    <t>ODSTRAŇOVAČ ADHEZIV SILIKONOVÝ, UBROUSKY, 30 KS</t>
  </si>
  <si>
    <t>5004950</t>
  </si>
  <si>
    <t>TRIO ELITE STING FREE ADHESIVE REMOVER</t>
  </si>
  <si>
    <t>ODSTRAŇOVAČ MEDICÍNSKÝCH ADHEZIV SILIKONOVÝ, SPREJ 50 ML</t>
  </si>
  <si>
    <t>5004952</t>
  </si>
  <si>
    <t>TRIO ELISSE STING FREE SKIN BARRIER</t>
  </si>
  <si>
    <t>FILM OCHRANNÝ SILIKONOVÝ, SPREJ 50 ML</t>
  </si>
  <si>
    <t>5004953</t>
  </si>
  <si>
    <t>FILM OCHRANNÝ SILIKONOVÝ UBROUSKY 30 KS</t>
  </si>
  <si>
    <t>5005223</t>
  </si>
  <si>
    <t>ADHESIVE REMOVER</t>
  </si>
  <si>
    <t>ODSTRAŇOVAČ STOMICKÉ PODLOŽKY, SPRAY, 50 ML, 1 KS</t>
  </si>
  <si>
    <t>5005248</t>
  </si>
  <si>
    <t>PASTA VYROVNÁVACÍ STOMOCUR</t>
  </si>
  <si>
    <t>56G</t>
  </si>
  <si>
    <t>5005253</t>
  </si>
  <si>
    <t>ODSTRAŇOVAČ NÁPLASTI STOMOCUR EMPLASECTAL SPRAY</t>
  </si>
  <si>
    <t>50ML</t>
  </si>
  <si>
    <t>5005789</t>
  </si>
  <si>
    <t>B2N610 ZENSIV 2-P NORMAL BASEPLATE</t>
  </si>
  <si>
    <t>PODLOŽKA 2D HYDROKOLOIDNÍ K VYSTŘIŽENÍ, KROUŽEK 60MM, 5KS</t>
  </si>
  <si>
    <t>5005801</t>
  </si>
  <si>
    <t>A2018 ZENSETIV PROTECTIVE POWDER</t>
  </si>
  <si>
    <t>PUDR PRO OŠETŘENÍ POKOŽKY U STOMIKŮ, 28,3G</t>
  </si>
  <si>
    <t>5005989</t>
  </si>
  <si>
    <t>VYROVNÁVACÍ PÁSEK VARIMATE, ČTVRTKRUH</t>
  </si>
  <si>
    <t>3X9 CM, HYDROKOLOIDNÍ, 60 KS</t>
  </si>
  <si>
    <t>5006563</t>
  </si>
  <si>
    <t>FILM OCHRANNÝ SILESSE</t>
  </si>
  <si>
    <t>UBROUSKY, 30 KS</t>
  </si>
  <si>
    <t>5006567</t>
  </si>
  <si>
    <t>SPREJ, 50 ML</t>
  </si>
  <si>
    <t>5006573</t>
  </si>
  <si>
    <t>PODLOŽKA 2D NATURA KONVEXNÍ S HARMONIKOVÝM KROUŽKE</t>
  </si>
  <si>
    <t>70/13-48 MM, 5 KS</t>
  </si>
  <si>
    <t>5006604</t>
  </si>
  <si>
    <t>PODLOŽKA 2D NATURA FLEXIBILNÍ S HARMONIKOVÝM KROUŽ</t>
  </si>
  <si>
    <t>70/13-45 MM, 5 KS</t>
  </si>
  <si>
    <t>5006650</t>
  </si>
  <si>
    <t>ODSTRAŇOVAČ PODLOŽKY NILTAC</t>
  </si>
  <si>
    <t>5006662</t>
  </si>
  <si>
    <t>5006668</t>
  </si>
  <si>
    <t>PODLOŽKA 2D NATURA PLOCHÁ TVAROVATELNÁ S HARMONIKO</t>
  </si>
  <si>
    <t>57/22-33 MM, 5 KS</t>
  </si>
  <si>
    <t>5006803</t>
  </si>
  <si>
    <t>PASTA VYROVNÁVACÍ STOMAHESIVE</t>
  </si>
  <si>
    <t>60 G</t>
  </si>
  <si>
    <t>5006849</t>
  </si>
  <si>
    <t>PUDR STOMAHESIVE</t>
  </si>
  <si>
    <t>ZÁSYPOVÝ, 25 G</t>
  </si>
  <si>
    <t>5006860</t>
  </si>
  <si>
    <t>PÁSEK</t>
  </si>
  <si>
    <t>PŘÍDRŽNÝ, 1 KS</t>
  </si>
  <si>
    <t>5008091</t>
  </si>
  <si>
    <t>BRAVA OCHRANNÝ FILM V UBROUSCÍCH</t>
  </si>
  <si>
    <t>UBROUSKY, NEDRÁŽDÍ KŮŽI, 12021</t>
  </si>
  <si>
    <t>5008092</t>
  </si>
  <si>
    <t>BRAVA OCHRANNÝ FILM VE SPREJI</t>
  </si>
  <si>
    <t>50ML, NEDRÁŽDÍ KŮŽI, 12020</t>
  </si>
  <si>
    <t>5008095</t>
  </si>
  <si>
    <t>BRAVA ČISTÍCÍ UBROUSKY</t>
  </si>
  <si>
    <t>VLHČENÉ UBROUSKY S PROVITAMINEM B5 V ZÁSOBNÍKU, 12080</t>
  </si>
  <si>
    <t>5008096</t>
  </si>
  <si>
    <t>JEDNOTLIVĚ BALENÉ UBROUSKY, 4715</t>
  </si>
  <si>
    <t>5008099</t>
  </si>
  <si>
    <t>BRAVA BARIÉROVÝ KRÉM</t>
  </si>
  <si>
    <t>TUBA, 60G, 12000</t>
  </si>
  <si>
    <t>5008106</t>
  </si>
  <si>
    <t>BRAVA LUBRIKAČNÍ DEODORANT</t>
  </si>
  <si>
    <t>240ML, 12061</t>
  </si>
  <si>
    <t>5008121</t>
  </si>
  <si>
    <t>BRAVA PASTA</t>
  </si>
  <si>
    <t>TUBA, 60G, NEOBSAHUJE ALKOHOL, 12050</t>
  </si>
  <si>
    <t>5008125</t>
  </si>
  <si>
    <t>BRAVA ELASTICKÉ VYROVNÁVACÍ PÁSKY, XL</t>
  </si>
  <si>
    <t>12076</t>
  </si>
  <si>
    <t>5008131</t>
  </si>
  <si>
    <t>BRAVA SEAL TĚSNÍCÍ VYROVNÁVACÍ KROUŽEK</t>
  </si>
  <si>
    <t>PRŮMĚR 18MM, TLOUŠŤKA 2,5MM, 12035</t>
  </si>
  <si>
    <t>5008955</t>
  </si>
  <si>
    <t>BRAVA PŘÍDRŽNÝ PÁSEK PRO SENSURA MIO</t>
  </si>
  <si>
    <t>STANDARD, 4 OUŠKA, 00423</t>
  </si>
  <si>
    <t>5009127</t>
  </si>
  <si>
    <t>ASKINA BARRIER CREAM</t>
  </si>
  <si>
    <t>OCHRANNÝ KRÉM, 92 G, 1 KS</t>
  </si>
  <si>
    <t>5009134</t>
  </si>
  <si>
    <t>ASKINA BARRIER FILM SPRAY</t>
  </si>
  <si>
    <t>OCHRANNÝ FILM, SPRAY, 28 ML, 1 KS</t>
  </si>
  <si>
    <t>5009139</t>
  </si>
  <si>
    <t>SENSURA MIO CLICK</t>
  </si>
  <si>
    <t>2D PODLOŽKA, S OUŠKY, 60MM, 10-55MM, 10522</t>
  </si>
  <si>
    <t>5009664</t>
  </si>
  <si>
    <t>DANSAC ZAJIŠŤOVACÍ PÁSEK</t>
  </si>
  <si>
    <t>1KS,09000-0000</t>
  </si>
  <si>
    <t>5009673</t>
  </si>
  <si>
    <t>DANSAC SKIN CREME</t>
  </si>
  <si>
    <t>KRÉM,100ML,1KS,085-00</t>
  </si>
  <si>
    <t>5009678</t>
  </si>
  <si>
    <t>DANSAC SOFT PASTE</t>
  </si>
  <si>
    <t>PASTA,50G,1KS,77550-0</t>
  </si>
  <si>
    <t>5009741</t>
  </si>
  <si>
    <t>DANSAC EASISPRAY ADHESIVE REMOVER</t>
  </si>
  <si>
    <t>ODSTRAŇOVAČ ADHEZIV,VE SPREJI,50ML,083-01</t>
  </si>
  <si>
    <t>5009744</t>
  </si>
  <si>
    <t>DANSAC X-TRA STRIPS</t>
  </si>
  <si>
    <t>PŮLKROUŽKY,30KS,075-30</t>
  </si>
  <si>
    <t>5004605</t>
  </si>
  <si>
    <t>FLEXIMA-SOFTIMA 3S FLAT BASE PLATE</t>
  </si>
  <si>
    <t>PLOCHÁ PODLOŽKA, PR. 45, K ÚPRAVĚ 15-30 MM, 5 KS</t>
  </si>
  <si>
    <t>5004609</t>
  </si>
  <si>
    <t>PLOCHÁ PODLOŽKA, PR. 55, K ÚPRAVĚ 15-40 MM, 5 KS</t>
  </si>
  <si>
    <t>5004667</t>
  </si>
  <si>
    <t>FLEXIMA-SOFTIMA 3S UROSTOMY</t>
  </si>
  <si>
    <t>2D SÁČEK URO, MIDI, BÉŽOVÝ, PR. 55 MM, 30 KS</t>
  </si>
  <si>
    <t>5004669</t>
  </si>
  <si>
    <t>2D SÁČEK URO, MIDI, PRŮHLEDNÝ, PR. 45 MM, 30 KS</t>
  </si>
  <si>
    <t>5004679</t>
  </si>
  <si>
    <t>B. BRAUN STOMICKÝ PÁSEK</t>
  </si>
  <si>
    <t>STOMICKÝ PŘÍDRŽNÝ PÁSEK, 1 KS</t>
  </si>
  <si>
    <t>5004914</t>
  </si>
  <si>
    <t>SALTS FLANGE EXTENDER WITH ALOE</t>
  </si>
  <si>
    <t>PÁSEK VYROVNÁVACÍ HYDROKOLOIDNÍ S ALOE VERA, 30KS</t>
  </si>
  <si>
    <t>5005182</t>
  </si>
  <si>
    <t>SÁČEK 2D STOMOCUR VÝPUSTNÝ CLIC URO UD5757CW</t>
  </si>
  <si>
    <t>BÉŽOVÝ S OKÉNKEM, KROUŽEK 57MM, VYPOUŠTĚCÍ  VENTIL</t>
  </si>
  <si>
    <t>5006739</t>
  </si>
  <si>
    <t>SÁČEK 2D NATURA+ UROSTOMICKÝ</t>
  </si>
  <si>
    <t>57 MM, PRŮHLEDNÝ,STANDARD, 10 KS</t>
  </si>
  <si>
    <t>5004913</t>
  </si>
  <si>
    <t>SALTS FLANGE EXTENDER</t>
  </si>
  <si>
    <t>PÁSEK VYROVNÁVACÍ HYDROKOLOIDNÍ, 30KS</t>
  </si>
  <si>
    <t>5004942</t>
  </si>
  <si>
    <t>SALTS ADJUSTABLE OSTOMY BELT</t>
  </si>
  <si>
    <t>PÁSEK PŘÍDRŽNÝ TEXTILNÍ, 100 CM</t>
  </si>
  <si>
    <t>5005987</t>
  </si>
  <si>
    <t>VYROVNÁVACÍ PÁSEK VARIMATE, ROVNÝ TVAR</t>
  </si>
  <si>
    <t>5X22 CM, HYDROKOLOIDNÍ, 20 KS</t>
  </si>
  <si>
    <t>5006685</t>
  </si>
  <si>
    <t>TĚSNICÍ KROUŽEK STOMAHESIVE</t>
  </si>
  <si>
    <t>48 MM, 10 KS</t>
  </si>
  <si>
    <t>5006718</t>
  </si>
  <si>
    <t>PODLOŽKA 2D NATURA PLOCHÁ TVAROVATELNÁ</t>
  </si>
  <si>
    <t>45/22-33 MM, 10 KS</t>
  </si>
  <si>
    <t>5008363</t>
  </si>
  <si>
    <t>SENSURA MIO CLICK CONVEX</t>
  </si>
  <si>
    <t>2D PODLOŽKA, HLUBOKÝ KONVEX, S OUŠKY, 50MM, 16951</t>
  </si>
  <si>
    <t>5009137</t>
  </si>
  <si>
    <t>2D PODLOŽKA, S OUŠKY, 50MM, 10-45MM, 10512</t>
  </si>
  <si>
    <t>5009680</t>
  </si>
  <si>
    <t>DANSAC SKIN LOTION</t>
  </si>
  <si>
    <t>TĚLOVÁ VODA,200ML,1KS,70000-0000</t>
  </si>
  <si>
    <t>5010638</t>
  </si>
  <si>
    <t>SUPERFILLER</t>
  </si>
  <si>
    <t>OCHRANNÁ PASTA, 60 G, 1 KS</t>
  </si>
  <si>
    <t>5000964</t>
  </si>
  <si>
    <t>DANSAC NOVA 2 X3 WAFER</t>
  </si>
  <si>
    <t>PODLOŽKA, KROUŽEK 55MM,OTVOR 15-42MM,KONVEXNÍ,5KS,1355-15</t>
  </si>
  <si>
    <t>5002941</t>
  </si>
  <si>
    <t>AURUM UROSTOMICKÝ SÁČEK MAXI</t>
  </si>
  <si>
    <t>BÉŽOVÝ S MANUKOVÝM MEDEM, 13-55MM, XMHUL513, 10KS</t>
  </si>
  <si>
    <t>5004923</t>
  </si>
  <si>
    <t>SALTS STOMA PASTE</t>
  </si>
  <si>
    <t>STOMICKÁ PASTA  HYDROKOLOIDNÍ 60 G, 1KS</t>
  </si>
  <si>
    <t>5005788</t>
  </si>
  <si>
    <t>B2N510 ZENSIV 2-P NORMAL BASEPLATE</t>
  </si>
  <si>
    <t>PODLOŽKA 2D HYDROKOLOIDNÍ K VYSTŘIŽENÍ, KROUŽEK 50MM, 5KS</t>
  </si>
  <si>
    <t>5005798</t>
  </si>
  <si>
    <t>U2B5F ZENSIV 2-P UROSTOMY</t>
  </si>
  <si>
    <t>SÁČEK 2D UROSTOMICKÝ BÉŽOVÝ S OKÉNKEM, FLEXIBILNÍ VÝPUST, KROUŽEK 50 MM, 15 KS</t>
  </si>
  <si>
    <t>5005799</t>
  </si>
  <si>
    <t>U2B6F ZENSIV 2-P UROSTOMY</t>
  </si>
  <si>
    <t>SÁČEK 2D UROSTOMICKÝ BÉŽOVÝ S OKÉNKEM, FLEXIBILNÍ VÝPUST, KROUŽEK 60 MM, 15 KS</t>
  </si>
  <si>
    <t>5006543</t>
  </si>
  <si>
    <t>57/13-33 MM, 5 KS</t>
  </si>
  <si>
    <t>5006610</t>
  </si>
  <si>
    <t>45/13-21 MM, 5 KS</t>
  </si>
  <si>
    <t>5006717</t>
  </si>
  <si>
    <t>45 MM, PRŮHLEDNÝ, STANDARD, 10 KS</t>
  </si>
  <si>
    <t>5006722</t>
  </si>
  <si>
    <t>PODLOŽKA 2D NATURA STOMAHESIVE</t>
  </si>
  <si>
    <t>45/13-32 MM, 10 KS</t>
  </si>
  <si>
    <t>5006810</t>
  </si>
  <si>
    <t>PODLOŽKA 2D NATURA FLEXIBILNÍ</t>
  </si>
  <si>
    <t>45/13-32 MM, 5 KS</t>
  </si>
  <si>
    <t>5006826</t>
  </si>
  <si>
    <t>SÁČEK 2D NATURA UROSTOMICKÝ</t>
  </si>
  <si>
    <t>57 MM, PRŮHLEDNÝ, STANDARD, 10 KS</t>
  </si>
  <si>
    <t>5006852</t>
  </si>
  <si>
    <t>5008255</t>
  </si>
  <si>
    <t>SENSURA MIO CONVEX</t>
  </si>
  <si>
    <t>1D UROSTOMICKÝ SÁČEK, MĚKKÝ KONVEX, PRŮHLEDNÝ, 10-50, MAXI, 16810</t>
  </si>
  <si>
    <t>5008343</t>
  </si>
  <si>
    <t>2D UROSTOMICKÝ SÁČEK, NEUTRÁLNÍ ŠEDÝ, 50MM, MAXI, 11497</t>
  </si>
  <si>
    <t>5008619</t>
  </si>
  <si>
    <t>2D UROSTOMICKÝ SÁČEK, BÉŽOVÝ, 40MM, MAXI, 11844</t>
  </si>
  <si>
    <t>5008757</t>
  </si>
  <si>
    <t>2D UROSTOMICKÝ SÁČEK, MULTIKOMOROVÝ, BÍLÝ, 40MM, MAXI, 14224</t>
  </si>
  <si>
    <t>5009199</t>
  </si>
  <si>
    <t>2D PODLOŽKA, S OUŠKY, 40MM, 10-35MM, 10015</t>
  </si>
  <si>
    <t>5009223</t>
  </si>
  <si>
    <t>ALTERNA EXTRA</t>
  </si>
  <si>
    <t>2D PODLOŽKA, S OUŠKY, 50MM, 10-50 MM, 02832</t>
  </si>
  <si>
    <t>5009724</t>
  </si>
  <si>
    <t>DANSAC NOVA 2 UROSTOMY</t>
  </si>
  <si>
    <t>BÉŽOVÝ,55MM,10KS,1217-55</t>
  </si>
  <si>
    <t>5009735</t>
  </si>
  <si>
    <t>DANSAC UROSTOMY NIGHT BAG</t>
  </si>
  <si>
    <t>VÝPUSTNÝ,PRŮHLEDNÝ,NOČNÍ,10KS,420-00</t>
  </si>
  <si>
    <t>5010459</t>
  </si>
  <si>
    <t>SALTS NO ROMA</t>
  </si>
  <si>
    <t>POHLCOVAČ ZÁPACHU, 28 ML</t>
  </si>
  <si>
    <t>5005164</t>
  </si>
  <si>
    <t>PODLOŽKA 2D STOMOCUR CLIC PLOCHÁ KOMBINOVANÁ UFL57</t>
  </si>
  <si>
    <t>HYDROKOLOIDNÍ,PRŮMĚR KROUŽKU 57MM,15-40MM</t>
  </si>
  <si>
    <t>5000875</t>
  </si>
  <si>
    <t>DANSAC NOVALIFE 2 WAFER</t>
  </si>
  <si>
    <t>PODLOŽKA,55MM,OTVOR 10-47MM,5KS,1755-10</t>
  </si>
  <si>
    <t>5006781</t>
  </si>
  <si>
    <t>45/22-33 MM, 5 KS</t>
  </si>
  <si>
    <t>5008070</t>
  </si>
  <si>
    <t>2D UROSTOMICKÝ SÁČEK, NEUTRÁLNÍ ŠEDÝ, 60MM, MAXI, 11499</t>
  </si>
  <si>
    <t>5009221</t>
  </si>
  <si>
    <t>2D PODLOŽKA, S OUŠKY, 40MM, 10-40 MM, 02831</t>
  </si>
  <si>
    <t>5010458</t>
  </si>
  <si>
    <t>MÝDLO S NANOSTŘÍBREM A KAOLINEM PHARMEDIS</t>
  </si>
  <si>
    <t>PŘÍRODNÍ MÝDLO TEKUTÉ 500ML</t>
  </si>
  <si>
    <t>5006570</t>
  </si>
  <si>
    <t>PODLOŽKA 2D NATURA KONVEXNÍ TVAROVATELNÁ</t>
  </si>
  <si>
    <t>5008353</t>
  </si>
  <si>
    <t>2D PODLOŽKA, MÍRNÝ KONVEX, S OUŠKY, 60MM, 16921</t>
  </si>
  <si>
    <t>5011662</t>
  </si>
  <si>
    <t>DANSAC TRE SEAL 20/45 MM</t>
  </si>
  <si>
    <t>KROUŽEK,20/45MM,30KS,071-20</t>
  </si>
  <si>
    <t>5006716</t>
  </si>
  <si>
    <t>57/33-45 MM, 5 KS</t>
  </si>
  <si>
    <t>5008393</t>
  </si>
  <si>
    <t>SENSURA MIO CONCAVE</t>
  </si>
  <si>
    <t>2D PODLOŽKA, OBRÁCENÝ KONVEX, S OUŠKY, 60MM, 18520</t>
  </si>
  <si>
    <t>5005295</t>
  </si>
  <si>
    <t>SÁČEK 2D STOMOCUR CLIC URO, VÝPUSTNÝ</t>
  </si>
  <si>
    <t>BÉŽOVÝ S OKÉNKEM, VYPOUŠTĚCÍ VENTIL,  PRŮMĚR KROUŽKU 57MM</t>
  </si>
  <si>
    <t>5006714</t>
  </si>
  <si>
    <t>70 MM, PRŮHLEDNÝ, STANDARD, 10 KS</t>
  </si>
  <si>
    <t>5009715</t>
  </si>
  <si>
    <t>DANSAC NOVA 1 UROSTOMY X3</t>
  </si>
  <si>
    <t>PRŮHLEDNÝ,12-46MM,MĚKKÝ KONVEXNÍ,10KS,892-12</t>
  </si>
  <si>
    <t>5006856</t>
  </si>
  <si>
    <t>57/13-45 MM, 5 KS</t>
  </si>
  <si>
    <t>5006671</t>
  </si>
  <si>
    <t>57/13-22 MM, 5 KS</t>
  </si>
  <si>
    <t>5009659</t>
  </si>
  <si>
    <t>TĚLOVÁ VODA,50ML,1KS,70005-0001</t>
  </si>
  <si>
    <t>5004924</t>
  </si>
  <si>
    <t>SALTS NO-STING STOMA PASTE</t>
  </si>
  <si>
    <t>PASTA STOMICKÁ NEDRÁŽDIVÁ BEZ ALKOHOLU, 60G, 1KS</t>
  </si>
  <si>
    <t>5013314</t>
  </si>
  <si>
    <t>SÁČEK 2D STOMOCUR UROSTOMICKÝ CLIC VÝPUSTNÝ</t>
  </si>
  <si>
    <t>BÉŽOVÝ S OKÉNKEM, VYPOUŠTĚCÍ VENTIL, PR.57MM</t>
  </si>
  <si>
    <t>5014137</t>
  </si>
  <si>
    <t>VYROVNÁVACÍ PÁSKY VARIMATE, PŮLKRUH XL</t>
  </si>
  <si>
    <t>4X14 CM, HYDROKOLOIDNÍ, 20 KS</t>
  </si>
  <si>
    <t>Obvazový materiál, náplasti</t>
  </si>
  <si>
    <t>5009917</t>
  </si>
  <si>
    <t>GÁZA SKLÁDANÁ KOMPRESY NESTERILNÍ STERILUX ES</t>
  </si>
  <si>
    <t>10X10CM,8 VRSTEV,100KS</t>
  </si>
  <si>
    <t>5009944</t>
  </si>
  <si>
    <t>GÁZA SKLÁDANÁ KOMPRESY STERILNÍ STERILUX</t>
  </si>
  <si>
    <t>7,5X7,5CM,8 VRSTEV,25X2KS</t>
  </si>
  <si>
    <t>5011484</t>
  </si>
  <si>
    <t>KOMPRESY KOMBINOVANÉ SAVÉ ZETUVIT E STERILNÍ</t>
  </si>
  <si>
    <t>20X20CM,15KS</t>
  </si>
  <si>
    <t>5009503</t>
  </si>
  <si>
    <t>MELGISORB AG</t>
  </si>
  <si>
    <t>5X5CM, 10KS, VYSOCE ABSORPČNÍ ANTIMIKROBIÁLNÍ KRYTÍ Z ALGINÁTU</t>
  </si>
  <si>
    <t>5007725</t>
  </si>
  <si>
    <t>VATA BUNIČITÁ PŘÍŘEZY</t>
  </si>
  <si>
    <t>20X30CM,500G</t>
  </si>
  <si>
    <t>5005279</t>
  </si>
  <si>
    <t>KOMPRESY STERILNÍ</t>
  </si>
  <si>
    <t>7,5X7,5CM,4 VRSTVY,NETKANÝ TEXTIL,2KS</t>
  </si>
  <si>
    <t>5006837</t>
  </si>
  <si>
    <t>SÁČEK UROSTOMICKÝ NOČNÍ</t>
  </si>
  <si>
    <t>PRŮHLEDNÝ, 5 KS</t>
  </si>
  <si>
    <t>5002965</t>
  </si>
  <si>
    <t>WELLAND NOČNÍ URINÁLNÍ SÁČEK</t>
  </si>
  <si>
    <t>2000ML, SPOJOVACÍ HADICE 1,2M, ND700, 5KS</t>
  </si>
  <si>
    <t>5004912</t>
  </si>
  <si>
    <t>SALTS NIGHT DRAINAGE BAG</t>
  </si>
  <si>
    <t>SÁČEK NOČNÍ SBĚRNÝ, HADICE 120 CM, 10KS</t>
  </si>
  <si>
    <t>5009028</t>
  </si>
  <si>
    <t>CONVEEN CONTOUR</t>
  </si>
  <si>
    <t>URINÁLNÍ SÁČEK, LÝTKOVÝ, HADIČKA 45CM, 600ML, 05170</t>
  </si>
  <si>
    <t>5009840</t>
  </si>
  <si>
    <t>FIXAČNÍ KALHOTKY MOLICARE PREMIUM FIXPANTS XL</t>
  </si>
  <si>
    <t>OBVOD BOKŮ 100-160CM,5KS</t>
  </si>
  <si>
    <t>5012583</t>
  </si>
  <si>
    <t>CONVEEN BASIC DRŽÁK SÁČKU</t>
  </si>
  <si>
    <t>DRŽÁK SÁČKU K LŮŽKU, 21069</t>
  </si>
  <si>
    <t>5012584</t>
  </si>
  <si>
    <t>CONVEEN BASIC</t>
  </si>
  <si>
    <t>URINÁLNÍ SBĚRNÝ NOČNÍ SÁČEK K LŮŽKU, VENTIL,  HADIČKA 100 CM, 2000 ML, 21804</t>
  </si>
  <si>
    <t>ANTIBIOTIKA V KOMBINACI S OSTATNÍMI LÉČIVY</t>
  </si>
  <si>
    <t>1077</t>
  </si>
  <si>
    <t>OPHTHALMO-FRAMYKOIN COMP.</t>
  </si>
  <si>
    <t>BETAXOLOL</t>
  </si>
  <si>
    <t>49910</t>
  </si>
  <si>
    <t>LOKREN</t>
  </si>
  <si>
    <t>20MG TBL FLM 98</t>
  </si>
  <si>
    <t>252376</t>
  </si>
  <si>
    <t>3801</t>
  </si>
  <si>
    <t>BROMHEXIN</t>
  </si>
  <si>
    <t>12495</t>
  </si>
  <si>
    <t>BROMHEXIN BERLIN-CHEMIE</t>
  </si>
  <si>
    <t>12MG/ML POR GTT SOL 30ML</t>
  </si>
  <si>
    <t>21728</t>
  </si>
  <si>
    <t>VERAL RETARD</t>
  </si>
  <si>
    <t>75MG TBL RET 20</t>
  </si>
  <si>
    <t>67547</t>
  </si>
  <si>
    <t>75MG/3ML INJ SOL 10X3ML</t>
  </si>
  <si>
    <t>146374</t>
  </si>
  <si>
    <t>DOXAZOSIN MYLAN</t>
  </si>
  <si>
    <t>4MG TBL PRO 98</t>
  </si>
  <si>
    <t>FELODIPIN</t>
  </si>
  <si>
    <t>94169</t>
  </si>
  <si>
    <t>PLENDIL ER</t>
  </si>
  <si>
    <t>5MG TBL PRO 30 I</t>
  </si>
  <si>
    <t>107595</t>
  </si>
  <si>
    <t>PENESTER</t>
  </si>
  <si>
    <t>5MG TBL FLM 90 II</t>
  </si>
  <si>
    <t>GLUKOSAMIN</t>
  </si>
  <si>
    <t>169889</t>
  </si>
  <si>
    <t>BAYFLEX</t>
  </si>
  <si>
    <t>1178MG TBL FLM 90</t>
  </si>
  <si>
    <t>HYDROCHLOROTHIAZID A KALIUM ŠETŘÍCÍ DIURETIKA</t>
  </si>
  <si>
    <t>94804</t>
  </si>
  <si>
    <t>5MG/50MG TBL NOB 30</t>
  </si>
  <si>
    <t>216572</t>
  </si>
  <si>
    <t>HYDROCORTISON VUAB</t>
  </si>
  <si>
    <t>100MG INJ PLV SOL 1 II</t>
  </si>
  <si>
    <t>CHONDROITIN-SULFÁT</t>
  </si>
  <si>
    <t>14821</t>
  </si>
  <si>
    <t>CONDROSULF</t>
  </si>
  <si>
    <t>800MG TBL FLM 30</t>
  </si>
  <si>
    <t>JINÁ ANTIINFEKTIVA</t>
  </si>
  <si>
    <t>876</t>
  </si>
  <si>
    <t>1MG/G OPH UNG 5G</t>
  </si>
  <si>
    <t>246111</t>
  </si>
  <si>
    <t>OPH GTT SOL 1X10ML</t>
  </si>
  <si>
    <t>62320</t>
  </si>
  <si>
    <t>100MG/G UNG 20G</t>
  </si>
  <si>
    <t>KARTEOLOL</t>
  </si>
  <si>
    <t>50381</t>
  </si>
  <si>
    <t>CARTEOL LP</t>
  </si>
  <si>
    <t>20MG/ML OPH GTT PRO 3X3ML</t>
  </si>
  <si>
    <t>KLÍŠŤOVÁ ENCEFALITIDA, INAKTIVOVANÝ CELÝ VIRUS</t>
  </si>
  <si>
    <t>32827</t>
  </si>
  <si>
    <t>ENCEPUR PRO DOSPĚLÉ</t>
  </si>
  <si>
    <t>INJ SUS ISP 1X0,5ML+FJ</t>
  </si>
  <si>
    <t>188850</t>
  </si>
  <si>
    <t>STACYL</t>
  </si>
  <si>
    <t>100MG TBL ENT 100</t>
  </si>
  <si>
    <t>85142</t>
  </si>
  <si>
    <t>XYZAL</t>
  </si>
  <si>
    <t>METFORMIN</t>
  </si>
  <si>
    <t>152147</t>
  </si>
  <si>
    <t>GLUCOPHAGE XR</t>
  </si>
  <si>
    <t>1000MG TBL PRO 60</t>
  </si>
  <si>
    <t>128625</t>
  </si>
  <si>
    <t>GLUCOPHAGE</t>
  </si>
  <si>
    <t>1000MG TBL FLM 120</t>
  </si>
  <si>
    <t>METFORMIN A SITAGLIPTIN</t>
  </si>
  <si>
    <t>500551</t>
  </si>
  <si>
    <t>JANUMET</t>
  </si>
  <si>
    <t>50MG/1000MG TBL FLM 196(2X98)</t>
  </si>
  <si>
    <t>90044</t>
  </si>
  <si>
    <t>40MG/ML INJ SUS 1X1ML</t>
  </si>
  <si>
    <t>NAFTIFIN</t>
  </si>
  <si>
    <t>49505</t>
  </si>
  <si>
    <t>EXODERIL</t>
  </si>
  <si>
    <t>20028</t>
  </si>
  <si>
    <t>167438</t>
  </si>
  <si>
    <t>4MG CPS DUR 30</t>
  </si>
  <si>
    <t>237329</t>
  </si>
  <si>
    <t>MAGNESIUM SULFURICUM BBP</t>
  </si>
  <si>
    <t>204037</t>
  </si>
  <si>
    <t>TIZANIDIN</t>
  </si>
  <si>
    <t>16051</t>
  </si>
  <si>
    <t>SIRDALUD</t>
  </si>
  <si>
    <t>201137</t>
  </si>
  <si>
    <t>TRAMAL RETARD</t>
  </si>
  <si>
    <t>100MG TBL PRO 10 II</t>
  </si>
  <si>
    <t>17162</t>
  </si>
  <si>
    <t>VITAMIN B1 V KOMBINACI S VITAMINEM B6 A/NEBO B12</t>
  </si>
  <si>
    <t>11485</t>
  </si>
  <si>
    <t>MILGAMMA N</t>
  </si>
  <si>
    <t>INJ SOL 5X2ML</t>
  </si>
  <si>
    <t>198054</t>
  </si>
  <si>
    <t>201613</t>
  </si>
  <si>
    <t>ZALDIAR EFFERVESCENS</t>
  </si>
  <si>
    <t>37,5MG/325MG TBL EFF 10</t>
  </si>
  <si>
    <t>69191</t>
  </si>
  <si>
    <t>150MCG TBL NOB 100 II</t>
  </si>
  <si>
    <t>SERENOOVÝ PLOD</t>
  </si>
  <si>
    <t>7431</t>
  </si>
  <si>
    <t>PROSTAKAN FORTE</t>
  </si>
  <si>
    <t>CPS MOL 120</t>
  </si>
  <si>
    <t>EPINEFRIN</t>
  </si>
  <si>
    <t>362</t>
  </si>
  <si>
    <t>ADRENALIN LÉČIVA</t>
  </si>
  <si>
    <t>1MG/ML INJ SOL 5X1ML</t>
  </si>
  <si>
    <t>*2998</t>
  </si>
  <si>
    <t>*2081</t>
  </si>
  <si>
    <t>5009910</t>
  </si>
  <si>
    <t>PÁS BŘIŠNÍ VERBA 932 521 4</t>
  </si>
  <si>
    <t>OBDVOD TRUPU 105-115CM,VEL.5</t>
  </si>
  <si>
    <t>5003440</t>
  </si>
  <si>
    <t>ABENA LIGHT MINI PLUS 1A</t>
  </si>
  <si>
    <t>VLOŽKY ABSORPČNÍ, 200ML,16KS</t>
  </si>
  <si>
    <t>5004482</t>
  </si>
  <si>
    <t>STERILNÍ, POTAHOVANÝ KATETR, NELATON, CH 12, 41CM, 30 KS</t>
  </si>
  <si>
    <t>5007629</t>
  </si>
  <si>
    <t>TENA MEN PU LEVEL 4 LARGE</t>
  </si>
  <si>
    <t>KALHOTKY ABSORPČNÍ NATAHOVACÍ,BOKY 95-125CM,1430ML,10KS</t>
  </si>
  <si>
    <t>5007634</t>
  </si>
  <si>
    <t>TENA PANTS PLUS XXS</t>
  </si>
  <si>
    <t>KALHOTKY ABSORPČNÍ NATAHOVACÍ,BOKY 40-70CM,1340ML,14KS</t>
  </si>
  <si>
    <t>5007661</t>
  </si>
  <si>
    <t>TENA SLIP SUPER MEDIUM</t>
  </si>
  <si>
    <t>KALHOTKY ABSORPČNÍ ZALEPOVACÍ,BOKY 73-122CM,2570ML,30KS</t>
  </si>
  <si>
    <t>5009817</t>
  </si>
  <si>
    <t>VLOŽKY ABSORPČNÍ MOLICARE PAD 4 KAPKY MAXI</t>
  </si>
  <si>
    <t>865ML,30KS</t>
  </si>
  <si>
    <t>LANSOPRAZOL</t>
  </si>
  <si>
    <t>17122</t>
  </si>
  <si>
    <t>LANZUL</t>
  </si>
  <si>
    <t>30MG CPS DUR 56</t>
  </si>
  <si>
    <t>122632</t>
  </si>
  <si>
    <t>80MG TBL FLM 30</t>
  </si>
  <si>
    <t>BETAMETHASON</t>
  </si>
  <si>
    <t>19757</t>
  </si>
  <si>
    <t>BELODERM</t>
  </si>
  <si>
    <t>0,5MG/G UNG 30G</t>
  </si>
  <si>
    <t>19759</t>
  </si>
  <si>
    <t>0,5MG/G CRM 30G</t>
  </si>
  <si>
    <t>89025</t>
  </si>
  <si>
    <t>50MG TBL ENT 50</t>
  </si>
  <si>
    <t>54539</t>
  </si>
  <si>
    <t>75MG/3ML INJ SOL 5X3ML</t>
  </si>
  <si>
    <t>201992</t>
  </si>
  <si>
    <t>2360</t>
  </si>
  <si>
    <t>28791</t>
  </si>
  <si>
    <t>8MG TBL PRO 28</t>
  </si>
  <si>
    <t>207506</t>
  </si>
  <si>
    <t>FINANORM</t>
  </si>
  <si>
    <t>5MG TBL FLM 100 I</t>
  </si>
  <si>
    <t>219435</t>
  </si>
  <si>
    <t>MILTEN</t>
  </si>
  <si>
    <t>203323</t>
  </si>
  <si>
    <t>100MG/G UNG 100G</t>
  </si>
  <si>
    <t>40373</t>
  </si>
  <si>
    <t>16MG TBL NOB 50</t>
  </si>
  <si>
    <t>MONTELUKAST</t>
  </si>
  <si>
    <t>140104</t>
  </si>
  <si>
    <t>CASTISPIR</t>
  </si>
  <si>
    <t>10MG TBL FLM 98</t>
  </si>
  <si>
    <t>NIFUROXAZID</t>
  </si>
  <si>
    <t>214593</t>
  </si>
  <si>
    <t>ERCEFURYL</t>
  </si>
  <si>
    <t>200MG CPS DUR 14</t>
  </si>
  <si>
    <t>NORETHISTERON</t>
  </si>
  <si>
    <t>216963</t>
  </si>
  <si>
    <t>NORETHISTERON ZENTIVA</t>
  </si>
  <si>
    <t>5MG TBL NOB 45</t>
  </si>
  <si>
    <t>207076</t>
  </si>
  <si>
    <t>124105</t>
  </si>
  <si>
    <t>5MG/10MG TBL NOB 90(3X30)</t>
  </si>
  <si>
    <t>202883</t>
  </si>
  <si>
    <t>ECRITEN</t>
  </si>
  <si>
    <t>SILIKONY</t>
  </si>
  <si>
    <t>57586</t>
  </si>
  <si>
    <t>40MG CPS MOL 50</t>
  </si>
  <si>
    <t>238342</t>
  </si>
  <si>
    <t>127374</t>
  </si>
  <si>
    <t>FOLINAR</t>
  </si>
  <si>
    <t>10MG TBL FLM 100 I</t>
  </si>
  <si>
    <t>159346</t>
  </si>
  <si>
    <t>159348</t>
  </si>
  <si>
    <t>0,4MG TBL PRO 100 III</t>
  </si>
  <si>
    <t>151236</t>
  </si>
  <si>
    <t>TERAZOSIN</t>
  </si>
  <si>
    <t>44312</t>
  </si>
  <si>
    <t>KORNAM</t>
  </si>
  <si>
    <t>80218</t>
  </si>
  <si>
    <t>UNDESTOR</t>
  </si>
  <si>
    <t>40MG CPS MOL 60</t>
  </si>
  <si>
    <t>201131</t>
  </si>
  <si>
    <t>100MG/ML POR SOL 1X10ML+KAPÁTKO</t>
  </si>
  <si>
    <t>155777</t>
  </si>
  <si>
    <t>15MG TBL FLM 100</t>
  </si>
  <si>
    <t>FORMOTEROL A BUDESONID</t>
  </si>
  <si>
    <t>212646</t>
  </si>
  <si>
    <t>SYMBICORT</t>
  </si>
  <si>
    <t>160MCG/4,5MCG INH SUS PSS 1X120DÁV</t>
  </si>
  <si>
    <t>1012</t>
  </si>
  <si>
    <t>5008123</t>
  </si>
  <si>
    <t>BRAVA ELASTICKÉ VYROVNÁVACÍ PÁSKY, PŮLKRUH S POSTR</t>
  </si>
  <si>
    <t>12072</t>
  </si>
  <si>
    <t>5002421</t>
  </si>
  <si>
    <t>VLOŽKY ABSORPČNÍ ID FOR MEN LEVEL 1+</t>
  </si>
  <si>
    <t>COTTON FEEL,385ML,10KS</t>
  </si>
  <si>
    <t>5004478</t>
  </si>
  <si>
    <t>STERILNÍ, POTAHOVANÝ KATETR, CH 14, 20CM, 30 KS</t>
  </si>
  <si>
    <t>5007626</t>
  </si>
  <si>
    <t>TENA SILHOUETTE DISCREET PLUS HIGH WAIST BLANC M</t>
  </si>
  <si>
    <t>KALHOTKY ABSORPČNÍ NATAHOVACÍ,BOKY 75-100CM,1450ML,12KS</t>
  </si>
  <si>
    <t>5007633</t>
  </si>
  <si>
    <t>TENA PANTS NORMAL XL</t>
  </si>
  <si>
    <t>KALHOTKY ABSORPČNÍ NATAHOVACÍ,BOKY 120-160 CM,1010ML,15KS</t>
  </si>
  <si>
    <t>5002637</t>
  </si>
  <si>
    <t>VLOŽKY DEPEND NORMAL PLUS</t>
  </si>
  <si>
    <t>350ML,12KS</t>
  </si>
  <si>
    <t>5003692</t>
  </si>
  <si>
    <t>ABRI FLEX PREMIUM L3</t>
  </si>
  <si>
    <t>KALHOTKY ABSORPČNÍ NAVLÉKACÍ, BOKY 100-140CM, 2200ML, 14KS</t>
  </si>
  <si>
    <t>5004867</t>
  </si>
  <si>
    <t>KATETR NELATON DÁMSKÝ</t>
  </si>
  <si>
    <t>ŽENSKÝ KATETR, NEPOTAHOVANÝ CH 14, 18 CM, 100 KS</t>
  </si>
  <si>
    <t>5003444</t>
  </si>
  <si>
    <t>ABENA LIGHT NORMAL 2</t>
  </si>
  <si>
    <t>VLOŽKY ABSORPČNÍ, 350ML,12KS</t>
  </si>
  <si>
    <t>5009848</t>
  </si>
  <si>
    <t>KALHOTKY NAVLÉKACÍ MOLICARE MOBILE 8 KAPEK XL</t>
  </si>
  <si>
    <t>BOKY 130-170CM,2250ML,14KS</t>
  </si>
  <si>
    <t>5011812</t>
  </si>
  <si>
    <t>TENA LADY SLIM ULTRA MINI PLUS</t>
  </si>
  <si>
    <t>VLOŽKY ABSORPČNÍ, 24KS, 111ML</t>
  </si>
  <si>
    <t>5009794</t>
  </si>
  <si>
    <t>KALHOTKY NAVLÉKACÍ MOLICARE MOBILE 6 KAPEK M</t>
  </si>
  <si>
    <t>BOKY 80-120CM,1662ML,14KS</t>
  </si>
  <si>
    <t>5009862</t>
  </si>
  <si>
    <t>KALHOTKY ZALEPOVACÍ MOLICARE ELASTIC 8 KAPEK XL</t>
  </si>
  <si>
    <t>BOKY 140-175CM,3550ML,14KS</t>
  </si>
  <si>
    <t>28839</t>
  </si>
  <si>
    <t>0,5MG/ML POR SOL 120ML+LŽ</t>
  </si>
  <si>
    <t>232954</t>
  </si>
  <si>
    <t>OTOBACID N</t>
  </si>
  <si>
    <t>0,2MG/G+5MG/G+479,8MG/G AUR GTT SOL 1X5ML</t>
  </si>
  <si>
    <t>237419</t>
  </si>
  <si>
    <t>ADADUT</t>
  </si>
  <si>
    <t>ENOXAPARIN</t>
  </si>
  <si>
    <t>115401</t>
  </si>
  <si>
    <t>CLEXANE</t>
  </si>
  <si>
    <t>4000IU(40MG)/0,4ML INJ SOL ISP 10X0,4ML I</t>
  </si>
  <si>
    <t>ESCITALOPRAM</t>
  </si>
  <si>
    <t>176961</t>
  </si>
  <si>
    <t>CIPRALEX</t>
  </si>
  <si>
    <t>10MG TBL FLM 100 II</t>
  </si>
  <si>
    <t>229630</t>
  </si>
  <si>
    <t>FINASTERID AUROVITAS</t>
  </si>
  <si>
    <t>64941</t>
  </si>
  <si>
    <t>150MG CPS DUR 1 I</t>
  </si>
  <si>
    <t>184035</t>
  </si>
  <si>
    <t>FORLAX</t>
  </si>
  <si>
    <t>10G POR PLV SOL SCC 20</t>
  </si>
  <si>
    <t>2430</t>
  </si>
  <si>
    <t>500MG VAG TBL NOB 10</t>
  </si>
  <si>
    <t>231612</t>
  </si>
  <si>
    <t>230647</t>
  </si>
  <si>
    <t>SOLIFENACIN MYLAN</t>
  </si>
  <si>
    <t>233345</t>
  </si>
  <si>
    <t>180087</t>
  </si>
  <si>
    <t>SYMBICORT TURBUHALER</t>
  </si>
  <si>
    <t>160MCG/4,5MCG INH PLV 1X120DÁV</t>
  </si>
  <si>
    <t>ITOPRIDUM</t>
  </si>
  <si>
    <t>237595</t>
  </si>
  <si>
    <t>KINITO</t>
  </si>
  <si>
    <t>50MG TBL FLM 40(2X20)</t>
  </si>
  <si>
    <t>201607</t>
  </si>
  <si>
    <t>37,5MG/325MG TBL FLM 10X1</t>
  </si>
  <si>
    <t>147454</t>
  </si>
  <si>
    <t>5007630</t>
  </si>
  <si>
    <t>TENA PANTS NORMAL SMALL</t>
  </si>
  <si>
    <t>KALHOTKY ABSORPČNÍ NATAHOVACÍ,BOKY 65-85CM,1010ML,15KS</t>
  </si>
  <si>
    <t>5004486</t>
  </si>
  <si>
    <t>STERILNÍ, POTAHOVANÝ KATETR, TIEMANN, CH 10, 41CM, 30 KS</t>
  </si>
  <si>
    <t>5010556</t>
  </si>
  <si>
    <t>NATAHOVACÍ KALHOTKY NORMAL L PRO ŽENY</t>
  </si>
  <si>
    <t>995ML, OBVOD BOKŮ 95-130CM, 9KS</t>
  </si>
  <si>
    <t>ACEBUTOLOL</t>
  </si>
  <si>
    <t>80058</t>
  </si>
  <si>
    <t>SECTRAL</t>
  </si>
  <si>
    <t>ALFUZOSIN</t>
  </si>
  <si>
    <t>235142</t>
  </si>
  <si>
    <t>ALFUZOSIN MYLAN</t>
  </si>
  <si>
    <t>10MG TBL PRO 90</t>
  </si>
  <si>
    <t>TRIMETAZIDIN</t>
  </si>
  <si>
    <t>186665</t>
  </si>
  <si>
    <t>35MG TBL RET 180</t>
  </si>
  <si>
    <t>VÁPNÍK, KOMBINACE S VITAMINEM D A/NEBO JINÝMI LÉČIVY</t>
  </si>
  <si>
    <t>135423</t>
  </si>
  <si>
    <t>CALTRATE D3</t>
  </si>
  <si>
    <t>500MG/1000IU TBL MND 90</t>
  </si>
  <si>
    <t>5009107</t>
  </si>
  <si>
    <t>POTAŽENÝ HYDROFILNÍ KATETR IHNED K POUŽITÍ, DĚTSKÝ, CH8, 28708</t>
  </si>
  <si>
    <t>231948</t>
  </si>
  <si>
    <t>231950</t>
  </si>
  <si>
    <t>89026</t>
  </si>
  <si>
    <t>50MG TBL ENT 100</t>
  </si>
  <si>
    <t>125289</t>
  </si>
  <si>
    <t>8000IU(80MG)/0,8ML INJ SOL ISP 50X0,8ML I</t>
  </si>
  <si>
    <t>180825</t>
  </si>
  <si>
    <t>HYDROCORTISON 10 MG JENAPHARM</t>
  </si>
  <si>
    <t>218239</t>
  </si>
  <si>
    <t>1MG/G UNG 1X30G</t>
  </si>
  <si>
    <t>201970</t>
  </si>
  <si>
    <t>PAMYCON</t>
  </si>
  <si>
    <t>33000IU/2500IU DRM PLV SOL 1</t>
  </si>
  <si>
    <t>252395</t>
  </si>
  <si>
    <t>LOSARTAN A DIURETIKA</t>
  </si>
  <si>
    <t>15317</t>
  </si>
  <si>
    <t>LOZAP H</t>
  </si>
  <si>
    <t>50MG/12,5MG TBL FLM 90</t>
  </si>
  <si>
    <t>MOMETASON</t>
  </si>
  <si>
    <t>170760</t>
  </si>
  <si>
    <t>MOMMOX</t>
  </si>
  <si>
    <t>0,05MG/DÁV NAS SPR SUS 140DÁV</t>
  </si>
  <si>
    <t>PARACETAMOL</t>
  </si>
  <si>
    <t>95611</t>
  </si>
  <si>
    <t>PANADOL BABY</t>
  </si>
  <si>
    <t>125MG SUP 10</t>
  </si>
  <si>
    <t>SERTRALIN</t>
  </si>
  <si>
    <t>53951</t>
  </si>
  <si>
    <t>100MG TBL FLM 28</t>
  </si>
  <si>
    <t>11706</t>
  </si>
  <si>
    <t>80MG/ML+16MG/ML INF CNC SOL 10X5ML</t>
  </si>
  <si>
    <t>205515</t>
  </si>
  <si>
    <t>TADALAFIL TEVA</t>
  </si>
  <si>
    <t>205364</t>
  </si>
  <si>
    <t>20MG TBL FLM 12 I</t>
  </si>
  <si>
    <t>103641</t>
  </si>
  <si>
    <t>TRANDOLAPRIL</t>
  </si>
  <si>
    <t>215917</t>
  </si>
  <si>
    <t>GOPTEN</t>
  </si>
  <si>
    <t>2MG CPS DUR 98</t>
  </si>
  <si>
    <t>189079</t>
  </si>
  <si>
    <t>CALCICHEW D3 LEMON</t>
  </si>
  <si>
    <t>500MG/400IU TBL MND 60</t>
  </si>
  <si>
    <t>189098</t>
  </si>
  <si>
    <t>1000MG/800IU TBL MND 60</t>
  </si>
  <si>
    <t>237212</t>
  </si>
  <si>
    <t>136867</t>
  </si>
  <si>
    <t>400MG TBL FLM 9</t>
  </si>
  <si>
    <t>ROTAVIRUS, PENTAVALENTNÍ VAKCÍNA, ŽIVÝ, PŘETŘÍDĚNÝ VIRUS</t>
  </si>
  <si>
    <t>27185</t>
  </si>
  <si>
    <t>ROTATEQ</t>
  </si>
  <si>
    <t>POR SOL 1X2ML</t>
  </si>
  <si>
    <t>*1026</t>
  </si>
  <si>
    <t>5007632</t>
  </si>
  <si>
    <t>TENA PANTS NORMAL LARGE</t>
  </si>
  <si>
    <t>KALHOTKY ABSORPČNÍ NATAHOVACÍ,BOKY 100-135CM,1010ML,10KS</t>
  </si>
  <si>
    <t>5005996</t>
  </si>
  <si>
    <t>KATÉTR GENTLECATH TIEMANN</t>
  </si>
  <si>
    <t>JEDNORÁZOVÝ, POTAŽENÝ, CH12 CM, 30 KS</t>
  </si>
  <si>
    <t>5007631</t>
  </si>
  <si>
    <t>TENA PANTS NORMAL MEDIUM</t>
  </si>
  <si>
    <t>KALHOTKY ABSORPČNÍ NATAHOVACÍ,BOKY 80-110CM,1010ML,10KS</t>
  </si>
  <si>
    <t>5009014</t>
  </si>
  <si>
    <t>CONVEEN URINÁLNÍ KONDOM S PROUŽKEM</t>
  </si>
  <si>
    <t>PRŮMĚR 40MM, 05140</t>
  </si>
  <si>
    <t>5009012</t>
  </si>
  <si>
    <t>PRŮMĚR 35MM, 05135</t>
  </si>
  <si>
    <t>5009828</t>
  </si>
  <si>
    <t>KALHOTKY ZALEPOVACÍ MOLICARE ELASTIC 6 KAPEK L</t>
  </si>
  <si>
    <t>BOKY 115-145CM,2349ML,30KS</t>
  </si>
  <si>
    <t>128123</t>
  </si>
  <si>
    <t>124366</t>
  </si>
  <si>
    <t>BIKALARD</t>
  </si>
  <si>
    <t>150MG TBL FLM 90 I</t>
  </si>
  <si>
    <t>2547</t>
  </si>
  <si>
    <t>OPH UNG 3,5G</t>
  </si>
  <si>
    <t>243386</t>
  </si>
  <si>
    <t>DUTAMON</t>
  </si>
  <si>
    <t>62315</t>
  </si>
  <si>
    <t>100MG/ML DRM SOL 30ML</t>
  </si>
  <si>
    <t>KALCITRIOL</t>
  </si>
  <si>
    <t>14938</t>
  </si>
  <si>
    <t>ROCALTROL</t>
  </si>
  <si>
    <t>0,50MCG CPS MOL 30(3X10)</t>
  </si>
  <si>
    <t>LEVOFLOXACIN</t>
  </si>
  <si>
    <t>233660</t>
  </si>
  <si>
    <t>LEVOFLOXACIN MYLAN</t>
  </si>
  <si>
    <t>ORGANO-HEPARINOID</t>
  </si>
  <si>
    <t>3575</t>
  </si>
  <si>
    <t>HEPAROID LÉČIVA</t>
  </si>
  <si>
    <t>2MG/G CRM 30G</t>
  </si>
  <si>
    <t>42591</t>
  </si>
  <si>
    <t>RECTODELT</t>
  </si>
  <si>
    <t>100MG SUP 4</t>
  </si>
  <si>
    <t>176998</t>
  </si>
  <si>
    <t>MERTENIL</t>
  </si>
  <si>
    <t>204034</t>
  </si>
  <si>
    <t>201138</t>
  </si>
  <si>
    <t>216866</t>
  </si>
  <si>
    <t>150MG TBL PRO 30 III</t>
  </si>
  <si>
    <t>PERINDOPRIL, AMLODIPIN A INDAPAMID</t>
  </si>
  <si>
    <t>190975</t>
  </si>
  <si>
    <t>TRIPLIXAM</t>
  </si>
  <si>
    <t>10MG/2,5MG/10MG TBL FLM 90(3X30)</t>
  </si>
  <si>
    <t>5009790</t>
  </si>
  <si>
    <t>VLOŽKY ABSORPČNÍ MOLICARE LADY 4,5 KAPKY</t>
  </si>
  <si>
    <t>951ML,14KS</t>
  </si>
  <si>
    <t>5009795</t>
  </si>
  <si>
    <t>KALHOTKY NAVLÉKACÍ MOLICARE MOBILE 6 KAPEK L</t>
  </si>
  <si>
    <t>BOKY 100-150CM,1963ML,14KS</t>
  </si>
  <si>
    <t>CINCHOKAIN</t>
  </si>
  <si>
    <t>214595</t>
  </si>
  <si>
    <t>FAKTU</t>
  </si>
  <si>
    <t>100MG/2,5MG SUP 20</t>
  </si>
  <si>
    <t>FENOXYMETHYLPENICILIN</t>
  </si>
  <si>
    <t>208790</t>
  </si>
  <si>
    <t>V-PENICILIN 0,8 MEGA BIOTIKA</t>
  </si>
  <si>
    <t>800000IU TBL NOB 30 II</t>
  </si>
  <si>
    <t>CHLORMADINON A ETHINYLESTRADIOL</t>
  </si>
  <si>
    <t>180259</t>
  </si>
  <si>
    <t>BELARA</t>
  </si>
  <si>
    <t>0,03MG/2MG TBL FLM 3X21</t>
  </si>
  <si>
    <t>132853</t>
  </si>
  <si>
    <t>RIVAROXABAN</t>
  </si>
  <si>
    <t>168904</t>
  </si>
  <si>
    <t>XARELTO</t>
  </si>
  <si>
    <t>20MG TBL FLM 98 II</t>
  </si>
  <si>
    <t>SULODEXID</t>
  </si>
  <si>
    <t>96118</t>
  </si>
  <si>
    <t>VESSEL DUE F</t>
  </si>
  <si>
    <t>250SU CPS MOL 50</t>
  </si>
  <si>
    <t>47776</t>
  </si>
  <si>
    <t>CAPISTAN</t>
  </si>
  <si>
    <t>CPS DUR 60</t>
  </si>
  <si>
    <t>STŘÍBRNÁ SŮL SULFADIAZINU, KOMBINACE</t>
  </si>
  <si>
    <t>14877</t>
  </si>
  <si>
    <t>IALUGEN PLUS</t>
  </si>
  <si>
    <t>2MG/G+10MG/G CRM 60G</t>
  </si>
  <si>
    <t>5004491</t>
  </si>
  <si>
    <t>STERILNÍ, POTAHOVANÝ KATETR, NELATON, CH 08, 45CM, 30 KS</t>
  </si>
  <si>
    <t>5004475</t>
  </si>
  <si>
    <t>STERILNÍ, POTAHOVANÝ KATETR, CH 08, 20CM, 30 KS</t>
  </si>
  <si>
    <t>5007635</t>
  </si>
  <si>
    <t>TENA PANTS PLUS SMALL</t>
  </si>
  <si>
    <t>KALHOTKY ABSORPČNÍ NATAHOVACÍ,BOKY 65-85CM,1440ML,14KS</t>
  </si>
  <si>
    <t>5004476</t>
  </si>
  <si>
    <t>STERILNÍ, POTAHOVANÝ KATETR, CH 10, 20CM, 30 KS</t>
  </si>
  <si>
    <t>5004524</t>
  </si>
  <si>
    <t>ACTREEN HI-LITE SET</t>
  </si>
  <si>
    <t>STERILNÍ, POTAHOVANÝ KATETR S INTEGROVANÝM SÁČKEM, NELATON, CH 10, 37 CM, 30 KS</t>
  </si>
  <si>
    <t>5011930</t>
  </si>
  <si>
    <t>BAMBO DREAMY NIGHT PANTS 4-7 BOY</t>
  </si>
  <si>
    <t>KALHOTKY ABSORPČNÍ NAVLÉKACÍ DĚTSKÉ, NOČNÍ, 4-7 LET, 15-35KG, PRO CHLAPCE,10KS</t>
  </si>
  <si>
    <t>Pomůcky respirační a inhalační</t>
  </si>
  <si>
    <t>5004882</t>
  </si>
  <si>
    <t>OPTICHAMBER DIAMOND VALVED HOLDING CHAMBER</t>
  </si>
  <si>
    <t>ANTISTATICKÝ INHALAČNÍ NÁSTAVEC S VENTILEM</t>
  </si>
  <si>
    <t>13704</t>
  </si>
  <si>
    <t>400MG TBL NOB 70</t>
  </si>
  <si>
    <t>50318</t>
  </si>
  <si>
    <t>20MG TBL FLM 90X1</t>
  </si>
  <si>
    <t>155686</t>
  </si>
  <si>
    <t>ZYRTEC</t>
  </si>
  <si>
    <t>27899</t>
  </si>
  <si>
    <t>14823</t>
  </si>
  <si>
    <t>800MG POR GRA SOL 30</t>
  </si>
  <si>
    <t>48261</t>
  </si>
  <si>
    <t>3300IU/G+250IU/G DRM PLV ADS 1X20G</t>
  </si>
  <si>
    <t>KLONAZEPAM</t>
  </si>
  <si>
    <t>14957</t>
  </si>
  <si>
    <t>RIVOTRIL</t>
  </si>
  <si>
    <t>0,5MG TBL NOB 50</t>
  </si>
  <si>
    <t>207933</t>
  </si>
  <si>
    <t>100MG TBL NOB 60(3X20)</t>
  </si>
  <si>
    <t>235897</t>
  </si>
  <si>
    <t>KYSELINA FUSIDOVÁ</t>
  </si>
  <si>
    <t>84492</t>
  </si>
  <si>
    <t>FUCIDIN</t>
  </si>
  <si>
    <t>20MG/G CRM 1X15G</t>
  </si>
  <si>
    <t>METOKLOPRAMID</t>
  </si>
  <si>
    <t>93104</t>
  </si>
  <si>
    <t>SUMATRIPTAN</t>
  </si>
  <si>
    <t>234945</t>
  </si>
  <si>
    <t>SUMATRIPTAN MYLAN</t>
  </si>
  <si>
    <t>50MG TBL FLM 6</t>
  </si>
  <si>
    <t>152959</t>
  </si>
  <si>
    <t>80MG TBL NOB 90</t>
  </si>
  <si>
    <t>TETRYZOLIN, KOMBINACE</t>
  </si>
  <si>
    <t>187418</t>
  </si>
  <si>
    <t>SPERSALLERG</t>
  </si>
  <si>
    <t>0,5MG/ML+0,4MG/ML OPH GTT SOL 10ML</t>
  </si>
  <si>
    <t>THEOFYLIN</t>
  </si>
  <si>
    <t>214904</t>
  </si>
  <si>
    <t>EUPHYLLIN CR N 200</t>
  </si>
  <si>
    <t>200MG CPS PRO 50</t>
  </si>
  <si>
    <t>THIETHYLPERAZIN</t>
  </si>
  <si>
    <t>9844</t>
  </si>
  <si>
    <t>TORECAN</t>
  </si>
  <si>
    <t>6,5MG TBL OBD 50</t>
  </si>
  <si>
    <t>201125</t>
  </si>
  <si>
    <t>50MG CPS DUR 20 I</t>
  </si>
  <si>
    <t>5002833</t>
  </si>
  <si>
    <t>CONFIDENCE GOLD</t>
  </si>
  <si>
    <t>SÁČEK 1D UROSTOMICKÝ STANDARD S CHLOPNÍ, DO 70 MM, 10KS</t>
  </si>
  <si>
    <t>243138</t>
  </si>
  <si>
    <t>50MCG TBL NOB 100 II</t>
  </si>
  <si>
    <t>CEFADROXIL</t>
  </si>
  <si>
    <t>199803</t>
  </si>
  <si>
    <t>DURACEF</t>
  </si>
  <si>
    <t>500MG CPS DUR 12</t>
  </si>
  <si>
    <t>115844</t>
  </si>
  <si>
    <t>NOCDURNA</t>
  </si>
  <si>
    <t>25MCG POR LYO 30X1</t>
  </si>
  <si>
    <t>ESTRIOL</t>
  </si>
  <si>
    <t>186668</t>
  </si>
  <si>
    <t>OVESTIN</t>
  </si>
  <si>
    <t>1MG/G VAG CRM 15G+APL</t>
  </si>
  <si>
    <t>232287</t>
  </si>
  <si>
    <t>FINARD</t>
  </si>
  <si>
    <t>225896</t>
  </si>
  <si>
    <t>FLUKONAZOL PMCS</t>
  </si>
  <si>
    <t>KARVEDILOL</t>
  </si>
  <si>
    <t>98922</t>
  </si>
  <si>
    <t>ATRAM</t>
  </si>
  <si>
    <t>6,25MG TBL NOB 30</t>
  </si>
  <si>
    <t>231701</t>
  </si>
  <si>
    <t>107744</t>
  </si>
  <si>
    <t>100MG/40000IU/G VAG CRM 30G</t>
  </si>
  <si>
    <t>241038</t>
  </si>
  <si>
    <t>GRASIL</t>
  </si>
  <si>
    <t>127361</t>
  </si>
  <si>
    <t>218938</t>
  </si>
  <si>
    <t>221131</t>
  </si>
  <si>
    <t>10MG TBL FLM 28</t>
  </si>
  <si>
    <t>138841</t>
  </si>
  <si>
    <t>37,5MG/325MG TBL FLM 30 I</t>
  </si>
  <si>
    <t>JINÉ KAPILÁRY STABILIZUJÍCÍ LÁTKY</t>
  </si>
  <si>
    <t>107806</t>
  </si>
  <si>
    <t>AESCIN TEVA</t>
  </si>
  <si>
    <t>20MG TBL ENT 30</t>
  </si>
  <si>
    <t>202701</t>
  </si>
  <si>
    <t>20MG TBL ENT 90</t>
  </si>
  <si>
    <t>5009869</t>
  </si>
  <si>
    <t>KALHOTKY NAVLÉKACÍ MOLICARE MOBILE 10 KAPEK M</t>
  </si>
  <si>
    <t>BOKY 80-120CM,2626ML,14KS</t>
  </si>
  <si>
    <t>56992</t>
  </si>
  <si>
    <t>PANTOPRAZOL</t>
  </si>
  <si>
    <t>214433</t>
  </si>
  <si>
    <t>20MG TBL ENT 28 I</t>
  </si>
  <si>
    <t>PROMETHAZIN</t>
  </si>
  <si>
    <t>207692</t>
  </si>
  <si>
    <t>PROTHAZIN</t>
  </si>
  <si>
    <t>25MG TBL FLM 20</t>
  </si>
  <si>
    <t>225688</t>
  </si>
  <si>
    <t>320MG/60MG TBL RET 30</t>
  </si>
  <si>
    <t>139830</t>
  </si>
  <si>
    <t>69189</t>
  </si>
  <si>
    <t>5009079</t>
  </si>
  <si>
    <t>POTAŽENÝ HYDROFILNÍ KATETR IHNED K POUŽITÍ, MUŽSKÝ, CH16, NELATON, 28416</t>
  </si>
  <si>
    <t>168836</t>
  </si>
  <si>
    <t>180461</t>
  </si>
  <si>
    <t>CLORMETIN</t>
  </si>
  <si>
    <t>CYPROTERON</t>
  </si>
  <si>
    <t>23342</t>
  </si>
  <si>
    <t>132670</t>
  </si>
  <si>
    <t>190970</t>
  </si>
  <si>
    <t>10MG/2,5MG/5MG TBL FLM 90(3X30)</t>
  </si>
  <si>
    <t>5000760</t>
  </si>
  <si>
    <t>SÁČEK URINÁLNÍ SUP 20 V2</t>
  </si>
  <si>
    <t>2000 ML, DOLNÍ VÝPUST-KŘÍŽOVÁ, PÁSEK, 1 KUS, Č.VÝROBKU V606710</t>
  </si>
  <si>
    <t>231696</t>
  </si>
  <si>
    <t>25MG TBL PRO 100</t>
  </si>
  <si>
    <t>232286</t>
  </si>
  <si>
    <t>LEVOKABASTIN</t>
  </si>
  <si>
    <t>233477</t>
  </si>
  <si>
    <t>LIVOSTIN</t>
  </si>
  <si>
    <t>0,5MG/ML OPH GTT SUS 1X4ML</t>
  </si>
  <si>
    <t>58827</t>
  </si>
  <si>
    <t>DISULFIRAM</t>
  </si>
  <si>
    <t>128705</t>
  </si>
  <si>
    <t>ANTABUS</t>
  </si>
  <si>
    <t>400MG TBL EFF 50</t>
  </si>
  <si>
    <t>98219</t>
  </si>
  <si>
    <t>FURON</t>
  </si>
  <si>
    <t>HYDROCHLOROTHIAZID</t>
  </si>
  <si>
    <t>168</t>
  </si>
  <si>
    <t>HYDROCHLOROTHIAZID LÉČIVA</t>
  </si>
  <si>
    <t>180089</t>
  </si>
  <si>
    <t>160MCG/4,5MCG INH PLV 3X120DÁV</t>
  </si>
  <si>
    <t>CHLORHEXIDIN, KOMBINACE</t>
  </si>
  <si>
    <t>98190</t>
  </si>
  <si>
    <t>CYTEAL</t>
  </si>
  <si>
    <t>0,25G/0,25G/0,75G DRM LIQ 250ML</t>
  </si>
  <si>
    <t>LIDOKAIN</t>
  </si>
  <si>
    <t>180555</t>
  </si>
  <si>
    <t>PROCTO-GLYVENOL</t>
  </si>
  <si>
    <t>400MG/40MG SUP 10</t>
  </si>
  <si>
    <t>57585</t>
  </si>
  <si>
    <t>40MG CPS MOL 100</t>
  </si>
  <si>
    <t>1013</t>
  </si>
  <si>
    <t>155859</t>
  </si>
  <si>
    <t>SUMAMED</t>
  </si>
  <si>
    <t>GUAJAZULEN</t>
  </si>
  <si>
    <t>874</t>
  </si>
  <si>
    <t>OPHTHALMO-AZULEN</t>
  </si>
  <si>
    <t>1,5MG/G OPH UNG 5G</t>
  </si>
  <si>
    <t>249111</t>
  </si>
  <si>
    <t>CANESTEN</t>
  </si>
  <si>
    <t>10MG/G CRM 50G</t>
  </si>
  <si>
    <t>184039</t>
  </si>
  <si>
    <t>4G POR PLV SOL SCC 20</t>
  </si>
  <si>
    <t>242669</t>
  </si>
  <si>
    <t>9211106</t>
  </si>
  <si>
    <t>9211107</t>
  </si>
  <si>
    <t>5011928</t>
  </si>
  <si>
    <t>BAMBO DREAMY NIGHT PANTS 4-7 GIRL</t>
  </si>
  <si>
    <t>KALHOTKY ABSORPČNÍ NAVLÉKACÍ DĚTSKÉ, NOČNÍ, 4-7 LET, 15-35 KG, PRO DÍVKY, 10KS</t>
  </si>
  <si>
    <t>136168</t>
  </si>
  <si>
    <t>1710</t>
  </si>
  <si>
    <t>300MG TBL NOB 30</t>
  </si>
  <si>
    <t>132524</t>
  </si>
  <si>
    <t>20MG TBL FLM 60</t>
  </si>
  <si>
    <t>221073</t>
  </si>
  <si>
    <t>FLUTIKASON-FUROÁT</t>
  </si>
  <si>
    <t>29816</t>
  </si>
  <si>
    <t>AVAMYS</t>
  </si>
  <si>
    <t>27,5MCG/VSTŘIK NAS SPR SUS 1X120DÁV</t>
  </si>
  <si>
    <t>858</t>
  </si>
  <si>
    <t>HYDROCORTISON LÉČIVA</t>
  </si>
  <si>
    <t>10MG/G UNG 10G</t>
  </si>
  <si>
    <t>CHLORDIAZEPOXID</t>
  </si>
  <si>
    <t>40564</t>
  </si>
  <si>
    <t>ELENIUM</t>
  </si>
  <si>
    <t>10MG TBL OBD 20</t>
  </si>
  <si>
    <t>176921</t>
  </si>
  <si>
    <t>400MG CPS DUR 180(3X60)</t>
  </si>
  <si>
    <t>IMIPRAMIN</t>
  </si>
  <si>
    <t>176807</t>
  </si>
  <si>
    <t>MELIPRAMIN</t>
  </si>
  <si>
    <t>25MG TBL FLM 50</t>
  </si>
  <si>
    <t>235805</t>
  </si>
  <si>
    <t>250MG TBL FLM 14</t>
  </si>
  <si>
    <t>237888</t>
  </si>
  <si>
    <t>162012</t>
  </si>
  <si>
    <t>10MG/2,5MG TBL FLM 90(3X30)</t>
  </si>
  <si>
    <t>164888</t>
  </si>
  <si>
    <t>600MG/400IU TBL FLM 90</t>
  </si>
  <si>
    <t>166760</t>
  </si>
  <si>
    <t>50MG TBL FLM 100(10X10)</t>
  </si>
  <si>
    <t>237596</t>
  </si>
  <si>
    <t>50MG TBL FLM 100(5X20)</t>
  </si>
  <si>
    <t>MULTIENZYMOVÉ PŘÍPRAVKY (LIPASA, PROTEASA APOD.)</t>
  </si>
  <si>
    <t>230614</t>
  </si>
  <si>
    <t>KREON</t>
  </si>
  <si>
    <t>25000U CPS ETD 50</t>
  </si>
  <si>
    <t>230609</t>
  </si>
  <si>
    <t>10000U CPS ETD 50</t>
  </si>
  <si>
    <t>MOČOVINA</t>
  </si>
  <si>
    <t>16461</t>
  </si>
  <si>
    <t>EXCIPIAL U HYDROLOTIO</t>
  </si>
  <si>
    <t>20MG/ML DRM EML 200ML</t>
  </si>
  <si>
    <t>16462</t>
  </si>
  <si>
    <t>EXCIPIAL U LIPOLOTIO</t>
  </si>
  <si>
    <t>40MG/ML DRM EML 200ML</t>
  </si>
  <si>
    <t>241226</t>
  </si>
  <si>
    <t>14875</t>
  </si>
  <si>
    <t>2MG/G+10MG/G CRM 20G</t>
  </si>
  <si>
    <t>GUAIFENESIN</t>
  </si>
  <si>
    <t>94234</t>
  </si>
  <si>
    <t>200MG TBL OBD 30</t>
  </si>
  <si>
    <t>*3006</t>
  </si>
  <si>
    <t>*2104</t>
  </si>
  <si>
    <t>155861</t>
  </si>
  <si>
    <t>125MG TBL FLM 6</t>
  </si>
  <si>
    <t>132113</t>
  </si>
  <si>
    <t>10MG POR TBL DIS 30</t>
  </si>
  <si>
    <t>231955</t>
  </si>
  <si>
    <t>125MG POR GRA SUS 50ML</t>
  </si>
  <si>
    <t>132523</t>
  </si>
  <si>
    <t>230417</t>
  </si>
  <si>
    <t>132908</t>
  </si>
  <si>
    <t>230582</t>
  </si>
  <si>
    <t>DOSULEPIN</t>
  </si>
  <si>
    <t>4207</t>
  </si>
  <si>
    <t>PROTHIADEN</t>
  </si>
  <si>
    <t>25MG TBL OBD 30</t>
  </si>
  <si>
    <t>17805</t>
  </si>
  <si>
    <t>6MG CPS DUR 30</t>
  </si>
  <si>
    <t>15878</t>
  </si>
  <si>
    <t>BRAUNOL</t>
  </si>
  <si>
    <t>75MG/G DRM SOL 1X100ML</t>
  </si>
  <si>
    <t>KETOPROFEN</t>
  </si>
  <si>
    <t>246262</t>
  </si>
  <si>
    <t>PRONTOFLEX</t>
  </si>
  <si>
    <t>100MG/ML DRM SPR SOL 25ML</t>
  </si>
  <si>
    <t>124343</t>
  </si>
  <si>
    <t>5MG TBL FLM 30 I</t>
  </si>
  <si>
    <t>180553</t>
  </si>
  <si>
    <t>50MG/G+20MG/G RCT CRM 1X30G</t>
  </si>
  <si>
    <t>242665</t>
  </si>
  <si>
    <t>192521</t>
  </si>
  <si>
    <t>NASONEX</t>
  </si>
  <si>
    <t>50MCG/DÁV NAS SPR SUS 140DÁV</t>
  </si>
  <si>
    <t>192197</t>
  </si>
  <si>
    <t>ELOCOM</t>
  </si>
  <si>
    <t>1MG/G DRM SOL 1X30ML</t>
  </si>
  <si>
    <t>192198</t>
  </si>
  <si>
    <t>1MG/G CRM 1X15G</t>
  </si>
  <si>
    <t>ONDANSETRON</t>
  </si>
  <si>
    <t>11635</t>
  </si>
  <si>
    <t>ONDANSETRON SANDOZ</t>
  </si>
  <si>
    <t>8MG TBL FLM 10</t>
  </si>
  <si>
    <t>66755</t>
  </si>
  <si>
    <t>150MG TBL ENT 50</t>
  </si>
  <si>
    <t>PYRIDOXIN (VITAMIN B6)</t>
  </si>
  <si>
    <t>280</t>
  </si>
  <si>
    <t>PYRIDOXIN LÉČIVA</t>
  </si>
  <si>
    <t>RAMIPRIL</t>
  </si>
  <si>
    <t>56972</t>
  </si>
  <si>
    <t>1,25MG TBL NOB 20</t>
  </si>
  <si>
    <t>180098</t>
  </si>
  <si>
    <t>80MCG/4,5MCG INH PLV 1X120DÁV</t>
  </si>
  <si>
    <t>TOKOFEROL-ALFA</t>
  </si>
  <si>
    <t>10431</t>
  </si>
  <si>
    <t>VITAMIN E ZENTIVA</t>
  </si>
  <si>
    <t>200MG CPS MOL 30</t>
  </si>
  <si>
    <t>138847</t>
  </si>
  <si>
    <t>37,5MG/325MG TBL FLM 90 I</t>
  </si>
  <si>
    <t>96416</t>
  </si>
  <si>
    <t>250MG/62,5MG/5ML POR PLV SUS 1+STŘ</t>
  </si>
  <si>
    <t>LAKTULOSA</t>
  </si>
  <si>
    <t>*1042</t>
  </si>
  <si>
    <t>5004727</t>
  </si>
  <si>
    <t>STERILNÍ, POTAHOVANÝ KATETR S INTEGROVANÝM SÁČKEM, NELATON, CH 10, 50 CM, 30 KS</t>
  </si>
  <si>
    <t>5004477</t>
  </si>
  <si>
    <t>STERILNÍ, POTAHOVANÝ KATETR, CH 12, 20CM, 30 KS</t>
  </si>
  <si>
    <t>5009781</t>
  </si>
  <si>
    <t>VLOŽKY ABSORPČNÍ MOLICARE LADY 0,5 KAPKY</t>
  </si>
  <si>
    <t>70ML,28KS</t>
  </si>
  <si>
    <t>5011927</t>
  </si>
  <si>
    <t>BAMBO NATURE PANTS 6</t>
  </si>
  <si>
    <t>KALHOTKY ABSORPČNÍ NAVLÉKACÍ DĚTSKÉ, 18+ KG, 18 KS</t>
  </si>
  <si>
    <t>Standardní lůžková péče</t>
  </si>
  <si>
    <t>Ambulance urologická</t>
  </si>
  <si>
    <t>Uroradiologické centrum</t>
  </si>
  <si>
    <t>Dětská urologie</t>
  </si>
  <si>
    <t>Preskripce a záchyt receptů a poukazů - orientační přehled</t>
  </si>
  <si>
    <t>Přehled plnění pozitivního listu (PL) - 
   preskripce léčivých přípravků dle objemu Kč mimo PL</t>
  </si>
  <si>
    <t>G04CA52 - TAMSULOSIN A DUTASTERID</t>
  </si>
  <si>
    <t>L02BB03 - BIKALUTAMID</t>
  </si>
  <si>
    <t>G04BD08 - SOLIFENACIN</t>
  </si>
  <si>
    <t>G04CB01 - FINASTERID</t>
  </si>
  <si>
    <t>J05AB01 - ACIKLOVIR</t>
  </si>
  <si>
    <t>R06AX27 - DESLORATADIN</t>
  </si>
  <si>
    <t>N06AB10 - ESCITALOPRAM</t>
  </si>
  <si>
    <t>C01EB15 - TRIMETAZIDIN</t>
  </si>
  <si>
    <t>G04CA04 - SILODOSIN</t>
  </si>
  <si>
    <t>L02BA01 - TAMOXIFEN</t>
  </si>
  <si>
    <t>A03FA07 - ITOPRIDUM</t>
  </si>
  <si>
    <t>C02CA04 - DOXAZOSIN</t>
  </si>
  <si>
    <t>N03AX16 - PREGABALIN</t>
  </si>
  <si>
    <t>J01FA10 - AZITHROMYCIN</t>
  </si>
  <si>
    <t>N02AJ13 - TRAMADOL A PARACETAMOL</t>
  </si>
  <si>
    <t>R01AD09 - MOMETASON</t>
  </si>
  <si>
    <t>R03AK07 - FORMOTEROL A BUDESONID</t>
  </si>
  <si>
    <t>C09AA10 - TRANDOLAPRIL</t>
  </si>
  <si>
    <t>C01BC03 - PROPAFENON</t>
  </si>
  <si>
    <t>C10AA07 - ROSUVASTATIN</t>
  </si>
  <si>
    <t>C09DA01 - LOSARTAN A DIURETIKA</t>
  </si>
  <si>
    <t>D01AC01 - KLOTRIMAZOL</t>
  </si>
  <si>
    <t>A02BC03 - LANSOPRAZOL</t>
  </si>
  <si>
    <t>G04BE03 - SILDENAFIL</t>
  </si>
  <si>
    <t>C02CA04</t>
  </si>
  <si>
    <t>G04BD08</t>
  </si>
  <si>
    <t>G04CA04</t>
  </si>
  <si>
    <t>G04CA52</t>
  </si>
  <si>
    <t>G04CB01</t>
  </si>
  <si>
    <t>J01FA10</t>
  </si>
  <si>
    <t>L02BA01</t>
  </si>
  <si>
    <t>L02BB03</t>
  </si>
  <si>
    <t>J05AB01</t>
  </si>
  <si>
    <t>N03AX16</t>
  </si>
  <si>
    <t>R06AX27</t>
  </si>
  <si>
    <t>G04BE03</t>
  </si>
  <si>
    <t>N02AJ13</t>
  </si>
  <si>
    <t>C01BC03</t>
  </si>
  <si>
    <t>A02BC03</t>
  </si>
  <si>
    <t>R03AK07</t>
  </si>
  <si>
    <t>D01AC01</t>
  </si>
  <si>
    <t>N06AB10</t>
  </si>
  <si>
    <t>A03FA07</t>
  </si>
  <si>
    <t>C01EB15</t>
  </si>
  <si>
    <t>C09AA10</t>
  </si>
  <si>
    <t>C09DA01</t>
  </si>
  <si>
    <t>R01AD09</t>
  </si>
  <si>
    <t>C10AA07</t>
  </si>
  <si>
    <t>Přehled plnění PL - Preskripce léčivých přípravků - orientační přehled</t>
  </si>
  <si>
    <t>50115011 - IUTN - ostat.nákl.PZT (Z515)</t>
  </si>
  <si>
    <t>50115020 - laboratorní diagnostika-LEK (Z501)</t>
  </si>
  <si>
    <t>50115022 - antigenní testy zaměstnanců FNOL</t>
  </si>
  <si>
    <t>50115030 - ZPr. - ostatní (testy) - COVID19 (Z556)</t>
  </si>
  <si>
    <t>50115040 - laboratorní materiál (Z505)</t>
  </si>
  <si>
    <t>50115050 - obvazový materiál (Z502)</t>
  </si>
  <si>
    <t>50115060 - ZPr - ostatní (Z503)</t>
  </si>
  <si>
    <t>50115061 - ZPr - ZUM robot (Z512)</t>
  </si>
  <si>
    <t>50115063 - ZPr - vaky, sety (Z528)</t>
  </si>
  <si>
    <t>50115064 - ZPr - šicí materiál (Z529)</t>
  </si>
  <si>
    <t>50115065 - ZPr - vpichovací materiál (Z530)</t>
  </si>
  <si>
    <t>50115066 - ZPr - šicí materiál robot (Z531)</t>
  </si>
  <si>
    <t>50115067 - ZPr - rukavice (Z532)</t>
  </si>
  <si>
    <t>50115070 - ZPr - katetry ostatní (Z513)</t>
  </si>
  <si>
    <t>50115073 - ZPr - katetry PCI (Z536)</t>
  </si>
  <si>
    <t>50115075 - ZPr - stenty (Z538)</t>
  </si>
  <si>
    <t>50115079 - ZPr - internzivní péče (Z542)</t>
  </si>
  <si>
    <t>50115080 - ZPr - staplery, extraktory, endoskop.mat. (Z523)</t>
  </si>
  <si>
    <t>50115101 - ZPr - ostatní COVID 19 (Z558)</t>
  </si>
  <si>
    <t>50115022</t>
  </si>
  <si>
    <t>antigenní testy zaměstnanců FNOL</t>
  </si>
  <si>
    <t>DE537</t>
  </si>
  <si>
    <t>LITUO COVID-19 Ag 25testĹŻ - ZAMÄšSTNANCI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</si>
  <si>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</si>
  <si>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</si>
  <si>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</si>
  <si>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</si>
  <si>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</si>
  <si>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</si>
  <si>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DG395</t>
  </si>
  <si>
    <t>DiagnostickĂˇ souprava AB0 set monoklonĂˇlnĂ­ na 30</t>
  </si>
  <si>
    <t>DF134</t>
  </si>
  <si>
    <t>LEPU COVID-19 Ag, 25 testĹŻ - pacienti + stan</t>
  </si>
  <si>
    <t>LITUO COVID-19 Ag, 25 testĹŻ - pacienti + stan</t>
  </si>
  <si>
    <t>DG127</t>
  </si>
  <si>
    <t>NefroPhan Leuco</t>
  </si>
  <si>
    <t>396404</t>
  </si>
  <si>
    <t>-Zinek práškový k likvidaci rtuti 25g</t>
  </si>
  <si>
    <t>50115040</t>
  </si>
  <si>
    <t>laboratorní materiál (Z505)</t>
  </si>
  <si>
    <t>ZC065</t>
  </si>
  <si>
    <t>KapilĂˇra heparin sodnĂ˝ 140 ul / 1,2 x 125 mm + drĂˇtek sklo 125/140</t>
  </si>
  <si>
    <t>ZC858</t>
  </si>
  <si>
    <t>Miska tĹ™ecĂ­ drsnĂˇ 211/1/0 8,1 cm JIZE211A/1/0</t>
  </si>
  <si>
    <t>ZC052</t>
  </si>
  <si>
    <t>TlouÄŤek drsnĂ˝ 24 x 115 mm JIZE213A/1</t>
  </si>
  <si>
    <t>50115050</t>
  </si>
  <si>
    <t>obvazový materiál (Z502)</t>
  </si>
  <si>
    <t>ZA454</t>
  </si>
  <si>
    <t>Kompresa AB 10 x 10 cm/1 ks sterilnĂ­ NT savĂˇ (1230114011) 1327114011</t>
  </si>
  <si>
    <t>ZA459</t>
  </si>
  <si>
    <t>Kompresa AB 10 x 20 cm/1 ks sterilnĂ­ NT savĂˇ (1230114021) 1327115021</t>
  </si>
  <si>
    <t>ZA464</t>
  </si>
  <si>
    <t>Kompresa NT 10 x 10 cm/2 ks sterilnĂ­ 26520</t>
  </si>
  <si>
    <t>ZA463</t>
  </si>
  <si>
    <t>Kompresa NT 10 x 20 cm/2 ks sterilnĂ­ 26620</t>
  </si>
  <si>
    <t>ZA315</t>
  </si>
  <si>
    <t>Kompresa NT 5 x 5 cm/2 ks sterilnĂ­ 26501</t>
  </si>
  <si>
    <t>ZA478</t>
  </si>
  <si>
    <t>KrytĂ­ actisorb plus 10,5 x 10,5 cm bal. Ăˇ 10 ks s aktivnĂ­m uhlĂ­m SYSMAP105EE</t>
  </si>
  <si>
    <t>ZA333</t>
  </si>
  <si>
    <t>KrytĂ­ aquacel Ag hydrofibre 10 x 10 cm Ăˇ 10 ks 0081082 403708</t>
  </si>
  <si>
    <t>ZD482</t>
  </si>
  <si>
    <t>KrytĂ­ filmovĂ© transparentnĂ­ Opsite spray 240 ml bal. Ăˇ 12 ks 66004980</t>
  </si>
  <si>
    <t>ZA544</t>
  </si>
  <si>
    <t>KrytĂ­ inadine nepĹ™ilnavĂ© 5,0 x 5,0 cm 1/10 SYS01481EE</t>
  </si>
  <si>
    <t>ZA547</t>
  </si>
  <si>
    <t>KrytĂ­ inadine nepĹ™ilnavĂ© 9,5 x 9,5 cm 1/10 SYS01512EE</t>
  </si>
  <si>
    <t>ZL854</t>
  </si>
  <si>
    <t>KrytĂ­ mastnĂ˝ tyl jelonet 10 x 10 cm Ăˇ 36 ks 66007478</t>
  </si>
  <si>
    <t>ZA417</t>
  </si>
  <si>
    <t>KrytĂ­ mastnĂ˝ tyl lomatuell H 10 x 20, Ăˇ 10 ks, 23316</t>
  </si>
  <si>
    <t>ZB571</t>
  </si>
  <si>
    <t>KrytĂ­ melgisorb Ag alginĂˇtovĂ© 5 x 5 cm bal. Ăˇ 10 ks 256055</t>
  </si>
  <si>
    <t>ZE748</t>
  </si>
  <si>
    <t>KrytĂ­ melgisorb Ag alginĂˇtovĂ© absorpÄŤnĂ­ 10 x 10 cm bal. Ăˇ 10 ks 256105</t>
  </si>
  <si>
    <t>ZG612</t>
  </si>
  <si>
    <t>KrytĂ­ mepilex 10 x 10 cm bal. Ăˇ 5 ks 294100</t>
  </si>
  <si>
    <t>ZE108</t>
  </si>
  <si>
    <t>KrytĂ­ mepilex lite 10 x 10 cm bal. Ăˇ 5 ks 284100-01</t>
  </si>
  <si>
    <t>ZB974</t>
  </si>
  <si>
    <t>KrytĂ­ prontosan Gel wound hydrogel x 250 gr 400508</t>
  </si>
  <si>
    <t>ZA562</t>
  </si>
  <si>
    <t>NĂˇplast cosmopor i. v. 6 x 8 cm bal. Ăˇ 50 ks 9008054</t>
  </si>
  <si>
    <t>ZI558</t>
  </si>
  <si>
    <t>NĂˇplast curapor   7 x   5 cm 32912  (22120,  nĂˇhrada za cosmopor )</t>
  </si>
  <si>
    <t>ZI600</t>
  </si>
  <si>
    <t>NĂˇplast curapor 10 x 15 cm 32914 ( nĂˇhrada za cosmopor )</t>
  </si>
  <si>
    <t>ZA451</t>
  </si>
  <si>
    <t>NĂˇplast omniplast 5,0 cm x 9,2 m 9004540 (900429)</t>
  </si>
  <si>
    <t>ZB084</t>
  </si>
  <si>
    <t>NĂˇplast transpore 2,50 cm x 9,14 m 1527-1 - nahrazeno ZQ117</t>
  </si>
  <si>
    <t>ZF352</t>
  </si>
  <si>
    <t>NĂˇplast transpore bĂ­lĂˇ 2,50 cm x 9,14 m bal. Ăˇ 12 ks 1534-1</t>
  </si>
  <si>
    <t>ZN478</t>
  </si>
  <si>
    <t>Obinadlo elastickĂ© universal 10 cm x 5 m 1323100313</t>
  </si>
  <si>
    <t>ZN477</t>
  </si>
  <si>
    <t>Obinadlo elastickĂ© universal 12 cm x 5 m 1323100314</t>
  </si>
  <si>
    <t>Obinadlo elastickĂ© universal 12 cm x 5 m 1323100314 - dlouhodobĂ˝ vĂ˝padek do 10/2021</t>
  </si>
  <si>
    <t>ZA329</t>
  </si>
  <si>
    <t>Obinadlo fixa crep   6 cm x 4 m 1323100102</t>
  </si>
  <si>
    <t>ZA339</t>
  </si>
  <si>
    <t>Obinadlo hydrofilnĂ­   8 cm x   5 m 13006</t>
  </si>
  <si>
    <t>ZN091</t>
  </si>
  <si>
    <t>Obvaz elastickĂ˝ sĂ­ĹĄovĂ˝ CareFix Tube k zajiĹˇtÄ›nĂ­ a ochranÄ› fixace IV kanyl vel. M bal. Ăˇ 15 ks 0151 M</t>
  </si>
  <si>
    <t>ZQ575</t>
  </si>
  <si>
    <t>Obvaz elastickĂ˝ sĂ­ĹĄovĂ˝ CareFix Tube k zajiĹˇtÄ›nĂ­ a ochranÄ› fixace IV kanyl vel.X L bal. Ăˇ 15 ks 0151 XL</t>
  </si>
  <si>
    <t>ZA435</t>
  </si>
  <si>
    <t>PolĹˇtĂˇĹ™ek vatovĂ˝ v gĂˇze 10 x 15 cm 15002</t>
  </si>
  <si>
    <t>ZA593</t>
  </si>
  <si>
    <t>Tampon sterilnĂ­ stĂˇÄŤenĂ˝ 20 x 20 cm / 5 ks 28003+</t>
  </si>
  <si>
    <t>ZQ569</t>
  </si>
  <si>
    <t>Vata buniÄŤitĂˇ dÄ›lenĂˇ cellin 2 role / 500 ks 40 x 50 mm 1230206310</t>
  </si>
  <si>
    <t>ZA446</t>
  </si>
  <si>
    <t>Vata buniÄŤitĂˇ pĹ™Ă­Ĺ™ezy 20 x 30 cm 0,5 kg 1230200129</t>
  </si>
  <si>
    <t>Vata buniÄŤitĂˇ pĹ™Ă­Ĺ™ezy 20 x 30 cm 1230200129</t>
  </si>
  <si>
    <t>50115060</t>
  </si>
  <si>
    <t>ZPr - ostatní (Z503)</t>
  </si>
  <si>
    <t>ZB557</t>
  </si>
  <si>
    <t>AdaptĂ©r pĹ™echodka combifix rekord - luer 4090306</t>
  </si>
  <si>
    <t>ZB772</t>
  </si>
  <si>
    <t>AdaptĂ©r Vacuette pĹ™echodka luer 450070</t>
  </si>
  <si>
    <t>ZI953</t>
  </si>
  <si>
    <t>Ambuvak pro dospÄ›lĂ© vak 1,6 l komplet (maska 4 a 5, hadiÄŤka, rezervoĂˇr) 48.010.55.004</t>
  </si>
  <si>
    <t>ZK693</t>
  </si>
  <si>
    <t>Aquapak - sterilnĂ­ voda 1070 ml + adaptĂ©r (teplĂˇ nebulizace - maska) bal. 10 ks 404128</t>
  </si>
  <si>
    <t>ZN618</t>
  </si>
  <si>
    <t>BrĂ˝le kyslĂ­kovĂ© pro dospÄ›lĂ© 210 cm A0100</t>
  </si>
  <si>
    <t>ZK979</t>
  </si>
  <si>
    <t>CĂ©vka odsĂˇvacĂ­ CH18 s pĹ™eruĹˇovaÄŤem sĂˇnĂ­, dĂ©lka 50 cm, P01177a</t>
  </si>
  <si>
    <t>ZB771</t>
  </si>
  <si>
    <t>DrĹľĂˇk jehly Vacuette zĂˇkladnĂ­ 450201</t>
  </si>
  <si>
    <t>ZC498</t>
  </si>
  <si>
    <t>DrĹľĂˇk moÄŤovĂ˝ch sĂˇÄŤkĹŻ UH 800800100</t>
  </si>
  <si>
    <t>ZI496</t>
  </si>
  <si>
    <t>Elektroda defibrilaÄŤnĂ­ pro dospÄ›lĂ© QC 11996-000017</t>
  </si>
  <si>
    <t>ZQ490</t>
  </si>
  <si>
    <t>Elektroda EKG pÄ›novĂˇ pr. 48 mm pro dospÄ›lĂ© pro dlouhodobĂ© pouĹľitĂ­ (ES GS48) H-108003</t>
  </si>
  <si>
    <t>ZB253</t>
  </si>
  <si>
    <t>Filtr iso-gard bakteriĂˇlnĂ­ virovĂ˝ ÄŤistĂ˝ bal. Ăˇ 25 ks 19212</t>
  </si>
  <si>
    <t>ZA738</t>
  </si>
  <si>
    <t>Filtr mini spike zelenĂ˝ 4550242</t>
  </si>
  <si>
    <t>ZD839</t>
  </si>
  <si>
    <t>Fonendoskop jednostrannĂ˝ Typ - SCHWESTERN, zelenĂ˝ 76.001.00.002</t>
  </si>
  <si>
    <t>ZB075</t>
  </si>
  <si>
    <t>HadiÄŤka kyslĂ­kovĂˇ 2 m s koncovkami (OS/40) H-103007</t>
  </si>
  <si>
    <t>ZQ251</t>
  </si>
  <si>
    <t>HadiÄŤka spojovacĂ­ HS 1,8 x 1800 mm UNIV DEPH free 2201 180ND</t>
  </si>
  <si>
    <t>ZQ250</t>
  </si>
  <si>
    <t>HadiÄŤka spojovacĂ­ HS 1,8 x 450 mm UNIV DEPH free 2201 045ND</t>
  </si>
  <si>
    <t>ZB449</t>
  </si>
  <si>
    <t>Kanyla ET 7,0 s manĹľetou 9570E</t>
  </si>
  <si>
    <t>ZB386</t>
  </si>
  <si>
    <t>Kanyla ET 7,5 s manĹľetou 9475E</t>
  </si>
  <si>
    <t>ZB387</t>
  </si>
  <si>
    <t>Kanyla ET 8,0 s manĹľetou 9480E</t>
  </si>
  <si>
    <t>ZB388</t>
  </si>
  <si>
    <t>Kanyla ET 8,5 s manĹľetou 9485E</t>
  </si>
  <si>
    <t>ZD809</t>
  </si>
  <si>
    <t>Kanyla perifernĂ­ venĂłznĂ­ vasofix 20G rĹŻĹľovĂˇ s injekÄŤnĂ­m portem, safety 4269110S-01</t>
  </si>
  <si>
    <t>ZD808</t>
  </si>
  <si>
    <t>Kanyla perifernĂ­ venĂłznĂ­ vasofix 22G modrĂˇ s injekÄŤnĂ­m portem, safety 4269098S-01</t>
  </si>
  <si>
    <t>ZD980</t>
  </si>
  <si>
    <t>Kanyla venĂłznĂ­ perifernĂ­ vasofix 18G zelenĂˇ s injekÄŤnĂ­m portem, safety 4269136S-01</t>
  </si>
  <si>
    <t>Kanyla venĂłznĂ­ perifernĂ­ vasofix 20G rĹŻĹľovĂˇ s injekÄŤnĂ­m portem, safety 4269110S-01</t>
  </si>
  <si>
    <t>ZK735</t>
  </si>
  <si>
    <t>Konektor bezjehlovĂ˝ caresite bal. Ăˇ 200 ks 415122-01</t>
  </si>
  <si>
    <t>ZO372</t>
  </si>
  <si>
    <t>Konektor bezjehlovĂ˝ OptiSyte JIM:JSM4001</t>
  </si>
  <si>
    <t>Konektor bezjehlovĂ˝ OptiSyte JIM:JSM4001 - nahrazeno ZK735</t>
  </si>
  <si>
    <t>ZP078</t>
  </si>
  <si>
    <t>Kontejner 25 ml PP ĹˇroubovĂ˝ sterilnĂ­ uzĂˇvÄ›r 2680/EST/SG</t>
  </si>
  <si>
    <t>ZS270</t>
  </si>
  <si>
    <t>Kontejner na moÄŤ Vacuette - NESMĂŤ do potr.poĹˇty, PE, vÄŤetnÄ› odbÄ›rovĂ©ho adaptĂ©ru a vĂ­ÄŤka, vĂ­ÄŤko ĹľlutĂ©, nĂˇdoba ÄŤirĂˇ,  matnĂˇ plocha na popis, objem 100 ml, sterilnĂ­, jednorĂˇzovĂ˝, bal. Ăˇ 200 ks 724310</t>
  </si>
  <si>
    <t>ZD903</t>
  </si>
  <si>
    <t>Kontejner+ lopatka 30 ml nesterilnĂ­ FLME25133</t>
  </si>
  <si>
    <t>ZP300</t>
  </si>
  <si>
    <t>Ĺ krtidlo se sponou pro dospÄ›lĂ© bez latexu modrĂ© dĂ©lka 400 mm 09820-B</t>
  </si>
  <si>
    <t>ZB553</t>
  </si>
  <si>
    <t>LĂˇhev redon hi-vac 400 ml-kompletnĂ­ 05.000.22.803</t>
  </si>
  <si>
    <t>ZK857</t>
  </si>
  <si>
    <t>LĂˇhev zvlhÄŤovaÄŤe kyslĂ­ku RotaOx (970010014)  000-070-507</t>
  </si>
  <si>
    <t>ZR946</t>
  </si>
  <si>
    <t>Lanceta bezpeÄŤnostnĂ­ Sarstedt MINI vel. 28G/hloubka vpichu 1,6 mm, bal. Ăˇ 200 ks modrĂˇ 85.1015</t>
  </si>
  <si>
    <t>ZL453</t>
  </si>
  <si>
    <t>ManĹľeta TK jednohadiÄŤkovĂˇ NIBP dospÄ›lĂˇ 25 - 35 cm U1880S</t>
  </si>
  <si>
    <t>ZO930</t>
  </si>
  <si>
    <t>NĂˇdoba 100 ml PP 72/62 mm s pĹ™iloĹľenĂ˝m uzĂˇvÄ›rem bĂ­lĂ© vĂ­ÄŤko sterilnĂ­ na tekutĂ˝ materiĂˇl 75.562.105</t>
  </si>
  <si>
    <t>ZF159</t>
  </si>
  <si>
    <t>NĂˇdoba na kontaminovanĂ˝ ostrĂ˝ odpad  1 l   kulatĂˇ 15-0002/2</t>
  </si>
  <si>
    <t>ZE159</t>
  </si>
  <si>
    <t>NĂˇdoba na kontaminovanĂ˝ ostrĂ˝ odpad 2 l  kulatĂˇ  15-0003</t>
  </si>
  <si>
    <t>ZL105</t>
  </si>
  <si>
    <t>NĂˇstavec Vacuette pro odbÄ›r moÄŤe ke zkumavce vacuete 450251</t>
  </si>
  <si>
    <t>ZA897</t>
  </si>
  <si>
    <t>NĹŻĹľ na stehy sterilnĂ­  krĂˇtkĂ˝ bal. Ăˇ 100 ks 11.000.00.010</t>
  </si>
  <si>
    <t>ZJ673</t>
  </si>
  <si>
    <t>PohĂˇr na moÄŤ 100 ml UH GAMA204808</t>
  </si>
  <si>
    <t>ZL688</t>
  </si>
  <si>
    <t>ProuĹľky diagnostickĂ© Accu-Check Inform II Strip 50 EU1 Ăˇ 50 ks 05942861041</t>
  </si>
  <si>
    <t>ZR862</t>
  </si>
  <si>
    <t>RegulĂˇtor prĹŻtoku infuze  GAMA GROUP, prĹŻtok 10-300 ml/hod, vÄŤetnÄ› spojovacĂ­ hadiÄŤky, celkovĂˇ dĂ©lka 50 cm, sterilnĂ­, jednorĂˇzovĂ˝ 606145-ND</t>
  </si>
  <si>
    <t>ZL689</t>
  </si>
  <si>
    <t>Roztok Accu-Check Performa IntÂ´l Controls 1+2 level 04861736001</t>
  </si>
  <si>
    <t>ZB785</t>
  </si>
  <si>
    <t>SĂˇÄŤek kolostomickĂ˝ sbÄ›rnĂ˝ draina easy Flow samolepĂ­cĂ­ 150 ml sterilnĂ­ 05.000.22.739</t>
  </si>
  <si>
    <t>ZB249</t>
  </si>
  <si>
    <t>SĂˇÄŤek moÄŤovĂ˝ s kĹ™Ă­Ĺľovou vĂ˝pustĂ­ 2000 ml s hadiÄŤkou 90 cm ZAR-TNU201601</t>
  </si>
  <si>
    <t>ZD010</t>
  </si>
  <si>
    <t>Set na malĂ© zĂˇkroky sterilnĂ­ pro ĹľilnĂ­ katetrizaci Mediset 4752004</t>
  </si>
  <si>
    <t>ZJ695</t>
  </si>
  <si>
    <t>Sonda ĹľaludeÄŤnĂ­ CH14 1200 mm s RTG linkou bal. Ăˇ 50 ks 412014</t>
  </si>
  <si>
    <t>ZJ312</t>
  </si>
  <si>
    <t>Sonda ĹľaludeÄŤnĂ­ CH16 1200 mm s RTG linkou bal. Ăˇ 50 ks 412016</t>
  </si>
  <si>
    <t>ZJ696</t>
  </si>
  <si>
    <t>Sonda ĹľaludeÄŤnĂ­ CH18 1200 mm s RTG linkou bal. Ăˇ 30 ks 412018</t>
  </si>
  <si>
    <t>ZT467</t>
  </si>
  <si>
    <t>Spojka k systĂ©mu AQUAPAK redukce k pĹ™ipojenĂ­ nosnĂ­ch brĂ˝lĂ­ prĹŻm. 22 mm/ 5 â€“ 7 mm bal. Ăˇ 50 ks I423</t>
  </si>
  <si>
    <t>ZT854</t>
  </si>
  <si>
    <t>StĹ™Ă­kaÄŤka injekÄŤnĂ­ 2-dĂ­lnĂˇ 10 ml  L CHIRANA CH010L</t>
  </si>
  <si>
    <t>ZR397</t>
  </si>
  <si>
    <t>StĹ™Ă­kaÄŤka injekÄŤnĂ­ 2-dĂ­lnĂˇ 10 ml L DISCARDIT LE 309110</t>
  </si>
  <si>
    <t>StĹ™Ă­kaÄŤka injekÄŤnĂ­ 2-dĂ­lnĂˇ 10 ml L DISCARDIT LE 309110 - nahrazuje ZT854</t>
  </si>
  <si>
    <t>ZR395</t>
  </si>
  <si>
    <t>StĹ™Ă­kaÄŤka injekÄŤnĂ­ 2-dĂ­lnĂˇ 2 ml L DISCARDIT LC 300928</t>
  </si>
  <si>
    <t>StĹ™Ă­kaÄŤka injekÄŤnĂ­ 2-dĂ­lnĂˇ 2 ml L DISCARDIT LC 300928 - nahrazuje ZT852</t>
  </si>
  <si>
    <t>ZT855</t>
  </si>
  <si>
    <t>StĹ™Ă­kaÄŤka injekÄŤnĂ­ 2-dĂ­lnĂˇ 20 ml  L CHIRANA bal. Ăˇ 80 ks CH020L</t>
  </si>
  <si>
    <t>ZR398</t>
  </si>
  <si>
    <t>StĹ™Ă­kaÄŤka injekÄŤnĂ­ 2-dĂ­lnĂˇ 20 ml L DISCARDIT LE bal. Ăˇ 80 ks 300296</t>
  </si>
  <si>
    <t>ZT853</t>
  </si>
  <si>
    <t>StĹ™Ă­kaÄŤka injekÄŤnĂ­ 2-dĂ­lnĂˇ 5 ml  L CHIRANA CH005L</t>
  </si>
  <si>
    <t>ZR396</t>
  </si>
  <si>
    <t>StĹ™Ă­kaÄŤka injekÄŤnĂ­ 2-dĂ­lnĂˇ 5 ml L DISCARDIT LE 309050</t>
  </si>
  <si>
    <t>ZH168</t>
  </si>
  <si>
    <t>StĹ™Ă­kaÄŤka injekÄŤnĂ­ 3-dĂ­lnĂˇ 1 ml L tuberculin s jehlou KD-JECT III graduovĂˇnĂ­ Ăˇ 0,1 ml 26G x 1/2" 0,45 x 12 mm KDM831786</t>
  </si>
  <si>
    <t>ZH491</t>
  </si>
  <si>
    <t>StĹ™Ă­kaÄŤka injekÄŤnĂ­ 3-dĂ­lnĂˇ 50 - 60 ml LL MRG00711</t>
  </si>
  <si>
    <t>ZO543</t>
  </si>
  <si>
    <t>StĹ™Ă­kaÄŤka injekÄŤnĂ­ pĹ™edplnÄ›nĂˇ 0,9% NaCl 10 ml BD PosiFlush SP EMA bal. Ăˇ 30 ks 306585</t>
  </si>
  <si>
    <t>ZQ967</t>
  </si>
  <si>
    <t>StĹ™Ă­kaÄŤka inzulĂ­novĂˇ 0,5 ml s jehlou 29 G sterilnĂ­ bal. Ăˇ 100 ks IS0529G</t>
  </si>
  <si>
    <t>ZA964</t>
  </si>
  <si>
    <t>StĹ™Ă­kaÄŤka janett 3-dĂ­lnĂˇ 60 ml sterilnĂ­ vyplachovacĂ­ 050ML3CZ-CEW (MRG564)</t>
  </si>
  <si>
    <t>Trn aspiraÄŤnĂ­ mini spike zelenĂ˝ 4550242</t>
  </si>
  <si>
    <t>ZR290</t>
  </si>
  <si>
    <t>TyÄŤinka vatovĂˇ zvlhÄŤujĂ­cĂ­ na hygienu dutiny ĂşstnĂ­ 10 cm dlouhĂˇ bal. Ăˇ 75 ks 32.000.00.020</t>
  </si>
  <si>
    <t>ZI931</t>
  </si>
  <si>
    <t>UzĂˇvÄ›r dezinfekÄŤnĂ­ k bezjehlovĂ©mu vstupu se 70% IPA  bal. 250 ks NCF-004</t>
  </si>
  <si>
    <t>ZA812</t>
  </si>
  <si>
    <t>UzĂˇvÄ›r do katetrĹŻ 4435001</t>
  </si>
  <si>
    <t>UzĂˇvÄ›r do katetrĹŻ 4435001 - nahrazeno ZN623</t>
  </si>
  <si>
    <t>ZK799</t>
  </si>
  <si>
    <t>ZĂˇtka combi ÄŤervenĂˇ 4495101</t>
  </si>
  <si>
    <t>ZC872</t>
  </si>
  <si>
    <t>ZĂˇtka ke kapilĂˇĹ™e 140 ul</t>
  </si>
  <si>
    <t>ZI182</t>
  </si>
  <si>
    <t>Zkumavka moÄŤovĂˇ + aplikĂˇtor s chem.stabilizĂˇtorem UriSwab ĹľlutĂˇ 802CE.A</t>
  </si>
  <si>
    <t>Zkumavka moÄŤovĂˇ + aplikĂˇtor s chem.stabilizĂˇtorem UriSwab ĹľlutĂˇ 802CE.A - dlouhodobĂ˝ vĂ˝padek</t>
  </si>
  <si>
    <t>ZB777</t>
  </si>
  <si>
    <t>Zkumavka odbÄ›rovĂˇ Vacuette ÄŤervenĂˇ 3,5 ml gel 454071</t>
  </si>
  <si>
    <t>ZB761</t>
  </si>
  <si>
    <t>Zkumavka odbÄ›rovĂˇ Vacuette ÄŤervenĂˇ 4 ml sĂ©rum 454092</t>
  </si>
  <si>
    <t>ZB774</t>
  </si>
  <si>
    <t>Zkumavka odbÄ›rovĂˇ Vacuette ÄŤervenĂˇ 5 ml gel 456071</t>
  </si>
  <si>
    <t>ZB763</t>
  </si>
  <si>
    <t>Zkumavka odbÄ›rovĂˇ Vacuette ÄŤervenĂˇ 9 ml sĂ©rum  455092</t>
  </si>
  <si>
    <t>ZB756</t>
  </si>
  <si>
    <t>Zkumavka odbÄ›rovĂˇ Vacuette fialovĂˇ 3 ml K3 edta 454086</t>
  </si>
  <si>
    <t>ZB757</t>
  </si>
  <si>
    <t>Zkumavka odbÄ›rovĂˇ Vacuette fialovĂˇ 6 ml K3 edta 456036</t>
  </si>
  <si>
    <t>ZT423</t>
  </si>
  <si>
    <t>Zkumavka odbÄ›rovĂˇ Vacuette koagulace modrĂˇ Quick 3,0 ml 3,2% CitrĂˇt sodnĂ˝ modrĂˇ 13 x 75 mm 454325</t>
  </si>
  <si>
    <t>ZT285</t>
  </si>
  <si>
    <t>Zkumavka odbÄ›rovĂˇ Vacuette koagulace modrĂˇ Quick 3,5 ml 3,2% CitrĂˇt sodnĂ˝ modrĂˇ 13 x 75 mm 454327</t>
  </si>
  <si>
    <t>ZG515</t>
  </si>
  <si>
    <t>Zkumavka odbÄ›rovĂˇ Vacuette moÄŤovĂˇ 10,5 ml bal. Ăˇ 50 ks 455007</t>
  </si>
  <si>
    <t>ZI180</t>
  </si>
  <si>
    <t>Zkumavka s mediem + flovakovanĂ˝ tampon eSwab minitip oranĹľovĂ˝ (oko,ucho,krk,nos,dutiny,urogenitĂˇlnĂ­ tra) 491CE.A</t>
  </si>
  <si>
    <t>ZI179</t>
  </si>
  <si>
    <t>Zkumavka s mediem + flovakovanĂ˝ tampon eSwab rĹŻĹľovĂ˝ (nos,krk,vagina,koneÄŤnĂ­k,rĂˇny,fekĂˇlnĂ­ vzo) 490CE.A</t>
  </si>
  <si>
    <t>ZS137</t>
  </si>
  <si>
    <t>Zkumavka s mediem 8110131+ flovakovanĂ˝ tampon 550040, virologickĂ© transportnĂ­ mĂ©dium VPM 3 ml (eSwab) 8110131+550040</t>
  </si>
  <si>
    <t>ZC704</t>
  </si>
  <si>
    <t>ZvlhÄŤovaÄŤ autoklĂˇvovatelnĂ˝ 0,25 l P00096</t>
  </si>
  <si>
    <t>ZvlhÄŤovaÄŤ autoklĂˇvovatelnĂ˝ 0,25 l P06514 (P00096)</t>
  </si>
  <si>
    <t>ZB824</t>
  </si>
  <si>
    <t>ZvlhÄŤovaÄŤ TR 200 trvalĂ˝ + vĂ­ko Ĺˇroub. 000-070-000</t>
  </si>
  <si>
    <t>50115063</t>
  </si>
  <si>
    <t>ZPr - vaky, sety (Z528)</t>
  </si>
  <si>
    <t>ZA715</t>
  </si>
  <si>
    <t>Set infuznĂ­ intrafix primeline classic 150 cm 4062957</t>
  </si>
  <si>
    <t>ZE079</t>
  </si>
  <si>
    <t>Set transfĂşznĂ­ non PVC s odvzduĹˇnÄ›nĂ­m a bakteriĂˇlnĂ­m filtrem ZAR-I-TS</t>
  </si>
  <si>
    <t>50115065</t>
  </si>
  <si>
    <t>ZPr - vpichovací materiál (Z530)</t>
  </si>
  <si>
    <t>ZA833</t>
  </si>
  <si>
    <t>Jehla injekÄŤnĂ­ 0,8 x 40 mm zelenĂˇ 4657527</t>
  </si>
  <si>
    <t>ZA832</t>
  </si>
  <si>
    <t>Jehla injekÄŤnĂ­ 0,9 x 40 mm ĹľlutĂˇ 4657519</t>
  </si>
  <si>
    <t>ZB556</t>
  </si>
  <si>
    <t>Jehla injekÄŤnĂ­ 1,2 x 40 mm rĹŻĹľovĂˇ 4665120</t>
  </si>
  <si>
    <t>ZB769</t>
  </si>
  <si>
    <t>Jehla vakuovĂˇ Vacuette 206/38 mm ĹľlutĂˇ 450077</t>
  </si>
  <si>
    <t>ZB768</t>
  </si>
  <si>
    <t>Jehla vakuovĂˇ Vacuette 216/38 mm zelenĂˇ 450076</t>
  </si>
  <si>
    <t>ZB767</t>
  </si>
  <si>
    <t>Jehla vakuovĂˇ Vacuette 226/38 mm ÄŤernĂˇ 450075</t>
  </si>
  <si>
    <t>50115067</t>
  </si>
  <si>
    <t>ZPr - rukavice (Z532)</t>
  </si>
  <si>
    <t>ZT034</t>
  </si>
  <si>
    <t>Rukavice vyĹˇetĹ™ovacĂ­ latex nesterilnĂ­  bez pudru vel. L bal. Ăˇ 100 ks 903242vL</t>
  </si>
  <si>
    <t>ZT033</t>
  </si>
  <si>
    <t>Rukavice vyĹˇetĹ™ovacĂ­ latex nesterilnĂ­  bez pudru vel. M bal. Ăˇ 100 ks 903242vM</t>
  </si>
  <si>
    <t>ZT379</t>
  </si>
  <si>
    <t>Rukavice vyĹˇetĹ™ovacĂ­ latex nesterilnĂ­  bez pudru vel. S bal. Ăˇ 100 ks 903242vS</t>
  </si>
  <si>
    <t>ZT614</t>
  </si>
  <si>
    <t>Rukavice vyĹˇetĹ™ovacĂ­ latex nesterilnĂ­ bez pudru Shamrock vel . L T10113</t>
  </si>
  <si>
    <t>ZT613</t>
  </si>
  <si>
    <t>Rukavice vyĹˇetĹ™ovacĂ­ latex nesterilnĂ­ bez pudru Shamrock vel . M T10112</t>
  </si>
  <si>
    <t>Rukavice vyĹˇetĹ™ovacĂ­ latex nesterilnĂ­ bez pudru Shamrock vel . M T10112 - nahrazuje ZT122 nitril</t>
  </si>
  <si>
    <t>ZT612</t>
  </si>
  <si>
    <t>Rukavice vyĹˇetĹ™ovacĂ­ latex nesterilnĂ­ bez pudru Shamrock vel . S T10111 - nahrazuje ZT232</t>
  </si>
  <si>
    <t>ZP946</t>
  </si>
  <si>
    <t>Rukavice vyĹˇetĹ™ovacĂ­ nitril nesterilnĂ­ bez pudru basic modrĂ© vel. S bal. Ăˇ 200 ks 44750</t>
  </si>
  <si>
    <t>ZT232</t>
  </si>
  <si>
    <t>Rukavice vyĹˇetĹ™ovacĂ­ nitril nesterilnĂ­ bez pudru GLOVE svÄ›tle modrĂ© vel. S</t>
  </si>
  <si>
    <t>ZT074</t>
  </si>
  <si>
    <t>Rukavice vyĹˇetĹ™ovacĂ­ nitril nesterilnĂ­ bez pudru Nitrylex Classic vel. M RD30096003</t>
  </si>
  <si>
    <t>ZT123</t>
  </si>
  <si>
    <t>Rukavice vyĹˇetĹ™ovacĂ­ nitril nesterilnĂ­ bez pudru ONE PLUS vel. L bal. Ăˇ 100 ks 9450-016.04</t>
  </si>
  <si>
    <t>ZT122</t>
  </si>
  <si>
    <t>Rukavice vyĹˇetĹ™ovacĂ­ nitril nesterilnĂ­ bez pudru ONE PLUS vel. M bal. Ăˇ 100 ks 9450-014.04</t>
  </si>
  <si>
    <t>ZT478</t>
  </si>
  <si>
    <t>Rukavice vyĹˇetĹ™ovacĂ­ nitril nesterilnĂ­ bez pudru OPTIVIZION modrĂ© vel. M bal. Ăˇ 100 ks 2.308.001</t>
  </si>
  <si>
    <t>ZT359</t>
  </si>
  <si>
    <t>Rukavice vyĹˇetĹ™ovacĂ­ nitril nesterilnĂ­ bez pudru Peha-Soft white vel. L Ăˇ 200 ks 9422083</t>
  </si>
  <si>
    <t>ZT358</t>
  </si>
  <si>
    <t>Rukavice vyĹˇetĹ™ovacĂ­ nitril nesterilnĂ­ bez pudru Peha-Soft white vel. M Ăˇ 200 ks 9422073</t>
  </si>
  <si>
    <t>ZT147</t>
  </si>
  <si>
    <t>Rukavice vyĹˇetĹ™ovacĂ­ nitril nesterilnĂ­ bez pudru sempercare Velvet vel. S bal. Ăˇ 200 ks 106402</t>
  </si>
  <si>
    <t>ZT082</t>
  </si>
  <si>
    <t>Rukavice vyĹˇetĹ™ovacĂ­ nitril nesterilnĂ­ modrĂ© vel. L bal. Ăˇ 100 ks SM-L-nitril-VGlove</t>
  </si>
  <si>
    <t>ZT079</t>
  </si>
  <si>
    <t>Rukavice vyĹˇetĹ™ovacĂ­ nitril nesterilnĂ­ modrĂ© vel. M bal. Ăˇ 100 ks Renmed05</t>
  </si>
  <si>
    <t>50115070</t>
  </si>
  <si>
    <t>ZPr - katetry ostatní (Z513)</t>
  </si>
  <si>
    <t>ZD310</t>
  </si>
  <si>
    <t>Katetr CVC 2 lumen 7 Fr x 20 cm bal. Ăˇ 10 ks CV-16702</t>
  </si>
  <si>
    <t>50115079</t>
  </si>
  <si>
    <t>ZPr - internzivní péče (Z542)</t>
  </si>
  <si>
    <t>ZB232</t>
  </si>
  <si>
    <t>Maska anesteziologickĂˇ ÄŤ.4 EcoMask ( s prouĹľky ) 7094 (7294000)</t>
  </si>
  <si>
    <t>ZB173</t>
  </si>
  <si>
    <t>Maska kyslĂ­kovĂˇ dospÄ›lĂˇ s hadiÄŤkou a nosnĂ­ svorkou (OS/100) H-103013</t>
  </si>
  <si>
    <t>ZN620</t>
  </si>
  <si>
    <t>Maska kyslĂ­kovĂˇ dospÄ›lĂˇ s nebulizacĂ­ a hadiÄŤkou 2 m bal. Ăˇ 100 ks A0400</t>
  </si>
  <si>
    <t>ZC772</t>
  </si>
  <si>
    <t>Maska kyslĂ­kovĂˇ pro dospÄ›lĂ© uchycenĂ­ gumiÄŤkou 13101</t>
  </si>
  <si>
    <t>50115101</t>
  </si>
  <si>
    <t>ZPr - ostatní COVID 19 (Z558)</t>
  </si>
  <si>
    <t>ZU278</t>
  </si>
  <si>
    <t>StĹ™Ă­kaÄŤka injekÄŤnĂ­ 2-dĂ­lnĂˇ 2 ml 77U-PZ02570</t>
  </si>
  <si>
    <t>ZD829</t>
  </si>
  <si>
    <t>BandĂˇĹľ evelĂ­na pod sĂˇdru 10 cm x 20 m 1321303125</t>
  </si>
  <si>
    <t>ZD168</t>
  </si>
  <si>
    <t>GĂˇza sklĂˇdanĂˇ 8 cm x 17 cm karton Ăˇ 850 ks 11010</t>
  </si>
  <si>
    <t>ZI599</t>
  </si>
  <si>
    <t>NĂˇplast curapor 10 x   8 cm 32913 ( 22121,  nĂˇhrada za cosmopor )</t>
  </si>
  <si>
    <t>ZN366</t>
  </si>
  <si>
    <t>NĂˇplast poinjekÄŤnĂ­ elastickĂˇ tkanĂˇ jednotl. baleno 19 mm x 72 mm P-CURE1972ELAST</t>
  </si>
  <si>
    <t>ZQ117</t>
  </si>
  <si>
    <t>NĂˇplast transparentnĂ­ Airoplast cĂ­vka 2,5 cm x 9,14 m (nĂˇhrada za transpore) P-AIRO2591</t>
  </si>
  <si>
    <t>ZD616</t>
  </si>
  <si>
    <t>Set na malĂ© zĂˇkroky sterilnĂ­ pro moÄŤovou katetrizaci+ aqua permanent 4 Mediset 4753886</t>
  </si>
  <si>
    <t>ZA572</t>
  </si>
  <si>
    <t>Set na malĂ© zĂˇkroky sterilnĂ­ pro pĹ™evaz rĂˇny Mediset 4706322</t>
  </si>
  <si>
    <t>ZC751</t>
  </si>
  <si>
    <t>ÄŚepelka skalpelovĂˇ 11 BB511</t>
  </si>
  <si>
    <t>KI379</t>
  </si>
  <si>
    <t>drĂˇt teflonovĂ˝ vodĂ­cĂ­ rovnĂ˝ Lunderquist,J, 90cm bal. Ăˇ 5 ks PTC-J3-C-F15-035-90</t>
  </si>
  <si>
    <t>KM160</t>
  </si>
  <si>
    <t>drĂˇt teflonovĂ˝ vodĂ­cĂ­ rovnĂ˝ Rocawire RIO TRACER hydrofilnĂ­  0,035",  150cm, zebra ROWR3502ST</t>
  </si>
  <si>
    <t>KC451</t>
  </si>
  <si>
    <t>drĂˇt vodĂ­cĂ­  LUNDERQUIST 0,035 150J D00RE420780</t>
  </si>
  <si>
    <t>KM934</t>
  </si>
  <si>
    <t>drĂˇt vodĂ­cĂ­ PerifernĂ­ Poseidon soft zahnutĂ˝ hydrofilnĂ­ (SP Medical) prĹŻm. 0,035" dĂ©lka 150cm nitinol  Hy-N-A-So-035-H-150</t>
  </si>
  <si>
    <t>KI377</t>
  </si>
  <si>
    <t>drĂˇt vodĂ­cĂ­ perifernĂ­ rovnĂ˝ hydrofilnĂ­ SP Medical Ăˇ 5 ks Hy-N-So-035-H-150</t>
  </si>
  <si>
    <t>KB698</t>
  </si>
  <si>
    <t>drĂ©n - set epicistostomickĂ˝ EPI 12ch AJ7112</t>
  </si>
  <si>
    <t>KI384</t>
  </si>
  <si>
    <t>drĂ©n nefrostomickĂ˝ - nĂˇhradnĂ­ k nefrosetu BALTON 12F Ăˇ 5 ks KNEF12F</t>
  </si>
  <si>
    <t>KI386</t>
  </si>
  <si>
    <t>drĂ©n nefrostomickĂ˝ - nĂˇhradnĂ­ k nefrosetu BALTON 18F Ăˇ 5 ks KNEF18F</t>
  </si>
  <si>
    <t>KI383</t>
  </si>
  <si>
    <t>drĂ©n nefrostomickĂ˝ - nĂˇhradnĂ­ k nefrosetu BALTON 9F Ăˇ 5 ks KNEF9F</t>
  </si>
  <si>
    <t>KB760</t>
  </si>
  <si>
    <t>drĂ©n nefrostomickĂ˝ 10,5 ch vĂ˝mÄ›nnĂ˝ RE411050</t>
  </si>
  <si>
    <t>KB774</t>
  </si>
  <si>
    <t>drĂ©n nefrostomickĂ˝ 8 ch set D00RP400850</t>
  </si>
  <si>
    <t>KB775</t>
  </si>
  <si>
    <t>drĂ©n nefrostomickĂ˝ 9 set D00RP400950</t>
  </si>
  <si>
    <t>KB756</t>
  </si>
  <si>
    <t>drĂ©n nefrostomickĂ˝ 9,0 ch vĂ˝mÄ›nnĂ˝ RP410950 D00RP410950</t>
  </si>
  <si>
    <t>KI381</t>
  </si>
  <si>
    <t>drĂ©n nefrostomickĂ˝ BALTON 12F Ăˇ 5s ZNEF12F</t>
  </si>
  <si>
    <t>KB841</t>
  </si>
  <si>
    <t>elektroda 8424.151</t>
  </si>
  <si>
    <t>KB825</t>
  </si>
  <si>
    <t>elektroda fous 8423.09</t>
  </si>
  <si>
    <t>KB840</t>
  </si>
  <si>
    <t>elektroda Ĺ™ezacĂ­ Z/M 8424.081</t>
  </si>
  <si>
    <t>ZU225</t>
  </si>
  <si>
    <t>Gel lubrikaÄŤnĂ­ CatheJeil Lidocain C, znecitlivujĂ­cĂ­, antiseptickĂ˝ ĂşÄŤinek, 1 x 12,5 g 003002723</t>
  </si>
  <si>
    <t>ZT882</t>
  </si>
  <si>
    <t>Gel lubrikaÄŤnĂ­ sterilnĂ­ OptiLube Active TM, znecitlivujĂ­cĂ­, antiseptickĂ˝ ĂşÄŤinek, stĹ™Ă­kaÄŤky 10 x 6 ml OMS:1160</t>
  </si>
  <si>
    <t>ZQ249</t>
  </si>
  <si>
    <t>HadiÄŤka spojovacĂ­ HS 1,8 x 1800 mm LL DEPH free 2200 180 ND</t>
  </si>
  <si>
    <t>ZQ248</t>
  </si>
  <si>
    <t>HadiÄŤka spojovacĂ­ HS 1,8 x 450 mm LL DEPH free 2200 045 ND</t>
  </si>
  <si>
    <t>KB765</t>
  </si>
  <si>
    <t>hadiÄŤka spojovacĂ­ ND D00RE450106</t>
  </si>
  <si>
    <t>hadiÄŤka spojovacĂ­ ND D00RE4501060</t>
  </si>
  <si>
    <t>KJ627</t>
  </si>
  <si>
    <t>hadiÄŤka spojovacĂ­ univerzĂˇlnĂ­ k setu renĂˇlnĂ­mu, silikon, fermale LL, 23 mm bal. Ăˇ 10 ks RE-450110</t>
  </si>
  <si>
    <t>KI262</t>
  </si>
  <si>
    <t>jehla bioptickĂˇ koaxiĂˇlnĂ­ TruGuide 15G x 13cm (pro MN1616) Ăˇ 5 ks C1616B</t>
  </si>
  <si>
    <t>KD842</t>
  </si>
  <si>
    <t>jehla punkÄŤnĂ­ Renodrain D00RE440720</t>
  </si>
  <si>
    <t>KL374</t>
  </si>
  <si>
    <t>kanyla flexibilnĂ­ UROMED pro aplikaci botoxu do stÄ›ny moÄŤovĂ©ho mÄ›chĂ˝Ĺ™e, pouzdro 5 Ch x 650 mm, kanyla 27 G x 5 mm bal. Ăˇ 5 ks 6240</t>
  </si>
  <si>
    <t>Kanyla perifernĂ­ venĂłznĂ­ vasofix 18G zelenĂˇ s injekÄŤnĂ­m portem, safety 4269136S-01</t>
  </si>
  <si>
    <t>Kanyla venĂłznĂ­ perifernĂ­ vasofix 22G modrĂˇ s injekÄŤnĂ­m portem, safety 4269098S-01</t>
  </si>
  <si>
    <t>ZA706</t>
  </si>
  <si>
    <t>Katetr moÄŤovĂ˝ foley 18CH bal. Ăˇ 12 ks 1394-02</t>
  </si>
  <si>
    <t>ZA678</t>
  </si>
  <si>
    <t>Katetr moÄŤovĂ˝ foley 8CH dÄ›tskĂ© bal. Ăˇ 12 ks 2908-02</t>
  </si>
  <si>
    <t>ZJ310</t>
  </si>
  <si>
    <t>Katetr moÄŤovĂ˝ foley CH12 180605-000120</t>
  </si>
  <si>
    <t>ZH816</t>
  </si>
  <si>
    <t>Katetr moÄŤovĂ˝ foley CH14 180605-000140</t>
  </si>
  <si>
    <t>ZH493</t>
  </si>
  <si>
    <t>Katetr moÄŤovĂ˝ foley CH16 180605-000160</t>
  </si>
  <si>
    <t>ZH818</t>
  </si>
  <si>
    <t>Katetr moÄŤovĂ˝ foley CH20 180605-000200</t>
  </si>
  <si>
    <t>ZN410</t>
  </si>
  <si>
    <t>Katetr moÄŤovĂ˝ nelaton 16CH Silasil balĂłnkovĂ˝ 28 dnĂ­ bal. Ăˇ 10 ks 186005-000160</t>
  </si>
  <si>
    <t>ZN411</t>
  </si>
  <si>
    <t>Katetr moÄŤovĂ˝ nelaton 18CH Silasil balĂłnkovĂ˝ 28 dnĂ­ bal. Ăˇ 10 ks 186005-000180</t>
  </si>
  <si>
    <t>ZS241</t>
  </si>
  <si>
    <t>Katetr moÄŤovĂ˝ nelaton profilometrickĂ˝ 3 lumen, 9Ch/400 mm, vzdĂˇlenost mezi otvory 10/60 mm, bal. Ăˇ 10 ks MMMT5891A</t>
  </si>
  <si>
    <t>ZC947</t>
  </si>
  <si>
    <t>Katetr moÄŤovĂ˝ tiemann 12Ch s balonkem bal. Ăˇ 12 ks K02-9812-02</t>
  </si>
  <si>
    <t>ZC743</t>
  </si>
  <si>
    <t>Katetr moÄŤovĂ˝ tiemann 14Ch s balonkem bal. Ăˇ 12 ks 9814-02</t>
  </si>
  <si>
    <t>ZR426</t>
  </si>
  <si>
    <t>Katetr moÄŤovĂ˝ Tiemann 16Ch s balonkem 5/15 ml, muĹľi, bal. Ăˇ 10 ks 2FC16TM</t>
  </si>
  <si>
    <t>ZB891</t>
  </si>
  <si>
    <t>Katetr moÄŤovĂ˝ tiemann 18CH s balonkem bal. Ăˇ 12 ks 9818-02</t>
  </si>
  <si>
    <t>ZS240</t>
  </si>
  <si>
    <t>Katetr moÄŤovĂ˝ tiemann 2 lumen 10Ch/400 mm, vzdĂˇlenost mezi otvory 60 mm bal. Ăˇ 10 ks MMT5501</t>
  </si>
  <si>
    <t>ZB892</t>
  </si>
  <si>
    <t>Katetr moÄŤovĂ˝ tiemann 20CH s balonkem bal. Ăˇ 12 ks 9820-02</t>
  </si>
  <si>
    <t>KI851</t>
  </si>
  <si>
    <t>katetr nĂˇhradnĂ­ 14F k nefrosetu BALTON KNEF14F</t>
  </si>
  <si>
    <t>KM158</t>
  </si>
  <si>
    <t>katetr ureterĂˇlnĂ­ pĹ™Ă­stupovĂ˝ Rocaus Platinum BIFLEX Acces sheath - dvoukanĂˇlovĂ˝ 10/12F, 35 cm ROUS1035ST</t>
  </si>
  <si>
    <t>KM159</t>
  </si>
  <si>
    <t>katetr ureterĂˇlnĂ­ pĹ™Ă­stupovĂ˝ Rocaus Platinum BIFLEX Acces sheath - dvoukanĂˇlovĂ˝ 10/12F, 45 cm ROUS1045ST</t>
  </si>
  <si>
    <t>ZK884</t>
  </si>
  <si>
    <t>Kohout trojcestnĂ˝ discofix modrĂ˝ 4095111</t>
  </si>
  <si>
    <t>ZH808</t>
  </si>
  <si>
    <t>NĂˇdoba na histologickĂ˝ mat. s pufrovanĂ˝m formalĂ­nem HISTOFOR 20 ml bal. Ăˇ 100 ks BFS-20</t>
  </si>
  <si>
    <t>ZE310</t>
  </si>
  <si>
    <t>NĂˇdoba na kontaminovanĂ˝ odpad CS 6 l pĹŻv. 077802300</t>
  </si>
  <si>
    <t>ZQ138</t>
  </si>
  <si>
    <t>NĹŻĹľky chirurgickĂ© rovnĂ© hrotnatĂ© 150 mm TK-AJ 025-15</t>
  </si>
  <si>
    <t>ZF853</t>
  </si>
  <si>
    <t>NoĹľĂ­k fasciĂˇlnĂ­ 090070 (dĹ™Ă­v.k.ÄŤ. G14519)</t>
  </si>
  <si>
    <t>ZQ016</t>
  </si>
  <si>
    <t>Ochrana ultrazvukovĂ˝ch sond vaginĂˇlnĂ­ch - suchĂˇ latex bal. Ăˇ 200 ks I1002</t>
  </si>
  <si>
    <t>ZB930</t>
  </si>
  <si>
    <t>PeĂˇn rovnĂ˝ rochester 140 mm P01123</t>
  </si>
  <si>
    <t>ZO984</t>
  </si>
  <si>
    <t>PeĂˇn svorka rovnĂˇ mosqito 125 mm PL817-140/U</t>
  </si>
  <si>
    <t>ZQ143</t>
  </si>
  <si>
    <t>Pinzeta anatomickĂˇ rovnĂˇ ĂşzkĂˇ 145 mm TK-BA 100-14</t>
  </si>
  <si>
    <t>ZA756</t>
  </si>
  <si>
    <t>Prst vyĹˇetĹ™ovacĂ­ s manĹľetou 9031</t>
  </si>
  <si>
    <t>ZA883</t>
  </si>
  <si>
    <t>Rourka rektĂˇlnĂ­ CH18 dĂ©lka 40 cm 19-18.100</t>
  </si>
  <si>
    <t>KM180</t>
  </si>
  <si>
    <t>set nefrostomickĂ˝ punkÄŤnĂ­ NEPHROquick 10Ch, 2 dilatĂˇtory, dilataÄŤnĂ­ katetr, navĂ­c s oÄŤkem nad balĂłnkem, bal. Ăˇ 5 ks 2607</t>
  </si>
  <si>
    <t>KM142</t>
  </si>
  <si>
    <t>set nefrostomickĂ˝ punkÄŤnĂ­ Seldinger - Teutonia ONE-STEP - Mâ€˘DrainÂ® Catheter with locking pigtail 12F, 25cm D11012025</t>
  </si>
  <si>
    <t>KL373</t>
  </si>
  <si>
    <t>set nefrostomickĂ˝ punkÄŤnĂ­ UROMED, 4 dilatĂˇtory 7 Ch, 9 Ch, 11 Ch a 13 Ch, katetr balonkovĂ˝ sÂ centrĂˇlnĂ­m otvorem vel. 14 Ch, bal. Ăˇ 5 Ks; 2604-14</t>
  </si>
  <si>
    <t>ZK457</t>
  </si>
  <si>
    <t>Set promĂ˝vacĂ­ dvoucestnĂ˝ pro urologii M060770S</t>
  </si>
  <si>
    <t>KM932</t>
  </si>
  <si>
    <t>set renĂˇlnĂ­ a nefrostomickĂ˝ katetr s balĂłnkem silikon 14 FR / 40cm / 3ml NE-261405</t>
  </si>
  <si>
    <t>KM933</t>
  </si>
  <si>
    <t>set renĂˇlnĂ­ a nefrostomickĂ˝ katetr s balĂłnkem silikon 16 FR / 40cm / 5ml NE-261605</t>
  </si>
  <si>
    <t>KK958</t>
  </si>
  <si>
    <t>set renĂˇlnĂ­ a nefrostomickĂ˝ katetr sÂ balĂłnkem se styletem silikon 12 Fr / 25 cm / 2 ml NE-291805</t>
  </si>
  <si>
    <t>KK957</t>
  </si>
  <si>
    <t>set renĂˇlnĂ­ a nefrostomickĂ˝ katetr sÂ balĂłnkem se styletem silikon 12 Fr/ 25 cm / 2 ml NE-291205</t>
  </si>
  <si>
    <t>KK953</t>
  </si>
  <si>
    <t>Set renĂˇlnĂ­ a nefrostomickĂ˝ katetr sÂ balĂłnkem silikon 10 Fr / 40 cm / 1,5 ml NE-261005</t>
  </si>
  <si>
    <t>KK954</t>
  </si>
  <si>
    <t>set renĂˇlnĂ­ a nefrostomickĂ˝ katetr sÂ balĂłnkem silikon 12 Fr / 40 cm / 2 ml NE-261205</t>
  </si>
  <si>
    <t>KK955</t>
  </si>
  <si>
    <t>set renĂˇlnĂ­ a nefrostomickĂ˝ katetr sÂ balĂłnkem silikon 18 Fr / 40 cm / 5 ml NE-261805</t>
  </si>
  <si>
    <t>ZR194</t>
  </si>
  <si>
    <t>Sonda k litotriptoru ShockPulse opakovatelnÄ› pouĹľitelnĂˇ URS 1,50 mm / 4,5 Fr., dĂ©lka 564 mm â€“ zelenĂˇ EGSPL-PR150</t>
  </si>
  <si>
    <t>ZR427</t>
  </si>
  <si>
    <t>Sonda k litotriptoru ShockPulse, PEK, opakovatelnÄ› pouĹľitelnĂˇ, 3,4 mm / 10,2 Fr, dĂ©lka 396 mm - modrĂˇ EGSPL-PR340</t>
  </si>
  <si>
    <t>ZN854</t>
  </si>
  <si>
    <t>StĹ™Ă­kaÄŤka injekÄŤnĂ­ arteriĂˇlnĂ­ 1,5 ml bez jehly s heparinem na stanovenĂ­ krevnĂ­ch plynĹŻ Astrup (analyzĂˇtor Radiometer) bal. Ăˇ 100 ks safe PICO Aspirator 956-622</t>
  </si>
  <si>
    <t>ZA791</t>
  </si>
  <si>
    <t>StĹ™Ă­kaÄŤka janett 3-dĂ­lnĂˇ 150 ml sterilnĂ­ vyplachovacĂ­ KDM870822</t>
  </si>
  <si>
    <t>ZK640</t>
  </si>
  <si>
    <t>TÄ›snÄ›nĂ­ bal. Ăˇ 10 ks 8801</t>
  </si>
  <si>
    <t>ZB822</t>
  </si>
  <si>
    <t>Tampon odbÄ›rovĂ˝ plastovĂˇ tyÄŤinka bal. Ăˇ 100 ks 155C (1656) - povoleno pouze pro urologii, oÄŤnĂ­ klinika, HOK</t>
  </si>
  <si>
    <t>KB830</t>
  </si>
  <si>
    <t>vĂˇleÄŤ.vapor.elek. EVAP 8423.031</t>
  </si>
  <si>
    <t>ZB985</t>
  </si>
  <si>
    <t>Zkumavka moÄŤovĂˇ urin-monovette s pĂ­stem 10 ml sterilnĂ­ bal. Ăˇ 100 ks 10.252.020</t>
  </si>
  <si>
    <t>Zkumavka moÄŤovĂˇ urin-monovette s pĂ­stem 10 ml sterilnĂ­ bal. Ăˇ 100 ks 10.252.020 - nahrazeno ZT884</t>
  </si>
  <si>
    <t>ZB775</t>
  </si>
  <si>
    <t>Zkumavka odbÄ›rovĂˇ Vacuette koagulace modrĂˇ Quick 4,5 ml 3,2% CitrĂˇt sodnĂ˝ modrĂˇ 454329</t>
  </si>
  <si>
    <t>50115064</t>
  </si>
  <si>
    <t>ZPr - šicí materiál (Z529)</t>
  </si>
  <si>
    <t>ZA250</t>
  </si>
  <si>
    <t>Ĺ itĂ­ ethibond gr 2-0 90 cm, 2 x SH bal. Ăˇ 12 ks W6767</t>
  </si>
  <si>
    <t>ZB650</t>
  </si>
  <si>
    <t>Ĺ itĂ­ ethibond grn 1 3 x 45 cm bal. Ăˇ 36 ks (EH6856H) EH6436H</t>
  </si>
  <si>
    <t>ZR997</t>
  </si>
  <si>
    <t>Ĺ itĂ­ novosyn fialovĂ˝ 2 (5) bal. Ăˇ 36 ks C0058210</t>
  </si>
  <si>
    <t>ZJ135</t>
  </si>
  <si>
    <t>Ĺ itĂ­ supolene zelenĂ˝ 3,5EP 0 USP Ăˇ 36 ks 90618</t>
  </si>
  <si>
    <t>ZP855</t>
  </si>
  <si>
    <t>Jehla bioptickĂˇ evocore (T) 18G x 200 mm  bal. Ăˇ 10 ks EC18200(T)</t>
  </si>
  <si>
    <t>ZQ311</t>
  </si>
  <si>
    <t>Jehla bioptickĂˇ evocore (T) 18G x 300 mm EC18300(T)</t>
  </si>
  <si>
    <t>ZA999</t>
  </si>
  <si>
    <t>Jehla injekÄŤnĂ­ 0,5 x 16 mm oranĹľovĂˇ 4657853</t>
  </si>
  <si>
    <t>ZA834</t>
  </si>
  <si>
    <t>Jehla injekÄŤnĂ­ 0,7 x 40 mm ÄŤernĂˇ 4660021</t>
  </si>
  <si>
    <t>ZA836</t>
  </si>
  <si>
    <t>Jehla injekÄŤnĂ­ 0,9 x 70 mm ĹľlutĂˇ 4665791</t>
  </si>
  <si>
    <t>ZK683</t>
  </si>
  <si>
    <t>Rukavice operaÄŤnĂ­ latex bez pudru chlorovanĂ© sterilnĂ­ ansell gammex PF sensitive vel. 7,0 bal. Ăˇ 50 pĂˇrĹŻ 330051070</t>
  </si>
  <si>
    <t>ZN130</t>
  </si>
  <si>
    <t>Rukavice operaÄŤnĂ­ latex bez pudru sterilnĂ­  PF ansell gammex vel. 6,0 330048060</t>
  </si>
  <si>
    <t>ZN126</t>
  </si>
  <si>
    <t>Rukavice operaÄŤnĂ­ latex bez pudru sterilnĂ­  PF ansell gammex vel. 7,0 330048070</t>
  </si>
  <si>
    <t>ZN108</t>
  </si>
  <si>
    <t>Rukavice operaÄŤnĂ­ latex bez pudru sterilnĂ­  PF ansell gammex vel. 8,0 330048080</t>
  </si>
  <si>
    <t>ZN040</t>
  </si>
  <si>
    <t>Rukavice operaÄŤnĂ­ latex bez pudru sterilnĂ­  PF ansell gammex vel. 8,5 330048085</t>
  </si>
  <si>
    <t>ZN125</t>
  </si>
  <si>
    <t>Rukavice operaÄŤnĂ­ latex bez pudru sterilnĂ­  PF ansell gammex vel.7,5 330048075</t>
  </si>
  <si>
    <t>ZP948</t>
  </si>
  <si>
    <t>Rukavice vyĹˇetĹ™ovacĂ­ nitril nesterilnĂ­ bez pudru basic modrĂ© vel. L bal. Ăˇ 200 ks 44752</t>
  </si>
  <si>
    <t>ZP947</t>
  </si>
  <si>
    <t>Rukavice vyĹˇetĹ™ovacĂ­ nitril nesterilnĂ­ bez pudru basic modrĂ© vel. M bal. Ăˇ 200 ks 44751</t>
  </si>
  <si>
    <t>Rukavice vyĹˇetĹ™ovacĂ­ nitril nesterilnĂ­ bez pudru ONE PLUS vel. M bal. Ăˇ 100 ks 9450-014.04 - nahrazuje ZT478</t>
  </si>
  <si>
    <t>KB712</t>
  </si>
  <si>
    <t>cĂ©vka ureterĂˇlnĂ­  8F AC5208</t>
  </si>
  <si>
    <t>KB706</t>
  </si>
  <si>
    <t>cĂ©vka ureterĂˇlnĂ­ 4N AC5004</t>
  </si>
  <si>
    <t>KB708</t>
  </si>
  <si>
    <t>cĂ©vka ureterĂˇlnĂ­ 5N AC5005</t>
  </si>
  <si>
    <t>KB711</t>
  </si>
  <si>
    <t>cĂ©vka ureterĂˇlnĂ­ 7F AC5207</t>
  </si>
  <si>
    <t>KB722</t>
  </si>
  <si>
    <t>cĂ©vka ureterĂˇlnĂ­ k sigm. 6ch/155 AC4106</t>
  </si>
  <si>
    <t>KB755</t>
  </si>
  <si>
    <t>cĂ©vka ureterĂˇlnĂ­ k sigmoid.5ch AC4105</t>
  </si>
  <si>
    <t>KK545</t>
  </si>
  <si>
    <t>katetr balonkovĂ˝ Folysil muĹľskĂ˝ rovnĂ˝, balonek 10 ml/CH12, 41 cm dlouhĂ˝ AA7112</t>
  </si>
  <si>
    <t>KK546</t>
  </si>
  <si>
    <t>katetr balonkovĂ˝ Folysil muĹľskĂ˝ rovnĂ˝, balonek 10 ml/CH14, 41 cm dlouhĂ˝ AA7114</t>
  </si>
  <si>
    <t>KK547</t>
  </si>
  <si>
    <t>katetr balonkovĂ˝ Folysil muĹľskĂ˝ rovnĂ˝, balonek 10 ml/CH16, 41 cm dlouhĂ˝ AA7116</t>
  </si>
  <si>
    <t>KK548</t>
  </si>
  <si>
    <t>katetr balonkovĂ˝ Folysil muĹľskĂ˝ rovnĂ˝, balonek 10 ml/CH18, 41 cm dlouhĂ˝ AA7118</t>
  </si>
  <si>
    <t>KK549</t>
  </si>
  <si>
    <t>katetr balonkovĂ˝ Folysil muĹľskĂ˝ rovnĂ˝, balonek 10 ml/CH20, 41 cm dlouhĂ˝ AA7120</t>
  </si>
  <si>
    <t>KK550</t>
  </si>
  <si>
    <t>katetr balonkovĂ˝ Folysil muĹľskĂ˝ rovnĂ˝, balonek 10 ml/CH22, 41 cm dlouhĂ˝ AA7122</t>
  </si>
  <si>
    <t>KK748</t>
  </si>
  <si>
    <t>katetr balonkovĂ˝ prostatickĂ˝ Dufour 2 konce hydro X-flow sil.,balonek 50ml/CH22 AB6422</t>
  </si>
  <si>
    <t>KK749</t>
  </si>
  <si>
    <t>katetr balonkovĂ˝ prostatickĂ˝ Dufour 2 konce hydro X-flow sil.,balonek 50ml/CH24 AB6424</t>
  </si>
  <si>
    <t>KK551</t>
  </si>
  <si>
    <t>katetr balonkovĂ˝ prostatickĂ˝ Dufour 3 konce hydro X-flow sil., balonek 50 ml/CH18 XB6318</t>
  </si>
  <si>
    <t>KK552</t>
  </si>
  <si>
    <t>katetr balonkovĂ˝ prostatickĂ˝ Dufour 3 konce hydro X-flow sil., balonek 50 ml/CH20 XB6320</t>
  </si>
  <si>
    <t>KK553</t>
  </si>
  <si>
    <t>katetr balonkovĂ˝ prostatickĂ˝ Dufour 3 konce hydro X-flow sil., balonek 50 ml/CH22 XB6322</t>
  </si>
  <si>
    <t>KK554</t>
  </si>
  <si>
    <t>katetr balonkovĂ˝ prostatickĂ˝ Dufour 3 konce hydro X-flow sil., balonek 50 ml/CH24 XB6324</t>
  </si>
  <si>
    <t>KK555</t>
  </si>
  <si>
    <t>katetr balonkovĂ˝ prostatickĂ˝ Dufour 3 konce hydro X-flow sil., balonek 80 ml/CH18 XB6L18</t>
  </si>
  <si>
    <t>KK556</t>
  </si>
  <si>
    <t>katetr balonkovĂ˝ prostatickĂ˝ Dufour 3 konce hydro X-flow sil., balonek 80 ml/CH20 XB6L20</t>
  </si>
  <si>
    <t>KK542</t>
  </si>
  <si>
    <t>katetr intervenÄŤnĂ­ hydrofobnĂ­ Neoplex, mekkĂ˝ konec 70 cm / CH06 ACR206</t>
  </si>
  <si>
    <t>KK544</t>
  </si>
  <si>
    <t>katetr intervenÄŤnĂ­ hydrofobnĂ­ Neoplex, mekkĂ˝ konec 70 cm / CH4.8 ACR205</t>
  </si>
  <si>
    <t>KB689</t>
  </si>
  <si>
    <t>katetr moÄŤovĂ˝ foley Cysto-Care CH10 pediatrickĂ˝ rovnĂ˝ balonek 3 ml dĂ©lka 30 cm statndard TIP 2-Way silikon bal Ăˇ 5 ks AA6110</t>
  </si>
  <si>
    <t>KB748</t>
  </si>
  <si>
    <t>katetr moÄŤovĂ˝ foley Folysil CH8 pediatrickĂ˝ rovnĂ˝ balonek 3 ml dĂ©lka 25 cm statndard TIP 2-Way silikon bal Ăˇ 5 ks AA6108</t>
  </si>
  <si>
    <t>KK559</t>
  </si>
  <si>
    <t>katetr moÄŤovĂ˝ Folysil Tiemann, 12Ch balonek 10 ml 40 cm AA6312</t>
  </si>
  <si>
    <t>KI847</t>
  </si>
  <si>
    <t>katetr moÄŤovĂ˝ Folysil Tiemann, 14Ch balonek 10 ml AA6314</t>
  </si>
  <si>
    <t>KI848</t>
  </si>
  <si>
    <t>katetr moÄŤovĂ˝ Folysil Tiemann, 16Ch balonek 10 ml AA6316</t>
  </si>
  <si>
    <t>KD586</t>
  </si>
  <si>
    <t>katetr moÄŤovĂ˝ pro Ĺľeny 100Ch.10/18 MPI:100010</t>
  </si>
  <si>
    <t>KD587</t>
  </si>
  <si>
    <t>katetr moÄŤovĂ˝ pro Ĺľeny 100Ch.12/18 MPI:100012</t>
  </si>
  <si>
    <t>KD601</t>
  </si>
  <si>
    <t>katetr moÄŤovĂ˝ tiemann 10Ch MPI:120010</t>
  </si>
  <si>
    <t>KD602</t>
  </si>
  <si>
    <t>katetr moÄŤovĂ˝ tiemann 12Ch MPI:120012</t>
  </si>
  <si>
    <t>KD603</t>
  </si>
  <si>
    <t>katetr moÄŤovĂ˝ tiemann 14Ch/40 MPI:120014</t>
  </si>
  <si>
    <t>KD604</t>
  </si>
  <si>
    <t>katetr moÄŤovĂ˝ tiemann 16Ch/40 MPI:120016</t>
  </si>
  <si>
    <t>KD605</t>
  </si>
  <si>
    <t>katetr moÄŤovĂ˝ tiemann 18Ch/40 MPI:120018</t>
  </si>
  <si>
    <t>KD606</t>
  </si>
  <si>
    <t>katetr moÄŤovĂ˝ tiemann 20Ch/40 MPI:120020</t>
  </si>
  <si>
    <t>KD607</t>
  </si>
  <si>
    <t>katetr moÄŤovĂ˝ tiemann 22Ch/40 MPI:120022</t>
  </si>
  <si>
    <t>KD600</t>
  </si>
  <si>
    <t>katetr moÄŤovĂ˝ tiemann 8Ch MPI:120008</t>
  </si>
  <si>
    <t>KD596</t>
  </si>
  <si>
    <t>katetr nelaton Ch18 MPI:110018</t>
  </si>
  <si>
    <t>KM161</t>
  </si>
  <si>
    <t>katetr prostatickĂ˝ pro trvalĂ˝ proplach trojcestnĂ˝, tvrdĂ˝ 18Ch, CylindrickĂˇ ĹˇpiÄŤka, centrĂˇlnĂ­ otvor, balonek 40-50 ml, bal. Ăˇ 10 ks 2085-18</t>
  </si>
  <si>
    <t>KL375</t>
  </si>
  <si>
    <t>katetr prostatickĂ˝ proplachovacĂ­ UROMED trojcestnĂ˝, cylindrickĂˇ ĹˇpiÄŤka, centrĂˇlnĂ­ otvor, balonek 50 ml, velikost 20 Ch, bal. Ăˇ 10 ks 2085-20</t>
  </si>
  <si>
    <t>KL381</t>
  </si>
  <si>
    <t>katetr prostatickĂ˝ proplachovacĂ­ UROMED trojcestnĂ˝, DUFOURÂ  balonek 60 ml, velikost 20 Ch, bal. Ăˇ 10 ks 2341-20</t>
  </si>
  <si>
    <t>KL382</t>
  </si>
  <si>
    <t>katetr prostatickĂ˝ proplachovacĂ­ UROMED trojcestnĂ˝, DUFOURÂ  balonek 60 ml, velikost 22 Ch, bal. Ăˇ 10 ks 2341-22</t>
  </si>
  <si>
    <t>KB718</t>
  </si>
  <si>
    <t>katetr UD 6ch 2cestnĂ˝ AH5106</t>
  </si>
  <si>
    <t>KB720</t>
  </si>
  <si>
    <t>katetr UD rektĂˇlnĂ­ 10ch AH4810</t>
  </si>
  <si>
    <t>KB713</t>
  </si>
  <si>
    <t>katetr ureterĂˇlnĂ­ Cevassu neoplex sterilnĂ­ dĂ©lka 69 cm, 4 - 10 Ch AC5907</t>
  </si>
  <si>
    <t>50115075</t>
  </si>
  <si>
    <t>ZPr - stenty (Z538)</t>
  </si>
  <si>
    <t>KK732</t>
  </si>
  <si>
    <t>katĂ©tr ureterĂˇlnĂ­ ROCA JJ Gold 7CH jednoroÄŤnĂ­, set ROJG4790ST</t>
  </si>
  <si>
    <t>KK728</t>
  </si>
  <si>
    <t>katĂ©tr ureterĂˇlnĂ­ ROCA JJ Silver 6CH 24 cm jednoroÄŤnĂ­, set ROJS0624ST</t>
  </si>
  <si>
    <t>KK727</t>
  </si>
  <si>
    <t>katĂ©tr ureterĂˇlnĂ­ ROCA JJ Silver 6CH 26 cm jednoroÄŤnĂ­, set ROJS0626ST</t>
  </si>
  <si>
    <t>KK726</t>
  </si>
  <si>
    <t>katĂ©tr ureterĂˇlnĂ­ ROCA JJ Silver 6CH 28 cm jednoroÄŤnĂ­, set ROJS0628ST</t>
  </si>
  <si>
    <t>KJ916</t>
  </si>
  <si>
    <t>katetr vodĂ­cĂ­ double loop JJ Biosoft Duo O/O fixaÄŤnĂ­ drĂˇt CH6,0 26 cm puscher zĂˇmek BNAA64</t>
  </si>
  <si>
    <t>KJ917</t>
  </si>
  <si>
    <t>katetr vodĂ­cĂ­ double loop JJ Biosoft Duo O/O fixaÄŤnĂ­ drĂˇt CH6,0 28 cm puscher zĂˇmek BNAA65</t>
  </si>
  <si>
    <t>KJ977</t>
  </si>
  <si>
    <t>katetr vodĂ­cĂ­ double loop JJ Polyuretan rigid O/O fixaÄŤnĂ­ drĂˇt CH4,8 26 cm jedn. puscher BNBA54</t>
  </si>
  <si>
    <t>KJ978</t>
  </si>
  <si>
    <t>katetr vodĂ­cĂ­ double loop JJ Polyuretan rigid O/O fixaÄŤnĂ­ drĂˇt CH4,8 28 cm jedn. puscher BNBA55</t>
  </si>
  <si>
    <t>KJ979</t>
  </si>
  <si>
    <t>katetr vodĂ­cĂ­ double loop JJ Polyuretan rigid O/O fixaÄŤnĂ­ drĂˇt CH4,8 30 cm jedn. puscher BNBA56</t>
  </si>
  <si>
    <t>KJ898</t>
  </si>
  <si>
    <t>katetr vodĂ­cĂ­ double loop JJ Polyuretan rigid O/O fixaÄŤnĂ­ drĂˇt CH6,0 26 cm jedn. puscher BNBA64</t>
  </si>
  <si>
    <t>KJ899</t>
  </si>
  <si>
    <t>katetr vodĂ­cĂ­ double loop JJ Polyuretan rigid O/O fixaÄŤnĂ­ drĂˇt CH6,0 28 cm jedn. puscher BNBA65</t>
  </si>
  <si>
    <t>KJ900</t>
  </si>
  <si>
    <t>katetr vodĂ­cĂ­ double loop JJ Polyuretan rigid O/O fixaÄŤnĂ­ drĂˇt CH6,0 30 cm jedn. puscher BNBA66</t>
  </si>
  <si>
    <t>KL080</t>
  </si>
  <si>
    <t>katetr vodĂ­cĂ­ double loop JJ Vortek O/O fixaÄŤnĂ­ drĂˇt CH6,0 26 cm pusher zĂˇmek ACB1D4</t>
  </si>
  <si>
    <t>KL081</t>
  </si>
  <si>
    <t>katetr vodĂ­cĂ­ double loop JJ Vortek O/O fixaÄŤnĂ­ drĂˇt CH6,0 28 cm pusher zĂˇmek ACB1D5</t>
  </si>
  <si>
    <t>KL084</t>
  </si>
  <si>
    <t>katetr vodĂ­cĂ­ double loop JJ Vortek O/O fixaÄŤnĂ­ drĂˇt CH7,0 26 cm pusher zĂˇmek ACB1E4</t>
  </si>
  <si>
    <t>KL082</t>
  </si>
  <si>
    <t>katetr vodĂ­cĂ­ double loop JJ Vortek O/O fixaÄŤnĂ­ drĂˇt CH8,0 26 cm pusher zĂˇmek ACB1F4</t>
  </si>
  <si>
    <t>KL083</t>
  </si>
  <si>
    <t>katetr vodĂ­cĂ­ double loop JJ Vortek O/O fixaÄŤnĂ­ drĂˇt CH8,0 28 cm pusher zĂˇmek ACB1F5</t>
  </si>
  <si>
    <t>KL073</t>
  </si>
  <si>
    <t>katetr vodĂ­cĂ­ mono loop J Vortek O/O k drenĂˇĹľi ledvin, fixaÄŤnĂ­ drĂˇt CH7,0 90 cm otevĹ™enĂ˝ distĂˇlnĂ­ konec otvory na smyÄŤce ACA107</t>
  </si>
  <si>
    <t>KI366</t>
  </si>
  <si>
    <t>stent - set teutaflex 4,7CH, 30 cm, o-o Ăˇ 5ks U-334047030</t>
  </si>
  <si>
    <t>KI369</t>
  </si>
  <si>
    <t>stent - set teutaflex 6CH, 28 cm, o-z Ăˇ 5ks U-333006028</t>
  </si>
  <si>
    <t>KE285</t>
  </si>
  <si>
    <t>stent optipur 4,5/30 o-o OPT 3034-0500</t>
  </si>
  <si>
    <t>KE282</t>
  </si>
  <si>
    <t>stent optisoft 4,5/30 o-o OPT 3004-0500</t>
  </si>
  <si>
    <t>KD759</t>
  </si>
  <si>
    <t>stent optisoft open 4,5CH/26 OPT 3004-0300</t>
  </si>
  <si>
    <t>KD761</t>
  </si>
  <si>
    <t>stent optisoft open 6,0CH/26 OPT 3004-1300</t>
  </si>
  <si>
    <t>KH799</t>
  </si>
  <si>
    <t>stent perifernĂ­ ureterĂˇlnĂ­ D-J 6/26 EN-360626</t>
  </si>
  <si>
    <t>KH800</t>
  </si>
  <si>
    <t>stent perifernĂ­ ureterĂˇlnĂ­ D-J 6/28 EN-360628</t>
  </si>
  <si>
    <t>KJ189</t>
  </si>
  <si>
    <t>stent perifernĂ­ ureterĂˇlnĂ­ WHITE STAR double J 7/20 EN-360520</t>
  </si>
  <si>
    <t>KM138</t>
  </si>
  <si>
    <t>stent silikonovĂ˝ roÄŤnĂ­ - set - Ĺ™iditelnĂ˝ Endosil JJ Ureteral Stent - silikon (sada s hydrofilnĂ­m vodĂ­cĂ­m drĂˇtem), 6F/26cm ROJB9626ST</t>
  </si>
  <si>
    <t>KM139</t>
  </si>
  <si>
    <t>stent silikonovĂ˝ roÄŤnĂ­ - set - Ĺ™iditelnĂ˝ Endosil JJ Ureteral Stent - silikon (sada s hydrofilnĂ­m vodĂ­cĂ­m drĂˇtem), 6F/28cm ROJB9628ST</t>
  </si>
  <si>
    <t>KJ920</t>
  </si>
  <si>
    <t>stent ureterĂˇlnĂ­ JJ Vortek Hydro O/O fixaÄŤnĂ­ drĂˇt CH6,0 26 cm pusher zĂˇmek BCFA64</t>
  </si>
  <si>
    <t>KJ921</t>
  </si>
  <si>
    <t>stent ureterĂˇlnĂ­ JJ Vortek Hydro O/O fixaÄŤnĂ­ drĂˇt CH6,0 28 cm pusher zĂˇmek BCFA65</t>
  </si>
  <si>
    <t>KJ922</t>
  </si>
  <si>
    <t>stent ureterĂˇlnĂ­ JJ Vortek Hydro O/O fixaÄŤnĂ­ drĂˇt CH6,0 30 cm pusher zĂˇmek BCFA66</t>
  </si>
  <si>
    <t>KL195</t>
  </si>
  <si>
    <t>stent ureterĂˇlnĂ­ YELLOW STAR Double-J potahovanĂ˝ tumorovĂ˝ sada s vodiÄŤem 7 FR  x 26 cm TU-360726</t>
  </si>
  <si>
    <t>KL196</t>
  </si>
  <si>
    <t>stent ureterĂˇlnĂ­ YELLOW STAR Double-J potahovanĂ˝ tumorovĂ˝ sada s vodiÄŤem 7 FR  x 28 cm TU-360728</t>
  </si>
  <si>
    <t>ZM953</t>
  </si>
  <si>
    <t>Hadice silikon 5 x 9 mm Ăˇ 25 m 34.000.00.108</t>
  </si>
  <si>
    <t>ZB026</t>
  </si>
  <si>
    <t>Hadice silikon 5 x 9 x 2,00 mm Ăˇ 10 m pro drenĂˇĹľ tÄ›l.dutin KVS 60-050090</t>
  </si>
  <si>
    <t>50115080</t>
  </si>
  <si>
    <t>ZPr - staplery, extraktory, endoskop.mat. (Z523)</t>
  </si>
  <si>
    <t>ZT773</t>
  </si>
  <si>
    <t>AdaptĂ©r pro pĹ™ipojenĂ­ k OES Pro resektoskopĹŻm OLYMPUS A3408</t>
  </si>
  <si>
    <t>ZT774</t>
  </si>
  <si>
    <t>Elektroda VF, koagulaÄŤnĂ­, roller, k OES Pro resektoskopĹŻm OLYMPUS, bal. Ăˇ 12 ks WA22538C</t>
  </si>
  <si>
    <t>KI849</t>
  </si>
  <si>
    <t>extraktor koĹˇĂ­k Dormia Nitinol 1,5CH, 120 cm EXN934</t>
  </si>
  <si>
    <t>KI850</t>
  </si>
  <si>
    <t>extraktor koĹˇĂ­k Dormia Nitinol 3,0CH, 90 cm 4 ĹˇikmĂ© drĂˇty EXT424</t>
  </si>
  <si>
    <t>KJ894</t>
  </si>
  <si>
    <t>extraktor koĹˇĂ­k Dormia Nitinol CH3,0 90 cm EXN434</t>
  </si>
  <si>
    <t>KK269</t>
  </si>
  <si>
    <t>extraktor koĹˇĂ­k stone basket 4 vlĂˇkna 2,2fr C-40008933</t>
  </si>
  <si>
    <t>KM183</t>
  </si>
  <si>
    <t>extraktor moÄŤovĂ˝ch kamenĹŻ TUBE in TUBE 4 drĂˇty, nitinol, 120 cm, 2,0Ch, koĹˇĂ­ÄŤek 10 mm, rotace koĹˇĂ­ÄŤku, bal. Ăˇ 5 ks 73201210</t>
  </si>
  <si>
    <t>ZL213</t>
  </si>
  <si>
    <t>KleĹˇtÄ› optickĂ© bioptickĂ© pro 12Â° optiku, lĹľĂ­covĂ˝ typ, OES Pro resektoskopĹŻm OLYMPUSA 20712A</t>
  </si>
  <si>
    <t>ZM612</t>
  </si>
  <si>
    <t>KliÄŤka koagulaÄŤnĂ­ endoresekÄŤnĂ­, 0,9% NaCl pro HSK optiku 30% bal. Ăˇ 12 ks WA22306D</t>
  </si>
  <si>
    <t>ZQ584</t>
  </si>
  <si>
    <t>Optika  cystoskopickĂˇ R. WOLF  Panoview, Ăşhel pohledu 0Â°, prĹŻmÄ›r 4 mm, dĂ©lka 305 mm 8650414</t>
  </si>
  <si>
    <t>ZT775</t>
  </si>
  <si>
    <t>StĹ™Ă­kaÄŤka janett proplachovĂˇ, 150 ml, pevnĂ© pĹ™ipojenĂ­, k OES Pro resektoskopĹŻm OLYMPUS, autoklĂˇvovatelnĂˇ A0556</t>
  </si>
  <si>
    <t>ZT573</t>
  </si>
  <si>
    <t>Ureterorenoskop flexibilnĂ­ EUĘ·Scope, pro pouĹľitĂ­ s video procesorem DOSTM (Model: EOS-B-01), jednorĂˇzovĂ˝, vnÄ›jĹˇĂ­ prĹŻm. distĂˇl. konce 2,57 mm, vnitĹ™. prĹŻm. nĂˇstroj. kanĂˇlu 1,2 mm US31B-12</t>
  </si>
  <si>
    <t>ZC745</t>
  </si>
  <si>
    <t>Katetr moÄŤovĂ˝ tiemann 22CH s balonkem bal. Ăˇ 12 ks 9822-02</t>
  </si>
  <si>
    <t>50115011</t>
  </si>
  <si>
    <t>IUTN - ostat.nákl.PZT (Z515)</t>
  </si>
  <si>
    <t>ZJ032</t>
  </si>
  <si>
    <t>ImplantĂˇt urologickĂ˝ suburetrĂˇlnĂ­ pĂˇska s polĹˇtĂˇĹ™kem ATOMS ATS5041</t>
  </si>
  <si>
    <t>ZP177</t>
  </si>
  <si>
    <t>PĂˇska na lĂ©ÄŤbu pĂˇnevnĂ­ho dna A.M.I.Multi Purpose Sling nevstĹ™ebatelnĂˇ PFR5021</t>
  </si>
  <si>
    <t>KB699</t>
  </si>
  <si>
    <t>drĂ©n - set epicistostomickĂ˝ EPI set 15ch AJ7115</t>
  </si>
  <si>
    <t>KB757</t>
  </si>
  <si>
    <t>drĂ©n nefrostomickĂ˝ 6,0 ch vĂ˝mÄ›nnĂ˝ RE410640</t>
  </si>
  <si>
    <t>KB758</t>
  </si>
  <si>
    <t>drĂ©n nefrostomickĂ˝ 7,0 ch vĂ˝mÄ›nnĂ˝ RE410740</t>
  </si>
  <si>
    <t>KB759</t>
  </si>
  <si>
    <t>drĂ©n nefrostomickĂ˝ 8,0 ch vĂ˝mÄ›nnĂ˝ D00RP410850</t>
  </si>
  <si>
    <t>ZC018</t>
  </si>
  <si>
    <t>Klip hem-o-lok XL bal. Ăˇ 14 ks 544250</t>
  </si>
  <si>
    <t>ZM565</t>
  </si>
  <si>
    <t>Lepidlo tkĂˇĹovĂ© 5 ml floseal 1503353</t>
  </si>
  <si>
    <t>50115066</t>
  </si>
  <si>
    <t>ZPr - šicí materiál robot (Z531)</t>
  </si>
  <si>
    <t>ZU229</t>
  </si>
  <si>
    <t>Ĺ itĂ­ Stratafix spiral MONOCRYL Plus, sĂ­la vlĂˇkna 3-0, dĂ©lka vlĂˇkna 23 cm, typ jehly SH, dĂ©lka jehly 26 mm, zakĹ™ivenĂ­ Â˝ C, vstĹ™ebatelnĂ©, bal. Ăˇ 12 ks SXMP1B427</t>
  </si>
  <si>
    <t>ZU227</t>
  </si>
  <si>
    <t>Ĺ itĂ­ Stratafix spiral MONOCRYL Plus, sĂ­la vlĂˇkna 4-0, dĂ©lka vlĂˇkna 23 cm, typ jehly SH, dĂ©lka jehly 26 mm, zakĹ™ivenĂ­ Â˝ C, vstĹ™ebatelnĂ©, bal. Ăˇ 12 ks SXPP1B427</t>
  </si>
  <si>
    <t>ZI401</t>
  </si>
  <si>
    <t>Ĺ itĂ­ V-LOC dĂ©lka stehu 30 cm bal. Ăˇ 12 ks VLOCL0615</t>
  </si>
  <si>
    <t>ZI400</t>
  </si>
  <si>
    <t>Ĺ itĂ­ V-LOC sĂ­la vlĂˇkna 3-0, dĂ©lka vlĂˇkna 15 cm, typ jehly kulatĂˇ (Surgalloy) dĂ©lka jehly 26 mm, zakĹ™ivenĂ­ 1/2, bal. Ăˇ. 12 ks VLOCM0604</t>
  </si>
  <si>
    <t>KB688</t>
  </si>
  <si>
    <t>katetr moÄŤovĂ˝ foley Folysil  CH 6 pediatrickĂ˝ rovnĂ˝ balonek 1,5 ml AA6106</t>
  </si>
  <si>
    <t>KD760</t>
  </si>
  <si>
    <t>stent optisoft open 4,5CH/28 OPT 3004-0400</t>
  </si>
  <si>
    <t>KD756</t>
  </si>
  <si>
    <t>stent optisoft tiem 6,0CH/26 OPT 3003-1300</t>
  </si>
  <si>
    <t>KD757</t>
  </si>
  <si>
    <t>stent optisoft tiem 6,0CH/28 OPT 3003-1400</t>
  </si>
  <si>
    <t>KB768</t>
  </si>
  <si>
    <t>stent perifernĂ­ ureterĂˇlnĂ­ White Star D-J 4,7-10 D00EN320510</t>
  </si>
  <si>
    <t>KB770</t>
  </si>
  <si>
    <t>stent perifernĂ­ ureterĂˇlnĂ­ White Star D-J 4,7-15 D00EN320515</t>
  </si>
  <si>
    <t>KB769</t>
  </si>
  <si>
    <t>stent perifernĂ­ ureterĂˇlnĂ­ White Star D-J 5,0-12 D00EN320512</t>
  </si>
  <si>
    <t>KB772</t>
  </si>
  <si>
    <t>stent perifernĂ­ ureterĂˇlnĂ­ White Star D-J 6,0-12 D00EN320612</t>
  </si>
  <si>
    <t>KH803</t>
  </si>
  <si>
    <t>stent perifernĂ­ ureterĂˇlnĂ­ White Star D-J 7/28 EN-330728</t>
  </si>
  <si>
    <t>KH804</t>
  </si>
  <si>
    <t>stent perifernĂ­ ureterĂˇlnĂ­ White Star D-J 7/30 EN-330730</t>
  </si>
  <si>
    <t>KH802</t>
  </si>
  <si>
    <t>stent perifernĂ­ ureterĂˇlnĂ­ WHITE STAR double J D-J 7/28 EN-300728</t>
  </si>
  <si>
    <t>KK345</t>
  </si>
  <si>
    <t>kleĹˇtÄ› k harmonickĂ©mu skalpelu bipolĂˇrnĂ­ EnSeal koagulaÄŤnĂ­ na otevĹ™enou operativu, zahnutĂ© ÄŤelisti k harmonickĂ©mu skalpelu GEN 11 NSLX120L</t>
  </si>
  <si>
    <t>KH890</t>
  </si>
  <si>
    <t>nĹŻĹľky k harmonickĂ©mu skalpelu Harmonic ACE+,ATT 36mm laparoskopickĂ© HAR36-X</t>
  </si>
  <si>
    <t>KG140</t>
  </si>
  <si>
    <t>stapler lineĂˇrnĂ­  s noĹľem (lineĂˇrnĂ­ katr) s 1 zĂˇsobnĂ­kem pro standardnĂ­ tkĂˇĹ velikost 75 mm TLC75</t>
  </si>
  <si>
    <t>stapler lineĂˇrnĂ­  s noĹľemĂ­ TLC75</t>
  </si>
  <si>
    <t>KL434</t>
  </si>
  <si>
    <t>trokar separaÄŤnĂ­ bez bĹ™itu BASX prĹŻm.11 mm dĂ©lka 100 mm bal Ăˇ 6 ks TB11LT</t>
  </si>
  <si>
    <t>KH023</t>
  </si>
  <si>
    <t>zĂˇsobnĂ­k do lineĂˇrnĂ­ho stapleru s noĹľem  modrĂ˝  75 mm TCR75</t>
  </si>
  <si>
    <t>zĂˇsobnĂ­k do stapleru lineĂˇrnĂ­ho s noĹľem TLC75 pro standardnĂ­ tkĂˇĹ velikost 75 mm modrĂ˝ TCR75</t>
  </si>
  <si>
    <t>Spotřeba zdravotnického materiálu - orientační přehled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</si>
  <si>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</si>
  <si>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</si>
  <si>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</si>
  <si>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</si>
  <si>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</si>
  <si>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</si>
  <si>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</si>
  <si>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</si>
  <si>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</si>
  <si>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</si>
  <si>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9 Celkem</t>
  </si>
  <si>
    <t>ON Data</t>
  </si>
  <si>
    <t>lékaři pod odborným dozorem</t>
  </si>
  <si>
    <t>lékaři pod odborným dohledem</t>
  </si>
  <si>
    <t>lékaři specialisté</t>
  </si>
  <si>
    <t>všeobecné sestry bez dohl.</t>
  </si>
  <si>
    <t>všeobecné sestry bez dohl., spec.</t>
  </si>
  <si>
    <t>všeobecné sestry VŠ</t>
  </si>
  <si>
    <t>sanitáři</t>
  </si>
  <si>
    <t>THP</t>
  </si>
  <si>
    <t>Specializovaná ambulantní péče</t>
  </si>
  <si>
    <t>706 - Pracoviště urologie</t>
  </si>
  <si>
    <t>707 - Pracoviště dětské urologie</t>
  </si>
  <si>
    <t>7F6 - Pracov. standardní ústavní lůžkové péče urologické</t>
  </si>
  <si>
    <t>Ambulantní péče ve vyjmenovaných odbornostech (§9) *</t>
  </si>
  <si>
    <t>809 - Pracoviště radiodiagnostiky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</si>
  <si>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</si>
  <si>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</si>
  <si>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</si>
  <si>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</si>
  <si>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</si>
  <si>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Grepl Michal</t>
  </si>
  <si>
    <t>Študentová Zuzana</t>
  </si>
  <si>
    <t>Záťura František</t>
  </si>
  <si>
    <t>Zdravotní výkony vykázané na pracovišti v rámci ambulantní péče dle lékařů *</t>
  </si>
  <si>
    <t>7F6</t>
  </si>
  <si>
    <t>1</t>
  </si>
  <si>
    <t>0224709</t>
  </si>
  <si>
    <t>3</t>
  </si>
  <si>
    <t>0051334</t>
  </si>
  <si>
    <t>KATETR URETERÁLNÍ,POLLACK,FLEXI-TIP U-021305</t>
  </si>
  <si>
    <t>0051990</t>
  </si>
  <si>
    <t>KATETR URETER.PŘÍMÉ OLIV.,FLÉT.,CYL. ZAK.- AC50..5</t>
  </si>
  <si>
    <t>0052832</t>
  </si>
  <si>
    <t>STENT PERIFERNÍ URETERÁLNÍ OPTIPUR,POLYURETAN</t>
  </si>
  <si>
    <t>0052834</t>
  </si>
  <si>
    <t>STENT PERIFERNÍ URETERÁLNÍ OPTIMED,POLYURETAN</t>
  </si>
  <si>
    <t>0054525</t>
  </si>
  <si>
    <t>DRÁT VODÍCÍ</t>
  </si>
  <si>
    <t>0027901</t>
  </si>
  <si>
    <t>STENT URETERÁLNÍ - WHITE STAR DOUBLE-J</t>
  </si>
  <si>
    <t>0053393</t>
  </si>
  <si>
    <t>DRÁT VODÍCÍ HYDROFILNÍ P18 150H,P25 150H,P32 150H,</t>
  </si>
  <si>
    <t>V</t>
  </si>
  <si>
    <t>76022</t>
  </si>
  <si>
    <t>CÍLENÉ VYŠETŘENÍ UROLOGEM</t>
  </si>
  <si>
    <t>76133</t>
  </si>
  <si>
    <t>KALIBRACE URETRY ŽENY</t>
  </si>
  <si>
    <t>76213</t>
  </si>
  <si>
    <t>KATETRIZACE MOČOVÉHO MĚCHÝŘE PERMANENTNÍ CÉVKOU DL</t>
  </si>
  <si>
    <t>76223</t>
  </si>
  <si>
    <t>DILATACE STRIKTURY URETRY MUŽE</t>
  </si>
  <si>
    <t>76539</t>
  </si>
  <si>
    <t>PERKUTÁNNÍ NEFROSTOMIE JEDNOSTRANNÁ (EV. PŘIČTI CY</t>
  </si>
  <si>
    <t>09543</t>
  </si>
  <si>
    <t>Signalni kod</t>
  </si>
  <si>
    <t>76121</t>
  </si>
  <si>
    <t>NEFROSTOMOGRAM (JEN KLINICKÝ VÝKON)</t>
  </si>
  <si>
    <t>09233</t>
  </si>
  <si>
    <t>INJEKČNÍ OKRSKOVÁ ANESTÉZIE</t>
  </si>
  <si>
    <t>76555</t>
  </si>
  <si>
    <t>KOAGULACE V MĚCHÝŘI NEBO URETŘE, DISCIZE URETER. Ú</t>
  </si>
  <si>
    <t>76531</t>
  </si>
  <si>
    <t>CYSTOURETROSKOPIE</t>
  </si>
  <si>
    <t>76215</t>
  </si>
  <si>
    <t>KATETRIZACE URETERU, NEBO EXTRAKCE KONKREMENTU Z M</t>
  </si>
  <si>
    <t>76125</t>
  </si>
  <si>
    <t>UROFLOWMETRIE</t>
  </si>
  <si>
    <t>76801</t>
  </si>
  <si>
    <t>POUŽITÍ TELEVIZNÍHO ŘETĚZCE PŘI ENDOSKOPICKÉM VÝKO</t>
  </si>
  <si>
    <t>76511</t>
  </si>
  <si>
    <t>VÝKON FLEXIBILNÍM CYSTOSKOPEM</t>
  </si>
  <si>
    <t>76565</t>
  </si>
  <si>
    <t>BIOPSIE EV. EXTRAKCE Z MĚCHÝŘE - CIZÍ TĚLESO, KONK</t>
  </si>
  <si>
    <t>76131</t>
  </si>
  <si>
    <t>URETRÁLNÍ TLAKOVÝ PROFIL</t>
  </si>
  <si>
    <t>06</t>
  </si>
  <si>
    <t>706</t>
  </si>
  <si>
    <t>0000502</t>
  </si>
  <si>
    <t>0001656</t>
  </si>
  <si>
    <t>DIPHERELINE S.R.</t>
  </si>
  <si>
    <t>0002439</t>
  </si>
  <si>
    <t>0006215</t>
  </si>
  <si>
    <t>0007981</t>
  </si>
  <si>
    <t>0008499</t>
  </si>
  <si>
    <t>0009210</t>
  </si>
  <si>
    <t>0017011</t>
  </si>
  <si>
    <t>0054539</t>
  </si>
  <si>
    <t>0067547</t>
  </si>
  <si>
    <t>0077018</t>
  </si>
  <si>
    <t>ULTRAVIST 370</t>
  </si>
  <si>
    <t>0085812</t>
  </si>
  <si>
    <t>LIDOCAINE EGIS</t>
  </si>
  <si>
    <t>0125299</t>
  </si>
  <si>
    <t>ELIGARD</t>
  </si>
  <si>
    <t>0168721</t>
  </si>
  <si>
    <t>9999990</t>
  </si>
  <si>
    <t>Nespecifikovany LEK</t>
  </si>
  <si>
    <t>0500646</t>
  </si>
  <si>
    <t>FIRMAGON</t>
  </si>
  <si>
    <t>0500647</t>
  </si>
  <si>
    <t>0155099</t>
  </si>
  <si>
    <t>0155098</t>
  </si>
  <si>
    <t>0200405</t>
  </si>
  <si>
    <t>0185261</t>
  </si>
  <si>
    <t>BCG-MEDAC PRÁŠEK A DISPERZNÍ PROSTŘEDÍ PRO INTRAVE</t>
  </si>
  <si>
    <t>0216670</t>
  </si>
  <si>
    <t>HYDROCORTISON VALEANT</t>
  </si>
  <si>
    <t>0197427</t>
  </si>
  <si>
    <t>LEPTOPROL</t>
  </si>
  <si>
    <t>0211816</t>
  </si>
  <si>
    <t>0107297</t>
  </si>
  <si>
    <t>0,9% SODIUM CHLORIDE IN WATER FOR INJECTION FRESEN</t>
  </si>
  <si>
    <t>0107267</t>
  </si>
  <si>
    <t>0107299</t>
  </si>
  <si>
    <t>0046125</t>
  </si>
  <si>
    <t>0124348</t>
  </si>
  <si>
    <t>0125284</t>
  </si>
  <si>
    <t>0239780</t>
  </si>
  <si>
    <t>0170573</t>
  </si>
  <si>
    <t>0119589</t>
  </si>
  <si>
    <t>0239781</t>
  </si>
  <si>
    <t>0224479</t>
  </si>
  <si>
    <t>MIDAZOLAM KALCEKS</t>
  </si>
  <si>
    <t>0205208</t>
  </si>
  <si>
    <t>0245221</t>
  </si>
  <si>
    <t>HYDROCORTISONE PHARMASWISS</t>
  </si>
  <si>
    <t>0027930</t>
  </si>
  <si>
    <t>STENT PERIFERNÍ URETERÁLNÍ WHITE STAR INTRAOPERATI</t>
  </si>
  <si>
    <t>0028338</t>
  </si>
  <si>
    <t>SET RENÁLNÍ A NEFROSTOMICKÝ RE400740,400840,400940</t>
  </si>
  <si>
    <t>0028347</t>
  </si>
  <si>
    <t>KATETR RENODRAIN SAAMOSTATNÝ PIGTAIL, TYP YELLOW</t>
  </si>
  <si>
    <t>0028382</t>
  </si>
  <si>
    <t>SET RENÁLNÍ A NEFROSTOMICKÝ RE 440720</t>
  </si>
  <si>
    <t>0028411</t>
  </si>
  <si>
    <t>SET RENÁLNÍ A NEFROSTOMICKÝ RE 450105..106..110</t>
  </si>
  <si>
    <t>0046612</t>
  </si>
  <si>
    <t>DRÁT VODÍCÍ LUNDERQUIST RE-420780..180..380</t>
  </si>
  <si>
    <t>0047574</t>
  </si>
  <si>
    <t>DRÁT ZAVÁDĚCÍ PTA - INQWIRE, PTFE POTAH,.035,.038,</t>
  </si>
  <si>
    <t>0052477</t>
  </si>
  <si>
    <t>KATETR PRO URODYNAMICKÉ VYŠ.,TROJC. - AH53..AH56..</t>
  </si>
  <si>
    <t>0058622</t>
  </si>
  <si>
    <t>STENT PERIFERNÍ URETERÁLNÍ WHITE STAR STENOSIS</t>
  </si>
  <si>
    <t>0058756</t>
  </si>
  <si>
    <t>VODIČ DRÁTĚNÝ ROADRUNNER</t>
  </si>
  <si>
    <t>0151449</t>
  </si>
  <si>
    <t>JEHLA BIOPTICKÁ DO DĚLA (BARD MAGNUM)  UNIVERSAL P</t>
  </si>
  <si>
    <t>0052478</t>
  </si>
  <si>
    <t>KATETR PRO URODYNAMICKÉ VYŠ.,DVOJC. - AH51..AH54..</t>
  </si>
  <si>
    <t>0051941</t>
  </si>
  <si>
    <t>KATETR ABDOMINAL PRESSURE,DVOJC. - AH48..</t>
  </si>
  <si>
    <t>0051832</t>
  </si>
  <si>
    <t>KATETR EPICYST.CYSTODRAIN, PUNKČ.VÝMĚNNÝ SET - AJ7</t>
  </si>
  <si>
    <t>0152241</t>
  </si>
  <si>
    <t>EXTRAKTOR UROLOGICKÝ - DORMIA NO-TIP; KOŠÍČEK; NIT</t>
  </si>
  <si>
    <t>0028343</t>
  </si>
  <si>
    <t>SET PUNKČNÍ - FISTOFIX NA LEDVINOVÉ CESTY</t>
  </si>
  <si>
    <t>0152076</t>
  </si>
  <si>
    <t>KATETR DUFOUR, TROJCESTNÝ PROSTATICKÝ, 50, 80 ML -</t>
  </si>
  <si>
    <t>0051973</t>
  </si>
  <si>
    <t>KATETR DOUBLE LOOP ŘID.VODIČ S FIX.PL.- BCAA..BCAB</t>
  </si>
  <si>
    <t>0051783</t>
  </si>
  <si>
    <t>EXTRAKTOR DORMIA NSTONE, 4 HELIKÁLNÍ VLÁKNA - EXT2</t>
  </si>
  <si>
    <t>0152073</t>
  </si>
  <si>
    <t>STENT URETERÁLNÍ - VORTEK - DOUBLE J - HYDROFILNÍ</t>
  </si>
  <si>
    <t>0051804</t>
  </si>
  <si>
    <t>KATETR DOUBLE LOOP VODIČ S FIX.PL. - BNBA..BNBB</t>
  </si>
  <si>
    <t>0052451</t>
  </si>
  <si>
    <t>KATETR DUFOUR,DVOUC.PROST.,50ML - AB64..</t>
  </si>
  <si>
    <t>0051815</t>
  </si>
  <si>
    <t>KATETR SINGL.LOOP K TU/PERK.DREN.LEDV.,VODIČ FIX.P</t>
  </si>
  <si>
    <t>0028363</t>
  </si>
  <si>
    <t>SET RENÁLNÍ A NEFROSTOMICKÝ RE 412240</t>
  </si>
  <si>
    <t>0028342</t>
  </si>
  <si>
    <t>SET RENÁLNÍ A NEFROSTOMICKÝ RE 401440</t>
  </si>
  <si>
    <t>0046610</t>
  </si>
  <si>
    <t>STENT URETERÁLNÍ - YELLOW STAR TU DOUBLE-J,POTAH P</t>
  </si>
  <si>
    <t>0051795</t>
  </si>
  <si>
    <t>KATETR DOUBLE LOOP ŘID.VODIČ S FIX.PL.-ACB1..ACB9</t>
  </si>
  <si>
    <t>0200624</t>
  </si>
  <si>
    <t>JEHLA METALICKÁ PRO APL TERAPEUTIK DO STĚNY MOČ. C</t>
  </si>
  <si>
    <t>0028344</t>
  </si>
  <si>
    <t>SET RENÁLNÍ A NEFROSTOMICKÝ RE 400842..942</t>
  </si>
  <si>
    <t>0152162</t>
  </si>
  <si>
    <t>STENT URETERÁLNÍ T-SPEEDFLEX - DLOUHODOBÝ DOUBLE-J</t>
  </si>
  <si>
    <t>0051937</t>
  </si>
  <si>
    <t>KATETR PRO URODYNAMICKÉ VYŠ.,DVOJC. - AH24..AH21..</t>
  </si>
  <si>
    <t>0053384</t>
  </si>
  <si>
    <t>SET NEFROSTOMICKÝ</t>
  </si>
  <si>
    <t>09121</t>
  </si>
  <si>
    <t>PUNKCE PARENCHYMATICKÉHO ORGÁNU NEBO DUTINY</t>
  </si>
  <si>
    <t>09137</t>
  </si>
  <si>
    <t>UZ VYŠETŘENÍ DVOU ORGÁNŮ V NĚKOLIKA ROVINÁCH</t>
  </si>
  <si>
    <t>09216</t>
  </si>
  <si>
    <t>INJEKCE DO MĚKKÝCH TKÁNÍ NEBO INTRADERMÁLNÍ PUPENY</t>
  </si>
  <si>
    <t>09217</t>
  </si>
  <si>
    <t xml:space="preserve">INTRAVENÓZNÍ INJEKCE U KOJENCE NEBO DÍTĚTE  DO 10 </t>
  </si>
  <si>
    <t>09237</t>
  </si>
  <si>
    <t>OŠETŘENÍ A PŘEVAZ RÁNY VČETNĚ OŠETŘENÍ KOŽNÍCH A P</t>
  </si>
  <si>
    <t>09241</t>
  </si>
  <si>
    <t>OŠETŘENÍ A PŘEVAZ RÁNY, KOŽNÍCH A PODKOŽNÍCH AFEKC</t>
  </si>
  <si>
    <t>09511</t>
  </si>
  <si>
    <t>MINIMÁLNÍ KONTAKT LÉKAŘE S PACIENTEM</t>
  </si>
  <si>
    <t>09532</t>
  </si>
  <si>
    <t>VÝKON PROHLÍDKY DISPENZARIZOVANÉ OSOBY</t>
  </si>
  <si>
    <t>09550</t>
  </si>
  <si>
    <t>INFORMACE O VYDÁNÍ ROZHODNUTÍ O DOČASNÉ PRACOVNÍ N</t>
  </si>
  <si>
    <t>09551</t>
  </si>
  <si>
    <t>INFORMACE O VYDÁNÍ ROZHODNUTÍ O UKONČENÍ DOČASNÉ P</t>
  </si>
  <si>
    <t>76023</t>
  </si>
  <si>
    <t>KONTROLNÍ VYŠETŘENÍ UROLOGEM</t>
  </si>
  <si>
    <t>76123</t>
  </si>
  <si>
    <t>URETROCYSTOGRAFIE (JEN KLINICKÝ VÝKON BEZ RTG)</t>
  </si>
  <si>
    <t>76127</t>
  </si>
  <si>
    <t>CYSTOMETRIE PLNÍCÍ</t>
  </si>
  <si>
    <t>76129</t>
  </si>
  <si>
    <t>SYNCHRONNÍ URODYNAMICKÝ ZÁZNAM</t>
  </si>
  <si>
    <t>76217</t>
  </si>
  <si>
    <t>VÝPLACH MOČOVÉHO MĚCHÝŘE, ODSTRANĚNÍ KOAGUL, PŘÍPA</t>
  </si>
  <si>
    <t>76233</t>
  </si>
  <si>
    <t>ASPIRACE HYDROKELY</t>
  </si>
  <si>
    <t>76253</t>
  </si>
  <si>
    <t>BIOPSIE Z PENISU</t>
  </si>
  <si>
    <t>76317</t>
  </si>
  <si>
    <t>VÝMĚNA EPICYSTOSTOMIE</t>
  </si>
  <si>
    <t>76319</t>
  </si>
  <si>
    <t>FRENULOPLASTIKA JAKO SAMOSTATNÝ VÝKON</t>
  </si>
  <si>
    <t>76449</t>
  </si>
  <si>
    <t>INCIZE A DRENÁŽ ABSCESU SKROTA, VARLETE A NADVARLE</t>
  </si>
  <si>
    <t>76497</t>
  </si>
  <si>
    <t>VÝMĚNA NEFROSTOMIE</t>
  </si>
  <si>
    <t>77022</t>
  </si>
  <si>
    <t>CÍLENÉ VYŠETŘENÍ DĚTSKÝM UROLOGEM</t>
  </si>
  <si>
    <t>77023</t>
  </si>
  <si>
    <t>KONTROLNÍ VYŠETŘENÍ DĚTSKÝM UROLOGEM</t>
  </si>
  <si>
    <t>89173</t>
  </si>
  <si>
    <t>ANTEGRÁDNÍ PYELOGRAFIE JEDNOSTRANNÁ</t>
  </si>
  <si>
    <t>89198</t>
  </si>
  <si>
    <t>SKIASKOPIE</t>
  </si>
  <si>
    <t>89517</t>
  </si>
  <si>
    <t>UZ DUPLEXNÍ VYŠETŘENÍ DVOU A VÍCE CÉV, T. J. MORFO</t>
  </si>
  <si>
    <t>09561</t>
  </si>
  <si>
    <t>VYBAVENÍ PACIENTA PRO PÉČI MIMO ZDRAVOTNICKÉ ZAŘÍZ</t>
  </si>
  <si>
    <t>09139</t>
  </si>
  <si>
    <t>UZ VYŠETŘENÍ TŘÍ A VÍCE ORGÁNŮ V NĚKOLIKA ROVINÁCH</t>
  </si>
  <si>
    <t>09119</t>
  </si>
  <si>
    <t xml:space="preserve">ODBĚR KRVE ZE ŽÍLY U DOSPĚLÉHO NEBO DÍTĚTE NAD 10 </t>
  </si>
  <si>
    <t>09135</t>
  </si>
  <si>
    <t>UZ VYŠETŘENÍ POUZE JEDNOHO ORGÁNU V NĚKOLIKA ROVIN</t>
  </si>
  <si>
    <t>09215</t>
  </si>
  <si>
    <t>INJEKCE I. M., S. C., I. D.</t>
  </si>
  <si>
    <t>09545</t>
  </si>
  <si>
    <t>Pohotovostni poplatek POHOTOVOST - nefakturovat po</t>
  </si>
  <si>
    <t>77021</t>
  </si>
  <si>
    <t>KOMPLEXNÍ VYŠETŘENÍ DĚTSKÝM UROLOGEM</t>
  </si>
  <si>
    <t>09223</t>
  </si>
  <si>
    <t>INTRAVENÓZNÍ INFÚZE U DOSPĚLÉHO NEBO DÍTĚTE NAD 10</t>
  </si>
  <si>
    <t>89169</t>
  </si>
  <si>
    <t>CYSTOURETROGRAFIE</t>
  </si>
  <si>
    <t>09513</t>
  </si>
  <si>
    <t>TELEFONICKÁ KONZULTACE OŠETŘUJÍCÍHO LÉKAŘE PACIENT</t>
  </si>
  <si>
    <t>76255</t>
  </si>
  <si>
    <t>PUNKČNÍ BIOPSIE PROSTATY</t>
  </si>
  <si>
    <t>99999</t>
  </si>
  <si>
    <t>Nespecifikovany vykon</t>
  </si>
  <si>
    <t>09219</t>
  </si>
  <si>
    <t xml:space="preserve">INTRAVENÓZNÍ INJEKCE U DOSPĚLÉHO ČI DÍTĚTE NAD 10 </t>
  </si>
  <si>
    <t>09133</t>
  </si>
  <si>
    <t>SEDIMENTACE ERYTROCYTŮ</t>
  </si>
  <si>
    <t>09239</t>
  </si>
  <si>
    <t>SUTURA RÁNY A PODKOŽÍ DO 5 CM</t>
  </si>
  <si>
    <t>76235</t>
  </si>
  <si>
    <t>EXTRAKORPORÁLNÍ LITOTRYPSE SOLITÁRNÍHO KONKREMENTU</t>
  </si>
  <si>
    <t>09115</t>
  </si>
  <si>
    <t>ODBĚR BIOLOGICKÉHO MATERIÁLU JINÉHO NEŽ KREV NA KV</t>
  </si>
  <si>
    <t>51881</t>
  </si>
  <si>
    <t>MULTIDISCIPLINÁRNÍ INDIKAČNÍ SEMINÁŘ K URČENÍ OPTI</t>
  </si>
  <si>
    <t>09235</t>
  </si>
  <si>
    <t>ODSTRANĚNÍ MALÝCH LÉZÍ KŮŽE</t>
  </si>
  <si>
    <t>51811</t>
  </si>
  <si>
    <t>INCIZE A DRENÁŽ ABSCESU NEBO HEMATOMU</t>
  </si>
  <si>
    <t>89511</t>
  </si>
  <si>
    <t>UZ INTRAKAVITÁLNÍ VYŠETŘENÍ</t>
  </si>
  <si>
    <t>09249</t>
  </si>
  <si>
    <t>KATETRIZACE MOČOVÉHO MĚCHÝŘE U MUŽE JEDNORÁZOVÁ</t>
  </si>
  <si>
    <t>76365</t>
  </si>
  <si>
    <t>PUNKČNÍ EPICYSTOSTOMIE</t>
  </si>
  <si>
    <t>09123</t>
  </si>
  <si>
    <t>ANALÝZA MOČI CHEMICKY</t>
  </si>
  <si>
    <t>76021</t>
  </si>
  <si>
    <t>KOMPLEXNÍ VYŠETŘENÍ UROLOGEM</t>
  </si>
  <si>
    <t>89165</t>
  </si>
  <si>
    <t>RETROGRÁDNÍ PYELOGRAFIE JEDNOSTRANNÁ</t>
  </si>
  <si>
    <t>76211</t>
  </si>
  <si>
    <t>KATETRIZACE MOČOVÉHO MĚCHÝŘE PERMANENTNÍ CÉVKOU</t>
  </si>
  <si>
    <t>76221</t>
  </si>
  <si>
    <t>DILATACE STRIKTURY URETRY ŽENY</t>
  </si>
  <si>
    <t>76231</t>
  </si>
  <si>
    <t>PENIS - INTRAKAVERNOZNÍ INJEKCE VAZOAKTIVNÍCH LÁTE</t>
  </si>
  <si>
    <t>91846</t>
  </si>
  <si>
    <t>(DRG) BIOPSIE URETERU</t>
  </si>
  <si>
    <t>09616</t>
  </si>
  <si>
    <t>(VZP) DISTANČNÍ KONZULTACE ZDRAVOTNÍHO STAVU AMBUL</t>
  </si>
  <si>
    <t>91847</t>
  </si>
  <si>
    <t>(DRG) ZAVEDENÍ STENTU DO URETERU</t>
  </si>
  <si>
    <t>91844</t>
  </si>
  <si>
    <t>(DRG) EXTRAKCE KONKREMENTU Z URETERU</t>
  </si>
  <si>
    <t>09614</t>
  </si>
  <si>
    <t>91843</t>
  </si>
  <si>
    <t>(DRG) KATETRIZACE URETERU</t>
  </si>
  <si>
    <t>09143</t>
  </si>
  <si>
    <t>73021</t>
  </si>
  <si>
    <t>VYŠETŘENÍ KOROVÝCH EVOKOVANÝCH ODPOVĚDÍ NA ZVUKOVÉ</t>
  </si>
  <si>
    <t>76114</t>
  </si>
  <si>
    <t>ELEKTROMYOGRAFIE S NÁCVIKEM MIKCE (EV. PŘIČTI K ZÁ</t>
  </si>
  <si>
    <t>76569</t>
  </si>
  <si>
    <t>TRIPSE KONKREMENTU V MOČOVÉM MĚCHÝŘI S EXTRAKCÍ FR</t>
  </si>
  <si>
    <t>76113</t>
  </si>
  <si>
    <t>ELEKROMYOGRAFIE (EV. PŘIČTI K ZÁKL. URODYNAMICKÉMU</t>
  </si>
  <si>
    <t>707</t>
  </si>
  <si>
    <t>09253</t>
  </si>
  <si>
    <t>UVOLNĚNÍ PREPUCIA, VČETNĚ NEOPERAČNÍ REPOZICE PARA</t>
  </si>
  <si>
    <t>09555</t>
  </si>
  <si>
    <t>OŠETŘENÍ DÍTĚTE DO 6 LET</t>
  </si>
  <si>
    <t>89515</t>
  </si>
  <si>
    <t>UZ DUPLEXNÍ VYŠETŘENÍ POUZE JEDNÉ CÉVY, T. J. MORF</t>
  </si>
  <si>
    <t>76135</t>
  </si>
  <si>
    <t>FUNKČNÍ UROLOGICKÉ VYŠETŘENÍ U PACIENTŮ S TĚŽKOU N</t>
  </si>
  <si>
    <t>09</t>
  </si>
  <si>
    <t>809</t>
  </si>
  <si>
    <t>89143</t>
  </si>
  <si>
    <t>RTG BŘICHA</t>
  </si>
  <si>
    <t>89163</t>
  </si>
  <si>
    <t>VYLUČOVACÍ UROGRAFIE</t>
  </si>
  <si>
    <t>89167</t>
  </si>
  <si>
    <t>CYSTOGRAFIE</t>
  </si>
  <si>
    <t>89313</t>
  </si>
  <si>
    <t xml:space="preserve">PERKUTÁNNÍ PUNKCE NEBO BIOPSIE ŘÍZENÁ RDG METODOU </t>
  </si>
  <si>
    <t>89327</t>
  </si>
  <si>
    <t>KONTROLNÍ NÁSTŘIK DRENÁŽNÍHO KATÉTRU</t>
  </si>
  <si>
    <t>89455</t>
  </si>
  <si>
    <t>PERKUTÁNNÍ NEFROSTOMIE JEDNOSTRANNÁ</t>
  </si>
  <si>
    <t>89189</t>
  </si>
  <si>
    <t>FISTULOGRAFIE</t>
  </si>
  <si>
    <t>89171</t>
  </si>
  <si>
    <t>URETROGRAFIE RETROGRÁDNÍ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</si>
  <si>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</si>
  <si>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</si>
  <si>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01 - 1IK: I. Interní klinika - kardiologická</t>
  </si>
  <si>
    <t>02 - 2IK-GER: II. Interní klinika gastroenter. a geria.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</si>
  <si>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</si>
  <si>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</si>
  <si>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</si>
  <si>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</si>
  <si>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</si>
  <si>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</si>
  <si>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09 - NOVO: Novorozenecké oddělení</t>
  </si>
  <si>
    <t>10 - DK: Dětská klinika</t>
  </si>
  <si>
    <t>11 - ORT: Ortopedická klinika</t>
  </si>
  <si>
    <t>13 - ORL: Klinika otorinolaryngolog. a chir.hlav.a krku</t>
  </si>
  <si>
    <t>14 - OCNI: Oční klinika</t>
  </si>
  <si>
    <t>16 - PLIC: Klinika plicních nemocí a tuber.</t>
  </si>
  <si>
    <t>17 - NEUR: Neurologická klinika</t>
  </si>
  <si>
    <t>18 - PSY: Klinika psychiatrie</t>
  </si>
  <si>
    <t>20 - KOZNI: Klinika chorob kožních a pohl.</t>
  </si>
  <si>
    <t>21 - ONK: Onkologická klinika</t>
  </si>
  <si>
    <t>22 - KNM: Klinika nukleární medicíny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</si>
  <si>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</si>
  <si>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</si>
  <si>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</si>
  <si>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</si>
  <si>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</si>
  <si>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50 - KCHIR: Kardiochirurgická klinika</t>
  </si>
  <si>
    <t>59 - IPCHO: Oddělení int. péče chirurg. oborů</t>
  </si>
  <si>
    <t>01</t>
  </si>
  <si>
    <t>0051379</t>
  </si>
  <si>
    <t>KATETR SUPRAPUBICKÝ,RUTNER,BALONOVÝ,SET U-081908</t>
  </si>
  <si>
    <t>0052404</t>
  </si>
  <si>
    <t>KATETR DUFOUR,TROJC.PROST.,50,80ML - AB37..AB3D</t>
  </si>
  <si>
    <t>76225</t>
  </si>
  <si>
    <t>SUPRAPUBICKÁ PUNKCE MĚCHÝŘE JEHLOU</t>
  </si>
  <si>
    <t>02</t>
  </si>
  <si>
    <t>03</t>
  </si>
  <si>
    <t>0052455</t>
  </si>
  <si>
    <t>KATETR TROJC.PROST.,50ML - AB60..61..62..</t>
  </si>
  <si>
    <t>04</t>
  </si>
  <si>
    <t>76345</t>
  </si>
  <si>
    <t>REIMPLANTACE URETERU (UCNA)</t>
  </si>
  <si>
    <t>76375</t>
  </si>
  <si>
    <t>CYSTEKTOMIE KOMPLETNÍ S URETEROILEÁLNÍM KONDUITEM</t>
  </si>
  <si>
    <t>05</t>
  </si>
  <si>
    <t>07</t>
  </si>
  <si>
    <t>08</t>
  </si>
  <si>
    <t>0029784</t>
  </si>
  <si>
    <t>SOUPRAVA K SUPRAPUBICKÉ DRENÁŽI 4441036</t>
  </si>
  <si>
    <t>10</t>
  </si>
  <si>
    <t>0056344</t>
  </si>
  <si>
    <t>SADA PUNKČNÍ SUPRAPUBICKÁ - EASYCYST, 170718..1707</t>
  </si>
  <si>
    <t>76427</t>
  </si>
  <si>
    <t>CIRKUMCIZE, DĚTI OD 3 LET A DOSPĚLÍ</t>
  </si>
  <si>
    <t>77115</t>
  </si>
  <si>
    <t>ORCHIDOPEXE JEDNOSTRANNÁ U DĚTÍ DO 3 LET</t>
  </si>
  <si>
    <t>76443</t>
  </si>
  <si>
    <t>ORCHIDOPEXE</t>
  </si>
  <si>
    <t>77123</t>
  </si>
  <si>
    <t>PYELOPLASTIKA JEDNOSTRANNÁ MIKROCHIRURGICKÁ</t>
  </si>
  <si>
    <t>77111</t>
  </si>
  <si>
    <t>CYSTOURETROSKOPIE U DÍTĚTE</t>
  </si>
  <si>
    <t>76451</t>
  </si>
  <si>
    <t>EXCIZE SPERMATOKÉLY NEBO OPERACE HYDROKÉLY JEDNOST</t>
  </si>
  <si>
    <t>76425</t>
  </si>
  <si>
    <t>REPOZICE PARAFIMOZY NEBO UVOLNĚNÍ PREPUCIA, DĚTI O</t>
  </si>
  <si>
    <t>76445</t>
  </si>
  <si>
    <t>KOREKCE TORZE VARLETE VČETNĚ FIXACE DRUHÉHO, POKUD</t>
  </si>
  <si>
    <t>11</t>
  </si>
  <si>
    <t>5F1</t>
  </si>
  <si>
    <t>51353</t>
  </si>
  <si>
    <t>PUNKCE, ODSÁTÍ TENKÉHO STŘEVA, MANIPULACE SE STŘEV</t>
  </si>
  <si>
    <t>51359</t>
  </si>
  <si>
    <t>RESEKCE A ANASTOMÓZA TLUSTÉHO STŘEVA NEBO REKTOSIG</t>
  </si>
  <si>
    <t>51392</t>
  </si>
  <si>
    <t>RELAPAROTOMIE PRO POOPERAČNÍ KRVÁCENÍ, PERITONITID</t>
  </si>
  <si>
    <t>51419</t>
  </si>
  <si>
    <t>MÍSTNÍ EXCIZE LÉZE REKTA TRANSSFINKTERICKÁ, TRANSV</t>
  </si>
  <si>
    <t>51623</t>
  </si>
  <si>
    <t>POUŽITÍ ULTRAZVUKOVÉHO SKALPELU</t>
  </si>
  <si>
    <t>61129</t>
  </si>
  <si>
    <t>EXCIZE KOŽNÍ LÉZE, SUTURA OD 2 DO 10 CM</t>
  </si>
  <si>
    <t>07546</t>
  </si>
  <si>
    <t>(DRG) OTEVŘENÝ PŘÍSTUP</t>
  </si>
  <si>
    <t>07531</t>
  </si>
  <si>
    <t>(DRG) ARTERIOGRAFIE PEROPERAČNÍ</t>
  </si>
  <si>
    <t>07520</t>
  </si>
  <si>
    <t>(DRG) VYTVOŘENÍ A-V SHUNTU - PRIMOOPERACE</t>
  </si>
  <si>
    <t>07550</t>
  </si>
  <si>
    <t>(DRG) ENDOVASKULÁRNÍ PŘÍSTUP PERKUTÁNNÍ NEBO S?PRE</t>
  </si>
  <si>
    <t>07551</t>
  </si>
  <si>
    <t>(DRG) HYBRIDNÍ PŘÍSTUP</t>
  </si>
  <si>
    <t>07481</t>
  </si>
  <si>
    <t>(DRG) IMPLANTACE STENTGRAFTU DO OBLASTI A. POPLITE</t>
  </si>
  <si>
    <t>09567</t>
  </si>
  <si>
    <t>ZÁKROK NA LEVÉ STRANĚ</t>
  </si>
  <si>
    <t>07543</t>
  </si>
  <si>
    <t>(DRG) PRIMOOPERACE</t>
  </si>
  <si>
    <t>54990</t>
  </si>
  <si>
    <t>ODBĚR ŽILNÍHO ŠTĚPU</t>
  </si>
  <si>
    <t>54810</t>
  </si>
  <si>
    <t>PEROPERAČNÍ ANGIOGRAFIE</t>
  </si>
  <si>
    <t>54190</t>
  </si>
  <si>
    <t>OSTATNÍ REKONSTRUKCE TEPEN A BY-PASSY</t>
  </si>
  <si>
    <t>51850</t>
  </si>
  <si>
    <t>PŘEVAZ RÁNY METODOU NPWT ZALOŽENÉ NA KONTROLOVANÉM</t>
  </si>
  <si>
    <t>07379</t>
  </si>
  <si>
    <t>(DRG) BYPASS NEBO NÁHRADA ILIKO - FEMORÁLNÍ PROTET</t>
  </si>
  <si>
    <t>51367</t>
  </si>
  <si>
    <t>APENDEKTOMIE NEBO OPERAČNÍ DRENÁŽ PERIAPENDIKULÁRN</t>
  </si>
  <si>
    <t>54120</t>
  </si>
  <si>
    <t>ANEURYSMA BŘIŠNÍ AORTY (NÁHRADA BIFURKAČNÍ PROTÉZO</t>
  </si>
  <si>
    <t>07564</t>
  </si>
  <si>
    <t>(DRG) EMERGENTNÍ OPERACE KVCH</t>
  </si>
  <si>
    <t>54210</t>
  </si>
  <si>
    <t>VYTVOŘENÍ NEBO ZRUŠENÍ A-V PÍŠTĚLE</t>
  </si>
  <si>
    <t>07562</t>
  </si>
  <si>
    <t>(DRG) PLÁNOVANÁ OPERACE KVCH</t>
  </si>
  <si>
    <t>51511</t>
  </si>
  <si>
    <t>OPERACE KÝLY INQUINÁLNÍ A FEMORÁLNÍ - DOSPĚLÍ, VČE</t>
  </si>
  <si>
    <t>54320</t>
  </si>
  <si>
    <t xml:space="preserve">ENDARTEREKTOMIE KAROTICKÁ A OSTATNÍCH PERIFERNÍCH </t>
  </si>
  <si>
    <t>07552</t>
  </si>
  <si>
    <t>(DRG) OPERAČNÍ VÝKON BEZ MIMOTĚLNÍHO OBĚHU</t>
  </si>
  <si>
    <t>07363</t>
  </si>
  <si>
    <t xml:space="preserve">(DRG) ZAVEDENÍ BIFURKAČNÍHO STENTGRAFTU DO BŘIŠNÍ </t>
  </si>
  <si>
    <t>07468</t>
  </si>
  <si>
    <t>(DRG) TROMBECTOMIE  A. POPLITEA A BÉRCOVÝCH TEPEN</t>
  </si>
  <si>
    <t>51357</t>
  </si>
  <si>
    <t>JEJUNOSTOMIE, ILEOSTOMIE NEBO KOLOSTOMIE, ANTEPOZI</t>
  </si>
  <si>
    <t>07563</t>
  </si>
  <si>
    <t>(DRG) URGENTNÍ OPERACE KVCH</t>
  </si>
  <si>
    <t>51355</t>
  </si>
  <si>
    <t>DVOJ - A VÍCENÁSOBNÁ RESEKCE A (NEBO) ANASTOMÓZA T</t>
  </si>
  <si>
    <t>07404</t>
  </si>
  <si>
    <t>(DRG) BYPASS FEMORO - POPLITEÁLNÍ PROXIMÁLNÍ PROTE</t>
  </si>
  <si>
    <t>09569</t>
  </si>
  <si>
    <t>ZÁKROK NA PRAVÉ STRANĚ</t>
  </si>
  <si>
    <t>07515</t>
  </si>
  <si>
    <t>(DRG) ODBĚR A PŘÍPRAVA ŽILNÍHO ŠTĚPU Z POVRCHOVÝCH</t>
  </si>
  <si>
    <t>07405</t>
  </si>
  <si>
    <t>(DRG) BYPASS FEMORO - POPLITEÁLNÍ PROXIMÁLNÍ AUTOL</t>
  </si>
  <si>
    <t>90953</t>
  </si>
  <si>
    <t>(DRG) VÍCESEGMENTÁLNÍ ANGIOPLASTIKA ENDOVASKULÁRNÍ</t>
  </si>
  <si>
    <t>90954</t>
  </si>
  <si>
    <t>(DRG) KRITICKÁ KONČETINOVÁ ISCHEMIE</t>
  </si>
  <si>
    <t>90959</t>
  </si>
  <si>
    <t>(DRG) ÚPRAVA ŽILNÍHO NEBO TEPENNÉHO ALOŠTĚPU</t>
  </si>
  <si>
    <t>91761</t>
  </si>
  <si>
    <t>(DRG) DERIVAČNÍ STOMIE</t>
  </si>
  <si>
    <t>07530</t>
  </si>
  <si>
    <t xml:space="preserve">(DRG) JINÉ EXTRA - ANATOMICKÉ REKONSTRUKCE (KROMĚ </t>
  </si>
  <si>
    <t>0003708</t>
  </si>
  <si>
    <t>ZYVOXID</t>
  </si>
  <si>
    <t>0004234</t>
  </si>
  <si>
    <t>DALACIN C</t>
  </si>
  <si>
    <t>0011592</t>
  </si>
  <si>
    <t>METRONIDAZOL B. BRAUN</t>
  </si>
  <si>
    <t>0016600</t>
  </si>
  <si>
    <t>0017039</t>
  </si>
  <si>
    <t>VISIPAQUE</t>
  </si>
  <si>
    <t>0020605</t>
  </si>
  <si>
    <t>COLOMYCIN INJEKCE 1 000 000 MEZINÁRODNÍCH JEDNOTEK</t>
  </si>
  <si>
    <t>0025746</t>
  </si>
  <si>
    <t>INVANZ</t>
  </si>
  <si>
    <t>0026127</t>
  </si>
  <si>
    <t>0062464</t>
  </si>
  <si>
    <t>0062465</t>
  </si>
  <si>
    <t>0064831</t>
  </si>
  <si>
    <t>0072972</t>
  </si>
  <si>
    <t>AMOKSIKLAV 1,2 G</t>
  </si>
  <si>
    <t>0076353</t>
  </si>
  <si>
    <t>FORTUM</t>
  </si>
  <si>
    <t>0076354</t>
  </si>
  <si>
    <t>0076360</t>
  </si>
  <si>
    <t>ZINACEF</t>
  </si>
  <si>
    <t>0096414</t>
  </si>
  <si>
    <t>GENTAMICIN LEK</t>
  </si>
  <si>
    <t>0112782</t>
  </si>
  <si>
    <t>GENTAMICIN B.BRAUN</t>
  </si>
  <si>
    <t>0112786</t>
  </si>
  <si>
    <t>0162187</t>
  </si>
  <si>
    <t>0164401</t>
  </si>
  <si>
    <t>0166269</t>
  </si>
  <si>
    <t>0180534</t>
  </si>
  <si>
    <t>MITOMYCIN C KYOWA</t>
  </si>
  <si>
    <t>0136083</t>
  </si>
  <si>
    <t>0134595</t>
  </si>
  <si>
    <t>0064835</t>
  </si>
  <si>
    <t>0113453</t>
  </si>
  <si>
    <t>0156835</t>
  </si>
  <si>
    <t>MEROPENEM KABI</t>
  </si>
  <si>
    <t>0129834</t>
  </si>
  <si>
    <t>0129836</t>
  </si>
  <si>
    <t>0156183</t>
  </si>
  <si>
    <t>0166265</t>
  </si>
  <si>
    <t>0183926</t>
  </si>
  <si>
    <t>AZEPO</t>
  </si>
  <si>
    <t>0141263</t>
  </si>
  <si>
    <t>PIPERACILLIN/TAZOBACTAM MYLAN</t>
  </si>
  <si>
    <t>0195147</t>
  </si>
  <si>
    <t>AMIKACIN MEDOPHARM</t>
  </si>
  <si>
    <t>0183812</t>
  </si>
  <si>
    <t>ARCHIFAR</t>
  </si>
  <si>
    <t>0183817</t>
  </si>
  <si>
    <t>0203855</t>
  </si>
  <si>
    <t>CEFOTAXIME LEK</t>
  </si>
  <si>
    <t>0201961</t>
  </si>
  <si>
    <t>AMPICILIN 1,0 BIOTIKA</t>
  </si>
  <si>
    <t>0201967</t>
  </si>
  <si>
    <t>VULMIZOLIN</t>
  </si>
  <si>
    <t>0216183</t>
  </si>
  <si>
    <t>0216704</t>
  </si>
  <si>
    <t>0158152</t>
  </si>
  <si>
    <t>0230494</t>
  </si>
  <si>
    <t>WILATE</t>
  </si>
  <si>
    <t>0230686</t>
  </si>
  <si>
    <t>0218400</t>
  </si>
  <si>
    <t>0230687</t>
  </si>
  <si>
    <t>0235812</t>
  </si>
  <si>
    <t>0242332</t>
  </si>
  <si>
    <t>0173750</t>
  </si>
  <si>
    <t>0224407</t>
  </si>
  <si>
    <t>0243369</t>
  </si>
  <si>
    <t>0206563</t>
  </si>
  <si>
    <t>0227475</t>
  </si>
  <si>
    <t>0173857</t>
  </si>
  <si>
    <t>0249656</t>
  </si>
  <si>
    <t>9100084</t>
  </si>
  <si>
    <t>BAMLANIVIMAB</t>
  </si>
  <si>
    <t>0210088</t>
  </si>
  <si>
    <t>0210089</t>
  </si>
  <si>
    <t>2</t>
  </si>
  <si>
    <t>0007917</t>
  </si>
  <si>
    <t>Erytrocyty bez buffy coatu</t>
  </si>
  <si>
    <t>0007955</t>
  </si>
  <si>
    <t>Erytrocyty deleukotizované</t>
  </si>
  <si>
    <t>0007957</t>
  </si>
  <si>
    <t>0007963</t>
  </si>
  <si>
    <t>Erytrocyty z aferézy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</si>
  <si>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</si>
  <si>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</si>
  <si>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</si>
  <si>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</si>
  <si>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</si>
  <si>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</si>
  <si>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0407942</t>
  </si>
  <si>
    <t>Příplatek za ozáření</t>
  </si>
  <si>
    <t>0012886</t>
  </si>
  <si>
    <t>JEHLA ULTRA VERESSIHO                  (PN 150)</t>
  </si>
  <si>
    <t>0012892</t>
  </si>
  <si>
    <t>APLIKÁTOR KLIPŮ ENDOSKOPIC.ROTAČNÍ ER 220.320.420</t>
  </si>
  <si>
    <t>0013004</t>
  </si>
  <si>
    <t>STAPLER LINEÁRNÍ - TX60B; TX60G (S PZT 0053770)</t>
  </si>
  <si>
    <t>0013009</t>
  </si>
  <si>
    <t>ZÁSOBNÍK PRO STAPLER LIN S NOŽEM - (TCR/TRT/TRD)75</t>
  </si>
  <si>
    <t>0013010</t>
  </si>
  <si>
    <t xml:space="preserve">STAPLER LINEÁRNÍ S NOŽEM - TCT75; TLC75; TCD75 (S </t>
  </si>
  <si>
    <t>0029181</t>
  </si>
  <si>
    <t>SET NEFROSTOMICKÝ PUNKČNÍ, 340012,.13,.14;341200</t>
  </si>
  <si>
    <t>0029254</t>
  </si>
  <si>
    <t>KATETR TAMPONÁŽNÍ BALÓNKOVÝ, 202201..202600</t>
  </si>
  <si>
    <t>0030647</t>
  </si>
  <si>
    <t>SÍŤKA KÝLNÍ EXTRAPER. SURGIPRO MESH NEVSTŘEBATELNÁ</t>
  </si>
  <si>
    <t>0034333</t>
  </si>
  <si>
    <t>JEHLA PUNKČNÍ, MITTY-POLACKOVA,ECHOTIP</t>
  </si>
  <si>
    <t>0034907</t>
  </si>
  <si>
    <t>KATETR DVOUCESTNÝ VČETNĚ ZAVÁDĚCÍHO SETU    K 43/2</t>
  </si>
  <si>
    <t>0037145</t>
  </si>
  <si>
    <t>PROTÉZA GORE-TEX CÉVNÍ - PRUŽNÁ TENKOSTĚNNÁ</t>
  </si>
  <si>
    <t>0038482</t>
  </si>
  <si>
    <t>DRÁT VODÍCÍ GUIDE WIRE M</t>
  </si>
  <si>
    <t>0051181</t>
  </si>
  <si>
    <t>TROKAR S OSTŘÍM XCEL, PRŮMĚR 11,12MM, DÉLKA 100MM</t>
  </si>
  <si>
    <t>0053772</t>
  </si>
  <si>
    <t>STAPLER LINEÁRNÍ S NOŽEM - TCT10; TLC10 (S PZT 005</t>
  </si>
  <si>
    <t>0053774</t>
  </si>
  <si>
    <t>ZÁSOBNÍK PRO STAPLER LINEÁRNÍ S NOŽEM - TRT10,TCR1</t>
  </si>
  <si>
    <t>0058383</t>
  </si>
  <si>
    <t>VARIKOKÉLA DRG 90837</t>
  </si>
  <si>
    <t>0058396</t>
  </si>
  <si>
    <t>ADRENALEKTOMIE DRG 90857</t>
  </si>
  <si>
    <t>0058401</t>
  </si>
  <si>
    <t>NEFREKTOMIE DRG 90866</t>
  </si>
  <si>
    <t>0058423</t>
  </si>
  <si>
    <t>ENUKLEACE JEDNODUCHÉ CYSTY DRG 90805</t>
  </si>
  <si>
    <t>0062228</t>
  </si>
  <si>
    <t>SÍŤKA KÝLNÍ EXTRAPER.PROLENE NEVSTŘEBATELNÁ</t>
  </si>
  <si>
    <t>0067171</t>
  </si>
  <si>
    <t>IMPLANTÁT UROLOGICKÝ ZÁVĚS.TOT PÁSKA</t>
  </si>
  <si>
    <t>0074317</t>
  </si>
  <si>
    <t>ŠROUB ZAJIŠŤOVACÍ  TITANOVÝ TARGON</t>
  </si>
  <si>
    <t>0074722</t>
  </si>
  <si>
    <t>HŘEB FEMORÁLNÍ PROXIMÁLNÍ TITANOVÝ KRÁTKÝ TARGON P</t>
  </si>
  <si>
    <t>0074723</t>
  </si>
  <si>
    <t>ŠROUB ZAJIŠŤOVACÍ, SAMOŘEZNÝ, UZAMYKATELNÝ TI TARG</t>
  </si>
  <si>
    <t>0082079</t>
  </si>
  <si>
    <t>KRYTÍ COM 30 OBVAZOVÁ TEXTÍLIE KOMBINOVANÁ</t>
  </si>
  <si>
    <t>0151180</t>
  </si>
  <si>
    <t>KAUTER MONOPOLÁRNÍ - 8MM (STAND+S/SI) - ZAHNUTÉ NŮ</t>
  </si>
  <si>
    <t>0151183</t>
  </si>
  <si>
    <t>KAUTER BIPOLÁRNÍ - 8MM (STAND+S/SI) - KLEŠTĚ MARYL</t>
  </si>
  <si>
    <t>0151189</t>
  </si>
  <si>
    <t>JEHELEC - 8MM (STAND+S/SI) - VELKÝ</t>
  </si>
  <si>
    <t>0151193</t>
  </si>
  <si>
    <t>KLEŠTĚ - 8MM (STAND+S/SI)</t>
  </si>
  <si>
    <t>0151210</t>
  </si>
  <si>
    <t>PŘÍSLUŠENSTVÍ (S/SI/XI) - KRYTKA NA MONOPOLÁRNÍ NŮ</t>
  </si>
  <si>
    <t>0151218</t>
  </si>
  <si>
    <t>PŘÍSLUŠENSTVÍ (S)- ROUŠKY STER. ROBOTICKÉ - NÁSTRO</t>
  </si>
  <si>
    <t>0151220</t>
  </si>
  <si>
    <t>PŘÍSLUŠENSTVÍ (S)- ROUŠKY STER. ROBOTICKÉ - KAMERO</t>
  </si>
  <si>
    <t>0151221</t>
  </si>
  <si>
    <t>PŘÍSLUŠENSTVÍ (S)- ROUŠKY STERILNÍ ROBOTICKÉ - KAM</t>
  </si>
  <si>
    <t>0013054</t>
  </si>
  <si>
    <t>STAPLER KOŽNÍ, 35 NEREZ.OCEL. NÁPLNÍ PMW35,PMR35</t>
  </si>
  <si>
    <t>0048555</t>
  </si>
  <si>
    <t>SÍŤKA KÝLNÍ INGUINÁLNÍ/UMBILIK.BIODESIGN INTRAPER.</t>
  </si>
  <si>
    <t>0069986</t>
  </si>
  <si>
    <t>IMPLANTÁT UROLOGICKÝ ZÁVĚS. BULBOURETRÁLNÍ BIO-SLI</t>
  </si>
  <si>
    <t>0058361</t>
  </si>
  <si>
    <t>VÝKON NA LYMFATICKÉM SYSTÉMU DRG 90794</t>
  </si>
  <si>
    <t>0082145</t>
  </si>
  <si>
    <t>NPWT-RENASYS GO SBĚRNÁ NÁDOBA MALÁ</t>
  </si>
  <si>
    <t>0081995</t>
  </si>
  <si>
    <t>NPWT-RENASYS EZ SBĚRNÁ NÁDOBA VELKÁ</t>
  </si>
  <si>
    <t>0082142</t>
  </si>
  <si>
    <t>NPWT-RENASYS F PŘEVAZOVÝ SET STŘEDNÍ M</t>
  </si>
  <si>
    <t>0053479</t>
  </si>
  <si>
    <t>RETRAKTOR SKLOPNÝ- ENDO RETRACT II 10MM</t>
  </si>
  <si>
    <t>0058410</t>
  </si>
  <si>
    <t>PARAAORTÁLNÍ LYMFADENEKTOMIE-RADIKÁLNÍ DRG 90877</t>
  </si>
  <si>
    <t>0082143</t>
  </si>
  <si>
    <t>NPWT-RENASYS F PŘEVAZOVÝ SET VELKÝ L</t>
  </si>
  <si>
    <t>0152127</t>
  </si>
  <si>
    <t>STAPLER LINEÁRNÍ S NOŽEM - LC6045 (PRO PZT 0152133</t>
  </si>
  <si>
    <t>0152130</t>
  </si>
  <si>
    <t>STAPLER LINEÁRNÍ S NOŽEM - LC8045 (PRO PZT 0152134</t>
  </si>
  <si>
    <t>0052556</t>
  </si>
  <si>
    <t>KATETR URETERÁLNÍ DILATAČNÍ PŘÍSTUP.U-FUS-09/12,14</t>
  </si>
  <si>
    <t>0170137</t>
  </si>
  <si>
    <t>NPWT-RENASYS GO SBĚRNÁ NÁDOBA VELKÁ</t>
  </si>
  <si>
    <t>0028383</t>
  </si>
  <si>
    <t>STENT PERIFERNÍ URETERÁLNÍ YELLOW STAR TU DOUBLE-J</t>
  </si>
  <si>
    <t>0037248</t>
  </si>
  <si>
    <t>PROTÉZA GORE-TEX CÉVNÍ - STANDARD S KROUŽKY</t>
  </si>
  <si>
    <t>0141870</t>
  </si>
  <si>
    <t>STENTGRAFT PERIFERNÍ VASKULÁRNÍ - HEMOBAHN-GORE VI</t>
  </si>
  <si>
    <t>0069886</t>
  </si>
  <si>
    <t>IMPLANTÁT SPINÁLNÍ SYSTÉM FIXAČNÍ TENOR TI HRUDNÍ/</t>
  </si>
  <si>
    <t>0055019</t>
  </si>
  <si>
    <t>KLIPOVAČ NA ANEURYSMA YA0515</t>
  </si>
  <si>
    <t>0055017</t>
  </si>
  <si>
    <t>KLIPOVAČ NA ANEURYSMA YA0510</t>
  </si>
  <si>
    <t>0051339</t>
  </si>
  <si>
    <t>KATETR URETERÁLNÍ,POLLACK,UNIVERZÁLNÍ U-0223</t>
  </si>
  <si>
    <t>0059979</t>
  </si>
  <si>
    <t>KLIPY EXTRA TITAN LT300,LT400</t>
  </si>
  <si>
    <t>0051930</t>
  </si>
  <si>
    <t>KATETR FOLYSIL,NEOBLADER,15,30ML - AA68..69..</t>
  </si>
  <si>
    <t>0151090</t>
  </si>
  <si>
    <t>SADA NEFROSTOMICKÁ PUNKČNÍ</t>
  </si>
  <si>
    <t>0152576</t>
  </si>
  <si>
    <t xml:space="preserve">IMPLANTÁT MAXILLOFACIÁLNÍ STŘEDNÍ OBLIČEJOVÁ ETÁŽ </t>
  </si>
  <si>
    <t>0052632</t>
  </si>
  <si>
    <t>VODIČ STANDARD UROLOGICKÝ U-628133</t>
  </si>
  <si>
    <t>0053383</t>
  </si>
  <si>
    <t>0052533</t>
  </si>
  <si>
    <t>KATETR URETERÁLNÍ DILATAČNÍ,SADA U-076000</t>
  </si>
  <si>
    <t>0151580</t>
  </si>
  <si>
    <t>SADA AG - ZAVADĚČ (SHEATH VYZTUŽENÝ, HEMOST. VENTI</t>
  </si>
  <si>
    <t>0052835</t>
  </si>
  <si>
    <t>STENT PERIFERNÍ URETERÁLNÍ PEDIATRICKÝ OPTISOFT,PO</t>
  </si>
  <si>
    <t>0052864</t>
  </si>
  <si>
    <t>SET PŘÍMÝ PUNKČNÍ</t>
  </si>
  <si>
    <t>0115183</t>
  </si>
  <si>
    <t>IMPLANTÁT SPINÁLNÍ FIXAČNÍ SYSTÉM ICOTEC KRČNÍ  PŘ</t>
  </si>
  <si>
    <t>09227</t>
  </si>
  <si>
    <t>I. V. APLIKACE KRVE NEBO KREVNÍCH DERIVÁTŮ</t>
  </si>
  <si>
    <t>32510</t>
  </si>
  <si>
    <t>ZAVEDENÍ DLOUHODOBÉ KANYLACE CENTRÁLNÍHO ŽILNÍHO S</t>
  </si>
  <si>
    <t>51239</t>
  </si>
  <si>
    <t xml:space="preserve">RADIKÁLNÍ EXSTIRPACE AXILÁRNÍCH NEBO INQUINÁLNÍCH </t>
  </si>
  <si>
    <t>51329</t>
  </si>
  <si>
    <t>LOKÁLNÍ EXCIZE NEBO ENUKLEACE TUMORU NEBO JINÉ LÉZ</t>
  </si>
  <si>
    <t>51393</t>
  </si>
  <si>
    <t>EXPLORATIVNÍ LAPAROTOMIE</t>
  </si>
  <si>
    <t>51397</t>
  </si>
  <si>
    <t>OTEVŘENÁ LAVÁŽ PERITONEÁLNÍ DUTINY, SEC. LOOK, LAP</t>
  </si>
  <si>
    <t>51713</t>
  </si>
  <si>
    <t>DIAGNOSTICKÁ VIDEOLAPAROSKOPIE A VIDEOTORAKOSKOPIE</t>
  </si>
  <si>
    <t>61113</t>
  </si>
  <si>
    <t xml:space="preserve">REVIZE, EXCIZE A SUTURA PORANĚNÍ KŮŽE A PODKOŽÍ A </t>
  </si>
  <si>
    <t>76092</t>
  </si>
  <si>
    <t>Roboticka radikalni prostatektomie</t>
  </si>
  <si>
    <t>76329</t>
  </si>
  <si>
    <t>SNESENÍ PERIGENITÁLNÍCH KONDYLOMAT</t>
  </si>
  <si>
    <t>76337</t>
  </si>
  <si>
    <t>PYELOPLASTIKA</t>
  </si>
  <si>
    <t>76343</t>
  </si>
  <si>
    <t>RESEKCE, SUTURA URETERU JEDNOSTRANNÁ</t>
  </si>
  <si>
    <t>76347</t>
  </si>
  <si>
    <t>REIMPLANTACE URETERU S JEHO MODELACÍ</t>
  </si>
  <si>
    <t>76363</t>
  </si>
  <si>
    <t xml:space="preserve">CYSTOTOMIE EV. CYSTOSTOMIE (EXTRAKCE KONKREMENTU, </t>
  </si>
  <si>
    <t>76369</t>
  </si>
  <si>
    <t>RESEKCE MĚCHÝŘE, EV. DIVERTIKULEKTOMIE</t>
  </si>
  <si>
    <t>76397</t>
  </si>
  <si>
    <t>INCIZE A DRENÁŽ PERIURETRÁLNÍHO ABSCESU, HEMATOMU</t>
  </si>
  <si>
    <t>76429</t>
  </si>
  <si>
    <t>PARCIÁLNÍ AMPUTACE PENISU</t>
  </si>
  <si>
    <t>76439</t>
  </si>
  <si>
    <t>ORCHIECTOMIE JEDNOSTRANNÁ</t>
  </si>
  <si>
    <t>76453</t>
  </si>
  <si>
    <t>EPIDIDYMEKTOMIE JEDNOSTRANNÁ</t>
  </si>
  <si>
    <t>76459</t>
  </si>
  <si>
    <t>LIGATURA VAS DEFERENS (VAZEKTOMIE) JEDNOSTRANNÁ</t>
  </si>
  <si>
    <t>76467</t>
  </si>
  <si>
    <t>PROSTATEKTOMIE SUPRAPUBICKÁ</t>
  </si>
  <si>
    <t>76473</t>
  </si>
  <si>
    <t>ADRENALEKTOMIE JEDNOSTRANNÁ (JAKO SAMOSTATNÝ VÝKON</t>
  </si>
  <si>
    <t>76477</t>
  </si>
  <si>
    <t>NEFREKTOMIE LUMBÁLNÍ JEDNOSTRANNÁ</t>
  </si>
  <si>
    <t>76479</t>
  </si>
  <si>
    <t>NEFREKTOMIE TRANSPERITONEÁLNÍ</t>
  </si>
  <si>
    <t>76483</t>
  </si>
  <si>
    <t>RESEKCE LEDVINY NEBO HEMINEFREKTOMIE JEDNOSTRANNÁ</t>
  </si>
  <si>
    <t>76513</t>
  </si>
  <si>
    <t>VÝKON FLEXIBILNÍM URETERORENOSKOPEM</t>
  </si>
  <si>
    <t>76517</t>
  </si>
  <si>
    <t>VÝKON FLEXIBILNÍM NEFROSKOPEM (PŘIČTI K NEFROSKOPI</t>
  </si>
  <si>
    <t>76527</t>
  </si>
  <si>
    <t>URETERORENOSKOPIE</t>
  </si>
  <si>
    <t>76529</t>
  </si>
  <si>
    <t>URETEROSKOPIE S TRIPSÍ KONKREMENTU NEBO EXTRAKCÍ V</t>
  </si>
  <si>
    <t>76533</t>
  </si>
  <si>
    <t>TRANSURETRÁLNÍ PROSTATEKTOMIE</t>
  </si>
  <si>
    <t>76543</t>
  </si>
  <si>
    <t>NEFROSKOPIE PERKUTÁNNÍ JEDNOSTRANNÁ (BEZ CYSTOSKOP</t>
  </si>
  <si>
    <t>76547</t>
  </si>
  <si>
    <t>PERKUTÁNNÍ EXTRAKCE KONKREMENTU JEDNOSTRANNÁ S TRI</t>
  </si>
  <si>
    <t>76553</t>
  </si>
  <si>
    <t>DILATACE URETERU JEDNOSTRANNÁ (PŘIČTI K ZÁKLADNÍMU</t>
  </si>
  <si>
    <t>76557</t>
  </si>
  <si>
    <t xml:space="preserve">TRANSURETRÁLNÍ RESEKCE TUMORU MOČOVÉHO MĚCHÝŘE DO </t>
  </si>
  <si>
    <t>76559</t>
  </si>
  <si>
    <t>TRANSURETRÁLNÍ RESEKCE TUMORU MOČOVÉHO MĚCHÝŘE NAD</t>
  </si>
  <si>
    <t>76563</t>
  </si>
  <si>
    <t>TRANSURETRÁLNÍ RESEKCE NEBO DISCIZE HRDLA MĚCHÝŘE,</t>
  </si>
  <si>
    <t>77129</t>
  </si>
  <si>
    <t>JEDNODOBÁ URETROPLASTIKA BEZ CHORDEKTOMIE NEBO II.</t>
  </si>
  <si>
    <t>00880</t>
  </si>
  <si>
    <t>ROZLIŠENÍ VYKÁZANÉ HOSPITALIZACE JAKO: = NOVÁ HOSP</t>
  </si>
  <si>
    <t>00881</t>
  </si>
  <si>
    <t>ROZLIŠENÍ VYKÁZANÉ HOSPITALIZACE JAKO: = POKRAČOVÁ</t>
  </si>
  <si>
    <t>90857</t>
  </si>
  <si>
    <t>(DRG) ADRENALEKTOMIE LAPAROSKOPICKY</t>
  </si>
  <si>
    <t>99981</t>
  </si>
  <si>
    <t xml:space="preserve">(VZP) PACIENT HOSPITALIZOVANÝ V LŮŽKOVÉM ZAŘÍZENÍ </t>
  </si>
  <si>
    <t>90936</t>
  </si>
  <si>
    <t>(DRG) PYELOPLASTIKA LAPAROSKOPICKY</t>
  </si>
  <si>
    <t>90837</t>
  </si>
  <si>
    <t>(DRG) LAPAROSKOPICKÁ OPERACE VARIKOKÉLY</t>
  </si>
  <si>
    <t>90935</t>
  </si>
  <si>
    <t>(DRG) PROSTATEKTOMIE LAPAROSKOPICKY</t>
  </si>
  <si>
    <t>90780</t>
  </si>
  <si>
    <t>(DRG) CÍLENÁ PUNKCE ORGÁNU NEBO LOŽISKA LAPAROSKOP</t>
  </si>
  <si>
    <t>90866</t>
  </si>
  <si>
    <t>(DRG) NEFREKTOMIE LAPAROSKOPICKY</t>
  </si>
  <si>
    <t>90937</t>
  </si>
  <si>
    <t>(DRG) RESEKCE LEDVINY LAPAROSKOPICKY</t>
  </si>
  <si>
    <t>89311</t>
  </si>
  <si>
    <t xml:space="preserve">INTERVENČNÍ VÝKON ŘÍZENÝ RDG METODOU (SKIASKOPIE, </t>
  </si>
  <si>
    <t>09225</t>
  </si>
  <si>
    <t>KANYLACE CENTRÁLNÍ ŽÍLY ZA KONTROLY CELKOVÉHO STAV</t>
  </si>
  <si>
    <t>00602</t>
  </si>
  <si>
    <t>OD TYPU 02 - PRO NEMOCNICE TYPU 3, (KATEGORIE 6)</t>
  </si>
  <si>
    <t>51371</t>
  </si>
  <si>
    <t>CHOLECYSTEKTOMIE</t>
  </si>
  <si>
    <t>66127</t>
  </si>
  <si>
    <t>MANIPULACE V CELKOVÉ NEBO LOKÁLNÍ ANESTÉZII</t>
  </si>
  <si>
    <t>61125</t>
  </si>
  <si>
    <t>EXCIZE KOŽNÍ LÉZE NAD 10 CM^2, BEZ UZAVŘENÍ VZNIKL</t>
  </si>
  <si>
    <t>51711</t>
  </si>
  <si>
    <t>VÝKON LAPAROSKOPICKÝ A TORAKOSKOPICKÝ</t>
  </si>
  <si>
    <t>51311</t>
  </si>
  <si>
    <t>SPLENEKTOMIE</t>
  </si>
  <si>
    <t>62310</t>
  </si>
  <si>
    <t>NEKREKTOMIE DO 1% POVRCHU TĚLA</t>
  </si>
  <si>
    <t>53471</t>
  </si>
  <si>
    <t>ZLOMENINA HORNÍHO KONCE FEMURU - REPOZICE OTEVŘENÁ</t>
  </si>
  <si>
    <t>61151</t>
  </si>
  <si>
    <t>UZAVŘENÍ DEFEKTU KOŽNÍM LALOKEM MÍSTNÍM NAD 20 CM^</t>
  </si>
  <si>
    <t>57215</t>
  </si>
  <si>
    <t>RESEKCE HRUDNÍ STĚNY</t>
  </si>
  <si>
    <t>00698</t>
  </si>
  <si>
    <t>OD TYPU 98 - PRO NEMOCNICE TYPU 3, (KATEGORIE 6) -</t>
  </si>
  <si>
    <t>76571</t>
  </si>
  <si>
    <t>OPTICKÁ URETROTOMIE</t>
  </si>
  <si>
    <t>76441</t>
  </si>
  <si>
    <t>LYMFADENEKTOMIE RETROPERITONEÁLNÍ</t>
  </si>
  <si>
    <t>76440</t>
  </si>
  <si>
    <t>ORCHIEKTOMIE RADIKÁLNÍ JEDNOSTRANNÁ</t>
  </si>
  <si>
    <t>76601</t>
  </si>
  <si>
    <t>MINIMÁLNĚ INVAZIVNÍ URETROPEXE K LÉČBĚ STRESSOVÉ I</t>
  </si>
  <si>
    <t>51411</t>
  </si>
  <si>
    <t>OPERACE KONEČNÍKU TRANSANÁLNÍ ENDOSKOPICKOU MIKROC</t>
  </si>
  <si>
    <t>63511</t>
  </si>
  <si>
    <t>EXCIZE VULVY</t>
  </si>
  <si>
    <t>51517</t>
  </si>
  <si>
    <t>OPERACE KÝLY S POUŽITÍM ŠTĚPU ČI IMPLANTÁTU, OPERA</t>
  </si>
  <si>
    <t>76471</t>
  </si>
  <si>
    <t>LYMFADENEKTOMIE PÁNEVNÍ</t>
  </si>
  <si>
    <t>76481</t>
  </si>
  <si>
    <t>NEFREKTOMIE TORAKOABDOMINÁLNÍ RADIKÁLNÍ NEBO NEFRO</t>
  </si>
  <si>
    <t>07373</t>
  </si>
  <si>
    <t>(DRG) REVIZE V OBLASTI BŘIŠNÍ AORTY PRO  KRVÁCENÍ</t>
  </si>
  <si>
    <t>77131</t>
  </si>
  <si>
    <t>JEDNODOBÁ URETROPLASTIKA S ŽIVÝM LALOKEM NEBO SLIZ</t>
  </si>
  <si>
    <t>76395</t>
  </si>
  <si>
    <t>MEATOTOMIE A REKONSTRUKCE</t>
  </si>
  <si>
    <t>76651</t>
  </si>
  <si>
    <t>(VZP) roboticky asistovana radikalni prostatektomi</t>
  </si>
  <si>
    <t>76399</t>
  </si>
  <si>
    <t>OPERACE KARUNKULY NEBO PROLAPSU URETRY (VČETNĚ ZAV</t>
  </si>
  <si>
    <t>76311</t>
  </si>
  <si>
    <t>CYSTEKTOMIE KOMPLETNÍ S KONTINENTNÍM STŘEVNÍM KOND</t>
  </si>
  <si>
    <t>51361</t>
  </si>
  <si>
    <t>KOLEKTOMIE SUBTOTÁLNÍ S ILEOSTOMIÍ A UZÁVĚREM REKT</t>
  </si>
  <si>
    <t>76411</t>
  </si>
  <si>
    <t>EXTIRPACE DIVERTIKLU URETRY</t>
  </si>
  <si>
    <t>90794</t>
  </si>
  <si>
    <t xml:space="preserve">(DRG) VÝKON NA LYMFATICKÉM SYSTÉMU LAPAROSKOPICKY </t>
  </si>
  <si>
    <t>57237</t>
  </si>
  <si>
    <t>SUTURA RUPTUTY BRÁNICE TORAKOTOMICKÝM PŘÍSTUPEM</t>
  </si>
  <si>
    <t>76335</t>
  </si>
  <si>
    <t>OPERAČNÍ REVIZE PERIRENÁLNÍCH NEBO PERIURETERÁLNÍC</t>
  </si>
  <si>
    <t>76251</t>
  </si>
  <si>
    <t>BIOPSIE VARLETE OBOUSTRANNÁ</t>
  </si>
  <si>
    <t>76561</t>
  </si>
  <si>
    <t>FOTOKOAGULACE TUMORU LASEREM - (PŘIČTI K CYSTOSKOP</t>
  </si>
  <si>
    <t>76331</t>
  </si>
  <si>
    <t>LYMFADENEKTOMIE ILIOINGUINÁLNÍ JEDNOSTRANNÁ</t>
  </si>
  <si>
    <t>76341</t>
  </si>
  <si>
    <t>URETEROTOMIE- NEBO URETEREKTOMIE VČ. URETEROVEZIKÁ</t>
  </si>
  <si>
    <t>A0001</t>
  </si>
  <si>
    <t>Signalni kod pro navazne doklady</t>
  </si>
  <si>
    <t>D0009</t>
  </si>
  <si>
    <t>Prostatektomie - roboticky pro ZP 207</t>
  </si>
  <si>
    <t>76466</t>
  </si>
  <si>
    <t>ELEKTROVAPORIZACE PROSTATY</t>
  </si>
  <si>
    <t>76421</t>
  </si>
  <si>
    <t xml:space="preserve">SUTURA RUPTURY PŘEDNÍ URETRY (EPICYSTOSTOMIE NENÍ </t>
  </si>
  <si>
    <t>07499</t>
  </si>
  <si>
    <t>(DRG) INTERPOZICE ŽILNÍHO ÚSEKU</t>
  </si>
  <si>
    <t>90872</t>
  </si>
  <si>
    <t>(DRG) PÁNEVNÍ LYMFADENEKTOMIE LAPAROSKOPICKY</t>
  </si>
  <si>
    <t>76656</t>
  </si>
  <si>
    <t>Roboticky asistovana prostatektomie s lymfadenekto</t>
  </si>
  <si>
    <t>76391</t>
  </si>
  <si>
    <t>URETROTOMIE OPERAČNÍ (KÁMEN, CIZÍ TĚLESO)</t>
  </si>
  <si>
    <t>76465</t>
  </si>
  <si>
    <t>INCIZE ABSCESU PROSTATY NEBO SEMENNÉHO VÁČKU</t>
  </si>
  <si>
    <t>D0010</t>
  </si>
  <si>
    <t>Resekce ledviny - roboticky pro ZP 207</t>
  </si>
  <si>
    <t>76515</t>
  </si>
  <si>
    <t>BIOPSIE S KOAGULACÍ V DUTÉM SYSTÉMU LEDVINY (PŘIČT</t>
  </si>
  <si>
    <t>76387</t>
  </si>
  <si>
    <t>UZAVŘENÍ VEZIKOVAGINÁLNÍ PÍŠTĚLE VAGINÁLNÍ CESTOU</t>
  </si>
  <si>
    <t>76417</t>
  </si>
  <si>
    <t>URETROPLASTIKA - I. DOBA MARSUPIALIZACE URETRY</t>
  </si>
  <si>
    <t>76081</t>
  </si>
  <si>
    <t>(VZP) Roboticky asistovanß resekce ledviny</t>
  </si>
  <si>
    <t>91993</t>
  </si>
  <si>
    <t>(DRG) KLINICKÉ STADIUM ZHOUBNÉHO NOVOTVARU III</t>
  </si>
  <si>
    <t>91981</t>
  </si>
  <si>
    <t>(DRG) DOBŘE DIFERENCOVANÝ ZHOUBNÝ NOVOTVAR</t>
  </si>
  <si>
    <t>91983</t>
  </si>
  <si>
    <t xml:space="preserve">(DRG) NÍZCE (SLABĚ, ŠPATNĚ) DIFERENCOVANÝ ZHOUBNÝ </t>
  </si>
  <si>
    <t>91895</t>
  </si>
  <si>
    <t>(DRG) PERITONEKTOMIE - HORNÍ KVADRANT</t>
  </si>
  <si>
    <t>91995</t>
  </si>
  <si>
    <t>(DRG) KLINICKÉ STADIUM ZHOUBNÉHO NOVOTVARU NEZNÁMO</t>
  </si>
  <si>
    <t>91991</t>
  </si>
  <si>
    <t>(DRG) KLINICKÉ STADIUM ZHOUBNÉHO NOVOTVARU I</t>
  </si>
  <si>
    <t>91982</t>
  </si>
  <si>
    <t>(DRG) STŘEDNĚ (MÍRNĚ) DIFERENCOVANÝ ZHOUBNÝ NOVOTV</t>
  </si>
  <si>
    <t>91992</t>
  </si>
  <si>
    <t>(DRG) KLINICKÉ STADIUM ZHOUBNÉHO NOVOTVARU II</t>
  </si>
  <si>
    <t>91994</t>
  </si>
  <si>
    <t>(DRG) KLINICKÉ STADIUM ZHOUBNÉHO NOVOTVARU IV</t>
  </si>
  <si>
    <t>91985</t>
  </si>
  <si>
    <t>(DRG) ZHOUBNÝ NOVOTVAR S NEURČENÝM STUPNĚM DIFEREN</t>
  </si>
  <si>
    <t>91768</t>
  </si>
  <si>
    <t>(DRG) TOTÁLNÍ EXCIZE MEZOKOLON</t>
  </si>
  <si>
    <t>91984</t>
  </si>
  <si>
    <t>(DRG) NEDIFERENCOVANÝ (ANAPLASTICKÝ) ZHOUBNÝ NOVOT</t>
  </si>
  <si>
    <t>89196</t>
  </si>
  <si>
    <t>MOZKOVÁ CISTERNOGRAFIE - KONTRASTNÍ VYŠETŘENÍ, CEL</t>
  </si>
  <si>
    <t>91990</t>
  </si>
  <si>
    <t>(DRG) KLINICKÉ STADIUM ZHOUBNÉHO NOVOTVARU 0 (NOVO</t>
  </si>
  <si>
    <t>91894</t>
  </si>
  <si>
    <t>(DRG) PERITONEKTOMIE - ZÁKLADNÍ KÓD</t>
  </si>
  <si>
    <t>76359</t>
  </si>
  <si>
    <t>URETEROLÝZA PRO PERIURETERÁLNÍ FIBRÓZU S TRANSPOZI</t>
  </si>
  <si>
    <t>90877</t>
  </si>
  <si>
    <t>(DRG) PARAAORTÁLNÍ LYMFADENEKTOMIE LAPAROSKOPICKY</t>
  </si>
  <si>
    <t>76373</t>
  </si>
  <si>
    <t>CYSTEKTOMIE KOMPLETNÍ (BEZ NÁHRADY MĚCHÝŘE)</t>
  </si>
  <si>
    <t>76389</t>
  </si>
  <si>
    <t>UZAVŘENÍ VEZIKOVAGINÁLNÍ PÍŠTĚLE CESTOU TRANSVEZIK</t>
  </si>
  <si>
    <t>76082</t>
  </si>
  <si>
    <t>(VZP) Roboticky asistovanß plastika ledvinnÚ pßnvi</t>
  </si>
  <si>
    <t>76339</t>
  </si>
  <si>
    <t>ODSTRANĚNÍ RETROPERITONEÁLNÍHO TUMORU</t>
  </si>
  <si>
    <t>76357</t>
  </si>
  <si>
    <t>URETERO - KUTANEOSTOMIE JEDNOSTRANNÁ</t>
  </si>
  <si>
    <t>09572</t>
  </si>
  <si>
    <t>VÍCEČETNÝ ZÁKROK</t>
  </si>
  <si>
    <t>76705</t>
  </si>
  <si>
    <t>ROBOTICKY ASISTOVANÁ RADIKÁLNÍ PROSTATEKTOMIE</t>
  </si>
  <si>
    <t>76701</t>
  </si>
  <si>
    <t>ZAVEDENÍ PORTŮ PRO ROBOTICKOU OPERACI</t>
  </si>
  <si>
    <t>76703</t>
  </si>
  <si>
    <t>MATERIÁL K ROBOTICKÉMU VÝKONU Á 30 MINUT</t>
  </si>
  <si>
    <t>76711</t>
  </si>
  <si>
    <t>ROBOTICKÁ EXTENZIVNÍ PÁNEVNÍ NEBO RETROPERITONEÁLN</t>
  </si>
  <si>
    <t>76707</t>
  </si>
  <si>
    <t>ROBOTICKY ASISTOVANÁ RESEKCE LEDVINY</t>
  </si>
  <si>
    <t>76567</t>
  </si>
  <si>
    <t>APLIKACE TERAPEUTIK DO STĚNY MOČOVÉHO MĚCHÝŘE A UR</t>
  </si>
  <si>
    <t>91845</t>
  </si>
  <si>
    <t>(DRG) DISCIZE STRIKTURY URETERU</t>
  </si>
  <si>
    <t>76709</t>
  </si>
  <si>
    <t>ROBOTICKY ASISTOVANÁ PLASTIKA LEDVINNÉ PÁNVIČKY</t>
  </si>
  <si>
    <t>76541</t>
  </si>
  <si>
    <t>PERKUTÁNNÍ DISCISE PYELOURETERÁLNÍHO PŘECHODU (PŘI</t>
  </si>
  <si>
    <t>76393</t>
  </si>
  <si>
    <t>URETROSTOMIE</t>
  </si>
  <si>
    <t>76323</t>
  </si>
  <si>
    <t>SPONGIOKAVERNÓZNÍ ZKRAT</t>
  </si>
  <si>
    <t>76573</t>
  </si>
  <si>
    <t>VNITŘNÍ URETROTOMIE (OTIS)</t>
  </si>
  <si>
    <t>76423</t>
  </si>
  <si>
    <t>SUTURA RUPTURY ZADNÍ URETRY (EPICYSTOSTOMIE NENÍ Z</t>
  </si>
  <si>
    <t>91848</t>
  </si>
  <si>
    <t>(DRG) TRANSURETRÁLNÍ VÝKON NA HORNÍCH CESTÁCH MOČO</t>
  </si>
  <si>
    <t>76551</t>
  </si>
  <si>
    <t>PERKUTÁNNÍ PUNKCE A EV. SKLEROTIZACE CYSTY LEDVINY</t>
  </si>
  <si>
    <t>76354</t>
  </si>
  <si>
    <t>URETERO-INTESTINÁLNÍ KONDUIT - BRICKER (JAKO SAMOS</t>
  </si>
  <si>
    <t>89197</t>
  </si>
  <si>
    <t>KLASICKÁ (KONVENČNÍ) TOMOGRAFIE</t>
  </si>
  <si>
    <t>13</t>
  </si>
  <si>
    <t>14</t>
  </si>
  <si>
    <t>16</t>
  </si>
  <si>
    <t>17</t>
  </si>
  <si>
    <t>18</t>
  </si>
  <si>
    <t>20</t>
  </si>
  <si>
    <t>21</t>
  </si>
  <si>
    <t>0224707</t>
  </si>
  <si>
    <t>22</t>
  </si>
  <si>
    <t>25</t>
  </si>
  <si>
    <t>26</t>
  </si>
  <si>
    <t>30</t>
  </si>
  <si>
    <t>31</t>
  </si>
  <si>
    <t>32</t>
  </si>
  <si>
    <t>0224708</t>
  </si>
  <si>
    <t>50</t>
  </si>
  <si>
    <t>59</t>
  </si>
  <si>
    <t>Zdravotní výkony vykázané na pracovišti pro pacienty hospitalizované ve FNOL - orientační přehled</t>
  </si>
  <si>
    <t>00123</t>
  </si>
  <si>
    <t>A</t>
  </si>
  <si>
    <t xml:space="preserve">DLOUHODOBÁ MECHANICKÁ VENTILACE &gt; 240 HODIN (11-21 DNÍ) S EKO                                       </t>
  </si>
  <si>
    <t>03333</t>
  </si>
  <si>
    <t xml:space="preserve">EPIGLOTITIS, OTITIS MEDIA, INFEKCE HORNÍCH CEST DÝCHACÍCH, LA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</si>
  <si>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</si>
  <si>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</si>
  <si>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</si>
  <si>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</si>
  <si>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</si>
  <si>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</si>
  <si>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04372</t>
  </si>
  <si>
    <t xml:space="preserve">CHRONICKÁ OBSTRUKTIVNÍ PLICNÍ NEMOC S CC                                                            </t>
  </si>
  <si>
    <t>05000</t>
  </si>
  <si>
    <t xml:space="preserve">ÚMRTÍ DO 5 DNÍ OD PŘÍJMU PŘI HLAVNÍ DIAGNÓZE OBĚHOVÉHO SYSTÉM                                       </t>
  </si>
  <si>
    <t>05091</t>
  </si>
  <si>
    <t xml:space="preserve">VELKÉ ABDOMINÁLNÍ VASKULÁRNÍ VÝKONY BEZ CC                                                          </t>
  </si>
  <si>
    <t>05203</t>
  </si>
  <si>
    <t xml:space="preserve">JINÉ VÝKONY PŘI ONEMOCNĚNÍCH A PORUCHÁCH OBĚHOVÉHO SYSTÉMU S                                        </t>
  </si>
  <si>
    <t>05381</t>
  </si>
  <si>
    <t xml:space="preserve">PERIFERNÍ A JINÉ VASKULÁRNÍ PORUCHY BEZ CC                                                          </t>
  </si>
  <si>
    <t>05481</t>
  </si>
  <si>
    <t xml:space="preserve">ENDOVASKULÁRNÍ VÝKONY PRO AKUTNÍ ISCHÉMII V OBLASTI PERIFERNÍ                                       </t>
  </si>
  <si>
    <t>05491</t>
  </si>
  <si>
    <t xml:space="preserve">ENDOVASKULÁRNÍ VÝKONY PRO KRITICKOU ISCHÉMII V OBLASTI PERIFE                                       </t>
  </si>
  <si>
    <t>05493</t>
  </si>
  <si>
    <t>05501</t>
  </si>
  <si>
    <t xml:space="preserve">ANGIOPLASTIKA NEBO ZAVEDENÍ STENTU DO PERIFERNÍ CÉVY BEZ CC                                         </t>
  </si>
  <si>
    <t>06013</t>
  </si>
  <si>
    <t xml:space="preserve">VELKÉ VÝKONY NA TLUSTÉM A TENKÉM STŘEVU S MCC                                                       </t>
  </si>
  <si>
    <t>06102</t>
  </si>
  <si>
    <t xml:space="preserve">JINÉ VÝKONY PŘI PORUCHÁCH A ONEMOCNĚNÍCH TRÁVICÍHO SYSTÉMU S                                        </t>
  </si>
  <si>
    <t>06301</t>
  </si>
  <si>
    <t xml:space="preserve">MALIGNÍ ONEMOCNĚNÍ TRÁVICÍHO SYSTÉMU BEZ CC                                                         </t>
  </si>
  <si>
    <t>06372</t>
  </si>
  <si>
    <t xml:space="preserve">JINÁ GASTROENTERITIDA A BOLEST BŘICHA S CC                                                          </t>
  </si>
  <si>
    <t>07331</t>
  </si>
  <si>
    <t xml:space="preserve">PORUCHY JATER, KROMĚ MALIGNÍ CIRHÓZY A ALKOHOLICKÉ HEPATITIDY                                       </t>
  </si>
  <si>
    <t>08081</t>
  </si>
  <si>
    <t xml:space="preserve">VÝKONY NA KYČLÍCH A STEHENNÍ KOSTI, KROMĚ REPLANTACE VELKÝCH                                        </t>
  </si>
  <si>
    <t>08412</t>
  </si>
  <si>
    <t xml:space="preserve">JINÉ PORUCHY MUSKULOSKELETÁLNÍHO SYSTÉMU A POJIVOVÉ TKÁNĚ S C                                       </t>
  </si>
  <si>
    <t>09031</t>
  </si>
  <si>
    <t xml:space="preserve">JINÉ VÝKONY PŘI PORUCHÁCH A ONEMOCNĚNÍCH KŮŽE, PODKOŽNÍ TKÁNĚ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</si>
  <si>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</si>
  <si>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</si>
  <si>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</si>
  <si>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</si>
  <si>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10011</t>
  </si>
  <si>
    <t xml:space="preserve">VÝKONY NA NADLEDVINKÁCH A PODVĚSKU MOZKOVÉM BEZ CC                                                  </t>
  </si>
  <si>
    <t>10012</t>
  </si>
  <si>
    <t xml:space="preserve">VÝKONY NA NADLEDVINKÁCH A PODVĚSKU MOZKOVÉM S CC                                                    </t>
  </si>
  <si>
    <t>10061</t>
  </si>
  <si>
    <t xml:space="preserve">JINÉ VÝKONY PŘI ENDOKRINNÍCH, NUTRIČNÍCH A METABOLICKÝCH PORU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</si>
  <si>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</si>
  <si>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</si>
  <si>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</si>
  <si>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</si>
  <si>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11021</t>
  </si>
  <si>
    <t xml:space="preserve">VELKÉ VÝKONY NA MOČOVÉM MĚCHÝŘI BEZ CC                                                              </t>
  </si>
  <si>
    <t>11022</t>
  </si>
  <si>
    <t xml:space="preserve">VELKÉ VÝKONY NA MOČOVÉM MĚCHÝŘI S CC                                                                </t>
  </si>
  <si>
    <t>11023</t>
  </si>
  <si>
    <t xml:space="preserve">VELKÉ VÝKONY NA MOČOVÉM MĚCHÝŘI S MCC                                                               </t>
  </si>
  <si>
    <t>11031</t>
  </si>
  <si>
    <t xml:space="preserve">VELKÉ VÝKONY NA LEDVINÁCH A MOČOVÝCH CESTÁCH BEZ CC                                                 </t>
  </si>
  <si>
    <t>11032</t>
  </si>
  <si>
    <t xml:space="preserve">VELKÉ VÝKONY NA LEDVINÁCH A MOČOVÝCH CESTÁCH S CC                                                   </t>
  </si>
  <si>
    <t>11033</t>
  </si>
  <si>
    <t xml:space="preserve">VELKÉ VÝKONY NA LEDVINÁCH A MOČOVÝCH CESTÁCH S MCC                                                  </t>
  </si>
  <si>
    <t>11041</t>
  </si>
  <si>
    <t xml:space="preserve">DIALÝZA A ELIMINAČNÍ METODY BEZ CC                                                                  </t>
  </si>
  <si>
    <t>11042</t>
  </si>
  <si>
    <t xml:space="preserve">DIALÝZA A ELIMINAČNÍ METODY S CC                                                                    </t>
  </si>
  <si>
    <t>11051</t>
  </si>
  <si>
    <t xml:space="preserve">MENŠÍ VÝKONY NA LEDVINÁCH, MOČOVÝCH CESTÁCH A MOČOVÉM MĚCHÝŘI                                       </t>
  </si>
  <si>
    <t>11052</t>
  </si>
  <si>
    <t>11053</t>
  </si>
  <si>
    <t>11061</t>
  </si>
  <si>
    <t xml:space="preserve">PROSTATEKTOMIE BEZ CC                                                                               </t>
  </si>
  <si>
    <t>11062</t>
  </si>
  <si>
    <t xml:space="preserve">PROSTATEKTOMIE S CC                                                                                 </t>
  </si>
  <si>
    <t>11071</t>
  </si>
  <si>
    <t xml:space="preserve">URETRÁLNÍ A TRANSURETRÁLNÍ VÝKONY BEZ CC                                                            </t>
  </si>
  <si>
    <t>11072</t>
  </si>
  <si>
    <t xml:space="preserve">URETRÁLNÍ A TRANSURETRÁLNÍ VÝKONY S CC                                                              </t>
  </si>
  <si>
    <t>11073</t>
  </si>
  <si>
    <t xml:space="preserve">URETRÁLNÍ A TRANSURETRÁLNÍ VÝKONY S MCC                                                             </t>
  </si>
  <si>
    <t>11081</t>
  </si>
  <si>
    <t xml:space="preserve">JINÉ VÝKONY PŘI PORUCHÁCH A ONEMOCNĚNÍCH LEDVIN A MOČOVÝCH CE                                       </t>
  </si>
  <si>
    <t>11082</t>
  </si>
  <si>
    <t>11083</t>
  </si>
  <si>
    <t>11301</t>
  </si>
  <si>
    <t xml:space="preserve">MALIGNÍ ONEMOCNĚNÍ LEDVIN A MOČOVÝCH CEST A LEDVINOVÉ SELHÁNÍ                                       </t>
  </si>
  <si>
    <t>11302</t>
  </si>
  <si>
    <t>11303</t>
  </si>
  <si>
    <t>11311</t>
  </si>
  <si>
    <t xml:space="preserve">NEFRITIDA BEZ CC                                                                                    </t>
  </si>
  <si>
    <t>11312</t>
  </si>
  <si>
    <t xml:space="preserve">NEFRITIDA S CC                                                                                      </t>
  </si>
  <si>
    <t>11313</t>
  </si>
  <si>
    <t xml:space="preserve">NEFRITIDA S MCC                                                                                     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</si>
  <si>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</si>
  <si>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</si>
  <si>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</si>
  <si>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</si>
  <si>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</si>
  <si>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</si>
  <si>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11331</t>
  </si>
  <si>
    <t xml:space="preserve">MOČOVÉ KAMENY S LITOTRYPSÍ MIMOTĚLNÍ ŠOKOVOU VLNOU BEZ CC                                           </t>
  </si>
  <si>
    <t>11332</t>
  </si>
  <si>
    <t xml:space="preserve">MOČOVÉ KAMENY S LITOTRYPSÍ MIMOTĚLNÍ ŠOKOVOU VLNOU S CC                                             </t>
  </si>
  <si>
    <t>11341</t>
  </si>
  <si>
    <t xml:space="preserve">MOČOVÉ KAMENY BEZ EXTRAKORPORÁLNÍ LITOTRYPSE BEZ CC                                                 </t>
  </si>
  <si>
    <t>11342</t>
  </si>
  <si>
    <t xml:space="preserve">MOČOVÉ KAMENY BEZ EXTRAKORPORÁLNÍ LITOTRYPSE S CC                                                   </t>
  </si>
  <si>
    <t>11343</t>
  </si>
  <si>
    <t xml:space="preserve">MOČOVÉ KAMENY BEZ EXTRAKORPORÁLNÍ LITOTRYPSE S MCC                                                  </t>
  </si>
  <si>
    <t>11361</t>
  </si>
  <si>
    <t xml:space="preserve">PŘÍZNAKY A SYMPTOMY NA LEDVINÁCH A MOČOVÝCH CESTÁCH BEZ CC                                          </t>
  </si>
  <si>
    <t>11362</t>
  </si>
  <si>
    <t xml:space="preserve">PŘÍZNAKY A SYMPTOMY NA LEDVINÁCH A MOČOVÝCH CESTÁCH S CC                                            </t>
  </si>
  <si>
    <t>11363</t>
  </si>
  <si>
    <t xml:space="preserve">PŘÍZNAKY A SYMPTOMY NA LEDVINÁCH A MOČOVÝCH CESTÁCH S MCC                                           </t>
  </si>
  <si>
    <t>11371</t>
  </si>
  <si>
    <t xml:space="preserve">JINÉ PORUCHY LEDVIN A MOČOVÝCH CEST BEZ CC                                                          </t>
  </si>
  <si>
    <t>11372</t>
  </si>
  <si>
    <t xml:space="preserve">JINÉ PORUCHY LEDVIN A MOČOVÝCH CEST S CC                                                            </t>
  </si>
  <si>
    <t>11373</t>
  </si>
  <si>
    <t xml:space="preserve">JINÉ PORUCHY LEDVIN A MOČOVÝCH CEST S MCC                                                           </t>
  </si>
  <si>
    <t>12011</t>
  </si>
  <si>
    <t xml:space="preserve">VELKÉ VÝKONY V OBLASTI PÁNVE U MUŽE BEZ CC                                                          </t>
  </si>
  <si>
    <t>12012</t>
  </si>
  <si>
    <t xml:space="preserve">VELKÉ VÝKONY V OBLASTI PÁNVE U MUŽE S CC                                                            </t>
  </si>
  <si>
    <t>12013</t>
  </si>
  <si>
    <t xml:space="preserve">VELKÉ VÝKONY V OBLASTI PÁNVE U MUŽE S MCC                                                           </t>
  </si>
  <si>
    <t>12021</t>
  </si>
  <si>
    <t xml:space="preserve">VÝKONY NA PENISU BEZ CC                                                                             </t>
  </si>
  <si>
    <t xml:space="preserve">VÝKONY NA PENISU S MCC                                                                              </t>
  </si>
  <si>
    <t>12031</t>
  </si>
  <si>
    <t xml:space="preserve">TRANSURETRÁLNÍ PROSTATEKTOMIE BEZ CC                                                                </t>
  </si>
  <si>
    <t>12032</t>
  </si>
  <si>
    <t xml:space="preserve">TRANSURETRÁLNÍ PROSTATEKTOMIE S CC                                                                  </t>
  </si>
  <si>
    <t>12041</t>
  </si>
  <si>
    <t xml:space="preserve">VÝKONY NA VARLATECH BEZ CC                                                                          </t>
  </si>
  <si>
    <t>12042</t>
  </si>
  <si>
    <t xml:space="preserve">VÝKONY NA VARLATECH S CC                                                                            </t>
  </si>
  <si>
    <t>12043</t>
  </si>
  <si>
    <t xml:space="preserve">VÝKONY NA VARLATECH S MCC                                                                           </t>
  </si>
  <si>
    <t>12051</t>
  </si>
  <si>
    <t xml:space="preserve">CIRKUMCIZE BEZ CC                                                                                   </t>
  </si>
  <si>
    <t>12052</t>
  </si>
  <si>
    <t xml:space="preserve">CIRKUMCIZE S CC                                                                                     </t>
  </si>
  <si>
    <t>12053</t>
  </si>
  <si>
    <t xml:space="preserve">CIRKUMCIZE S MCC                                                                                    </t>
  </si>
  <si>
    <t>12061</t>
  </si>
  <si>
    <t xml:space="preserve">JINÉ VÝKONY NA MUŽSKÉM REPRODUKČNÍM SYSTÉMU BEZ CC                                                  </t>
  </si>
  <si>
    <t>12062</t>
  </si>
  <si>
    <t xml:space="preserve">JINÉ VÝKONY NA MUŽSKÉM REPRODUKČNÍM SYSTÉMU S CC                                                    </t>
  </si>
  <si>
    <t>12301</t>
  </si>
  <si>
    <t xml:space="preserve">MALIGNÍ ONEMOCNĚNÍ MUŽSKÉHO REPRODUKČNÍHO SYSTÉMU BEZ CC                                            </t>
  </si>
  <si>
    <t>12302</t>
  </si>
  <si>
    <t xml:space="preserve">MALIGNÍ ONEMOCNĚNÍ MUŽSKÉHO REPRODUKČNÍHO SYSTÉMU S CC                                              </t>
  </si>
  <si>
    <t>12303</t>
  </si>
  <si>
    <t xml:space="preserve">MALIGNÍ ONEMOCNĚNÍ MUŽSKÉHO REPRODUKČNÍHO SYSTÉMU S MCC                                             </t>
  </si>
  <si>
    <t>12311</t>
  </si>
  <si>
    <t xml:space="preserve">PORUCHY MUŽSKÉHO REPRODUKČNÍHO SYSTÉMU, KROMĚ MALIGNÍHO ONEMO                                       </t>
  </si>
  <si>
    <t>12312</t>
  </si>
  <si>
    <t>12313</t>
  </si>
  <si>
    <t>13101</t>
  </si>
  <si>
    <t xml:space="preserve">JINÉ VÝKONY PŘI PORUCHÁCH A ONEMOCNĚNÍCH ŽENSKÉHO REPRODUKČNÍ                                       </t>
  </si>
  <si>
    <t>13102</t>
  </si>
  <si>
    <t>13302</t>
  </si>
  <si>
    <t xml:space="preserve">MALIGNÍ ONEMOCNĚNÍ ŽENSKÉHO REPRODUKČNÍHO SYSTÉMU S CC                                              </t>
  </si>
  <si>
    <t>18012</t>
  </si>
  <si>
    <t xml:space="preserve">VÝKONY PRO INFEKČNÍ A PARAZITÁRNÍ NEMOCI S CC                                                       </t>
  </si>
  <si>
    <t>18301</t>
  </si>
  <si>
    <t xml:space="preserve">SEPTIKÉMIE BEZ CC              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</si>
  <si>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</si>
  <si>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</si>
  <si>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</si>
  <si>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</si>
  <si>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18311</t>
  </si>
  <si>
    <t xml:space="preserve">POOPERAČNÍ A POÚRAZOVÉ INFEKCE BEZ CC                                                               </t>
  </si>
  <si>
    <t>19011</t>
  </si>
  <si>
    <t xml:space="preserve">OPERAČNÍ VÝKONY S HLAVNÍ DIAGNÓZOU DUŠEVNÍ NEMOCI BEZ CC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</si>
  <si>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</si>
  <si>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</si>
  <si>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</si>
  <si>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</si>
  <si>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</si>
  <si>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</si>
  <si>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88881</t>
  </si>
  <si>
    <t xml:space="preserve">PROSTATICKÉ VÝKONY, KTERÉ SE NETÝKAJÍ HLAVNÍ DIAGNÓZY BEZ CC                                        </t>
  </si>
  <si>
    <t>88883</t>
  </si>
  <si>
    <t xml:space="preserve">PROSTATICKÉ VÝKONY, KTERÉ SE NETÝKAJÍ HLAVNÍ DIAGNÓZY S MCC                                         </t>
  </si>
  <si>
    <t>88891</t>
  </si>
  <si>
    <t xml:space="preserve">VÝKONY OMEZENÉHO ROZSAHU, KTERÉ SE NETÝKAJÍ HLAVNÍ DIAGNÓZY B                                       </t>
  </si>
  <si>
    <t>88892</t>
  </si>
  <si>
    <t xml:space="preserve">VÝKONY OMEZENÉHO ROZSAHU, KTERÉ SE NETÝKAJÍ HLAVNÍ DIAGNÓZY S                                       </t>
  </si>
  <si>
    <t>88893</t>
  </si>
  <si>
    <t>Porovnání jednotlivých IR DRG skupin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</si>
  <si>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</si>
  <si>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</si>
  <si>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</si>
  <si>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</si>
  <si>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</si>
  <si>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</si>
  <si>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</si>
  <si>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205</t>
  </si>
  <si>
    <t>87421</t>
  </si>
  <si>
    <t>CYTOLOGICKÉ NÁTĚRY SEDIMENTU CENTRIFUGOVANÉ TEKUTI</t>
  </si>
  <si>
    <t>87447</t>
  </si>
  <si>
    <t>CYTOLOGICKÉ PREPARÁTY ZHOTOVENÉ CYTOCENTRIFUGOU</t>
  </si>
  <si>
    <t>87525</t>
  </si>
  <si>
    <t>STANOVENÍ CYTOLOGICKÉ DIAGNÓZY III. STUPNĚ OBTÍŽNO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</si>
  <si>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</si>
  <si>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</si>
  <si>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</si>
  <si>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</si>
  <si>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</si>
  <si>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</si>
  <si>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407</t>
  </si>
  <si>
    <t>0167779</t>
  </si>
  <si>
    <t>RAPISCAN</t>
  </si>
  <si>
    <t>0002018</t>
  </si>
  <si>
    <t>99mTc-makrosalb inj.</t>
  </si>
  <si>
    <t>0002027</t>
  </si>
  <si>
    <t>99mTc-MIBI inj.</t>
  </si>
  <si>
    <t>0002028</t>
  </si>
  <si>
    <t>99mTc-DMSA inj.</t>
  </si>
  <si>
    <t>0002035</t>
  </si>
  <si>
    <t>99mTc-MAG3 inj.</t>
  </si>
  <si>
    <t>0002073</t>
  </si>
  <si>
    <t>99mTc-oxidronát disodný inj.</t>
  </si>
  <si>
    <t>0002087</t>
  </si>
  <si>
    <t>18F-FDG</t>
  </si>
  <si>
    <t>0002095</t>
  </si>
  <si>
    <t>99mTc-nanokoloid alb.inj.</t>
  </si>
  <si>
    <t>0002101</t>
  </si>
  <si>
    <t>18F Fluoromethylcholin inj.</t>
  </si>
  <si>
    <t>47215</t>
  </si>
  <si>
    <t>SCINTIGRAFIE LEDVIN S VÝPOČTEM RELATIVNÍ FUNKCE</t>
  </si>
  <si>
    <t>47219</t>
  </si>
  <si>
    <t xml:space="preserve">SCINTIGRAFIE LEDVIN DYNAMICKÁ VČETNĚ STANOVENÍ GF </t>
  </si>
  <si>
    <t>47263</t>
  </si>
  <si>
    <t>RADIONUKLIDOVÁ LYMFOGRAFIE</t>
  </si>
  <si>
    <t>47269</t>
  </si>
  <si>
    <t>TOMOGRAFICKÁ SCINTIGRAFIE - SPECT</t>
  </si>
  <si>
    <t>47273</t>
  </si>
  <si>
    <t>KVANTIFIKACE DYNAMICKÝCH A TOMOGRAFICKÝCH SCINTIGR</t>
  </si>
  <si>
    <t>47275</t>
  </si>
  <si>
    <t>SCINTIGRAFIE SENTINELOVÉ UZLINY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</si>
  <si>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</si>
  <si>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</si>
  <si>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</si>
  <si>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</si>
  <si>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</si>
  <si>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</si>
  <si>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47213</t>
  </si>
  <si>
    <t>SCINTIGRAFIE LEDVIN PROSTÁ</t>
  </si>
  <si>
    <t>202</t>
  </si>
  <si>
    <t>87427</t>
  </si>
  <si>
    <t>CYTOLOGICKÉ NÁTĚRY  NECENTRIFUGOVANÉ TEKUTINY - 4-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</si>
  <si>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</si>
  <si>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</si>
  <si>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</si>
  <si>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</si>
  <si>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</si>
  <si>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96127</t>
  </si>
  <si>
    <t>ALFA 2 - ANTIPLAZMIN - AKTIVITA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</si>
  <si>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</si>
  <si>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</si>
  <si>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</si>
  <si>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</si>
  <si>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</si>
  <si>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</si>
  <si>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</si>
  <si>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</si>
  <si>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</si>
  <si>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</si>
  <si>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</si>
  <si>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</si>
  <si>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</si>
  <si>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</si>
  <si>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</si>
  <si>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</si>
  <si>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</si>
  <si>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</si>
  <si>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</si>
  <si>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</si>
  <si>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</si>
  <si>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</si>
  <si>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96857</t>
  </si>
  <si>
    <t>STANOVENÍ POČTU RETIKULOCYTŮ NA AUTOMATICKÉM ANALY</t>
  </si>
  <si>
    <t>96131</t>
  </si>
  <si>
    <t>FAKTOR XIII - FUNKČNÍ AKTIVITA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</si>
  <si>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</si>
  <si>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</si>
  <si>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</si>
  <si>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</si>
  <si>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</si>
  <si>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</si>
  <si>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94115</t>
  </si>
  <si>
    <t>IN SITU HYBRIDIZACE LIDSKÉ DNA SE ZNAČENOU SONDOU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</si>
  <si>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</si>
  <si>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</si>
  <si>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</si>
  <si>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</si>
  <si>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</si>
  <si>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</si>
  <si>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</si>
  <si>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</si>
  <si>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</si>
  <si>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</si>
  <si>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</si>
  <si>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</si>
  <si>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</si>
  <si>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</si>
  <si>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</si>
  <si>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</si>
  <si>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</si>
  <si>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</si>
  <si>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</si>
  <si>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</si>
  <si>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</si>
  <si>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</si>
  <si>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</si>
  <si>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</si>
  <si>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</si>
  <si>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</si>
  <si>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</si>
  <si>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</si>
  <si>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</si>
  <si>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</si>
  <si>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</si>
  <si>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</si>
  <si>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</si>
  <si>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</si>
  <si>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</si>
  <si>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</si>
  <si>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</si>
  <si>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</si>
  <si>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</si>
  <si>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</si>
  <si>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</si>
  <si>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</si>
  <si>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96877</t>
  </si>
  <si>
    <t>DRVVT - KOREKCE</t>
  </si>
  <si>
    <t>96895</t>
  </si>
  <si>
    <t>STANOVENÍ PŘÍMÝCH INHIBITORŮ FAKTORU XA</t>
  </si>
  <si>
    <t>96893</t>
  </si>
  <si>
    <t>STATIMOVÉ VYŠETŘENÍ FUNKČNÍ AKTIVITY VON WILLEBRAN</t>
  </si>
  <si>
    <t>96869</t>
  </si>
  <si>
    <t>ZPRACOVÁNÍ KRVE PRO AGREGAČNÍ VYŠETŘENÍ</t>
  </si>
  <si>
    <t>96892</t>
  </si>
  <si>
    <t>STATIMOVÉ VYŠETŘENÍ FAKTORU VIII</t>
  </si>
  <si>
    <t>96897</t>
  </si>
  <si>
    <t>STANOVENÍ FRAKCE NEZRALÝCH TROMBOCYTŮ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</si>
  <si>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</si>
  <si>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</si>
  <si>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</si>
  <si>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</si>
  <si>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</si>
  <si>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</si>
  <si>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</si>
  <si>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</si>
  <si>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</si>
  <si>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</si>
  <si>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</si>
  <si>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</si>
  <si>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</si>
  <si>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</si>
  <si>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</si>
  <si>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</si>
  <si>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</si>
  <si>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</si>
  <si>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</si>
  <si>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</si>
  <si>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</si>
  <si>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</si>
  <si>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</si>
  <si>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</si>
  <si>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</si>
  <si>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</si>
  <si>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81351</t>
  </si>
  <si>
    <t>ANDROSTENDION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</si>
  <si>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</si>
  <si>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</si>
  <si>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</si>
  <si>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</si>
  <si>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</si>
  <si>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</si>
  <si>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81481</t>
  </si>
  <si>
    <t>AMYLÁZA PANKREATICKÁ</t>
  </si>
  <si>
    <t>81527</t>
  </si>
  <si>
    <t>CHOLESTEROL LDL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</si>
  <si>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</si>
  <si>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</si>
  <si>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</si>
  <si>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</si>
  <si>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</si>
  <si>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</si>
  <si>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</si>
  <si>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</si>
  <si>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</si>
  <si>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</si>
  <si>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</si>
  <si>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</si>
  <si>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91137</t>
  </si>
  <si>
    <t>STANOVENÍ TRANSFERINU</t>
  </si>
  <si>
    <t>91397</t>
  </si>
  <si>
    <t>ELEKTROFORESA S NÁSLEDNOU IMUNOFIXACÍ (KOMPLEX - I</t>
  </si>
  <si>
    <t>91481</t>
  </si>
  <si>
    <t>STANOVENÍ KONCENTRACE PROCALCITONINU</t>
  </si>
  <si>
    <t>93131</t>
  </si>
  <si>
    <t>KORTISOL</t>
  </si>
  <si>
    <t>93151</t>
  </si>
  <si>
    <t>FERRITIN</t>
  </si>
  <si>
    <t>93171</t>
  </si>
  <si>
    <t>PARATHORMON</t>
  </si>
  <si>
    <t>93187</t>
  </si>
  <si>
    <t>TYROXIN CELKOVÝ (TT4)</t>
  </si>
  <si>
    <t>93191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</si>
  <si>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</si>
  <si>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</si>
  <si>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</si>
  <si>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</si>
  <si>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</si>
  <si>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</si>
  <si>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93267</t>
  </si>
  <si>
    <t>VOLNÝ TESTOSTERON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</si>
  <si>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</si>
  <si>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</si>
  <si>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</si>
  <si>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</si>
  <si>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</si>
  <si>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</si>
  <si>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</si>
  <si>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</si>
  <si>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</si>
  <si>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</si>
  <si>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</si>
  <si>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</si>
  <si>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</si>
  <si>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</si>
  <si>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</si>
  <si>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</si>
  <si>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</si>
  <si>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</si>
  <si>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</si>
  <si>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</si>
  <si>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</si>
  <si>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</si>
  <si>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</si>
  <si>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</si>
  <si>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</si>
  <si>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</si>
  <si>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</si>
  <si>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</si>
  <si>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</si>
  <si>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</si>
  <si>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</si>
  <si>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</si>
  <si>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</si>
  <si>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</si>
  <si>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</si>
  <si>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</si>
  <si>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</si>
  <si>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</si>
  <si>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</si>
  <si>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</si>
  <si>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</si>
  <si>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</si>
  <si>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</si>
  <si>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</si>
  <si>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</si>
  <si>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</si>
  <si>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</si>
  <si>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</si>
  <si>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</si>
  <si>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</si>
  <si>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</si>
  <si>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</si>
  <si>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</si>
  <si>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</si>
  <si>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</si>
  <si>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</si>
  <si>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</si>
  <si>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</si>
  <si>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</si>
  <si>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</si>
  <si>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</si>
  <si>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</si>
  <si>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</si>
  <si>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</si>
  <si>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</si>
  <si>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</si>
  <si>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</si>
  <si>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</si>
  <si>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</si>
  <si>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</si>
  <si>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</si>
  <si>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93133</t>
  </si>
  <si>
    <t>LUTROPIN (LH)</t>
  </si>
  <si>
    <t>81533</t>
  </si>
  <si>
    <t>LIPÁZA</t>
  </si>
  <si>
    <t>93199</t>
  </si>
  <si>
    <t>TYREOGLOBULIN (TG)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</si>
  <si>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</si>
  <si>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</si>
  <si>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</si>
  <si>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</si>
  <si>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</si>
  <si>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</si>
  <si>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</si>
  <si>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</si>
  <si>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</si>
  <si>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</si>
  <si>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</si>
  <si>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</si>
  <si>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</si>
  <si>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</si>
  <si>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93145</t>
  </si>
  <si>
    <t>C-PEPTID</t>
  </si>
  <si>
    <t>91145</t>
  </si>
  <si>
    <t>STANOVENÍ HAPTOGLOBINU</t>
  </si>
  <si>
    <t>81665</t>
  </si>
  <si>
    <t>VYŠ. DPM - AKTIVITA LYZOSOMÁLNÍCH ENZYMŮ S NERADIO</t>
  </si>
  <si>
    <t>81675</t>
  </si>
  <si>
    <t>MIKROALBUMINURIE</t>
  </si>
  <si>
    <t>93183</t>
  </si>
  <si>
    <t>SEXUÁLNÍ HORMONY VÁZAJÍCÍ GLOBULIN (SHBG)</t>
  </si>
  <si>
    <t>81123</t>
  </si>
  <si>
    <t>BILIRUBIN KONJUGOVANÝ STATIM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</si>
  <si>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</si>
  <si>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</si>
  <si>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</si>
  <si>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</si>
  <si>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</si>
  <si>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</si>
  <si>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81165</t>
  </si>
  <si>
    <t>KREATINKINÁZA (CK) STATIM</t>
  </si>
  <si>
    <t>81719</t>
  </si>
  <si>
    <t>METANEFRINY KVANTITATIVNĚ SOUČASNĚ V KRVI A V MOČI</t>
  </si>
  <si>
    <t>81389</t>
  </si>
  <si>
    <t>DEHYDROEPIANDROSTERON SULFÁT (DHEA-S)</t>
  </si>
  <si>
    <t>81233</t>
  </si>
  <si>
    <t>KARBONYLHEMOGLOBIN KVANTITATIVNĚ</t>
  </si>
  <si>
    <t>81443</t>
  </si>
  <si>
    <t>GLUKOZOVÝ TOLERANČNÍ TEST (WHO)</t>
  </si>
  <si>
    <t>81129</t>
  </si>
  <si>
    <t>BÍLKOVINA KVANTITATIVNĚ (MOČ, VÝPOTEK, CSF) STATIM</t>
  </si>
  <si>
    <t>81159</t>
  </si>
  <si>
    <t>CHOLINESTERÁZA STATIM</t>
  </si>
  <si>
    <t>93179</t>
  </si>
  <si>
    <t>PLAZMATICKÁ RENINOVÁ AKTIVITA (PRA)</t>
  </si>
  <si>
    <t>93229</t>
  </si>
  <si>
    <t>TKÁŇOVÝ POLYPEPTIDICKÝ ANTIGEN (TPA)</t>
  </si>
  <si>
    <t>81679</t>
  </si>
  <si>
    <t>1,25-DIHYDROXYVITAMIN D (1,25 (OH)2D)</t>
  </si>
  <si>
    <t>93139</t>
  </si>
  <si>
    <t>ADRENOKORTIKOTROPIN (ACTH)</t>
  </si>
  <si>
    <t>91151</t>
  </si>
  <si>
    <t>STANOVENÍ OROSOMUKOIDU</t>
  </si>
  <si>
    <t>81773</t>
  </si>
  <si>
    <t>KREATINKINÁZA IZOENZYMY CK-MB MASS</t>
  </si>
  <si>
    <t>81775</t>
  </si>
  <si>
    <t>KVANTITATIVNÍ ANALÝZA MOCE</t>
  </si>
  <si>
    <t>81765</t>
  </si>
  <si>
    <t>CHROMOGRANIN A - STANOVENÍ KONCENTRACE V SÉRU NEBO</t>
  </si>
  <si>
    <t>81353</t>
  </si>
  <si>
    <t>ANGIOTENSIN</t>
  </si>
  <si>
    <t>81753</t>
  </si>
  <si>
    <t>VYŠETŘENÍ AKTIVITY BIOTINIDÁZY V RÁMCI NOVOROZENEC</t>
  </si>
  <si>
    <t>81763</t>
  </si>
  <si>
    <t>STANOVENÍ NGAL V MOČI</t>
  </si>
  <si>
    <t>81757</t>
  </si>
  <si>
    <t>SEMIKVANTITATIVNÍ FLUORIMETRICKÉ STANOVENÍ BIOTINI</t>
  </si>
  <si>
    <t>81733</t>
  </si>
  <si>
    <t>KVANTITATIVNÍ STANOVENÍ KRVE VE STOLICI NA ANALYZÁ</t>
  </si>
  <si>
    <t>81735</t>
  </si>
  <si>
    <t>STANOVENÍ PRESEPSINU (SUBTYP SOLUBILNÍHO CD 14)</t>
  </si>
  <si>
    <t>81358</t>
  </si>
  <si>
    <t>STANOVENÍ ŽLUČOVÝCH KYSELIN V KREVNÍM SÉRU</t>
  </si>
  <si>
    <t>81301</t>
  </si>
  <si>
    <t>STANOVENÍ INTERLEUKINU IL6</t>
  </si>
  <si>
    <t>34</t>
  </si>
  <si>
    <t>0042433</t>
  </si>
  <si>
    <t>0059494</t>
  </si>
  <si>
    <t>LIPIODOL ULTRA FLUIDE</t>
  </si>
  <si>
    <t>0065978</t>
  </si>
  <si>
    <t>DOTAREM</t>
  </si>
  <si>
    <t>0095607</t>
  </si>
  <si>
    <t>MICROPAQUE</t>
  </si>
  <si>
    <t>0095609</t>
  </si>
  <si>
    <t>MICROPAQUE CT</t>
  </si>
  <si>
    <t>0224716</t>
  </si>
  <si>
    <t>0207733</t>
  </si>
  <si>
    <t>GADOVIST</t>
  </si>
  <si>
    <t>0207745</t>
  </si>
  <si>
    <t>0224696</t>
  </si>
  <si>
    <t>0038462</t>
  </si>
  <si>
    <t>0038483</t>
  </si>
  <si>
    <t>0038503</t>
  </si>
  <si>
    <t>SOUPRAVA ZAVÁDĚCÍ INTRODUCER</t>
  </si>
  <si>
    <t>0038505</t>
  </si>
  <si>
    <t>0047648</t>
  </si>
  <si>
    <t>KATETR ANGIOGRAFICKÝ OUTLOOK RQ-4</t>
  </si>
  <si>
    <t>0048668</t>
  </si>
  <si>
    <t>DRÁT VODÍCÍ NITINOL</t>
  </si>
  <si>
    <t>0053558</t>
  </si>
  <si>
    <t>KATETR VODÍCÍ VISTABRITE TIP G.C.5-10F</t>
  </si>
  <si>
    <t>0053563</t>
  </si>
  <si>
    <t>KATETR DIAGNOSTICKÝ TEMPO4F,5F</t>
  </si>
  <si>
    <t>0053643</t>
  </si>
  <si>
    <t>KATETR BALÓNKOVÝ PTA - QUADRIMATRIX/MARS</t>
  </si>
  <si>
    <t>0053925</t>
  </si>
  <si>
    <t>KATETR BALÓNKOVÝ PTA - SYMMETRY; MUSTANG</t>
  </si>
  <si>
    <t>0054358</t>
  </si>
  <si>
    <t>KATETR DIAGNOSTICKÝ SUPER TORQUE 5F,6F 533525-686</t>
  </si>
  <si>
    <t>0056361</t>
  </si>
  <si>
    <t>ZAVADĚČ FLEXOR BALKIN RADIOOPÁKNÍ ZNAČKA</t>
  </si>
  <si>
    <t>0056503</t>
  </si>
  <si>
    <t>SPIRÁLA GDC VORTX 3530XX</t>
  </si>
  <si>
    <t>0057823</t>
  </si>
  <si>
    <t>KATETR ANGIOGRAFICKÝ TORCON,PRŮMĚR 4.1 AŽ 7 FRENCH</t>
  </si>
  <si>
    <t>0057824</t>
  </si>
  <si>
    <t>0057999</t>
  </si>
  <si>
    <t>SPIRÁLA GDC</t>
  </si>
  <si>
    <t>0058736</t>
  </si>
  <si>
    <t>TĚLÍSKO EMBOLIZAČNÍ NESTER</t>
  </si>
  <si>
    <t>0059569</t>
  </si>
  <si>
    <t>SPIRÁLA EMBOLIZAČNÍ - PERIFER.,INTRAKR.-DETECHABLE</t>
  </si>
  <si>
    <t>0059795</t>
  </si>
  <si>
    <t>DRÁT VODÍCÍ ANGIODYN J3 FC-FS 150-0,35</t>
  </si>
  <si>
    <t>0075314</t>
  </si>
  <si>
    <t>JEHLA BIOPTICKÁ MN1610</t>
  </si>
  <si>
    <t>0075316</t>
  </si>
  <si>
    <t>JEHLA BIOPTICKÁ MN1616</t>
  </si>
  <si>
    <t>0092125</t>
  </si>
  <si>
    <t>MIKROKATETR PROGREAT PC2411-2813, PP27111-27131</t>
  </si>
  <si>
    <t>0092127</t>
  </si>
  <si>
    <t>ČÁSTICE EMBOLIZAČNÍ - EMBOSFÉRY EB2S103-912</t>
  </si>
  <si>
    <t>0092128</t>
  </si>
  <si>
    <t>SOUPRAVA ZAVÁDĚCÍ DESTINATION - 45CM</t>
  </si>
  <si>
    <t>0092559</t>
  </si>
  <si>
    <t>SADA AG - SYSTÉM PRO UZAVÍRÁNÍ CÉV - FEMORÁLNÍ - S</t>
  </si>
  <si>
    <t>0092932</t>
  </si>
  <si>
    <t>SADA DRENÁŽNÍ S FIXAČNÍ SADOU DRAIN-LOK</t>
  </si>
  <si>
    <t>0094736</t>
  </si>
  <si>
    <t>STENT PERIFERNÍ VASKULÁRNÍ - EPIC; SAMOEXPANDIBILN</t>
  </si>
  <si>
    <t>0051244</t>
  </si>
  <si>
    <t>KATETR VODÍCÍ GUIDER</t>
  </si>
  <si>
    <t>0111638</t>
  </si>
  <si>
    <t>STENT PERIFERNÍ VASKUL. - ISTHMUS LOGIC CARBOSTENT</t>
  </si>
  <si>
    <t>0059796</t>
  </si>
  <si>
    <t>DRÁT VODÍCÍ ANGIODYN J3 SFC-FS 150-0,35</t>
  </si>
  <si>
    <t>0057846</t>
  </si>
  <si>
    <t>TĚLÍSKO EMBOLIZAČNÍ HILAL</t>
  </si>
  <si>
    <t>0075340</t>
  </si>
  <si>
    <t>JEHLA BIOPTICKÁ C1610B,C1616B,C1620B</t>
  </si>
  <si>
    <t>0047805</t>
  </si>
  <si>
    <t>SADA AG-JEHLA ANGIOGRAFICKÁ</t>
  </si>
  <si>
    <t>0038497</t>
  </si>
  <si>
    <t>KATETR ANGIOGRAFICKÝ GLIDECATH</t>
  </si>
  <si>
    <t>0043993</t>
  </si>
  <si>
    <t>LEPIDLO TKÁŇOVÉ,HISTOACRYL -1050052, 1050060</t>
  </si>
  <si>
    <t>0152385</t>
  </si>
  <si>
    <t>FILTR KAVÁLNÍ PERMANENTNÍ I DOČASNÝ - OPTION ELITE</t>
  </si>
  <si>
    <t>0151036</t>
  </si>
  <si>
    <t>KATETR BALÓNKOVÝ PTA - ADVANCE; 4F/80,135CM</t>
  </si>
  <si>
    <t>0049253</t>
  </si>
  <si>
    <t>INDEFLÁTOR - ZAŘÍZENÍ INSUFLAČNÍ</t>
  </si>
  <si>
    <t>0051196</t>
  </si>
  <si>
    <t>KATETR BALÓNKOVÝ PTA - ADMIRAL XTREME; OTW</t>
  </si>
  <si>
    <t>0092603</t>
  </si>
  <si>
    <t>KATETR BALÓNKOVÝ PTA - CLEARPAC OMEGA; .035</t>
  </si>
  <si>
    <t>0047552</t>
  </si>
  <si>
    <t>KATETR DIAGNOSTICKÝ PERFORMA, IMPRESS 4-5F</t>
  </si>
  <si>
    <t>0053632</t>
  </si>
  <si>
    <t>STENT PERIFERNÍ VASKULÁRNÍ - SINUS REPO/ - SEPERFL</t>
  </si>
  <si>
    <t>0193273</t>
  </si>
  <si>
    <t>KATETR BALÓNKOVÝ PTA - COYOTE ES MR</t>
  </si>
  <si>
    <t>0152139</t>
  </si>
  <si>
    <t>DRÁT VODÍCÍ PERIFERNÍ, KORONÁRNÍ - ACCOAT SELDINGE</t>
  </si>
  <si>
    <t>0142768</t>
  </si>
  <si>
    <t xml:space="preserve">DRÁT VODÍCÍ PTCA - HI-TORQUE TURNTRAC, ŘIDITELNÝ, </t>
  </si>
  <si>
    <t>0141980</t>
  </si>
  <si>
    <t>ELEKTRODA CHIRURGICKÁ A PERKUTÁNNÍ PRO MW ABLACE V</t>
  </si>
  <si>
    <t>0047101</t>
  </si>
  <si>
    <t>DRÁT TEFLON.VODÍCÍ-ROVNÝ 0,90 MM X 150,200,260..</t>
  </si>
  <si>
    <t>0142903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</si>
  <si>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</si>
  <si>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</si>
  <si>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</si>
  <si>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</si>
  <si>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</si>
  <si>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</si>
  <si>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</si>
  <si>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</si>
  <si>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</si>
  <si>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</si>
  <si>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89319</t>
  </si>
  <si>
    <t>ZAVEDENÍ FILTRU DO DOLNÍ DUTÉ ŽÍLY</t>
  </si>
  <si>
    <t>89323</t>
  </si>
  <si>
    <t>TERAPEUTICKÁ EMBOLIZACE V CÉVNÍM ŘEČIŠTI</t>
  </si>
  <si>
    <t>89409</t>
  </si>
  <si>
    <t>ZAVEDENÍ STENTGRAFTU DO NEKORONÁRNÍHO TEPENNÉHO NE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</si>
  <si>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</si>
  <si>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</si>
  <si>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</si>
  <si>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</si>
  <si>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</si>
  <si>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</si>
  <si>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</si>
  <si>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</si>
  <si>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</si>
  <si>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</si>
  <si>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</si>
  <si>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</si>
  <si>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</si>
  <si>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</si>
  <si>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</si>
  <si>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</si>
  <si>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</si>
  <si>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</si>
  <si>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</si>
  <si>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</si>
  <si>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</si>
  <si>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</si>
  <si>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</si>
  <si>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</si>
  <si>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</si>
  <si>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</si>
  <si>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</si>
  <si>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</si>
  <si>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</si>
  <si>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</si>
  <si>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</si>
  <si>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</si>
  <si>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</si>
  <si>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</si>
  <si>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</si>
  <si>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</si>
  <si>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</si>
  <si>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89411</t>
  </si>
  <si>
    <t>PŘEHLEDNÁ  ČI SELEKTIVNÍ ANGIOGRAFIE</t>
  </si>
  <si>
    <t>89325</t>
  </si>
  <si>
    <t>PERKUTÁNNÍ DRENÁŽ ABSCESU, CYSTY EV. JINÉ DUTINY R</t>
  </si>
  <si>
    <t>07644</t>
  </si>
  <si>
    <t>(DRG) BIOPSIE SVALU, ŠLACHY NEBO FASCIE, PERKUTÁNN</t>
  </si>
  <si>
    <t>07642</t>
  </si>
  <si>
    <t>(DRG) BIOPSIE PLEURY NEBO PERITONEA, PERKUTÁNNĚ</t>
  </si>
  <si>
    <t>07641</t>
  </si>
  <si>
    <t>(DRG) BIOPSIE PARENCHYMATÓZNÍHO ORGÁNU, PERKUTÁNNĚ</t>
  </si>
  <si>
    <t>07653</t>
  </si>
  <si>
    <t>(DRG) DRENÁŽ KOLEKCE ORGÁNU, PERKUTÁNNĚ</t>
  </si>
  <si>
    <t>07631</t>
  </si>
  <si>
    <t>(DRG) BIOPSIE MEDIASTINA, PERKUTÁNNĚ</t>
  </si>
  <si>
    <t>07617</t>
  </si>
  <si>
    <t>(DRG) DESTRUKCE PARENCHYMOVÉ LÉZE LEDVINY, PERKUTÁ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</si>
  <si>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</si>
  <si>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</si>
  <si>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</si>
  <si>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</si>
  <si>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</si>
  <si>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</si>
  <si>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</si>
  <si>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</si>
  <si>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</si>
  <si>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</si>
  <si>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</si>
  <si>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</si>
  <si>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</si>
  <si>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</si>
  <si>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</si>
  <si>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</si>
  <si>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</si>
  <si>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</si>
  <si>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</si>
  <si>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</si>
  <si>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</si>
  <si>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</si>
  <si>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</si>
  <si>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</si>
  <si>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</si>
  <si>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</si>
  <si>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</si>
  <si>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</si>
  <si>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</si>
  <si>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</si>
  <si>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</si>
  <si>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</si>
  <si>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</si>
  <si>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</si>
  <si>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</si>
  <si>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</si>
  <si>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</si>
  <si>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</si>
  <si>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</si>
  <si>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</si>
  <si>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</si>
  <si>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</si>
  <si>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</si>
  <si>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</si>
  <si>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</si>
  <si>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</si>
  <si>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</si>
  <si>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</si>
  <si>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</si>
  <si>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</si>
  <si>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</si>
  <si>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</si>
  <si>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</si>
  <si>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</si>
  <si>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87213</t>
  </si>
  <si>
    <t>PEROPERAČNÍ BIOPSIE (TECHNICKÁ KOMPONENTA ZA KAŽDÝ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</si>
  <si>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</si>
  <si>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</si>
  <si>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</si>
  <si>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</si>
  <si>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</si>
  <si>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</si>
  <si>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</si>
  <si>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</si>
  <si>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87317</t>
  </si>
  <si>
    <t>VYŠETŘENÍ ELEKTRONOVĚ MIKROSKOPICKÉ STANDARDNÍ S F</t>
  </si>
  <si>
    <t>87413</t>
  </si>
  <si>
    <t>CYTOLOGICKÉ OTISKY A STĚRY -  ZA 1-3 PREPARÁTY</t>
  </si>
  <si>
    <t>87431</t>
  </si>
  <si>
    <t>PREPARÁTY METODOU CYTOBLOKU - ZA KAŽDÝ PREPARÁT</t>
  </si>
  <si>
    <t>87433</t>
  </si>
  <si>
    <t>STANDARDNÍ CYTOLOGICKÉ BARVENÍ,  ZA 1-3 PREPARÁTY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</si>
  <si>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</si>
  <si>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</si>
  <si>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</si>
  <si>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</si>
  <si>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</si>
  <si>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</si>
  <si>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</si>
  <si>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</si>
  <si>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</si>
  <si>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</si>
  <si>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94191</t>
  </si>
  <si>
    <t>FOTOGRAFIE GELU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</si>
  <si>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</si>
  <si>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</si>
  <si>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</si>
  <si>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</si>
  <si>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</si>
  <si>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</si>
  <si>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</si>
  <si>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</si>
  <si>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</si>
  <si>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</si>
  <si>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</si>
  <si>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</si>
  <si>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</si>
  <si>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</si>
  <si>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87519</t>
  </si>
  <si>
    <t>STANOVENÍ CYTOLOGICKÉ DIAGNÓZY II. STUPNĚ OBTÍŽNOS</t>
  </si>
  <si>
    <t>87135</t>
  </si>
  <si>
    <t>VYŠETŘENÍ MORFOMETRICKÉ - ZA KAŽDÝ PARAMETR</t>
  </si>
  <si>
    <t>87411</t>
  </si>
  <si>
    <t>PEROPERAČNÍ CYTOLOGIE (TECHNICKÁ KOMPONENTA ZA KAŽ</t>
  </si>
  <si>
    <t>87611</t>
  </si>
  <si>
    <t>TECHNICKÁ KOMPONENTA MIKROSKOPICKÉHO VYŠETŘENÍ PIT</t>
  </si>
  <si>
    <t>87311</t>
  </si>
  <si>
    <t>ELEKTRONOVĚ MIKROSKOPICKÁ METODA ULTRATENKÝCH ŘEZŮ</t>
  </si>
  <si>
    <t>87209</t>
  </si>
  <si>
    <t>HISTOTOPOGRAM (5 X 5 CM A VĚTŠÍ)</t>
  </si>
  <si>
    <t>87011</t>
  </si>
  <si>
    <t>KONZULTACE NÁLEZU PATOLOGEM CÍLENÁ NA ŽÁDOST OŠETŘ</t>
  </si>
  <si>
    <t>87624</t>
  </si>
  <si>
    <t xml:space="preserve">POLYMERÁZOVÁ ŘETĚZOVÁ REAKCE (PCR) Z PARAFINOVÝCH </t>
  </si>
  <si>
    <t>94235</t>
  </si>
  <si>
    <t>IZOLACE NUKLEOVÝCH KYSELIN (DNA, RNA) Z MALÉHO MNO</t>
  </si>
  <si>
    <t>94239</t>
  </si>
  <si>
    <t>FRAGMENTAČNÍ ANALÝZA LIDSKÉHO SOMATICKÉHO GENOMU</t>
  </si>
  <si>
    <t>87623</t>
  </si>
  <si>
    <t xml:space="preserve">KVANTITATIVNÍ POLYMERÁZOVÁ ŘETĚZOVÁ REAKCE (QPCR) 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</si>
  <si>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</si>
  <si>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</si>
  <si>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</si>
  <si>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</si>
  <si>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</si>
  <si>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</si>
  <si>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</si>
  <si>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</si>
  <si>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</si>
  <si>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</si>
  <si>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</si>
  <si>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</si>
  <si>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</si>
  <si>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</si>
  <si>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</si>
  <si>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</si>
  <si>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</si>
  <si>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</si>
  <si>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82231</t>
  </si>
  <si>
    <t>KULTIVAČNÍ VYŠETŘENÍ MYKOPLASMAT A L-FOREM BAKTÉRI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</si>
  <si>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</si>
  <si>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</si>
  <si>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</si>
  <si>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</si>
  <si>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</si>
  <si>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</si>
  <si>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</si>
  <si>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</si>
  <si>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</si>
  <si>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</si>
  <si>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</si>
  <si>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</si>
  <si>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98119</t>
  </si>
  <si>
    <t>IDENTIFIKACE VLÁKNITÝCH HUB</t>
  </si>
  <si>
    <t>82083</t>
  </si>
  <si>
    <t>PRŮKAZ BAKTERIÁLNÍHO TOXINU NEBO ANTIGENU</t>
  </si>
  <si>
    <t>82233</t>
  </si>
  <si>
    <t>IDENTIFIKACE MYKOPLASMAT</t>
  </si>
  <si>
    <t>82149</t>
  </si>
  <si>
    <t>SEROTYPIZACE STŘEVNÍCH A JINÝCH PATOGENŮ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</si>
  <si>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</si>
  <si>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</si>
  <si>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</si>
  <si>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</si>
  <si>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</si>
  <si>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</si>
  <si>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</si>
  <si>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</si>
  <si>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</si>
  <si>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</si>
  <si>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</si>
  <si>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</si>
  <si>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82302</t>
  </si>
  <si>
    <t>DETEKCE NUKLEOVÉ KYSELINY SARS-COV-2 POMOCÍ METODY</t>
  </si>
  <si>
    <t>82301</t>
  </si>
  <si>
    <t>82038</t>
  </si>
  <si>
    <t>ANALÝZA EXTRAHUMÁNNÍHO GENOMU METODOU KVANTITATIVN</t>
  </si>
  <si>
    <t>41</t>
  </si>
  <si>
    <t>813</t>
  </si>
  <si>
    <t>86323</t>
  </si>
  <si>
    <t>CROSS - MATCH DÁRCŮ JEDNODUCHÝ A PRODLOUŽENÝ</t>
  </si>
  <si>
    <t>86413</t>
  </si>
  <si>
    <t>SCREENING PROTILÁTEK NA PANELU 30TI DÁRCŮ</t>
  </si>
  <si>
    <t>91131</t>
  </si>
  <si>
    <t>STANOVENÍ IgA</t>
  </si>
  <si>
    <t>91161</t>
  </si>
  <si>
    <t>STANOVENÍ C4 SLOŽKY KOMPLEMENTU</t>
  </si>
  <si>
    <t>91171</t>
  </si>
  <si>
    <t>STANOVENÍ IgG ELISA</t>
  </si>
  <si>
    <t>91211</t>
  </si>
  <si>
    <t>STANOVENÍ IGG PROTI GLIADINU/DEAMIDOVANÝM GLIADINO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</si>
  <si>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</si>
  <si>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</si>
  <si>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</si>
  <si>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</si>
  <si>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</si>
  <si>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</si>
  <si>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91487</t>
  </si>
  <si>
    <t>DETEKCE AUTOPROTILÁTEK METODOU NEPŘÍMÉ IMUNOFLUORE</t>
  </si>
  <si>
    <t>91501</t>
  </si>
  <si>
    <t>STANOVENÍ HLADIN REVMATOIDNÍHO FAKTORU (RF) NEFELO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</si>
  <si>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</si>
  <si>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</si>
  <si>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</si>
  <si>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</si>
  <si>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</si>
  <si>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</si>
  <si>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</si>
  <si>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</si>
  <si>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91129</t>
  </si>
  <si>
    <t>STANOVENÍ IgG</t>
  </si>
  <si>
    <t>91189</t>
  </si>
  <si>
    <t>STANOVENÍ IgE</t>
  </si>
  <si>
    <t>91133</t>
  </si>
  <si>
    <t>STANOVENÍ IgM</t>
  </si>
  <si>
    <t>91493</t>
  </si>
  <si>
    <t>IMUNOANALYTICKÉ STANOVENÍ AUTOPROTILÁTEK PROTI SPE</t>
  </si>
  <si>
    <t>91253</t>
  </si>
  <si>
    <t>STANOVENÍ ANTI ds-DNA Ab ELISA</t>
  </si>
  <si>
    <t>91289</t>
  </si>
  <si>
    <t>STANOVENÍ REVMATOIDNÍHO FAKTORU IgA ELISA</t>
  </si>
  <si>
    <t>91159</t>
  </si>
  <si>
    <t>STANOVENÍ C3 SLOŽKY KOMPLEMENTU</t>
  </si>
  <si>
    <t>91489</t>
  </si>
  <si>
    <t>IMUNOANALYTICKÉ STANOVENÍ AUTOPROTILÁTEK PROTI LKM</t>
  </si>
  <si>
    <t>91199</t>
  </si>
  <si>
    <t>STANOVENÍ IGA PROTI GLIADINU/DEAMIDOVANÝM GLIADINO</t>
  </si>
  <si>
    <t>86415</t>
  </si>
  <si>
    <t>SCREENING PROTILÁTEK NA PANELU 100 DÁRCŮ POMOCÍ DT</t>
  </si>
  <si>
    <t>91579</t>
  </si>
  <si>
    <t>MOLEKULÁRNĚ GENETICKÁ TYPIZACE JEDNOHO HLA GENU (L</t>
  </si>
  <si>
    <t>91583</t>
  </si>
  <si>
    <t>STANOVENÍ PROTILÁTEK PROTI HLA ANTIGENŮM XMAP TECH</t>
  </si>
  <si>
    <t>816</t>
  </si>
  <si>
    <t>94947</t>
  </si>
  <si>
    <t>(VZP) FAKTOR II 20210G&gt;A</t>
  </si>
  <si>
    <t>94946</t>
  </si>
  <si>
    <t>(VZP) DEF. FAKTORU V (LEIDEN)</t>
  </si>
  <si>
    <t>94954</t>
  </si>
  <si>
    <t>(VZP) INHIBITOR AKTIVÁTORU PLAZMINOGENU (PAI-1)</t>
  </si>
  <si>
    <t>44</t>
  </si>
  <si>
    <t>Zdravotní výkony (vybraných odborností) vyžádané pro pacienty hospitalizované na vlastním pracovišti - orientační přehled</t>
  </si>
  <si>
    <t>Ošetřovací den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</si>
</sst>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.000"/>
  </numFmts>
  <fonts count="73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0"/>
      <color theme="0"/>
      <name val="Calibri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8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auto="1"/>
      </left>
      <right/>
      <top style="thin">
        <color rgb="FFE4E4E4"/>
      </top>
      <bottom style="thin">
        <color rgb="FFE4E4E4"/>
      </bottom>
      <diagonal/>
    </border>
    <border>
      <left style="thin">
        <color auto="1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/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auto="1"/>
      </right>
      <top style="thin">
        <color rgb="FFE4E4E4"/>
      </top>
      <bottom style="thin">
        <color rgb="FFE4E4E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991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5" xfId="53" applyNumberFormat="1" applyFont="1" applyFill="1" applyBorder="1"/>
    <xf numFmtId="9" fontId="3" fillId="0" borderId="75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7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6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3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7" xfId="33" applyFont="1" applyFill="1" applyBorder="1" applyAlignment="1">
      <alignment horizontal="center" vertical="center"/>
    </xf>
    <xf numFmtId="9" fontId="3" fillId="0" borderId="74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3" xfId="53" applyFont="1" applyFill="1" applyBorder="1" applyAlignment="1">
      <alignment horizontal="right"/>
    </xf>
    <xf numFmtId="164" fontId="33" fillId="0" borderId="78" xfId="53" applyNumberFormat="1" applyFont="1" applyFill="1" applyBorder="1"/>
    <xf numFmtId="164" fontId="33" fillId="0" borderId="79" xfId="53" applyNumberFormat="1" applyFont="1" applyFill="1" applyBorder="1"/>
    <xf numFmtId="9" fontId="33" fillId="0" borderId="80" xfId="83" applyNumberFormat="1" applyFont="1" applyFill="1" applyBorder="1"/>
    <xf numFmtId="3" fontId="33" fillId="0" borderId="80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4" xfId="53" applyNumberFormat="1" applyFont="1" applyFill="1" applyBorder="1"/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7" xfId="53" applyNumberFormat="1" applyFont="1" applyFill="1" applyBorder="1"/>
    <xf numFmtId="3" fontId="3" fillId="0" borderId="82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4" xfId="26" applyNumberFormat="1" applyFont="1" applyFill="1" applyBorder="1"/>
    <xf numFmtId="3" fontId="31" fillId="7" borderId="64" xfId="26" applyNumberFormat="1" applyFont="1" applyFill="1" applyBorder="1"/>
    <xf numFmtId="167" fontId="33" fillId="7" borderId="72" xfId="86" applyNumberFormat="1" applyFont="1" applyFill="1" applyBorder="1" applyAlignment="1">
      <alignment horizontal="right"/>
    </xf>
    <xf numFmtId="3" fontId="31" fillId="7" borderId="85" xfId="26" applyNumberFormat="1" applyFont="1" applyFill="1" applyBorder="1"/>
    <xf numFmtId="167" fontId="33" fillId="7" borderId="72" xfId="86" applyNumberFormat="1" applyFont="1" applyFill="1" applyBorder="1"/>
    <xf numFmtId="3" fontId="31" fillId="0" borderId="84" xfId="26" applyNumberFormat="1" applyFont="1" applyFill="1" applyBorder="1" applyAlignment="1">
      <alignment horizontal="center"/>
    </xf>
    <xf numFmtId="3" fontId="31" fillId="0" borderId="72" xfId="26" applyNumberFormat="1" applyFont="1" applyFill="1" applyBorder="1" applyAlignment="1">
      <alignment horizontal="center"/>
    </xf>
    <xf numFmtId="3" fontId="31" fillId="7" borderId="84" xfId="26" applyNumberFormat="1" applyFont="1" applyFill="1" applyBorder="1" applyAlignment="1">
      <alignment horizontal="center"/>
    </xf>
    <xf numFmtId="3" fontId="31" fillId="7" borderId="72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5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6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3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0" xfId="74" applyFont="1" applyFill="1" applyBorder="1" applyAlignment="1">
      <alignment horizontal="center"/>
    </xf>
    <xf numFmtId="0" fontId="33" fillId="2" borderId="91" xfId="81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8" xfId="53" applyNumberFormat="1" applyFont="1" applyFill="1" applyBorder="1"/>
    <xf numFmtId="3" fontId="33" fillId="0" borderId="79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99" xfId="0" applyFont="1" applyFill="1" applyBorder="1"/>
    <xf numFmtId="0" fontId="34" fillId="0" borderId="100" xfId="0" applyFont="1" applyBorder="1" applyAlignment="1"/>
    <xf numFmtId="9" fontId="34" fillId="0" borderId="98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8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7" xfId="26" applyNumberFormat="1" applyFont="1" applyFill="1" applyBorder="1"/>
    <xf numFmtId="167" fontId="31" fillId="7" borderId="114" xfId="26" applyNumberFormat="1" applyFont="1" applyFill="1" applyBorder="1"/>
    <xf numFmtId="0" fontId="27" fillId="4" borderId="96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7" xfId="0" applyFont="1" applyBorder="1"/>
    <xf numFmtId="0" fontId="33" fillId="2" borderId="87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3" xfId="26" applyNumberFormat="1" applyFont="1" applyFill="1" applyBorder="1"/>
    <xf numFmtId="3" fontId="33" fillId="7" borderId="96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2" xfId="0" applyNumberFormat="1" applyFont="1" applyBorder="1" applyAlignment="1">
      <alignment horizontal="right" vertical="center"/>
    </xf>
    <xf numFmtId="9" fontId="41" fillId="0" borderId="118" xfId="0" applyNumberFormat="1" applyFont="1" applyBorder="1" applyAlignment="1">
      <alignment horizontal="right" vertical="center"/>
    </xf>
    <xf numFmtId="173" fontId="41" fillId="0" borderId="118" xfId="0" applyNumberFormat="1" applyFont="1" applyBorder="1" applyAlignment="1">
      <alignment horizontal="right" vertical="center"/>
    </xf>
    <xf numFmtId="173" fontId="41" fillId="0" borderId="85" xfId="0" applyNumberFormat="1" applyFont="1" applyBorder="1" applyAlignment="1">
      <alignment horizontal="right" vertical="center"/>
    </xf>
    <xf numFmtId="173" fontId="41" fillId="0" borderId="87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118" xfId="0" applyNumberFormat="1" applyFont="1" applyBorder="1" applyAlignment="1">
      <alignment vertical="center"/>
    </xf>
    <xf numFmtId="173" fontId="41" fillId="0" borderId="85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4" fontId="41" fillId="0" borderId="121" xfId="0" applyNumberFormat="1" applyFont="1" applyBorder="1" applyAlignment="1">
      <alignment vertical="center"/>
    </xf>
    <xf numFmtId="174" fontId="41" fillId="0" borderId="118" xfId="0" applyNumberFormat="1" applyFont="1" applyBorder="1" applyAlignment="1">
      <alignment vertical="center"/>
    </xf>
    <xf numFmtId="174" fontId="41" fillId="0" borderId="85" xfId="0" applyNumberFormat="1" applyFont="1" applyBorder="1" applyAlignment="1">
      <alignment vertical="center"/>
    </xf>
    <xf numFmtId="168" fontId="41" fillId="0" borderId="111" xfId="0" applyNumberFormat="1" applyFont="1" applyBorder="1" applyAlignment="1">
      <alignment vertical="center"/>
    </xf>
    <xf numFmtId="0" fontId="34" fillId="0" borderId="119" xfId="0" applyFont="1" applyBorder="1" applyAlignment="1">
      <alignment horizontal="center" vertical="center"/>
    </xf>
    <xf numFmtId="166" fontId="41" fillId="2" borderId="85" xfId="0" applyNumberFormat="1" applyFont="1" applyFill="1" applyBorder="1" applyAlignment="1">
      <alignment horizontal="center" vertical="center"/>
    </xf>
    <xf numFmtId="173" fontId="41" fillId="0" borderId="94" xfId="0" applyNumberFormat="1" applyFont="1" applyBorder="1" applyAlignment="1">
      <alignment horizontal="right" vertical="center"/>
    </xf>
    <xf numFmtId="175" fontId="41" fillId="0" borderId="93" xfId="0" applyNumberFormat="1" applyFont="1" applyBorder="1" applyAlignment="1">
      <alignment horizontal="right" vertical="center"/>
    </xf>
    <xf numFmtId="173" fontId="41" fillId="0" borderId="93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3" fontId="41" fillId="0" borderId="92" xfId="0" applyNumberFormat="1" applyFont="1" applyBorder="1" applyAlignment="1">
      <alignment vertical="center"/>
    </xf>
    <xf numFmtId="176" fontId="41" fillId="0" borderId="92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8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0" fontId="42" fillId="11" borderId="97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7" xfId="0" applyNumberFormat="1" applyFont="1" applyFill="1" applyBorder="1"/>
    <xf numFmtId="3" fontId="0" fillId="8" borderId="86" xfId="0" applyNumberFormat="1" applyFont="1" applyFill="1" applyBorder="1"/>
    <xf numFmtId="0" fontId="0" fillId="0" borderId="128" xfId="0" applyNumberFormat="1" applyFont="1" applyBorder="1"/>
    <xf numFmtId="3" fontId="0" fillId="0" borderId="129" xfId="0" applyNumberFormat="1" applyFont="1" applyBorder="1"/>
    <xf numFmtId="0" fontId="0" fillId="8" borderId="128" xfId="0" applyNumberFormat="1" applyFont="1" applyFill="1" applyBorder="1"/>
    <xf numFmtId="3" fontId="0" fillId="8" borderId="129" xfId="0" applyNumberFormat="1" applyFont="1" applyFill="1" applyBorder="1"/>
    <xf numFmtId="0" fontId="59" fillId="9" borderId="128" xfId="0" applyNumberFormat="1" applyFont="1" applyFill="1" applyBorder="1"/>
    <xf numFmtId="3" fontId="59" fillId="9" borderId="129" xfId="0" applyNumberFormat="1" applyFont="1" applyFill="1" applyBorder="1"/>
    <xf numFmtId="9" fontId="33" fillId="3" borderId="2" xfId="26" applyNumberFormat="1" applyFont="1" applyFill="1" applyBorder="1" applyAlignment="1">
      <alignment horizontal="center"/>
    </xf>
    <xf numFmtId="9" fontId="33" fillId="4" borderId="2" xfId="26" applyNumberFormat="1" applyFont="1" applyFill="1" applyBorder="1" applyAlignment="1">
      <alignment horizontal="center"/>
    </xf>
    <xf numFmtId="9" fontId="33" fillId="10" borderId="2" xfId="26" quotePrefix="1" applyNumberFormat="1" applyFont="1" applyFill="1" applyBorder="1" applyAlignment="1">
      <alignment horizontal="center"/>
    </xf>
    <xf numFmtId="0" fontId="27" fillId="4" borderId="63" xfId="1" applyFill="1" applyBorder="1" applyAlignment="1">
      <alignment horizontal="left"/>
    </xf>
    <xf numFmtId="9" fontId="33" fillId="2" borderId="2" xfId="26" quotePrefix="1" applyNumberFormat="1" applyFont="1" applyFill="1" applyBorder="1" applyAlignment="1">
      <alignment horizontal="center"/>
    </xf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3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8" xfId="81" applyFont="1" applyFill="1" applyBorder="1" applyAlignment="1">
      <alignment horizontal="center"/>
    </xf>
    <xf numFmtId="0" fontId="33" fillId="2" borderId="109" xfId="81" applyFont="1" applyFill="1" applyBorder="1" applyAlignment="1">
      <alignment horizontal="center"/>
    </xf>
    <xf numFmtId="0" fontId="33" fillId="2" borderId="103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8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8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3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2" xfId="80" applyNumberFormat="1" applyFont="1" applyFill="1" applyBorder="1" applyAlignment="1">
      <alignment horizontal="left"/>
    </xf>
    <xf numFmtId="3" fontId="3" fillId="2" borderId="105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1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9" xfId="53" applyFont="1" applyFill="1" applyBorder="1" applyAlignment="1">
      <alignment horizontal="right"/>
    </xf>
    <xf numFmtId="0" fontId="5" fillId="2" borderId="70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1" xfId="79" applyFont="1" applyFill="1" applyBorder="1" applyAlignment="1">
      <alignment horizontal="left"/>
    </xf>
    <xf numFmtId="0" fontId="2" fillId="0" borderId="2" xfId="26" applyFont="1" applyFill="1" applyBorder="1" applyAlignment="1"/>
    <xf numFmtId="3" fontId="61" fillId="4" borderId="101" xfId="0" applyNumberFormat="1" applyFont="1" applyFill="1" applyBorder="1" applyAlignment="1">
      <alignment horizontal="center" vertical="center"/>
    </xf>
    <xf numFmtId="3" fontId="61" fillId="4" borderId="116" xfId="0" applyNumberFormat="1" applyFont="1" applyFill="1" applyBorder="1" applyAlignment="1">
      <alignment horizontal="center" vertical="center"/>
    </xf>
    <xf numFmtId="9" fontId="61" fillId="4" borderId="101" xfId="0" applyNumberFormat="1" applyFont="1" applyFill="1" applyBorder="1" applyAlignment="1">
      <alignment horizontal="center" vertical="center"/>
    </xf>
    <xf numFmtId="9" fontId="61" fillId="4" borderId="116" xfId="0" applyNumberFormat="1" applyFont="1" applyFill="1" applyBorder="1" applyAlignment="1">
      <alignment horizontal="center" vertical="center"/>
    </xf>
    <xf numFmtId="3" fontId="61" fillId="4" borderId="102" xfId="0" applyNumberFormat="1" applyFont="1" applyFill="1" applyBorder="1" applyAlignment="1">
      <alignment horizontal="center" vertical="center" wrapText="1"/>
    </xf>
    <xf numFmtId="3" fontId="61" fillId="4" borderId="117" xfId="0" applyNumberFormat="1" applyFont="1" applyFill="1" applyBorder="1" applyAlignment="1">
      <alignment horizontal="center" vertical="center" wrapText="1"/>
    </xf>
    <xf numFmtId="0" fontId="41" fillId="2" borderId="124" xfId="0" applyFont="1" applyFill="1" applyBorder="1" applyAlignment="1">
      <alignment horizontal="center" vertical="center" wrapText="1"/>
    </xf>
    <xf numFmtId="0" fontId="41" fillId="2" borderId="105" xfId="0" applyFont="1" applyFill="1" applyBorder="1" applyAlignment="1">
      <alignment horizontal="center" vertical="center" wrapText="1"/>
    </xf>
    <xf numFmtId="0" fontId="61" fillId="11" borderId="126" xfId="0" applyFont="1" applyFill="1" applyBorder="1" applyAlignment="1">
      <alignment horizontal="center"/>
    </xf>
    <xf numFmtId="0" fontId="61" fillId="11" borderId="125" xfId="0" applyFont="1" applyFill="1" applyBorder="1" applyAlignment="1">
      <alignment horizontal="center"/>
    </xf>
    <xf numFmtId="0" fontId="61" fillId="11" borderId="100" xfId="0" applyFont="1" applyFill="1" applyBorder="1" applyAlignment="1">
      <alignment horizontal="center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41" fillId="4" borderId="111" xfId="0" applyFont="1" applyFill="1" applyBorder="1" applyAlignment="1">
      <alignment horizontal="center" vertical="center" wrapText="1"/>
    </xf>
    <xf numFmtId="0" fontId="41" fillId="4" borderId="88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8" xfId="0" applyFont="1" applyFill="1" applyBorder="1" applyAlignment="1">
      <alignment horizontal="center"/>
    </xf>
    <xf numFmtId="0" fontId="66" fillId="2" borderId="95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0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0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166" fontId="41" fillId="2" borderId="92" xfId="0" applyNumberFormat="1" applyFont="1" applyFill="1" applyBorder="1" applyAlignment="1">
      <alignment horizontal="center" vertical="center"/>
    </xf>
    <xf numFmtId="0" fontId="34" fillId="0" borderId="122" xfId="0" applyFont="1" applyBorder="1" applyAlignment="1">
      <alignment horizontal="center" vertical="center"/>
    </xf>
    <xf numFmtId="0" fontId="61" fillId="4" borderId="115" xfId="0" applyFont="1" applyFill="1" applyBorder="1" applyAlignment="1">
      <alignment horizontal="center" vertical="center" wrapText="1"/>
    </xf>
    <xf numFmtId="0" fontId="61" fillId="4" borderId="123" xfId="0" applyFont="1" applyFill="1" applyBorder="1" applyAlignment="1">
      <alignment horizontal="center" vertical="center" wrapText="1"/>
    </xf>
    <xf numFmtId="0" fontId="61" fillId="4" borderId="101" xfId="0" applyFont="1" applyFill="1" applyBorder="1" applyAlignment="1">
      <alignment horizontal="center" vertical="center" wrapText="1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5" xfId="0" applyNumberFormat="1" applyFont="1" applyFill="1" applyBorder="1" applyAlignment="1">
      <alignment horizontal="center" vertical="center" wrapText="1"/>
    </xf>
    <xf numFmtId="168" fontId="61" fillId="2" borderId="123" xfId="0" applyNumberFormat="1" applyFont="1" applyFill="1" applyBorder="1" applyAlignment="1">
      <alignment horizontal="center" vertical="center" wrapText="1"/>
    </xf>
    <xf numFmtId="0" fontId="61" fillId="2" borderId="101" xfId="0" applyFont="1" applyFill="1" applyBorder="1" applyAlignment="1">
      <alignment horizontal="center" vertical="center" wrapText="1"/>
    </xf>
    <xf numFmtId="0" fontId="61" fillId="2" borderId="116" xfId="0" applyFont="1" applyFill="1" applyBorder="1" applyAlignment="1">
      <alignment horizontal="center" vertical="center" wrapText="1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6" xfId="0" applyFont="1" applyFill="1" applyBorder="1" applyAlignment="1">
      <alignment vertical="center"/>
    </xf>
    <xf numFmtId="3" fontId="33" fillId="2" borderId="68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6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1" xfId="26" applyNumberFormat="1" applyFont="1" applyFill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8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7" xfId="0" applyNumberFormat="1" applyFont="1" applyFill="1" applyBorder="1" applyAlignment="1">
      <alignment horizontal="center" vertical="top"/>
    </xf>
    <xf numFmtId="0" fontId="33" fillId="2" borderId="87" xfId="0" applyFont="1" applyFill="1" applyBorder="1" applyAlignment="1">
      <alignment horizontal="center" vertical="top" wrapText="1"/>
    </xf>
    <xf numFmtId="0" fontId="33" fillId="2" borderId="68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3" fillId="0" borderId="55" xfId="26" applyNumberFormat="1" applyFont="1" applyFill="1" applyBorder="1" applyAlignment="1">
      <alignment horizontal="right" vertical="top"/>
    </xf>
    <xf numFmtId="0" fontId="34" fillId="0" borderId="55" xfId="0" applyFont="1" applyFill="1" applyBorder="1" applyAlignment="1">
      <alignment horizontal="right" vertical="top"/>
    </xf>
    <xf numFmtId="0" fontId="34" fillId="0" borderId="106" xfId="0" applyFont="1" applyFill="1" applyBorder="1" applyAlignment="1">
      <alignment horizontal="right" vertical="top"/>
    </xf>
    <xf numFmtId="3" fontId="33" fillId="10" borderId="87" xfId="26" applyNumberFormat="1" applyFont="1" applyFill="1" applyBorder="1" applyAlignment="1">
      <alignment horizontal="center" vertical="center" wrapText="1"/>
    </xf>
    <xf numFmtId="3" fontId="33" fillId="10" borderId="67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6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7" xfId="26" applyNumberFormat="1" applyFont="1" applyFill="1" applyBorder="1" applyAlignment="1">
      <alignment horizontal="center" vertical="center" wrapText="1"/>
    </xf>
    <xf numFmtId="3" fontId="33" fillId="4" borderId="67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6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3" fontId="33" fillId="2" borderId="87" xfId="26" applyNumberFormat="1" applyFont="1" applyFill="1" applyBorder="1" applyAlignment="1">
      <alignment horizontal="center" vertical="center"/>
    </xf>
    <xf numFmtId="3" fontId="33" fillId="2" borderId="67" xfId="26" applyNumberFormat="1" applyFont="1" applyFill="1" applyBorder="1" applyAlignment="1">
      <alignment horizontal="center" vertical="center"/>
    </xf>
    <xf numFmtId="3" fontId="33" fillId="0" borderId="106" xfId="26" applyNumberFormat="1" applyFont="1" applyFill="1" applyBorder="1" applyAlignment="1">
      <alignment horizontal="right" vertical="top"/>
    </xf>
    <xf numFmtId="3" fontId="33" fillId="3" borderId="87" xfId="26" applyNumberFormat="1" applyFont="1" applyFill="1" applyBorder="1" applyAlignment="1">
      <alignment horizontal="center" vertical="center" wrapText="1"/>
    </xf>
    <xf numFmtId="3" fontId="33" fillId="3" borderId="67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6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3" fontId="3" fillId="2" borderId="68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8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8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8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1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0" fontId="68" fillId="0" borderId="0" xfId="0" applyFont="1"/>
    <xf numFmtId="3" fontId="35" fillId="12" borderId="131" xfId="83" applyNumberFormat="1" applyFont="1" applyFill="1" applyBorder="1" applyAlignment="1">
      <alignment horizontal="right" vertical="top"/>
    </xf>
    <xf numFmtId="3" fontId="35" fillId="12" borderId="132" xfId="83" applyNumberFormat="1" applyFont="1" applyFill="1" applyBorder="1" applyAlignment="1">
      <alignment horizontal="right" vertical="top"/>
    </xf>
    <xf numFmtId="9" fontId="35" fillId="12" borderId="133" xfId="83" applyFont="1" applyFill="1" applyBorder="1" applyAlignment="1">
      <alignment horizontal="right" vertical="top"/>
    </xf>
    <xf numFmtId="9" fontId="35" fillId="12" borderId="134" xfId="83" applyFont="1" applyFill="1" applyBorder="1" applyAlignment="1">
      <alignment horizontal="right" vertical="top"/>
    </xf>
    <xf numFmtId="3" fontId="35" fillId="13" borderId="130" xfId="24" applyNumberFormat="1" applyFont="1" applyFill="1" applyBorder="1" applyAlignment="1">
      <alignment horizontal="left" vertical="top"/>
    </xf>
    <xf numFmtId="0" fontId="31" fillId="0" borderId="0" xfId="0" applyFont="1" applyAlignment="1">
      <alignment horizontal="left"/>
    </xf>
    <xf numFmtId="3" fontId="31" fillId="0" borderId="0" xfId="0" applyNumberFormat="1" applyFont="1" applyAlignment="1">
      <alignment horizontal="left"/>
    </xf>
    <xf numFmtId="3" fontId="31" fillId="0" borderId="0" xfId="0" applyNumberFormat="1" applyFont="1" applyAlignment="1">
      <alignment horizontal="right"/>
    </xf>
    <xf numFmtId="9" fontId="31" fillId="0" borderId="0" xfId="0" applyNumberFormat="1" applyFont="1" applyAlignment="1">
      <alignment horizontal="right"/>
    </xf>
    <xf numFmtId="3" fontId="31" fillId="0" borderId="0" xfId="0" applyNumberFormat="1" applyFont="1"/>
    <xf numFmtId="164" fontId="33" fillId="2" borderId="120" xfId="53" applyNumberFormat="1" applyFont="1" applyFill="1" applyBorder="1" applyAlignment="1">
      <alignment horizontal="left"/>
    </xf>
    <xf numFmtId="164" fontId="33" fillId="2" borderId="135" xfId="53" applyNumberFormat="1" applyFont="1" applyFill="1" applyBorder="1" applyAlignment="1">
      <alignment horizontal="left"/>
    </xf>
    <xf numFmtId="0" fontId="33" fillId="2" borderId="135" xfId="53" applyNumberFormat="1" applyFont="1" applyFill="1" applyBorder="1" applyAlignment="1">
      <alignment horizontal="left"/>
    </xf>
    <xf numFmtId="164" fontId="33" fillId="2" borderId="118" xfId="53" applyNumberFormat="1" applyFont="1" applyFill="1" applyBorder="1" applyAlignment="1">
      <alignment horizontal="left"/>
    </xf>
    <xf numFmtId="3" fontId="33" fillId="2" borderId="118" xfId="53" applyNumberFormat="1" applyFont="1" applyFill="1" applyBorder="1" applyAlignment="1">
      <alignment horizontal="left"/>
    </xf>
    <xf numFmtId="3" fontId="33" fillId="2" borderId="72" xfId="53" applyNumberFormat="1" applyFont="1" applyFill="1" applyBorder="1" applyAlignment="1">
      <alignment horizontal="left"/>
    </xf>
    <xf numFmtId="0" fontId="34" fillId="0" borderId="89" xfId="0" applyFont="1" applyFill="1" applyBorder="1"/>
    <xf numFmtId="0" fontId="34" fillId="0" borderId="90" xfId="0" applyFont="1" applyFill="1" applyBorder="1"/>
    <xf numFmtId="164" fontId="34" fillId="0" borderId="90" xfId="0" applyNumberFormat="1" applyFont="1" applyFill="1" applyBorder="1"/>
    <xf numFmtId="164" fontId="34" fillId="0" borderId="90" xfId="0" applyNumberFormat="1" applyFont="1" applyFill="1" applyBorder="1" applyAlignment="1">
      <alignment horizontal="right"/>
    </xf>
    <xf numFmtId="0" fontId="34" fillId="0" borderId="90" xfId="0" applyNumberFormat="1" applyFont="1" applyFill="1" applyBorder="1"/>
    <xf numFmtId="3" fontId="34" fillId="0" borderId="90" xfId="0" applyNumberFormat="1" applyFont="1" applyFill="1" applyBorder="1"/>
    <xf numFmtId="3" fontId="34" fillId="0" borderId="91" xfId="0" applyNumberFormat="1" applyFont="1" applyFill="1" applyBorder="1"/>
    <xf numFmtId="0" fontId="34" fillId="0" borderId="97" xfId="0" applyFont="1" applyFill="1" applyBorder="1"/>
    <xf numFmtId="0" fontId="34" fillId="0" borderId="98" xfId="0" applyFont="1" applyFill="1" applyBorder="1"/>
    <xf numFmtId="164" fontId="34" fillId="0" borderId="98" xfId="0" applyNumberFormat="1" applyFont="1" applyFill="1" applyBorder="1"/>
    <xf numFmtId="164" fontId="34" fillId="0" borderId="98" xfId="0" applyNumberFormat="1" applyFont="1" applyFill="1" applyBorder="1" applyAlignment="1">
      <alignment horizontal="right"/>
    </xf>
    <xf numFmtId="0" fontId="34" fillId="0" borderId="98" xfId="0" applyNumberFormat="1" applyFont="1" applyFill="1" applyBorder="1"/>
    <xf numFmtId="3" fontId="34" fillId="0" borderId="98" xfId="0" applyNumberFormat="1" applyFont="1" applyFill="1" applyBorder="1"/>
    <xf numFmtId="3" fontId="34" fillId="0" borderId="99" xfId="0" applyNumberFormat="1" applyFont="1" applyFill="1" applyBorder="1"/>
    <xf numFmtId="0" fontId="34" fillId="0" borderId="92" xfId="0" applyFont="1" applyFill="1" applyBorder="1"/>
    <xf numFmtId="0" fontId="34" fillId="0" borderId="93" xfId="0" applyFont="1" applyFill="1" applyBorder="1"/>
    <xf numFmtId="164" fontId="34" fillId="0" borderId="93" xfId="0" applyNumberFormat="1" applyFont="1" applyFill="1" applyBorder="1"/>
    <xf numFmtId="164" fontId="34" fillId="0" borderId="93" xfId="0" applyNumberFormat="1" applyFont="1" applyFill="1" applyBorder="1" applyAlignment="1">
      <alignment horizontal="right"/>
    </xf>
    <xf numFmtId="0" fontId="34" fillId="0" borderId="93" xfId="0" applyNumberFormat="1" applyFont="1" applyFill="1" applyBorder="1"/>
    <xf numFmtId="3" fontId="34" fillId="0" borderId="93" xfId="0" applyNumberFormat="1" applyFont="1" applyFill="1" applyBorder="1"/>
    <xf numFmtId="3" fontId="34" fillId="0" borderId="94" xfId="0" applyNumberFormat="1" applyFont="1" applyFill="1" applyBorder="1"/>
    <xf numFmtId="0" fontId="41" fillId="2" borderId="120" xfId="0" applyFont="1" applyFill="1" applyBorder="1"/>
    <xf numFmtId="3" fontId="41" fillId="2" borderId="121" xfId="0" applyNumberFormat="1" applyFont="1" applyFill="1" applyBorder="1"/>
    <xf numFmtId="9" fontId="41" fillId="2" borderId="85" xfId="0" applyNumberFormat="1" applyFont="1" applyFill="1" applyBorder="1"/>
    <xf numFmtId="3" fontId="41" fillId="2" borderId="72" xfId="0" applyNumberFormat="1" applyFont="1" applyFill="1" applyBorder="1"/>
    <xf numFmtId="9" fontId="34" fillId="0" borderId="90" xfId="0" applyNumberFormat="1" applyFont="1" applyFill="1" applyBorder="1"/>
    <xf numFmtId="9" fontId="34" fillId="0" borderId="98" xfId="0" applyNumberFormat="1" applyFont="1" applyFill="1" applyBorder="1"/>
    <xf numFmtId="9" fontId="34" fillId="0" borderId="93" xfId="0" applyNumberFormat="1" applyFont="1" applyFill="1" applyBorder="1"/>
    <xf numFmtId="3" fontId="34" fillId="0" borderId="101" xfId="0" applyNumberFormat="1" applyFont="1" applyFill="1" applyBorder="1"/>
    <xf numFmtId="9" fontId="34" fillId="0" borderId="101" xfId="0" applyNumberFormat="1" applyFont="1" applyFill="1" applyBorder="1"/>
    <xf numFmtId="3" fontId="34" fillId="0" borderId="102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89" xfId="0" applyFont="1" applyFill="1" applyBorder="1"/>
    <xf numFmtId="0" fontId="41" fillId="0" borderId="115" xfId="0" applyFont="1" applyFill="1" applyBorder="1"/>
    <xf numFmtId="0" fontId="34" fillId="5" borderId="12" xfId="0" applyFont="1" applyFill="1" applyBorder="1" applyAlignment="1">
      <alignment wrapText="1"/>
    </xf>
    <xf numFmtId="0" fontId="41" fillId="0" borderId="97" xfId="0" applyFont="1" applyFill="1" applyBorder="1"/>
    <xf numFmtId="0" fontId="41" fillId="2" borderId="135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0" xfId="79" applyFont="1" applyFill="1" applyBorder="1" applyAlignment="1">
      <alignment horizontal="left"/>
    </xf>
    <xf numFmtId="3" fontId="3" fillId="2" borderId="101" xfId="80" applyNumberFormat="1" applyFont="1" applyFill="1" applyBorder="1"/>
    <xf numFmtId="3" fontId="3" fillId="2" borderId="102" xfId="80" applyNumberFormat="1" applyFont="1" applyFill="1" applyBorder="1"/>
    <xf numFmtId="9" fontId="3" fillId="2" borderId="136" xfId="80" applyNumberFormat="1" applyFont="1" applyFill="1" applyBorder="1"/>
    <xf numFmtId="9" fontId="3" fillId="2" borderId="101" xfId="80" applyNumberFormat="1" applyFont="1" applyFill="1" applyBorder="1"/>
    <xf numFmtId="9" fontId="3" fillId="2" borderId="102" xfId="8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0" fontId="41" fillId="0" borderId="110" xfId="0" applyFont="1" applyFill="1" applyBorder="1"/>
    <xf numFmtId="0" fontId="41" fillId="0" borderId="126" xfId="0" applyFont="1" applyFill="1" applyBorder="1" applyAlignment="1">
      <alignment horizontal="left" indent="1"/>
    </xf>
    <xf numFmtId="0" fontId="41" fillId="0" borderId="109" xfId="0" applyFont="1" applyFill="1" applyBorder="1" applyAlignment="1">
      <alignment horizontal="left" indent="1"/>
    </xf>
    <xf numFmtId="9" fontId="34" fillId="0" borderId="137" xfId="0" applyNumberFormat="1" applyFont="1" applyFill="1" applyBorder="1"/>
    <xf numFmtId="9" fontId="34" fillId="0" borderId="100" xfId="0" applyNumberFormat="1" applyFont="1" applyFill="1" applyBorder="1"/>
    <xf numFmtId="9" fontId="34" fillId="0" borderId="104" xfId="0" applyNumberFormat="1" applyFont="1" applyFill="1" applyBorder="1"/>
    <xf numFmtId="3" fontId="34" fillId="0" borderId="89" xfId="0" applyNumberFormat="1" applyFont="1" applyFill="1" applyBorder="1"/>
    <xf numFmtId="3" fontId="34" fillId="0" borderId="97" xfId="0" applyNumberFormat="1" applyFont="1" applyFill="1" applyBorder="1"/>
    <xf numFmtId="3" fontId="34" fillId="0" borderId="92" xfId="0" applyNumberFormat="1" applyFont="1" applyFill="1" applyBorder="1"/>
    <xf numFmtId="9" fontId="34" fillId="0" borderId="138" xfId="0" applyNumberFormat="1" applyFont="1" applyFill="1" applyBorder="1"/>
    <xf numFmtId="9" fontId="34" fillId="0" borderId="107" xfId="0" applyNumberFormat="1" applyFont="1" applyFill="1" applyBorder="1"/>
    <xf numFmtId="9" fontId="34" fillId="0" borderId="122" xfId="0" applyNumberFormat="1" applyFont="1" applyFill="1" applyBorder="1"/>
    <xf numFmtId="9" fontId="31" fillId="0" borderId="0" xfId="0" applyNumberFormat="1" applyFont="1"/>
    <xf numFmtId="0" fontId="69" fillId="0" borderId="0" xfId="0" applyFont="1" applyFill="1"/>
    <xf numFmtId="0" fontId="70" fillId="0" borderId="0" xfId="0" applyFont="1" applyFill="1"/>
    <xf numFmtId="0" fontId="41" fillId="13" borderId="110" xfId="0" applyFont="1" applyFill="1" applyBorder="1"/>
    <xf numFmtId="0" fontId="41" fillId="13" borderId="126" xfId="0" applyFont="1" applyFill="1" applyBorder="1"/>
    <xf numFmtId="0" fontId="41" fillId="13" borderId="109" xfId="0" applyFont="1" applyFill="1" applyBorder="1"/>
    <xf numFmtId="0" fontId="3" fillId="2" borderId="101" xfId="80" applyFont="1" applyFill="1" applyBorder="1"/>
    <xf numFmtId="3" fontId="34" fillId="0" borderId="138" xfId="0" applyNumberFormat="1" applyFont="1" applyFill="1" applyBorder="1"/>
    <xf numFmtId="3" fontId="34" fillId="0" borderId="107" xfId="0" applyNumberFormat="1" applyFont="1" applyFill="1" applyBorder="1"/>
    <xf numFmtId="3" fontId="34" fillId="0" borderId="122" xfId="0" applyNumberFormat="1" applyFont="1" applyFill="1" applyBorder="1"/>
    <xf numFmtId="0" fontId="34" fillId="0" borderId="110" xfId="0" applyFont="1" applyFill="1" applyBorder="1"/>
    <xf numFmtId="0" fontId="34" fillId="0" borderId="126" xfId="0" applyFont="1" applyFill="1" applyBorder="1"/>
    <xf numFmtId="0" fontId="34" fillId="0" borderId="109" xfId="0" applyFont="1" applyFill="1" applyBorder="1"/>
    <xf numFmtId="3" fontId="34" fillId="0" borderId="137" xfId="0" applyNumberFormat="1" applyFont="1" applyFill="1" applyBorder="1"/>
    <xf numFmtId="3" fontId="34" fillId="0" borderId="100" xfId="0" applyNumberFormat="1" applyFont="1" applyFill="1" applyBorder="1"/>
    <xf numFmtId="3" fontId="34" fillId="0" borderId="104" xfId="0" applyNumberFormat="1" applyFont="1" applyFill="1" applyBorder="1"/>
    <xf numFmtId="0" fontId="3" fillId="2" borderId="139" xfId="79" applyFont="1" applyFill="1" applyBorder="1" applyAlignment="1">
      <alignment horizontal="left"/>
    </xf>
    <xf numFmtId="0" fontId="3" fillId="2" borderId="140" xfId="79" applyFont="1" applyFill="1" applyBorder="1" applyAlignment="1">
      <alignment horizontal="left"/>
    </xf>
    <xf numFmtId="0" fontId="3" fillId="2" borderId="141" xfId="80" applyFont="1" applyFill="1" applyBorder="1" applyAlignment="1">
      <alignment horizontal="left"/>
    </xf>
    <xf numFmtId="0" fontId="3" fillId="2" borderId="141" xfId="79" applyFont="1" applyFill="1" applyBorder="1" applyAlignment="1">
      <alignment horizontal="left"/>
    </xf>
    <xf numFmtId="0" fontId="3" fillId="2" borderId="142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43" xfId="0" applyFont="1" applyFill="1" applyBorder="1"/>
    <xf numFmtId="0" fontId="34" fillId="0" borderId="144" xfId="0" applyFont="1" applyFill="1" applyBorder="1"/>
    <xf numFmtId="0" fontId="34" fillId="0" borderId="144" xfId="0" applyFont="1" applyFill="1" applyBorder="1" applyAlignment="1">
      <alignment horizontal="right"/>
    </xf>
    <xf numFmtId="0" fontId="34" fillId="0" borderId="144" xfId="0" applyFont="1" applyFill="1" applyBorder="1" applyAlignment="1">
      <alignment horizontal="left"/>
    </xf>
    <xf numFmtId="164" fontId="34" fillId="0" borderId="144" xfId="0" applyNumberFormat="1" applyFont="1" applyFill="1" applyBorder="1"/>
    <xf numFmtId="165" fontId="34" fillId="0" borderId="144" xfId="0" applyNumberFormat="1" applyFont="1" applyFill="1" applyBorder="1"/>
    <xf numFmtId="9" fontId="34" fillId="0" borderId="144" xfId="0" applyNumberFormat="1" applyFont="1" applyFill="1" applyBorder="1"/>
    <xf numFmtId="9" fontId="34" fillId="0" borderId="145" xfId="0" applyNumberFormat="1" applyFont="1" applyFill="1" applyBorder="1"/>
    <xf numFmtId="0" fontId="34" fillId="0" borderId="146" xfId="0" applyFont="1" applyFill="1" applyBorder="1"/>
    <xf numFmtId="0" fontId="34" fillId="0" borderId="147" xfId="0" applyFont="1" applyFill="1" applyBorder="1"/>
    <xf numFmtId="0" fontId="34" fillId="0" borderId="147" xfId="0" applyFont="1" applyFill="1" applyBorder="1" applyAlignment="1">
      <alignment horizontal="right"/>
    </xf>
    <xf numFmtId="0" fontId="34" fillId="0" borderId="147" xfId="0" applyFont="1" applyFill="1" applyBorder="1" applyAlignment="1">
      <alignment horizontal="left"/>
    </xf>
    <xf numFmtId="164" fontId="34" fillId="0" borderId="147" xfId="0" applyNumberFormat="1" applyFont="1" applyFill="1" applyBorder="1"/>
    <xf numFmtId="165" fontId="34" fillId="0" borderId="147" xfId="0" applyNumberFormat="1" applyFont="1" applyFill="1" applyBorder="1"/>
    <xf numFmtId="9" fontId="34" fillId="0" borderId="147" xfId="0" applyNumberFormat="1" applyFont="1" applyFill="1" applyBorder="1"/>
    <xf numFmtId="9" fontId="34" fillId="0" borderId="148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44" xfId="0" applyNumberFormat="1" applyFont="1" applyFill="1" applyBorder="1"/>
    <xf numFmtId="3" fontId="34" fillId="0" borderId="145" xfId="0" applyNumberFormat="1" applyFont="1" applyFill="1" applyBorder="1"/>
    <xf numFmtId="3" fontId="34" fillId="0" borderId="147" xfId="0" applyNumberFormat="1" applyFont="1" applyFill="1" applyBorder="1"/>
    <xf numFmtId="3" fontId="34" fillId="0" borderId="148" xfId="0" applyNumberFormat="1" applyFont="1" applyFill="1" applyBorder="1"/>
    <xf numFmtId="3" fontId="34" fillId="0" borderId="150" xfId="0" applyNumberFormat="1" applyFont="1" applyFill="1" applyBorder="1"/>
    <xf numFmtId="9" fontId="34" fillId="0" borderId="150" xfId="0" applyNumberFormat="1" applyFont="1" applyFill="1" applyBorder="1"/>
    <xf numFmtId="3" fontId="34" fillId="0" borderId="151" xfId="0" applyNumberFormat="1" applyFont="1" applyFill="1" applyBorder="1"/>
    <xf numFmtId="0" fontId="41" fillId="0" borderId="27" xfId="0" applyFont="1" applyFill="1" applyBorder="1"/>
    <xf numFmtId="0" fontId="41" fillId="0" borderId="143" xfId="0" applyFont="1" applyFill="1" applyBorder="1"/>
    <xf numFmtId="0" fontId="41" fillId="0" borderId="149" xfId="0" applyFont="1" applyFill="1" applyBorder="1"/>
    <xf numFmtId="0" fontId="41" fillId="2" borderId="6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3" fillId="2" borderId="60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44" xfId="0" applyNumberFormat="1" applyFont="1" applyFill="1" applyBorder="1" applyAlignment="1">
      <alignment horizontal="right"/>
    </xf>
    <xf numFmtId="164" fontId="34" fillId="0" borderId="147" xfId="0" applyNumberFormat="1" applyFont="1" applyFill="1" applyBorder="1" applyAlignment="1">
      <alignment horizontal="right"/>
    </xf>
    <xf numFmtId="0" fontId="34" fillId="2" borderId="72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44" xfId="0" applyNumberFormat="1" applyBorder="1"/>
    <xf numFmtId="9" fontId="0" fillId="0" borderId="144" xfId="0" applyNumberFormat="1" applyBorder="1"/>
    <xf numFmtId="9" fontId="0" fillId="0" borderId="145" xfId="0" applyNumberFormat="1" applyBorder="1"/>
    <xf numFmtId="0" fontId="66" fillId="4" borderId="143" xfId="0" applyFont="1" applyFill="1" applyBorder="1" applyAlignment="1">
      <alignment horizontal="left"/>
    </xf>
    <xf numFmtId="169" fontId="66" fillId="4" borderId="144" xfId="0" applyNumberFormat="1" applyFont="1" applyFill="1" applyBorder="1"/>
    <xf numFmtId="9" fontId="66" fillId="4" borderId="144" xfId="0" applyNumberFormat="1" applyFont="1" applyFill="1" applyBorder="1"/>
    <xf numFmtId="9" fontId="66" fillId="4" borderId="145" xfId="0" applyNumberFormat="1" applyFont="1" applyFill="1" applyBorder="1"/>
    <xf numFmtId="169" fontId="0" fillId="0" borderId="147" xfId="0" applyNumberFormat="1" applyBorder="1"/>
    <xf numFmtId="9" fontId="0" fillId="0" borderId="147" xfId="0" applyNumberFormat="1" applyBorder="1"/>
    <xf numFmtId="9" fontId="0" fillId="0" borderId="148" xfId="0" applyNumberFormat="1" applyBorder="1"/>
    <xf numFmtId="0" fontId="66" fillId="0" borderId="143" xfId="0" applyFont="1" applyBorder="1" applyAlignment="1">
      <alignment horizontal="left" indent="1"/>
    </xf>
    <xf numFmtId="0" fontId="66" fillId="0" borderId="146" xfId="0" applyFont="1" applyBorder="1" applyAlignment="1">
      <alignment horizontal="left" indent="1"/>
    </xf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44" xfId="0" applyNumberFormat="1" applyFont="1" applyFill="1" applyBorder="1"/>
    <xf numFmtId="169" fontId="34" fillId="0" borderId="145" xfId="0" applyNumberFormat="1" applyFont="1" applyFill="1" applyBorder="1"/>
    <xf numFmtId="169" fontId="34" fillId="0" borderId="147" xfId="0" applyNumberFormat="1" applyFont="1" applyFill="1" applyBorder="1"/>
    <xf numFmtId="169" fontId="34" fillId="0" borderId="148" xfId="0" applyNumberFormat="1" applyFont="1" applyFill="1" applyBorder="1"/>
    <xf numFmtId="0" fontId="41" fillId="0" borderId="146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166" fontId="5" fillId="0" borderId="153" xfId="0" applyNumberFormat="1" applyFont="1" applyBorder="1" applyAlignment="1">
      <alignment horizontal="right"/>
    </xf>
    <xf numFmtId="166" fontId="5" fillId="0" borderId="154" xfId="0" applyNumberFormat="1" applyFont="1" applyBorder="1" applyAlignment="1">
      <alignment horizontal="right"/>
    </xf>
    <xf numFmtId="3" fontId="71" fillId="0" borderId="153" xfId="0" applyNumberFormat="1" applyFont="1" applyBorder="1" applyAlignment="1">
      <alignment horizontal="right"/>
    </xf>
    <xf numFmtId="166" fontId="71" fillId="0" borderId="153" xfId="0" applyNumberFormat="1" applyFont="1" applyBorder="1" applyAlignment="1">
      <alignment horizontal="right"/>
    </xf>
    <xf numFmtId="166" fontId="72" fillId="0" borderId="154" xfId="0" applyNumberFormat="1" applyFont="1" applyBorder="1" applyAlignment="1">
      <alignment horizontal="right"/>
    </xf>
    <xf numFmtId="177" fontId="5" fillId="0" borderId="153" xfId="0" applyNumberFormat="1" applyFont="1" applyBorder="1" applyAlignment="1">
      <alignment horizontal="right"/>
    </xf>
    <xf numFmtId="3" fontId="5" fillId="0" borderId="153" xfId="0" applyNumberFormat="1" applyFont="1" applyBorder="1" applyAlignment="1">
      <alignment horizontal="right"/>
    </xf>
    <xf numFmtId="4" fontId="5" fillId="0" borderId="153" xfId="0" applyNumberFormat="1" applyFont="1" applyBorder="1" applyAlignment="1">
      <alignment horizontal="right"/>
    </xf>
    <xf numFmtId="3" fontId="5" fillId="0" borderId="153" xfId="0" applyNumberFormat="1" applyFont="1" applyBorder="1"/>
    <xf numFmtId="166" fontId="71" fillId="0" borderId="154" xfId="0" applyNumberFormat="1" applyFont="1" applyBorder="1" applyAlignment="1">
      <alignment horizontal="right"/>
    </xf>
    <xf numFmtId="166" fontId="5" fillId="0" borderId="19" xfId="0" applyNumberFormat="1" applyFont="1" applyBorder="1" applyAlignment="1">
      <alignment horizontal="right"/>
    </xf>
    <xf numFmtId="166" fontId="71" fillId="0" borderId="19" xfId="0" applyNumberFormat="1" applyFont="1" applyBorder="1" applyAlignment="1">
      <alignment horizontal="right"/>
    </xf>
    <xf numFmtId="3" fontId="71" fillId="0" borderId="153" xfId="0" applyNumberFormat="1" applyFont="1" applyBorder="1"/>
    <xf numFmtId="166" fontId="71" fillId="0" borderId="153" xfId="0" applyNumberFormat="1" applyFont="1" applyBorder="1"/>
    <xf numFmtId="166" fontId="71" fillId="0" borderId="154" xfId="0" applyNumberFormat="1" applyFont="1" applyBorder="1"/>
    <xf numFmtId="166" fontId="71" fillId="0" borderId="19" xfId="0" applyNumberFormat="1" applyFont="1" applyBorder="1"/>
    <xf numFmtId="166" fontId="72" fillId="0" borderId="19" xfId="0" applyNumberFormat="1" applyFont="1" applyBorder="1" applyAlignment="1">
      <alignment horizontal="right"/>
    </xf>
    <xf numFmtId="3" fontId="34" fillId="0" borderId="153" xfId="0" applyNumberFormat="1" applyFont="1" applyBorder="1"/>
    <xf numFmtId="166" fontId="34" fillId="0" borderId="153" xfId="0" applyNumberFormat="1" applyFont="1" applyBorder="1"/>
    <xf numFmtId="166" fontId="34" fillId="0" borderId="154" xfId="0" applyNumberFormat="1" applyFont="1" applyBorder="1"/>
    <xf numFmtId="3" fontId="34" fillId="0" borderId="153" xfId="0" applyNumberFormat="1" applyFont="1" applyBorder="1" applyAlignment="1">
      <alignment horizontal="right"/>
    </xf>
    <xf numFmtId="0" fontId="5" fillId="0" borderId="153" xfId="0" applyFont="1" applyBorder="1"/>
    <xf numFmtId="166" fontId="34" fillId="0" borderId="19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71" fillId="0" borderId="0" xfId="0" applyNumberFormat="1" applyFont="1" applyBorder="1" applyAlignment="1">
      <alignment horizontal="right"/>
    </xf>
    <xf numFmtId="166" fontId="71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71" fillId="0" borderId="0" xfId="0" applyNumberFormat="1" applyFont="1" applyBorder="1"/>
    <xf numFmtId="166" fontId="71" fillId="0" borderId="0" xfId="0" applyNumberFormat="1" applyFont="1" applyBorder="1"/>
    <xf numFmtId="49" fontId="3" fillId="0" borderId="155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55" xfId="0" applyNumberFormat="1" applyFont="1" applyBorder="1"/>
    <xf numFmtId="166" fontId="34" fillId="0" borderId="55" xfId="0" applyNumberFormat="1" applyFont="1" applyBorder="1"/>
    <xf numFmtId="166" fontId="34" fillId="0" borderId="56" xfId="0" applyNumberFormat="1" applyFont="1" applyBorder="1"/>
    <xf numFmtId="3" fontId="34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3" fontId="71" fillId="0" borderId="55" xfId="0" applyNumberFormat="1" applyFont="1" applyBorder="1" applyAlignment="1">
      <alignment horizontal="right"/>
    </xf>
    <xf numFmtId="166" fontId="71" fillId="0" borderId="55" xfId="0" applyNumberFormat="1" applyFont="1" applyBorder="1" applyAlignment="1">
      <alignment horizontal="right"/>
    </xf>
    <xf numFmtId="166" fontId="72" fillId="0" borderId="56" xfId="0" applyNumberFormat="1" applyFont="1" applyBorder="1" applyAlignment="1">
      <alignment horizontal="right"/>
    </xf>
    <xf numFmtId="177" fontId="5" fillId="0" borderId="55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67" xfId="0" applyNumberFormat="1" applyFont="1" applyBorder="1" applyAlignment="1">
      <alignment horizontal="center"/>
    </xf>
    <xf numFmtId="3" fontId="34" fillId="0" borderId="2" xfId="0" applyNumberFormat="1" applyFont="1" applyBorder="1"/>
    <xf numFmtId="166" fontId="34" fillId="0" borderId="2" xfId="0" applyNumberFormat="1" applyFont="1" applyBorder="1"/>
    <xf numFmtId="166" fontId="34" fillId="0" borderId="3" xfId="0" applyNumberFormat="1" applyFont="1" applyBorder="1"/>
    <xf numFmtId="3" fontId="71" fillId="0" borderId="2" xfId="0" applyNumberFormat="1" applyFont="1" applyBorder="1" applyAlignment="1">
      <alignment horizontal="right"/>
    </xf>
    <xf numFmtId="166" fontId="71" fillId="0" borderId="2" xfId="0" applyNumberFormat="1" applyFont="1" applyBorder="1" applyAlignment="1">
      <alignment horizontal="right"/>
    </xf>
    <xf numFmtId="166" fontId="71" fillId="0" borderId="3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72" fillId="0" borderId="3" xfId="0" applyNumberFormat="1" applyFont="1" applyBorder="1" applyAlignment="1">
      <alignment horizontal="right"/>
    </xf>
    <xf numFmtId="177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3" fontId="5" fillId="0" borderId="56" xfId="0" applyNumberFormat="1" applyFont="1" applyBorder="1"/>
    <xf numFmtId="3" fontId="5" fillId="0" borderId="154" xfId="0" applyNumberFormat="1" applyFont="1" applyBorder="1"/>
    <xf numFmtId="3" fontId="5" fillId="0" borderId="19" xfId="0" applyNumberFormat="1" applyFont="1" applyBorder="1"/>
    <xf numFmtId="3" fontId="5" fillId="0" borderId="3" xfId="0" applyNumberFormat="1" applyFont="1" applyBorder="1"/>
    <xf numFmtId="3" fontId="11" fillId="0" borderId="155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53" xfId="0" applyNumberFormat="1" applyFont="1" applyBorder="1"/>
    <xf numFmtId="9" fontId="34" fillId="0" borderId="0" xfId="0" applyNumberFormat="1" applyFont="1" applyBorder="1"/>
    <xf numFmtId="3" fontId="34" fillId="0" borderId="152" xfId="0" applyNumberFormat="1" applyFont="1" applyBorder="1"/>
    <xf numFmtId="3" fontId="34" fillId="0" borderId="18" xfId="0" applyNumberFormat="1" applyFont="1" applyBorder="1"/>
    <xf numFmtId="3" fontId="34" fillId="0" borderId="68" xfId="0" applyNumberFormat="1" applyFont="1" applyBorder="1"/>
    <xf numFmtId="9" fontId="34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" xfId="0" applyNumberFormat="1" applyFont="1" applyBorder="1"/>
    <xf numFmtId="9" fontId="34" fillId="0" borderId="2" xfId="0" applyNumberFormat="1" applyFont="1" applyBorder="1"/>
    <xf numFmtId="3" fontId="11" fillId="0" borderId="67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4" xfId="76" applyNumberFormat="1" applyFont="1" applyFill="1" applyBorder="1" applyAlignment="1">
      <alignment horizontal="center" vertical="center"/>
    </xf>
    <xf numFmtId="3" fontId="33" fillId="2" borderId="118" xfId="76" applyNumberFormat="1" applyFont="1" applyFill="1" applyBorder="1" applyAlignment="1">
      <alignment horizontal="center" vertical="center"/>
    </xf>
    <xf numFmtId="0" fontId="31" fillId="0" borderId="22" xfId="76" applyFont="1" applyFill="1" applyBorder="1"/>
    <xf numFmtId="0" fontId="31" fillId="0" borderId="57" xfId="76" applyFont="1" applyFill="1" applyBorder="1"/>
    <xf numFmtId="0" fontId="33" fillId="2" borderId="150" xfId="76" applyNumberFormat="1" applyFont="1" applyFill="1" applyBorder="1" applyAlignment="1">
      <alignment horizontal="left"/>
    </xf>
    <xf numFmtId="0" fontId="33" fillId="2" borderId="157" xfId="76" applyNumberFormat="1" applyFont="1" applyFill="1" applyBorder="1" applyAlignment="1">
      <alignment horizontal="left"/>
    </xf>
    <xf numFmtId="3" fontId="31" fillId="0" borderId="22" xfId="76" applyNumberFormat="1" applyFont="1" applyFill="1" applyBorder="1"/>
    <xf numFmtId="3" fontId="31" fillId="0" borderId="30" xfId="76" applyNumberFormat="1" applyFont="1" applyFill="1" applyBorder="1"/>
    <xf numFmtId="9" fontId="31" fillId="0" borderId="57" xfId="76" applyNumberFormat="1" applyFont="1" applyFill="1" applyBorder="1"/>
    <xf numFmtId="0" fontId="33" fillId="2" borderId="156" xfId="76" applyNumberFormat="1" applyFont="1" applyFill="1" applyBorder="1" applyAlignment="1">
      <alignment horizontal="left"/>
    </xf>
    <xf numFmtId="0" fontId="33" fillId="2" borderId="151" xfId="76" applyNumberFormat="1" applyFont="1" applyFill="1" applyBorder="1" applyAlignment="1">
      <alignment horizontal="left"/>
    </xf>
    <xf numFmtId="3" fontId="31" fillId="0" borderId="23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31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30"/>
      <tableStyleElement type="headerRow" dxfId="129"/>
      <tableStyleElement type="totalRow" dxfId="128"/>
      <tableStyleElement type="firstColumn" dxfId="127"/>
      <tableStyleElement type="lastColumn" dxfId="126"/>
      <tableStyleElement type="firstRowStripe" dxfId="125"/>
      <tableStyleElement type="firstColumnStripe" dxfId="124"/>
    </tableStyle>
    <tableStyle name="TableStyleMedium2 2" pivot="0" count="7" xr9:uid="{00000000-0011-0000-FFFF-FFFF01000000}">
      <tableStyleElement type="wholeTable" dxfId="123"/>
      <tableStyleElement type="headerRow" dxfId="122"/>
      <tableStyleElement type="totalRow" dxfId="121"/>
      <tableStyleElement type="firstColumn" dxfId="120"/>
      <tableStyleElement type="lastColumn" dxfId="119"/>
      <tableStyleElement type="firstRowStripe" dxfId="118"/>
      <tableStyleElement type="firstColumnStripe" dxfId="117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Graf'!$B$4:$J$4</c:f>
              <c:numCache>
                <c:formatCode>General</c:formatCode>
                <c:ptCount val="9"/>
                <c:pt idx="0">
                  <c:v>0.29263536160536252</c:v>
                </c:pt>
                <c:pt idx="1">
                  <c:v>0.44802204453674105</c:v>
                </c:pt>
                <c:pt idx="2">
                  <c:v>0.55133849101691357</c:v>
                </c:pt>
                <c:pt idx="3">
                  <c:v>0.41814679163741547</c:v>
                </c:pt>
                <c:pt idx="4">
                  <c:v>0.50402309570519221</c:v>
                </c:pt>
                <c:pt idx="5">
                  <c:v>0.52382037724048613</c:v>
                </c:pt>
                <c:pt idx="6">
                  <c:v>0.4988006089587721</c:v>
                </c:pt>
                <c:pt idx="7">
                  <c:v>0.525830767337085</c:v>
                </c:pt>
                <c:pt idx="8">
                  <c:v>0.52866179672424951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ALOS!$E$33:$E$41</c:f>
              <c:numCache>
                <c:formatCode>0%</c:formatCode>
                <c:ptCount val="9"/>
                <c:pt idx="0">
                  <c:v>0.89830508474576276</c:v>
                </c:pt>
                <c:pt idx="1">
                  <c:v>0.99571275455519825</c:v>
                </c:pt>
                <c:pt idx="2">
                  <c:v>0.90115403913697945</c:v>
                </c:pt>
                <c:pt idx="3">
                  <c:v>0.91554054054054057</c:v>
                </c:pt>
                <c:pt idx="4">
                  <c:v>0.91740576496674053</c:v>
                </c:pt>
                <c:pt idx="5">
                  <c:v>0.93147607279263089</c:v>
                </c:pt>
                <c:pt idx="6">
                  <c:v>0.93910636615262955</c:v>
                </c:pt>
                <c:pt idx="7">
                  <c:v>0.9458973520758418</c:v>
                </c:pt>
                <c:pt idx="8">
                  <c:v>0.94501166861143526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18" totalsRowShown="0" headerRowDxfId="116" tableBorderDxfId="115">
  <autoFilter ref="A7:S18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4"/>
    <tableColumn id="2" xr3:uid="{00000000-0010-0000-0000-000002000000}" name="popis" dataDxfId="113"/>
    <tableColumn id="3" xr3:uid="{00000000-0010-0000-0000-000003000000}" name="01 uv_sk" dataDxfId="11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1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1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7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6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109" totalsRowShown="0">
  <autoFilter ref="C3:S109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6" t="s">
        <v>131</v>
      </c>
      <c r="B1" s="516"/>
    </row>
    <row r="2" spans="1:3" ht="14.45" customHeight="1" thickBot="1" x14ac:dyDescent="0.25">
      <c r="A2" s="370" t="s">
        <v>328</v>
      </c>
      <c r="B2" s="50"/>
    </row>
    <row r="3" spans="1:3" ht="14.45" customHeight="1" thickBot="1" x14ac:dyDescent="0.25">
      <c r="A3" s="512" t="s">
        <v>181</v>
      </c>
      <c r="B3" s="513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4" t="s">
        <v>132</v>
      </c>
      <c r="B10" s="513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59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1737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7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4049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59" t="s">
        <v>4050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4099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4924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5" t="s">
        <v>133</v>
      </c>
      <c r="B25" s="513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4951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4959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5283</v>
      </c>
      <c r="C28" s="51" t="s">
        <v>153</v>
      </c>
    </row>
    <row r="29" spans="1:3" ht="14.45" customHeight="1" x14ac:dyDescent="0.25">
      <c r="A29" s="431" t="str">
        <f>HYPERLINK("#'"&amp;C29&amp;"'!A1",C29)</f>
        <v>ZV Vykáz.-A Det.Lék.</v>
      </c>
      <c r="B29" s="180" t="s">
        <v>5284</v>
      </c>
      <c r="C29" s="51" t="s">
        <v>261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5953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2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6155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6957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7FBC0111-AA1E-4C70-A666-E8773125AE41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128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8" customWidth="1"/>
    <col min="7" max="7" width="10" style="328" customWidth="1"/>
    <col min="8" max="8" width="6.7109375" style="331" bestFit="1" customWidth="1"/>
    <col min="9" max="9" width="6.7109375" style="328" customWidth="1"/>
    <col min="10" max="10" width="10.85546875" style="328" customWidth="1"/>
    <col min="11" max="11" width="6.7109375" style="331" bestFit="1" customWidth="1"/>
    <col min="12" max="12" width="6.7109375" style="328" customWidth="1"/>
    <col min="13" max="13" width="10.85546875" style="328" customWidth="1"/>
    <col min="14" max="16384" width="8.85546875" style="247"/>
  </cols>
  <sheetData>
    <row r="1" spans="1:13" ht="18.600000000000001" customHeight="1" thickBot="1" x14ac:dyDescent="0.35">
      <c r="A1" s="555" t="s">
        <v>1737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0" t="s">
        <v>328</v>
      </c>
      <c r="B2" s="327"/>
      <c r="C2" s="327"/>
      <c r="D2" s="327"/>
      <c r="E2" s="327"/>
      <c r="F2" s="335"/>
      <c r="G2" s="335"/>
      <c r="H2" s="336"/>
      <c r="I2" s="335"/>
      <c r="J2" s="335"/>
      <c r="K2" s="336"/>
      <c r="L2" s="335"/>
    </row>
    <row r="3" spans="1:13" ht="14.45" customHeight="1" thickBot="1" x14ac:dyDescent="0.25">
      <c r="E3" s="104" t="s">
        <v>158</v>
      </c>
      <c r="F3" s="47">
        <f>SUBTOTAL(9,F6:F1048576)</f>
        <v>260</v>
      </c>
      <c r="G3" s="47">
        <f>SUBTOTAL(9,G6:G1048576)</f>
        <v>122170.12899999999</v>
      </c>
      <c r="H3" s="48">
        <f>IF(M3=0,0,G3/M3)</f>
        <v>0.21048800687442523</v>
      </c>
      <c r="I3" s="47">
        <f>SUBTOTAL(9,I6:I1048576)</f>
        <v>1654.7</v>
      </c>
      <c r="J3" s="47">
        <f>SUBTOTAL(9,J6:J1048576)</f>
        <v>458243.60009614431</v>
      </c>
      <c r="K3" s="48">
        <f>IF(M3=0,0,J3/M3)</f>
        <v>0.78951199312557496</v>
      </c>
      <c r="L3" s="47">
        <f>SUBTOTAL(9,L6:L1048576)</f>
        <v>1914.7</v>
      </c>
      <c r="M3" s="49">
        <f>SUBTOTAL(9,M6:M1048576)</f>
        <v>580413.7290961442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743" t="s">
        <v>161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722" t="s">
        <v>609</v>
      </c>
      <c r="B6" s="723" t="s">
        <v>1424</v>
      </c>
      <c r="C6" s="723" t="s">
        <v>1425</v>
      </c>
      <c r="D6" s="723" t="s">
        <v>741</v>
      </c>
      <c r="E6" s="723" t="s">
        <v>1426</v>
      </c>
      <c r="F6" s="727"/>
      <c r="G6" s="727"/>
      <c r="H6" s="747">
        <v>0</v>
      </c>
      <c r="I6" s="727">
        <v>145</v>
      </c>
      <c r="J6" s="727">
        <v>2402.5</v>
      </c>
      <c r="K6" s="747">
        <v>1</v>
      </c>
      <c r="L6" s="727">
        <v>145</v>
      </c>
      <c r="M6" s="728">
        <v>2402.5</v>
      </c>
    </row>
    <row r="7" spans="1:13" ht="14.45" customHeight="1" x14ac:dyDescent="0.2">
      <c r="A7" s="729" t="s">
        <v>609</v>
      </c>
      <c r="B7" s="730" t="s">
        <v>1424</v>
      </c>
      <c r="C7" s="730" t="s">
        <v>1427</v>
      </c>
      <c r="D7" s="730" t="s">
        <v>741</v>
      </c>
      <c r="E7" s="730" t="s">
        <v>1428</v>
      </c>
      <c r="F7" s="734"/>
      <c r="G7" s="734"/>
      <c r="H7" s="748">
        <v>0</v>
      </c>
      <c r="I7" s="734">
        <v>1</v>
      </c>
      <c r="J7" s="734">
        <v>42.85</v>
      </c>
      <c r="K7" s="748">
        <v>1</v>
      </c>
      <c r="L7" s="734">
        <v>1</v>
      </c>
      <c r="M7" s="735">
        <v>42.85</v>
      </c>
    </row>
    <row r="8" spans="1:13" ht="14.45" customHeight="1" x14ac:dyDescent="0.2">
      <c r="A8" s="729" t="s">
        <v>609</v>
      </c>
      <c r="B8" s="730" t="s">
        <v>1429</v>
      </c>
      <c r="C8" s="730" t="s">
        <v>1430</v>
      </c>
      <c r="D8" s="730" t="s">
        <v>1431</v>
      </c>
      <c r="E8" s="730" t="s">
        <v>1432</v>
      </c>
      <c r="F8" s="734"/>
      <c r="G8" s="734"/>
      <c r="H8" s="748">
        <v>0</v>
      </c>
      <c r="I8" s="734">
        <v>4</v>
      </c>
      <c r="J8" s="734">
        <v>1095.5999999999999</v>
      </c>
      <c r="K8" s="748">
        <v>1</v>
      </c>
      <c r="L8" s="734">
        <v>4</v>
      </c>
      <c r="M8" s="735">
        <v>1095.5999999999999</v>
      </c>
    </row>
    <row r="9" spans="1:13" ht="14.45" customHeight="1" x14ac:dyDescent="0.2">
      <c r="A9" s="729" t="s">
        <v>609</v>
      </c>
      <c r="B9" s="730" t="s">
        <v>1433</v>
      </c>
      <c r="C9" s="730" t="s">
        <v>1434</v>
      </c>
      <c r="D9" s="730" t="s">
        <v>1130</v>
      </c>
      <c r="E9" s="730" t="s">
        <v>1435</v>
      </c>
      <c r="F9" s="734"/>
      <c r="G9" s="734"/>
      <c r="H9" s="748">
        <v>0</v>
      </c>
      <c r="I9" s="734">
        <v>2</v>
      </c>
      <c r="J9" s="734">
        <v>600.16</v>
      </c>
      <c r="K9" s="748">
        <v>1</v>
      </c>
      <c r="L9" s="734">
        <v>2</v>
      </c>
      <c r="M9" s="735">
        <v>600.16</v>
      </c>
    </row>
    <row r="10" spans="1:13" ht="14.45" customHeight="1" x14ac:dyDescent="0.2">
      <c r="A10" s="729" t="s">
        <v>609</v>
      </c>
      <c r="B10" s="730" t="s">
        <v>1436</v>
      </c>
      <c r="C10" s="730" t="s">
        <v>1437</v>
      </c>
      <c r="D10" s="730" t="s">
        <v>779</v>
      </c>
      <c r="E10" s="730" t="s">
        <v>781</v>
      </c>
      <c r="F10" s="734">
        <v>13</v>
      </c>
      <c r="G10" s="734">
        <v>675.48</v>
      </c>
      <c r="H10" s="748">
        <v>1</v>
      </c>
      <c r="I10" s="734"/>
      <c r="J10" s="734"/>
      <c r="K10" s="748">
        <v>0</v>
      </c>
      <c r="L10" s="734">
        <v>13</v>
      </c>
      <c r="M10" s="735">
        <v>675.48</v>
      </c>
    </row>
    <row r="11" spans="1:13" ht="14.45" customHeight="1" x14ac:dyDescent="0.2">
      <c r="A11" s="729" t="s">
        <v>609</v>
      </c>
      <c r="B11" s="730" t="s">
        <v>1436</v>
      </c>
      <c r="C11" s="730" t="s">
        <v>1438</v>
      </c>
      <c r="D11" s="730" t="s">
        <v>779</v>
      </c>
      <c r="E11" s="730" t="s">
        <v>780</v>
      </c>
      <c r="F11" s="734">
        <v>5</v>
      </c>
      <c r="G11" s="734">
        <v>661.77</v>
      </c>
      <c r="H11" s="748">
        <v>1</v>
      </c>
      <c r="I11" s="734"/>
      <c r="J11" s="734"/>
      <c r="K11" s="748">
        <v>0</v>
      </c>
      <c r="L11" s="734">
        <v>5</v>
      </c>
      <c r="M11" s="735">
        <v>661.77</v>
      </c>
    </row>
    <row r="12" spans="1:13" ht="14.45" customHeight="1" x14ac:dyDescent="0.2">
      <c r="A12" s="729" t="s">
        <v>609</v>
      </c>
      <c r="B12" s="730" t="s">
        <v>1436</v>
      </c>
      <c r="C12" s="730" t="s">
        <v>1439</v>
      </c>
      <c r="D12" s="730" t="s">
        <v>1440</v>
      </c>
      <c r="E12" s="730" t="s">
        <v>1441</v>
      </c>
      <c r="F12" s="734"/>
      <c r="G12" s="734"/>
      <c r="H12" s="748">
        <v>0</v>
      </c>
      <c r="I12" s="734">
        <v>12</v>
      </c>
      <c r="J12" s="734">
        <v>1056.06</v>
      </c>
      <c r="K12" s="748">
        <v>1</v>
      </c>
      <c r="L12" s="734">
        <v>12</v>
      </c>
      <c r="M12" s="735">
        <v>1056.06</v>
      </c>
    </row>
    <row r="13" spans="1:13" ht="14.45" customHeight="1" x14ac:dyDescent="0.2">
      <c r="A13" s="729" t="s">
        <v>609</v>
      </c>
      <c r="B13" s="730" t="s">
        <v>1442</v>
      </c>
      <c r="C13" s="730" t="s">
        <v>1443</v>
      </c>
      <c r="D13" s="730" t="s">
        <v>1444</v>
      </c>
      <c r="E13" s="730" t="s">
        <v>1445</v>
      </c>
      <c r="F13" s="734"/>
      <c r="G13" s="734"/>
      <c r="H13" s="748">
        <v>0</v>
      </c>
      <c r="I13" s="734">
        <v>2</v>
      </c>
      <c r="J13" s="734">
        <v>803.26</v>
      </c>
      <c r="K13" s="748">
        <v>1</v>
      </c>
      <c r="L13" s="734">
        <v>2</v>
      </c>
      <c r="M13" s="735">
        <v>803.26</v>
      </c>
    </row>
    <row r="14" spans="1:13" ht="14.45" customHeight="1" x14ac:dyDescent="0.2">
      <c r="A14" s="729" t="s">
        <v>609</v>
      </c>
      <c r="B14" s="730" t="s">
        <v>1446</v>
      </c>
      <c r="C14" s="730" t="s">
        <v>1447</v>
      </c>
      <c r="D14" s="730" t="s">
        <v>1448</v>
      </c>
      <c r="E14" s="730" t="s">
        <v>1449</v>
      </c>
      <c r="F14" s="734"/>
      <c r="G14" s="734"/>
      <c r="H14" s="748">
        <v>0</v>
      </c>
      <c r="I14" s="734">
        <v>1</v>
      </c>
      <c r="J14" s="734">
        <v>48.930000000000021</v>
      </c>
      <c r="K14" s="748">
        <v>1</v>
      </c>
      <c r="L14" s="734">
        <v>1</v>
      </c>
      <c r="M14" s="735">
        <v>48.930000000000021</v>
      </c>
    </row>
    <row r="15" spans="1:13" ht="14.45" customHeight="1" x14ac:dyDescent="0.2">
      <c r="A15" s="729" t="s">
        <v>609</v>
      </c>
      <c r="B15" s="730" t="s">
        <v>1446</v>
      </c>
      <c r="C15" s="730" t="s">
        <v>1450</v>
      </c>
      <c r="D15" s="730" t="s">
        <v>1448</v>
      </c>
      <c r="E15" s="730" t="s">
        <v>1451</v>
      </c>
      <c r="F15" s="734"/>
      <c r="G15" s="734"/>
      <c r="H15" s="748">
        <v>0</v>
      </c>
      <c r="I15" s="734">
        <v>1</v>
      </c>
      <c r="J15" s="734">
        <v>80.990000000000009</v>
      </c>
      <c r="K15" s="748">
        <v>1</v>
      </c>
      <c r="L15" s="734">
        <v>1</v>
      </c>
      <c r="M15" s="735">
        <v>80.990000000000009</v>
      </c>
    </row>
    <row r="16" spans="1:13" ht="14.45" customHeight="1" x14ac:dyDescent="0.2">
      <c r="A16" s="729" t="s">
        <v>609</v>
      </c>
      <c r="B16" s="730" t="s">
        <v>1452</v>
      </c>
      <c r="C16" s="730" t="s">
        <v>1453</v>
      </c>
      <c r="D16" s="730" t="s">
        <v>1454</v>
      </c>
      <c r="E16" s="730" t="s">
        <v>1455</v>
      </c>
      <c r="F16" s="734"/>
      <c r="G16" s="734"/>
      <c r="H16" s="748">
        <v>0</v>
      </c>
      <c r="I16" s="734">
        <v>1</v>
      </c>
      <c r="J16" s="734">
        <v>111.11</v>
      </c>
      <c r="K16" s="748">
        <v>1</v>
      </c>
      <c r="L16" s="734">
        <v>1</v>
      </c>
      <c r="M16" s="735">
        <v>111.11</v>
      </c>
    </row>
    <row r="17" spans="1:13" ht="14.45" customHeight="1" x14ac:dyDescent="0.2">
      <c r="A17" s="729" t="s">
        <v>609</v>
      </c>
      <c r="B17" s="730" t="s">
        <v>1456</v>
      </c>
      <c r="C17" s="730" t="s">
        <v>1457</v>
      </c>
      <c r="D17" s="730" t="s">
        <v>1458</v>
      </c>
      <c r="E17" s="730" t="s">
        <v>905</v>
      </c>
      <c r="F17" s="734"/>
      <c r="G17" s="734"/>
      <c r="H17" s="748">
        <v>0</v>
      </c>
      <c r="I17" s="734">
        <v>1</v>
      </c>
      <c r="J17" s="734">
        <v>617.96999999999991</v>
      </c>
      <c r="K17" s="748">
        <v>1</v>
      </c>
      <c r="L17" s="734">
        <v>1</v>
      </c>
      <c r="M17" s="735">
        <v>617.96999999999991</v>
      </c>
    </row>
    <row r="18" spans="1:13" ht="14.45" customHeight="1" x14ac:dyDescent="0.2">
      <c r="A18" s="729" t="s">
        <v>609</v>
      </c>
      <c r="B18" s="730" t="s">
        <v>1459</v>
      </c>
      <c r="C18" s="730" t="s">
        <v>1460</v>
      </c>
      <c r="D18" s="730" t="s">
        <v>825</v>
      </c>
      <c r="E18" s="730" t="s">
        <v>1461</v>
      </c>
      <c r="F18" s="734"/>
      <c r="G18" s="734"/>
      <c r="H18" s="748">
        <v>0</v>
      </c>
      <c r="I18" s="734">
        <v>5</v>
      </c>
      <c r="J18" s="734">
        <v>16499.45</v>
      </c>
      <c r="K18" s="748">
        <v>1</v>
      </c>
      <c r="L18" s="734">
        <v>5</v>
      </c>
      <c r="M18" s="735">
        <v>16499.45</v>
      </c>
    </row>
    <row r="19" spans="1:13" ht="14.45" customHeight="1" x14ac:dyDescent="0.2">
      <c r="A19" s="729" t="s">
        <v>609</v>
      </c>
      <c r="B19" s="730" t="s">
        <v>1459</v>
      </c>
      <c r="C19" s="730" t="s">
        <v>1462</v>
      </c>
      <c r="D19" s="730" t="s">
        <v>833</v>
      </c>
      <c r="E19" s="730" t="s">
        <v>1463</v>
      </c>
      <c r="F19" s="734"/>
      <c r="G19" s="734"/>
      <c r="H19" s="748">
        <v>0</v>
      </c>
      <c r="I19" s="734">
        <v>1</v>
      </c>
      <c r="J19" s="734">
        <v>1106.1600000000001</v>
      </c>
      <c r="K19" s="748">
        <v>1</v>
      </c>
      <c r="L19" s="734">
        <v>1</v>
      </c>
      <c r="M19" s="735">
        <v>1106.1600000000001</v>
      </c>
    </row>
    <row r="20" spans="1:13" ht="14.45" customHeight="1" x14ac:dyDescent="0.2">
      <c r="A20" s="729" t="s">
        <v>609</v>
      </c>
      <c r="B20" s="730" t="s">
        <v>1459</v>
      </c>
      <c r="C20" s="730" t="s">
        <v>1464</v>
      </c>
      <c r="D20" s="730" t="s">
        <v>827</v>
      </c>
      <c r="E20" s="730" t="s">
        <v>1465</v>
      </c>
      <c r="F20" s="734"/>
      <c r="G20" s="734"/>
      <c r="H20" s="748">
        <v>0</v>
      </c>
      <c r="I20" s="734">
        <v>24</v>
      </c>
      <c r="J20" s="734">
        <v>17307.839999999997</v>
      </c>
      <c r="K20" s="748">
        <v>1</v>
      </c>
      <c r="L20" s="734">
        <v>24</v>
      </c>
      <c r="M20" s="735">
        <v>17307.839999999997</v>
      </c>
    </row>
    <row r="21" spans="1:13" ht="14.45" customHeight="1" x14ac:dyDescent="0.2">
      <c r="A21" s="729" t="s">
        <v>609</v>
      </c>
      <c r="B21" s="730" t="s">
        <v>1459</v>
      </c>
      <c r="C21" s="730" t="s">
        <v>1466</v>
      </c>
      <c r="D21" s="730" t="s">
        <v>827</v>
      </c>
      <c r="E21" s="730" t="s">
        <v>1467</v>
      </c>
      <c r="F21" s="734"/>
      <c r="G21" s="734"/>
      <c r="H21" s="748">
        <v>0</v>
      </c>
      <c r="I21" s="734">
        <v>31</v>
      </c>
      <c r="J21" s="734">
        <v>8112.76</v>
      </c>
      <c r="K21" s="748">
        <v>1</v>
      </c>
      <c r="L21" s="734">
        <v>31</v>
      </c>
      <c r="M21" s="735">
        <v>8112.76</v>
      </c>
    </row>
    <row r="22" spans="1:13" ht="14.45" customHeight="1" x14ac:dyDescent="0.2">
      <c r="A22" s="729" t="s">
        <v>609</v>
      </c>
      <c r="B22" s="730" t="s">
        <v>1459</v>
      </c>
      <c r="C22" s="730" t="s">
        <v>1468</v>
      </c>
      <c r="D22" s="730" t="s">
        <v>827</v>
      </c>
      <c r="E22" s="730" t="s">
        <v>1469</v>
      </c>
      <c r="F22" s="734"/>
      <c r="G22" s="734"/>
      <c r="H22" s="748">
        <v>0</v>
      </c>
      <c r="I22" s="734">
        <v>96</v>
      </c>
      <c r="J22" s="734">
        <v>53144.55</v>
      </c>
      <c r="K22" s="748">
        <v>1</v>
      </c>
      <c r="L22" s="734">
        <v>96</v>
      </c>
      <c r="M22" s="735">
        <v>53144.55</v>
      </c>
    </row>
    <row r="23" spans="1:13" ht="14.45" customHeight="1" x14ac:dyDescent="0.2">
      <c r="A23" s="729" t="s">
        <v>609</v>
      </c>
      <c r="B23" s="730" t="s">
        <v>1459</v>
      </c>
      <c r="C23" s="730" t="s">
        <v>1470</v>
      </c>
      <c r="D23" s="730" t="s">
        <v>827</v>
      </c>
      <c r="E23" s="730" t="s">
        <v>1471</v>
      </c>
      <c r="F23" s="734"/>
      <c r="G23" s="734"/>
      <c r="H23" s="748">
        <v>0</v>
      </c>
      <c r="I23" s="734">
        <v>2</v>
      </c>
      <c r="J23" s="734">
        <v>1827.1</v>
      </c>
      <c r="K23" s="748">
        <v>1</v>
      </c>
      <c r="L23" s="734">
        <v>2</v>
      </c>
      <c r="M23" s="735">
        <v>1827.1</v>
      </c>
    </row>
    <row r="24" spans="1:13" ht="14.45" customHeight="1" x14ac:dyDescent="0.2">
      <c r="A24" s="729" t="s">
        <v>609</v>
      </c>
      <c r="B24" s="730" t="s">
        <v>1459</v>
      </c>
      <c r="C24" s="730" t="s">
        <v>1472</v>
      </c>
      <c r="D24" s="730" t="s">
        <v>827</v>
      </c>
      <c r="E24" s="730" t="s">
        <v>1473</v>
      </c>
      <c r="F24" s="734"/>
      <c r="G24" s="734"/>
      <c r="H24" s="748">
        <v>0</v>
      </c>
      <c r="I24" s="734">
        <v>137</v>
      </c>
      <c r="J24" s="734">
        <v>48626.59</v>
      </c>
      <c r="K24" s="748">
        <v>1</v>
      </c>
      <c r="L24" s="734">
        <v>137</v>
      </c>
      <c r="M24" s="735">
        <v>48626.59</v>
      </c>
    </row>
    <row r="25" spans="1:13" ht="14.45" customHeight="1" x14ac:dyDescent="0.2">
      <c r="A25" s="729" t="s">
        <v>609</v>
      </c>
      <c r="B25" s="730" t="s">
        <v>1474</v>
      </c>
      <c r="C25" s="730" t="s">
        <v>1475</v>
      </c>
      <c r="D25" s="730" t="s">
        <v>1476</v>
      </c>
      <c r="E25" s="730" t="s">
        <v>1477</v>
      </c>
      <c r="F25" s="734"/>
      <c r="G25" s="734"/>
      <c r="H25" s="748">
        <v>0</v>
      </c>
      <c r="I25" s="734">
        <v>1</v>
      </c>
      <c r="J25" s="734">
        <v>389.5</v>
      </c>
      <c r="K25" s="748">
        <v>1</v>
      </c>
      <c r="L25" s="734">
        <v>1</v>
      </c>
      <c r="M25" s="735">
        <v>389.5</v>
      </c>
    </row>
    <row r="26" spans="1:13" ht="14.45" customHeight="1" x14ac:dyDescent="0.2">
      <c r="A26" s="729" t="s">
        <v>609</v>
      </c>
      <c r="B26" s="730" t="s">
        <v>1478</v>
      </c>
      <c r="C26" s="730" t="s">
        <v>1479</v>
      </c>
      <c r="D26" s="730" t="s">
        <v>1010</v>
      </c>
      <c r="E26" s="730" t="s">
        <v>1480</v>
      </c>
      <c r="F26" s="734"/>
      <c r="G26" s="734"/>
      <c r="H26" s="748">
        <v>0</v>
      </c>
      <c r="I26" s="734">
        <v>1</v>
      </c>
      <c r="J26" s="734">
        <v>700.57000000000016</v>
      </c>
      <c r="K26" s="748">
        <v>1</v>
      </c>
      <c r="L26" s="734">
        <v>1</v>
      </c>
      <c r="M26" s="735">
        <v>700.57000000000016</v>
      </c>
    </row>
    <row r="27" spans="1:13" ht="14.45" customHeight="1" x14ac:dyDescent="0.2">
      <c r="A27" s="729" t="s">
        <v>609</v>
      </c>
      <c r="B27" s="730" t="s">
        <v>1478</v>
      </c>
      <c r="C27" s="730" t="s">
        <v>1481</v>
      </c>
      <c r="D27" s="730" t="s">
        <v>1010</v>
      </c>
      <c r="E27" s="730" t="s">
        <v>1482</v>
      </c>
      <c r="F27" s="734"/>
      <c r="G27" s="734"/>
      <c r="H27" s="748">
        <v>0</v>
      </c>
      <c r="I27" s="734">
        <v>15</v>
      </c>
      <c r="J27" s="734">
        <v>2101.7999999999997</v>
      </c>
      <c r="K27" s="748">
        <v>1</v>
      </c>
      <c r="L27" s="734">
        <v>15</v>
      </c>
      <c r="M27" s="735">
        <v>2101.7999999999997</v>
      </c>
    </row>
    <row r="28" spans="1:13" ht="14.45" customHeight="1" x14ac:dyDescent="0.2">
      <c r="A28" s="729" t="s">
        <v>609</v>
      </c>
      <c r="B28" s="730" t="s">
        <v>1483</v>
      </c>
      <c r="C28" s="730" t="s">
        <v>1484</v>
      </c>
      <c r="D28" s="730" t="s">
        <v>1485</v>
      </c>
      <c r="E28" s="730" t="s">
        <v>1486</v>
      </c>
      <c r="F28" s="734"/>
      <c r="G28" s="734"/>
      <c r="H28" s="748">
        <v>0</v>
      </c>
      <c r="I28" s="734">
        <v>1</v>
      </c>
      <c r="J28" s="734">
        <v>104.52999999999997</v>
      </c>
      <c r="K28" s="748">
        <v>1</v>
      </c>
      <c r="L28" s="734">
        <v>1</v>
      </c>
      <c r="M28" s="735">
        <v>104.52999999999997</v>
      </c>
    </row>
    <row r="29" spans="1:13" ht="14.45" customHeight="1" x14ac:dyDescent="0.2">
      <c r="A29" s="729" t="s">
        <v>609</v>
      </c>
      <c r="B29" s="730" t="s">
        <v>1487</v>
      </c>
      <c r="C29" s="730" t="s">
        <v>1488</v>
      </c>
      <c r="D29" s="730" t="s">
        <v>838</v>
      </c>
      <c r="E29" s="730" t="s">
        <v>839</v>
      </c>
      <c r="F29" s="734"/>
      <c r="G29" s="734"/>
      <c r="H29" s="748">
        <v>0</v>
      </c>
      <c r="I29" s="734">
        <v>2</v>
      </c>
      <c r="J29" s="734">
        <v>80.78</v>
      </c>
      <c r="K29" s="748">
        <v>1</v>
      </c>
      <c r="L29" s="734">
        <v>2</v>
      </c>
      <c r="M29" s="735">
        <v>80.78</v>
      </c>
    </row>
    <row r="30" spans="1:13" ht="14.45" customHeight="1" x14ac:dyDescent="0.2">
      <c r="A30" s="729" t="s">
        <v>609</v>
      </c>
      <c r="B30" s="730" t="s">
        <v>1487</v>
      </c>
      <c r="C30" s="730" t="s">
        <v>1489</v>
      </c>
      <c r="D30" s="730" t="s">
        <v>1490</v>
      </c>
      <c r="E30" s="730" t="s">
        <v>1491</v>
      </c>
      <c r="F30" s="734"/>
      <c r="G30" s="734"/>
      <c r="H30" s="748">
        <v>0</v>
      </c>
      <c r="I30" s="734">
        <v>6</v>
      </c>
      <c r="J30" s="734">
        <v>350.84000000000003</v>
      </c>
      <c r="K30" s="748">
        <v>1</v>
      </c>
      <c r="L30" s="734">
        <v>6</v>
      </c>
      <c r="M30" s="735">
        <v>350.84000000000003</v>
      </c>
    </row>
    <row r="31" spans="1:13" ht="14.45" customHeight="1" x14ac:dyDescent="0.2">
      <c r="A31" s="729" t="s">
        <v>609</v>
      </c>
      <c r="B31" s="730" t="s">
        <v>1492</v>
      </c>
      <c r="C31" s="730" t="s">
        <v>1493</v>
      </c>
      <c r="D31" s="730" t="s">
        <v>865</v>
      </c>
      <c r="E31" s="730" t="s">
        <v>1494</v>
      </c>
      <c r="F31" s="734">
        <v>2</v>
      </c>
      <c r="G31" s="734">
        <v>78.040000000000006</v>
      </c>
      <c r="H31" s="748">
        <v>1</v>
      </c>
      <c r="I31" s="734"/>
      <c r="J31" s="734"/>
      <c r="K31" s="748">
        <v>0</v>
      </c>
      <c r="L31" s="734">
        <v>2</v>
      </c>
      <c r="M31" s="735">
        <v>78.040000000000006</v>
      </c>
    </row>
    <row r="32" spans="1:13" ht="14.45" customHeight="1" x14ac:dyDescent="0.2">
      <c r="A32" s="729" t="s">
        <v>609</v>
      </c>
      <c r="B32" s="730" t="s">
        <v>1492</v>
      </c>
      <c r="C32" s="730" t="s">
        <v>1495</v>
      </c>
      <c r="D32" s="730" t="s">
        <v>865</v>
      </c>
      <c r="E32" s="730" t="s">
        <v>1496</v>
      </c>
      <c r="F32" s="734"/>
      <c r="G32" s="734"/>
      <c r="H32" s="748">
        <v>0</v>
      </c>
      <c r="I32" s="734">
        <v>18</v>
      </c>
      <c r="J32" s="734">
        <v>727.15000185210522</v>
      </c>
      <c r="K32" s="748">
        <v>1</v>
      </c>
      <c r="L32" s="734">
        <v>18</v>
      </c>
      <c r="M32" s="735">
        <v>727.15000185210522</v>
      </c>
    </row>
    <row r="33" spans="1:13" ht="14.45" customHeight="1" x14ac:dyDescent="0.2">
      <c r="A33" s="729" t="s">
        <v>609</v>
      </c>
      <c r="B33" s="730" t="s">
        <v>1497</v>
      </c>
      <c r="C33" s="730" t="s">
        <v>1498</v>
      </c>
      <c r="D33" s="730" t="s">
        <v>703</v>
      </c>
      <c r="E33" s="730" t="s">
        <v>704</v>
      </c>
      <c r="F33" s="734"/>
      <c r="G33" s="734"/>
      <c r="H33" s="748">
        <v>0</v>
      </c>
      <c r="I33" s="734">
        <v>3</v>
      </c>
      <c r="J33" s="734">
        <v>874.19999999999982</v>
      </c>
      <c r="K33" s="748">
        <v>1</v>
      </c>
      <c r="L33" s="734">
        <v>3</v>
      </c>
      <c r="M33" s="735">
        <v>874.19999999999982</v>
      </c>
    </row>
    <row r="34" spans="1:13" ht="14.45" customHeight="1" x14ac:dyDescent="0.2">
      <c r="A34" s="729" t="s">
        <v>609</v>
      </c>
      <c r="B34" s="730" t="s">
        <v>1497</v>
      </c>
      <c r="C34" s="730" t="s">
        <v>1499</v>
      </c>
      <c r="D34" s="730" t="s">
        <v>703</v>
      </c>
      <c r="E34" s="730" t="s">
        <v>705</v>
      </c>
      <c r="F34" s="734"/>
      <c r="G34" s="734"/>
      <c r="H34" s="748">
        <v>0</v>
      </c>
      <c r="I34" s="734">
        <v>1</v>
      </c>
      <c r="J34" s="734">
        <v>125.7</v>
      </c>
      <c r="K34" s="748">
        <v>1</v>
      </c>
      <c r="L34" s="734">
        <v>1</v>
      </c>
      <c r="M34" s="735">
        <v>125.7</v>
      </c>
    </row>
    <row r="35" spans="1:13" ht="14.45" customHeight="1" x14ac:dyDescent="0.2">
      <c r="A35" s="729" t="s">
        <v>609</v>
      </c>
      <c r="B35" s="730" t="s">
        <v>1497</v>
      </c>
      <c r="C35" s="730" t="s">
        <v>1500</v>
      </c>
      <c r="D35" s="730" t="s">
        <v>701</v>
      </c>
      <c r="E35" s="730" t="s">
        <v>702</v>
      </c>
      <c r="F35" s="734"/>
      <c r="G35" s="734"/>
      <c r="H35" s="748">
        <v>0</v>
      </c>
      <c r="I35" s="734">
        <v>1</v>
      </c>
      <c r="J35" s="734">
        <v>88.34</v>
      </c>
      <c r="K35" s="748">
        <v>1</v>
      </c>
      <c r="L35" s="734">
        <v>1</v>
      </c>
      <c r="M35" s="735">
        <v>88.34</v>
      </c>
    </row>
    <row r="36" spans="1:13" ht="14.45" customHeight="1" x14ac:dyDescent="0.2">
      <c r="A36" s="729" t="s">
        <v>609</v>
      </c>
      <c r="B36" s="730" t="s">
        <v>1501</v>
      </c>
      <c r="C36" s="730" t="s">
        <v>1502</v>
      </c>
      <c r="D36" s="730" t="s">
        <v>708</v>
      </c>
      <c r="E36" s="730" t="s">
        <v>709</v>
      </c>
      <c r="F36" s="734"/>
      <c r="G36" s="734"/>
      <c r="H36" s="748">
        <v>0</v>
      </c>
      <c r="I36" s="734">
        <v>2</v>
      </c>
      <c r="J36" s="734">
        <v>348.46</v>
      </c>
      <c r="K36" s="748">
        <v>1</v>
      </c>
      <c r="L36" s="734">
        <v>2</v>
      </c>
      <c r="M36" s="735">
        <v>348.46</v>
      </c>
    </row>
    <row r="37" spans="1:13" ht="14.45" customHeight="1" x14ac:dyDescent="0.2">
      <c r="A37" s="729" t="s">
        <v>609</v>
      </c>
      <c r="B37" s="730" t="s">
        <v>1503</v>
      </c>
      <c r="C37" s="730" t="s">
        <v>1504</v>
      </c>
      <c r="D37" s="730" t="s">
        <v>1505</v>
      </c>
      <c r="E37" s="730" t="s">
        <v>716</v>
      </c>
      <c r="F37" s="734"/>
      <c r="G37" s="734"/>
      <c r="H37" s="748">
        <v>0</v>
      </c>
      <c r="I37" s="734">
        <v>3</v>
      </c>
      <c r="J37" s="734">
        <v>78.330000000000013</v>
      </c>
      <c r="K37" s="748">
        <v>1</v>
      </c>
      <c r="L37" s="734">
        <v>3</v>
      </c>
      <c r="M37" s="735">
        <v>78.330000000000013</v>
      </c>
    </row>
    <row r="38" spans="1:13" ht="14.45" customHeight="1" x14ac:dyDescent="0.2">
      <c r="A38" s="729" t="s">
        <v>609</v>
      </c>
      <c r="B38" s="730" t="s">
        <v>1506</v>
      </c>
      <c r="C38" s="730" t="s">
        <v>1507</v>
      </c>
      <c r="D38" s="730" t="s">
        <v>1508</v>
      </c>
      <c r="E38" s="730" t="s">
        <v>1509</v>
      </c>
      <c r="F38" s="734"/>
      <c r="G38" s="734"/>
      <c r="H38" s="748">
        <v>0</v>
      </c>
      <c r="I38" s="734">
        <v>2</v>
      </c>
      <c r="J38" s="734">
        <v>17.399999999999999</v>
      </c>
      <c r="K38" s="748">
        <v>1</v>
      </c>
      <c r="L38" s="734">
        <v>2</v>
      </c>
      <c r="M38" s="735">
        <v>17.399999999999999</v>
      </c>
    </row>
    <row r="39" spans="1:13" ht="14.45" customHeight="1" x14ac:dyDescent="0.2">
      <c r="A39" s="729" t="s">
        <v>609</v>
      </c>
      <c r="B39" s="730" t="s">
        <v>1510</v>
      </c>
      <c r="C39" s="730" t="s">
        <v>1511</v>
      </c>
      <c r="D39" s="730" t="s">
        <v>1512</v>
      </c>
      <c r="E39" s="730" t="s">
        <v>1513</v>
      </c>
      <c r="F39" s="734"/>
      <c r="G39" s="734"/>
      <c r="H39" s="748">
        <v>0</v>
      </c>
      <c r="I39" s="734">
        <v>1</v>
      </c>
      <c r="J39" s="734">
        <v>28.8</v>
      </c>
      <c r="K39" s="748">
        <v>1</v>
      </c>
      <c r="L39" s="734">
        <v>1</v>
      </c>
      <c r="M39" s="735">
        <v>28.8</v>
      </c>
    </row>
    <row r="40" spans="1:13" ht="14.45" customHeight="1" x14ac:dyDescent="0.2">
      <c r="A40" s="729" t="s">
        <v>609</v>
      </c>
      <c r="B40" s="730" t="s">
        <v>1514</v>
      </c>
      <c r="C40" s="730" t="s">
        <v>1515</v>
      </c>
      <c r="D40" s="730" t="s">
        <v>1516</v>
      </c>
      <c r="E40" s="730" t="s">
        <v>1517</v>
      </c>
      <c r="F40" s="734"/>
      <c r="G40" s="734"/>
      <c r="H40" s="748">
        <v>0</v>
      </c>
      <c r="I40" s="734">
        <v>3</v>
      </c>
      <c r="J40" s="734">
        <v>98.9</v>
      </c>
      <c r="K40" s="748">
        <v>1</v>
      </c>
      <c r="L40" s="734">
        <v>3</v>
      </c>
      <c r="M40" s="735">
        <v>98.9</v>
      </c>
    </row>
    <row r="41" spans="1:13" ht="14.45" customHeight="1" x14ac:dyDescent="0.2">
      <c r="A41" s="729" t="s">
        <v>609</v>
      </c>
      <c r="B41" s="730" t="s">
        <v>1518</v>
      </c>
      <c r="C41" s="730" t="s">
        <v>1519</v>
      </c>
      <c r="D41" s="730" t="s">
        <v>1045</v>
      </c>
      <c r="E41" s="730" t="s">
        <v>716</v>
      </c>
      <c r="F41" s="734"/>
      <c r="G41" s="734"/>
      <c r="H41" s="748">
        <v>0</v>
      </c>
      <c r="I41" s="734">
        <v>1</v>
      </c>
      <c r="J41" s="734">
        <v>76.450000000000017</v>
      </c>
      <c r="K41" s="748">
        <v>1</v>
      </c>
      <c r="L41" s="734">
        <v>1</v>
      </c>
      <c r="M41" s="735">
        <v>76.450000000000017</v>
      </c>
    </row>
    <row r="42" spans="1:13" ht="14.45" customHeight="1" x14ac:dyDescent="0.2">
      <c r="A42" s="729" t="s">
        <v>609</v>
      </c>
      <c r="B42" s="730" t="s">
        <v>1518</v>
      </c>
      <c r="C42" s="730" t="s">
        <v>1520</v>
      </c>
      <c r="D42" s="730" t="s">
        <v>1045</v>
      </c>
      <c r="E42" s="730" t="s">
        <v>1521</v>
      </c>
      <c r="F42" s="734"/>
      <c r="G42" s="734"/>
      <c r="H42" s="748">
        <v>0</v>
      </c>
      <c r="I42" s="734">
        <v>1</v>
      </c>
      <c r="J42" s="734">
        <v>188.82</v>
      </c>
      <c r="K42" s="748">
        <v>1</v>
      </c>
      <c r="L42" s="734">
        <v>1</v>
      </c>
      <c r="M42" s="735">
        <v>188.82</v>
      </c>
    </row>
    <row r="43" spans="1:13" ht="14.45" customHeight="1" x14ac:dyDescent="0.2">
      <c r="A43" s="729" t="s">
        <v>609</v>
      </c>
      <c r="B43" s="730" t="s">
        <v>1522</v>
      </c>
      <c r="C43" s="730" t="s">
        <v>1523</v>
      </c>
      <c r="D43" s="730" t="s">
        <v>1524</v>
      </c>
      <c r="E43" s="730" t="s">
        <v>1513</v>
      </c>
      <c r="F43" s="734"/>
      <c r="G43" s="734"/>
      <c r="H43" s="748">
        <v>0</v>
      </c>
      <c r="I43" s="734">
        <v>1</v>
      </c>
      <c r="J43" s="734">
        <v>63.309999999999995</v>
      </c>
      <c r="K43" s="748">
        <v>1</v>
      </c>
      <c r="L43" s="734">
        <v>1</v>
      </c>
      <c r="M43" s="735">
        <v>63.309999999999995</v>
      </c>
    </row>
    <row r="44" spans="1:13" ht="14.45" customHeight="1" x14ac:dyDescent="0.2">
      <c r="A44" s="729" t="s">
        <v>609</v>
      </c>
      <c r="B44" s="730" t="s">
        <v>1522</v>
      </c>
      <c r="C44" s="730" t="s">
        <v>1525</v>
      </c>
      <c r="D44" s="730" t="s">
        <v>1524</v>
      </c>
      <c r="E44" s="730" t="s">
        <v>1526</v>
      </c>
      <c r="F44" s="734"/>
      <c r="G44" s="734"/>
      <c r="H44" s="748">
        <v>0</v>
      </c>
      <c r="I44" s="734">
        <v>1</v>
      </c>
      <c r="J44" s="734">
        <v>105.49999999999997</v>
      </c>
      <c r="K44" s="748">
        <v>1</v>
      </c>
      <c r="L44" s="734">
        <v>1</v>
      </c>
      <c r="M44" s="735">
        <v>105.49999999999997</v>
      </c>
    </row>
    <row r="45" spans="1:13" ht="14.45" customHeight="1" x14ac:dyDescent="0.2">
      <c r="A45" s="729" t="s">
        <v>609</v>
      </c>
      <c r="B45" s="730" t="s">
        <v>1527</v>
      </c>
      <c r="C45" s="730" t="s">
        <v>1528</v>
      </c>
      <c r="D45" s="730" t="s">
        <v>1529</v>
      </c>
      <c r="E45" s="730" t="s">
        <v>1530</v>
      </c>
      <c r="F45" s="734"/>
      <c r="G45" s="734"/>
      <c r="H45" s="748">
        <v>0</v>
      </c>
      <c r="I45" s="734">
        <v>1</v>
      </c>
      <c r="J45" s="734">
        <v>158.97999999999999</v>
      </c>
      <c r="K45" s="748">
        <v>1</v>
      </c>
      <c r="L45" s="734">
        <v>1</v>
      </c>
      <c r="M45" s="735">
        <v>158.97999999999999</v>
      </c>
    </row>
    <row r="46" spans="1:13" ht="14.45" customHeight="1" x14ac:dyDescent="0.2">
      <c r="A46" s="729" t="s">
        <v>609</v>
      </c>
      <c r="B46" s="730" t="s">
        <v>1527</v>
      </c>
      <c r="C46" s="730" t="s">
        <v>1531</v>
      </c>
      <c r="D46" s="730" t="s">
        <v>1529</v>
      </c>
      <c r="E46" s="730" t="s">
        <v>1532</v>
      </c>
      <c r="F46" s="734"/>
      <c r="G46" s="734"/>
      <c r="H46" s="748">
        <v>0</v>
      </c>
      <c r="I46" s="734">
        <v>1</v>
      </c>
      <c r="J46" s="734">
        <v>580.39</v>
      </c>
      <c r="K46" s="748">
        <v>1</v>
      </c>
      <c r="L46" s="734">
        <v>1</v>
      </c>
      <c r="M46" s="735">
        <v>580.39</v>
      </c>
    </row>
    <row r="47" spans="1:13" ht="14.45" customHeight="1" x14ac:dyDescent="0.2">
      <c r="A47" s="729" t="s">
        <v>609</v>
      </c>
      <c r="B47" s="730" t="s">
        <v>1527</v>
      </c>
      <c r="C47" s="730" t="s">
        <v>1533</v>
      </c>
      <c r="D47" s="730" t="s">
        <v>1534</v>
      </c>
      <c r="E47" s="730" t="s">
        <v>1535</v>
      </c>
      <c r="F47" s="734"/>
      <c r="G47" s="734"/>
      <c r="H47" s="748">
        <v>0</v>
      </c>
      <c r="I47" s="734">
        <v>1</v>
      </c>
      <c r="J47" s="734">
        <v>80.889999999999986</v>
      </c>
      <c r="K47" s="748">
        <v>1</v>
      </c>
      <c r="L47" s="734">
        <v>1</v>
      </c>
      <c r="M47" s="735">
        <v>80.889999999999986</v>
      </c>
    </row>
    <row r="48" spans="1:13" ht="14.45" customHeight="1" x14ac:dyDescent="0.2">
      <c r="A48" s="729" t="s">
        <v>609</v>
      </c>
      <c r="B48" s="730" t="s">
        <v>1536</v>
      </c>
      <c r="C48" s="730" t="s">
        <v>1537</v>
      </c>
      <c r="D48" s="730" t="s">
        <v>1538</v>
      </c>
      <c r="E48" s="730" t="s">
        <v>1539</v>
      </c>
      <c r="F48" s="734"/>
      <c r="G48" s="734"/>
      <c r="H48" s="748">
        <v>0</v>
      </c>
      <c r="I48" s="734">
        <v>1</v>
      </c>
      <c r="J48" s="734">
        <v>18.37</v>
      </c>
      <c r="K48" s="748">
        <v>1</v>
      </c>
      <c r="L48" s="734">
        <v>1</v>
      </c>
      <c r="M48" s="735">
        <v>18.37</v>
      </c>
    </row>
    <row r="49" spans="1:13" ht="14.45" customHeight="1" x14ac:dyDescent="0.2">
      <c r="A49" s="729" t="s">
        <v>609</v>
      </c>
      <c r="B49" s="730" t="s">
        <v>1540</v>
      </c>
      <c r="C49" s="730" t="s">
        <v>1541</v>
      </c>
      <c r="D49" s="730" t="s">
        <v>1542</v>
      </c>
      <c r="E49" s="730" t="s">
        <v>1543</v>
      </c>
      <c r="F49" s="734"/>
      <c r="G49" s="734"/>
      <c r="H49" s="748">
        <v>0</v>
      </c>
      <c r="I49" s="734">
        <v>1</v>
      </c>
      <c r="J49" s="734">
        <v>77.13000000000001</v>
      </c>
      <c r="K49" s="748">
        <v>1</v>
      </c>
      <c r="L49" s="734">
        <v>1</v>
      </c>
      <c r="M49" s="735">
        <v>77.13000000000001</v>
      </c>
    </row>
    <row r="50" spans="1:13" ht="14.45" customHeight="1" x14ac:dyDescent="0.2">
      <c r="A50" s="729" t="s">
        <v>609</v>
      </c>
      <c r="B50" s="730" t="s">
        <v>1544</v>
      </c>
      <c r="C50" s="730" t="s">
        <v>1545</v>
      </c>
      <c r="D50" s="730" t="s">
        <v>1546</v>
      </c>
      <c r="E50" s="730" t="s">
        <v>1547</v>
      </c>
      <c r="F50" s="734"/>
      <c r="G50" s="734"/>
      <c r="H50" s="748">
        <v>0</v>
      </c>
      <c r="I50" s="734">
        <v>1</v>
      </c>
      <c r="J50" s="734">
        <v>148.98000000000002</v>
      </c>
      <c r="K50" s="748">
        <v>1</v>
      </c>
      <c r="L50" s="734">
        <v>1</v>
      </c>
      <c r="M50" s="735">
        <v>148.98000000000002</v>
      </c>
    </row>
    <row r="51" spans="1:13" ht="14.45" customHeight="1" x14ac:dyDescent="0.2">
      <c r="A51" s="729" t="s">
        <v>609</v>
      </c>
      <c r="B51" s="730" t="s">
        <v>1548</v>
      </c>
      <c r="C51" s="730" t="s">
        <v>1549</v>
      </c>
      <c r="D51" s="730" t="s">
        <v>1550</v>
      </c>
      <c r="E51" s="730" t="s">
        <v>1551</v>
      </c>
      <c r="F51" s="734"/>
      <c r="G51" s="734"/>
      <c r="H51" s="748">
        <v>0</v>
      </c>
      <c r="I51" s="734">
        <v>3</v>
      </c>
      <c r="J51" s="734">
        <v>122.66</v>
      </c>
      <c r="K51" s="748">
        <v>1</v>
      </c>
      <c r="L51" s="734">
        <v>3</v>
      </c>
      <c r="M51" s="735">
        <v>122.66</v>
      </c>
    </row>
    <row r="52" spans="1:13" ht="14.45" customHeight="1" x14ac:dyDescent="0.2">
      <c r="A52" s="729" t="s">
        <v>609</v>
      </c>
      <c r="B52" s="730" t="s">
        <v>1552</v>
      </c>
      <c r="C52" s="730" t="s">
        <v>1553</v>
      </c>
      <c r="D52" s="730" t="s">
        <v>819</v>
      </c>
      <c r="E52" s="730" t="s">
        <v>1554</v>
      </c>
      <c r="F52" s="734"/>
      <c r="G52" s="734"/>
      <c r="H52" s="748">
        <v>0</v>
      </c>
      <c r="I52" s="734">
        <v>1</v>
      </c>
      <c r="J52" s="734">
        <v>33.359999999999992</v>
      </c>
      <c r="K52" s="748">
        <v>1</v>
      </c>
      <c r="L52" s="734">
        <v>1</v>
      </c>
      <c r="M52" s="735">
        <v>33.359999999999992</v>
      </c>
    </row>
    <row r="53" spans="1:13" ht="14.45" customHeight="1" x14ac:dyDescent="0.2">
      <c r="A53" s="729" t="s">
        <v>609</v>
      </c>
      <c r="B53" s="730" t="s">
        <v>1555</v>
      </c>
      <c r="C53" s="730" t="s">
        <v>1556</v>
      </c>
      <c r="D53" s="730" t="s">
        <v>1557</v>
      </c>
      <c r="E53" s="730" t="s">
        <v>1558</v>
      </c>
      <c r="F53" s="734"/>
      <c r="G53" s="734"/>
      <c r="H53" s="748">
        <v>0</v>
      </c>
      <c r="I53" s="734">
        <v>6</v>
      </c>
      <c r="J53" s="734">
        <v>8250</v>
      </c>
      <c r="K53" s="748">
        <v>1</v>
      </c>
      <c r="L53" s="734">
        <v>6</v>
      </c>
      <c r="M53" s="735">
        <v>8250</v>
      </c>
    </row>
    <row r="54" spans="1:13" ht="14.45" customHeight="1" x14ac:dyDescent="0.2">
      <c r="A54" s="729" t="s">
        <v>609</v>
      </c>
      <c r="B54" s="730" t="s">
        <v>1559</v>
      </c>
      <c r="C54" s="730" t="s">
        <v>1560</v>
      </c>
      <c r="D54" s="730" t="s">
        <v>756</v>
      </c>
      <c r="E54" s="730" t="s">
        <v>1561</v>
      </c>
      <c r="F54" s="734"/>
      <c r="G54" s="734"/>
      <c r="H54" s="748">
        <v>0</v>
      </c>
      <c r="I54" s="734">
        <v>9</v>
      </c>
      <c r="J54" s="734">
        <v>999.08999999999992</v>
      </c>
      <c r="K54" s="748">
        <v>1</v>
      </c>
      <c r="L54" s="734">
        <v>9</v>
      </c>
      <c r="M54" s="735">
        <v>999.08999999999992</v>
      </c>
    </row>
    <row r="55" spans="1:13" ht="14.45" customHeight="1" x14ac:dyDescent="0.2">
      <c r="A55" s="729" t="s">
        <v>609</v>
      </c>
      <c r="B55" s="730" t="s">
        <v>1559</v>
      </c>
      <c r="C55" s="730" t="s">
        <v>1562</v>
      </c>
      <c r="D55" s="730" t="s">
        <v>1070</v>
      </c>
      <c r="E55" s="730" t="s">
        <v>1563</v>
      </c>
      <c r="F55" s="734"/>
      <c r="G55" s="734"/>
      <c r="H55" s="748">
        <v>0</v>
      </c>
      <c r="I55" s="734">
        <v>66</v>
      </c>
      <c r="J55" s="734">
        <v>4283.4000000000005</v>
      </c>
      <c r="K55" s="748">
        <v>1</v>
      </c>
      <c r="L55" s="734">
        <v>66</v>
      </c>
      <c r="M55" s="735">
        <v>4283.4000000000005</v>
      </c>
    </row>
    <row r="56" spans="1:13" ht="14.45" customHeight="1" x14ac:dyDescent="0.2">
      <c r="A56" s="729" t="s">
        <v>609</v>
      </c>
      <c r="B56" s="730" t="s">
        <v>1564</v>
      </c>
      <c r="C56" s="730" t="s">
        <v>1565</v>
      </c>
      <c r="D56" s="730" t="s">
        <v>1566</v>
      </c>
      <c r="E56" s="730" t="s">
        <v>1567</v>
      </c>
      <c r="F56" s="734"/>
      <c r="G56" s="734"/>
      <c r="H56" s="748">
        <v>0</v>
      </c>
      <c r="I56" s="734">
        <v>2</v>
      </c>
      <c r="J56" s="734">
        <v>101.79999809612532</v>
      </c>
      <c r="K56" s="748">
        <v>1</v>
      </c>
      <c r="L56" s="734">
        <v>2</v>
      </c>
      <c r="M56" s="735">
        <v>101.79999809612532</v>
      </c>
    </row>
    <row r="57" spans="1:13" ht="14.45" customHeight="1" x14ac:dyDescent="0.2">
      <c r="A57" s="729" t="s">
        <v>609</v>
      </c>
      <c r="B57" s="730" t="s">
        <v>1564</v>
      </c>
      <c r="C57" s="730" t="s">
        <v>1568</v>
      </c>
      <c r="D57" s="730" t="s">
        <v>1566</v>
      </c>
      <c r="E57" s="730" t="s">
        <v>1569</v>
      </c>
      <c r="F57" s="734"/>
      <c r="G57" s="734"/>
      <c r="H57" s="748">
        <v>0</v>
      </c>
      <c r="I57" s="734">
        <v>3</v>
      </c>
      <c r="J57" s="734">
        <v>365.4899999999999</v>
      </c>
      <c r="K57" s="748">
        <v>1</v>
      </c>
      <c r="L57" s="734">
        <v>3</v>
      </c>
      <c r="M57" s="735">
        <v>365.4899999999999</v>
      </c>
    </row>
    <row r="58" spans="1:13" ht="14.45" customHeight="1" x14ac:dyDescent="0.2">
      <c r="A58" s="729" t="s">
        <v>609</v>
      </c>
      <c r="B58" s="730" t="s">
        <v>1570</v>
      </c>
      <c r="C58" s="730" t="s">
        <v>1571</v>
      </c>
      <c r="D58" s="730" t="s">
        <v>1572</v>
      </c>
      <c r="E58" s="730" t="s">
        <v>1573</v>
      </c>
      <c r="F58" s="734"/>
      <c r="G58" s="734"/>
      <c r="H58" s="748">
        <v>0</v>
      </c>
      <c r="I58" s="734">
        <v>2</v>
      </c>
      <c r="J58" s="734">
        <v>94.31</v>
      </c>
      <c r="K58" s="748">
        <v>1</v>
      </c>
      <c r="L58" s="734">
        <v>2</v>
      </c>
      <c r="M58" s="735">
        <v>94.31</v>
      </c>
    </row>
    <row r="59" spans="1:13" ht="14.45" customHeight="1" x14ac:dyDescent="0.2">
      <c r="A59" s="729" t="s">
        <v>609</v>
      </c>
      <c r="B59" s="730" t="s">
        <v>1570</v>
      </c>
      <c r="C59" s="730" t="s">
        <v>1574</v>
      </c>
      <c r="D59" s="730" t="s">
        <v>1572</v>
      </c>
      <c r="E59" s="730" t="s">
        <v>1575</v>
      </c>
      <c r="F59" s="734"/>
      <c r="G59" s="734"/>
      <c r="H59" s="748">
        <v>0</v>
      </c>
      <c r="I59" s="734">
        <v>1</v>
      </c>
      <c r="J59" s="734">
        <v>62.590000000000018</v>
      </c>
      <c r="K59" s="748">
        <v>1</v>
      </c>
      <c r="L59" s="734">
        <v>1</v>
      </c>
      <c r="M59" s="735">
        <v>62.590000000000018</v>
      </c>
    </row>
    <row r="60" spans="1:13" ht="14.45" customHeight="1" x14ac:dyDescent="0.2">
      <c r="A60" s="729" t="s">
        <v>609</v>
      </c>
      <c r="B60" s="730" t="s">
        <v>1570</v>
      </c>
      <c r="C60" s="730" t="s">
        <v>1576</v>
      </c>
      <c r="D60" s="730" t="s">
        <v>1577</v>
      </c>
      <c r="E60" s="730" t="s">
        <v>814</v>
      </c>
      <c r="F60" s="734"/>
      <c r="G60" s="734"/>
      <c r="H60" s="748">
        <v>0</v>
      </c>
      <c r="I60" s="734">
        <v>1</v>
      </c>
      <c r="J60" s="734">
        <v>92.089999999999989</v>
      </c>
      <c r="K60" s="748">
        <v>1</v>
      </c>
      <c r="L60" s="734">
        <v>1</v>
      </c>
      <c r="M60" s="735">
        <v>92.089999999999989</v>
      </c>
    </row>
    <row r="61" spans="1:13" ht="14.45" customHeight="1" x14ac:dyDescent="0.2">
      <c r="A61" s="729" t="s">
        <v>609</v>
      </c>
      <c r="B61" s="730" t="s">
        <v>1570</v>
      </c>
      <c r="C61" s="730" t="s">
        <v>1578</v>
      </c>
      <c r="D61" s="730" t="s">
        <v>1577</v>
      </c>
      <c r="E61" s="730" t="s">
        <v>812</v>
      </c>
      <c r="F61" s="734"/>
      <c r="G61" s="734"/>
      <c r="H61" s="748">
        <v>0</v>
      </c>
      <c r="I61" s="734">
        <v>1</v>
      </c>
      <c r="J61" s="734">
        <v>99.259999999999991</v>
      </c>
      <c r="K61" s="748">
        <v>1</v>
      </c>
      <c r="L61" s="734">
        <v>1</v>
      </c>
      <c r="M61" s="735">
        <v>99.259999999999991</v>
      </c>
    </row>
    <row r="62" spans="1:13" ht="14.45" customHeight="1" x14ac:dyDescent="0.2">
      <c r="A62" s="729" t="s">
        <v>609</v>
      </c>
      <c r="B62" s="730" t="s">
        <v>1579</v>
      </c>
      <c r="C62" s="730" t="s">
        <v>1580</v>
      </c>
      <c r="D62" s="730" t="s">
        <v>1581</v>
      </c>
      <c r="E62" s="730" t="s">
        <v>1582</v>
      </c>
      <c r="F62" s="734"/>
      <c r="G62" s="734"/>
      <c r="H62" s="748">
        <v>0</v>
      </c>
      <c r="I62" s="734">
        <v>11.6</v>
      </c>
      <c r="J62" s="734">
        <v>25957.668000000005</v>
      </c>
      <c r="K62" s="748">
        <v>1</v>
      </c>
      <c r="L62" s="734">
        <v>11.6</v>
      </c>
      <c r="M62" s="735">
        <v>25957.668000000005</v>
      </c>
    </row>
    <row r="63" spans="1:13" ht="14.45" customHeight="1" x14ac:dyDescent="0.2">
      <c r="A63" s="729" t="s">
        <v>609</v>
      </c>
      <c r="B63" s="730" t="s">
        <v>1583</v>
      </c>
      <c r="C63" s="730" t="s">
        <v>1584</v>
      </c>
      <c r="D63" s="730" t="s">
        <v>1585</v>
      </c>
      <c r="E63" s="730" t="s">
        <v>1586</v>
      </c>
      <c r="F63" s="734"/>
      <c r="G63" s="734"/>
      <c r="H63" s="748">
        <v>0</v>
      </c>
      <c r="I63" s="734">
        <v>2.8</v>
      </c>
      <c r="J63" s="734">
        <v>1474.9</v>
      </c>
      <c r="K63" s="748">
        <v>1</v>
      </c>
      <c r="L63" s="734">
        <v>2.8</v>
      </c>
      <c r="M63" s="735">
        <v>1474.9</v>
      </c>
    </row>
    <row r="64" spans="1:13" ht="14.45" customHeight="1" x14ac:dyDescent="0.2">
      <c r="A64" s="729" t="s">
        <v>609</v>
      </c>
      <c r="B64" s="730" t="s">
        <v>1587</v>
      </c>
      <c r="C64" s="730" t="s">
        <v>1588</v>
      </c>
      <c r="D64" s="730" t="s">
        <v>1589</v>
      </c>
      <c r="E64" s="730" t="s">
        <v>1590</v>
      </c>
      <c r="F64" s="734">
        <v>111.9</v>
      </c>
      <c r="G64" s="734">
        <v>46513.330999999984</v>
      </c>
      <c r="H64" s="748">
        <v>1</v>
      </c>
      <c r="I64" s="734"/>
      <c r="J64" s="734"/>
      <c r="K64" s="748">
        <v>0</v>
      </c>
      <c r="L64" s="734">
        <v>111.9</v>
      </c>
      <c r="M64" s="735">
        <v>46513.330999999984</v>
      </c>
    </row>
    <row r="65" spans="1:13" ht="14.45" customHeight="1" x14ac:dyDescent="0.2">
      <c r="A65" s="729" t="s">
        <v>609</v>
      </c>
      <c r="B65" s="730" t="s">
        <v>1587</v>
      </c>
      <c r="C65" s="730" t="s">
        <v>1591</v>
      </c>
      <c r="D65" s="730" t="s">
        <v>1213</v>
      </c>
      <c r="E65" s="730" t="s">
        <v>1592</v>
      </c>
      <c r="F65" s="734"/>
      <c r="G65" s="734"/>
      <c r="H65" s="748">
        <v>0</v>
      </c>
      <c r="I65" s="734">
        <v>41</v>
      </c>
      <c r="J65" s="734">
        <v>4663.75</v>
      </c>
      <c r="K65" s="748">
        <v>1</v>
      </c>
      <c r="L65" s="734">
        <v>41</v>
      </c>
      <c r="M65" s="735">
        <v>4663.75</v>
      </c>
    </row>
    <row r="66" spans="1:13" ht="14.45" customHeight="1" x14ac:dyDescent="0.2">
      <c r="A66" s="729" t="s">
        <v>609</v>
      </c>
      <c r="B66" s="730" t="s">
        <v>1587</v>
      </c>
      <c r="C66" s="730" t="s">
        <v>1593</v>
      </c>
      <c r="D66" s="730" t="s">
        <v>1594</v>
      </c>
      <c r="E66" s="730" t="s">
        <v>1595</v>
      </c>
      <c r="F66" s="734"/>
      <c r="G66" s="734"/>
      <c r="H66" s="748">
        <v>0</v>
      </c>
      <c r="I66" s="734">
        <v>3</v>
      </c>
      <c r="J66" s="734">
        <v>330.57000000000005</v>
      </c>
      <c r="K66" s="748">
        <v>1</v>
      </c>
      <c r="L66" s="734">
        <v>3</v>
      </c>
      <c r="M66" s="735">
        <v>330.57000000000005</v>
      </c>
    </row>
    <row r="67" spans="1:13" ht="14.45" customHeight="1" x14ac:dyDescent="0.2">
      <c r="A67" s="729" t="s">
        <v>609</v>
      </c>
      <c r="B67" s="730" t="s">
        <v>1596</v>
      </c>
      <c r="C67" s="730" t="s">
        <v>1597</v>
      </c>
      <c r="D67" s="730" t="s">
        <v>1598</v>
      </c>
      <c r="E67" s="730" t="s">
        <v>1271</v>
      </c>
      <c r="F67" s="734">
        <v>33.5</v>
      </c>
      <c r="G67" s="734">
        <v>25058</v>
      </c>
      <c r="H67" s="748">
        <v>1</v>
      </c>
      <c r="I67" s="734"/>
      <c r="J67" s="734"/>
      <c r="K67" s="748">
        <v>0</v>
      </c>
      <c r="L67" s="734">
        <v>33.5</v>
      </c>
      <c r="M67" s="735">
        <v>25058</v>
      </c>
    </row>
    <row r="68" spans="1:13" ht="14.45" customHeight="1" x14ac:dyDescent="0.2">
      <c r="A68" s="729" t="s">
        <v>609</v>
      </c>
      <c r="B68" s="730" t="s">
        <v>1596</v>
      </c>
      <c r="C68" s="730" t="s">
        <v>1599</v>
      </c>
      <c r="D68" s="730" t="s">
        <v>1270</v>
      </c>
      <c r="E68" s="730" t="s">
        <v>1271</v>
      </c>
      <c r="F68" s="734"/>
      <c r="G68" s="734"/>
      <c r="H68" s="748">
        <v>0</v>
      </c>
      <c r="I68" s="734">
        <v>11.4</v>
      </c>
      <c r="J68" s="734">
        <v>9232.2900000000009</v>
      </c>
      <c r="K68" s="748">
        <v>1</v>
      </c>
      <c r="L68" s="734">
        <v>11.4</v>
      </c>
      <c r="M68" s="735">
        <v>9232.2900000000009</v>
      </c>
    </row>
    <row r="69" spans="1:13" ht="14.45" customHeight="1" x14ac:dyDescent="0.2">
      <c r="A69" s="729" t="s">
        <v>609</v>
      </c>
      <c r="B69" s="730" t="s">
        <v>1600</v>
      </c>
      <c r="C69" s="730" t="s">
        <v>1601</v>
      </c>
      <c r="D69" s="730" t="s">
        <v>1602</v>
      </c>
      <c r="E69" s="730" t="s">
        <v>1603</v>
      </c>
      <c r="F69" s="734"/>
      <c r="G69" s="734"/>
      <c r="H69" s="748">
        <v>0</v>
      </c>
      <c r="I69" s="734">
        <v>18</v>
      </c>
      <c r="J69" s="734">
        <v>2541.4799999999996</v>
      </c>
      <c r="K69" s="748">
        <v>1</v>
      </c>
      <c r="L69" s="734">
        <v>18</v>
      </c>
      <c r="M69" s="735">
        <v>2541.4799999999996</v>
      </c>
    </row>
    <row r="70" spans="1:13" ht="14.45" customHeight="1" x14ac:dyDescent="0.2">
      <c r="A70" s="729" t="s">
        <v>609</v>
      </c>
      <c r="B70" s="730" t="s">
        <v>1600</v>
      </c>
      <c r="C70" s="730" t="s">
        <v>1604</v>
      </c>
      <c r="D70" s="730" t="s">
        <v>1605</v>
      </c>
      <c r="E70" s="730" t="s">
        <v>1606</v>
      </c>
      <c r="F70" s="734"/>
      <c r="G70" s="734"/>
      <c r="H70" s="748">
        <v>0</v>
      </c>
      <c r="I70" s="734">
        <v>25.6</v>
      </c>
      <c r="J70" s="734">
        <v>5018.1114800005307</v>
      </c>
      <c r="K70" s="748">
        <v>1</v>
      </c>
      <c r="L70" s="734">
        <v>25.6</v>
      </c>
      <c r="M70" s="735">
        <v>5018.1114800005307</v>
      </c>
    </row>
    <row r="71" spans="1:13" ht="14.45" customHeight="1" x14ac:dyDescent="0.2">
      <c r="A71" s="729" t="s">
        <v>609</v>
      </c>
      <c r="B71" s="730" t="s">
        <v>1607</v>
      </c>
      <c r="C71" s="730" t="s">
        <v>1608</v>
      </c>
      <c r="D71" s="730" t="s">
        <v>1274</v>
      </c>
      <c r="E71" s="730" t="s">
        <v>1275</v>
      </c>
      <c r="F71" s="734"/>
      <c r="G71" s="734"/>
      <c r="H71" s="748">
        <v>0</v>
      </c>
      <c r="I71" s="734">
        <v>106</v>
      </c>
      <c r="J71" s="734">
        <v>2222.1799999999998</v>
      </c>
      <c r="K71" s="748">
        <v>1</v>
      </c>
      <c r="L71" s="734">
        <v>106</v>
      </c>
      <c r="M71" s="735">
        <v>2222.1799999999998</v>
      </c>
    </row>
    <row r="72" spans="1:13" ht="14.45" customHeight="1" x14ac:dyDescent="0.2">
      <c r="A72" s="729" t="s">
        <v>609</v>
      </c>
      <c r="B72" s="730" t="s">
        <v>1609</v>
      </c>
      <c r="C72" s="730" t="s">
        <v>1610</v>
      </c>
      <c r="D72" s="730" t="s">
        <v>1258</v>
      </c>
      <c r="E72" s="730" t="s">
        <v>1259</v>
      </c>
      <c r="F72" s="734"/>
      <c r="G72" s="734"/>
      <c r="H72" s="748">
        <v>0</v>
      </c>
      <c r="I72" s="734">
        <v>2.1</v>
      </c>
      <c r="J72" s="734">
        <v>1038.3030000000001</v>
      </c>
      <c r="K72" s="748">
        <v>1</v>
      </c>
      <c r="L72" s="734">
        <v>2.1</v>
      </c>
      <c r="M72" s="735">
        <v>1038.3030000000001</v>
      </c>
    </row>
    <row r="73" spans="1:13" ht="14.45" customHeight="1" x14ac:dyDescent="0.2">
      <c r="A73" s="729" t="s">
        <v>609</v>
      </c>
      <c r="B73" s="730" t="s">
        <v>1609</v>
      </c>
      <c r="C73" s="730" t="s">
        <v>1611</v>
      </c>
      <c r="D73" s="730" t="s">
        <v>1258</v>
      </c>
      <c r="E73" s="730" t="s">
        <v>665</v>
      </c>
      <c r="F73" s="734"/>
      <c r="G73" s="734"/>
      <c r="H73" s="748">
        <v>0</v>
      </c>
      <c r="I73" s="734">
        <v>56.2</v>
      </c>
      <c r="J73" s="734">
        <v>40268.064010863432</v>
      </c>
      <c r="K73" s="748">
        <v>1</v>
      </c>
      <c r="L73" s="734">
        <v>56.2</v>
      </c>
      <c r="M73" s="735">
        <v>40268.064010863432</v>
      </c>
    </row>
    <row r="74" spans="1:13" ht="14.45" customHeight="1" x14ac:dyDescent="0.2">
      <c r="A74" s="729" t="s">
        <v>609</v>
      </c>
      <c r="B74" s="730" t="s">
        <v>1612</v>
      </c>
      <c r="C74" s="730" t="s">
        <v>1613</v>
      </c>
      <c r="D74" s="730" t="s">
        <v>896</v>
      </c>
      <c r="E74" s="730" t="s">
        <v>897</v>
      </c>
      <c r="F74" s="734">
        <v>13.2</v>
      </c>
      <c r="G74" s="734">
        <v>16978.266</v>
      </c>
      <c r="H74" s="748">
        <v>1</v>
      </c>
      <c r="I74" s="734"/>
      <c r="J74" s="734"/>
      <c r="K74" s="748">
        <v>0</v>
      </c>
      <c r="L74" s="734">
        <v>13.2</v>
      </c>
      <c r="M74" s="735">
        <v>16978.266</v>
      </c>
    </row>
    <row r="75" spans="1:13" ht="14.45" customHeight="1" x14ac:dyDescent="0.2">
      <c r="A75" s="729" t="s">
        <v>609</v>
      </c>
      <c r="B75" s="730" t="s">
        <v>1614</v>
      </c>
      <c r="C75" s="730" t="s">
        <v>1615</v>
      </c>
      <c r="D75" s="730" t="s">
        <v>1616</v>
      </c>
      <c r="E75" s="730" t="s">
        <v>1617</v>
      </c>
      <c r="F75" s="734"/>
      <c r="G75" s="734"/>
      <c r="H75" s="748">
        <v>0</v>
      </c>
      <c r="I75" s="734">
        <v>2</v>
      </c>
      <c r="J75" s="734">
        <v>301.39999999999998</v>
      </c>
      <c r="K75" s="748">
        <v>1</v>
      </c>
      <c r="L75" s="734">
        <v>2</v>
      </c>
      <c r="M75" s="735">
        <v>301.39999999999998</v>
      </c>
    </row>
    <row r="76" spans="1:13" ht="14.45" customHeight="1" x14ac:dyDescent="0.2">
      <c r="A76" s="729" t="s">
        <v>609</v>
      </c>
      <c r="B76" s="730" t="s">
        <v>1614</v>
      </c>
      <c r="C76" s="730" t="s">
        <v>1618</v>
      </c>
      <c r="D76" s="730" t="s">
        <v>1616</v>
      </c>
      <c r="E76" s="730" t="s">
        <v>1619</v>
      </c>
      <c r="F76" s="734"/>
      <c r="G76" s="734"/>
      <c r="H76" s="748">
        <v>0</v>
      </c>
      <c r="I76" s="734">
        <v>2</v>
      </c>
      <c r="J76" s="734">
        <v>528</v>
      </c>
      <c r="K76" s="748">
        <v>1</v>
      </c>
      <c r="L76" s="734">
        <v>2</v>
      </c>
      <c r="M76" s="735">
        <v>528</v>
      </c>
    </row>
    <row r="77" spans="1:13" ht="14.45" customHeight="1" x14ac:dyDescent="0.2">
      <c r="A77" s="729" t="s">
        <v>609</v>
      </c>
      <c r="B77" s="730" t="s">
        <v>1620</v>
      </c>
      <c r="C77" s="730" t="s">
        <v>1621</v>
      </c>
      <c r="D77" s="730" t="s">
        <v>1622</v>
      </c>
      <c r="E77" s="730" t="s">
        <v>1623</v>
      </c>
      <c r="F77" s="734">
        <v>49.2</v>
      </c>
      <c r="G77" s="734">
        <v>26783.988000000001</v>
      </c>
      <c r="H77" s="748">
        <v>1</v>
      </c>
      <c r="I77" s="734"/>
      <c r="J77" s="734"/>
      <c r="K77" s="748">
        <v>0</v>
      </c>
      <c r="L77" s="734">
        <v>49.2</v>
      </c>
      <c r="M77" s="735">
        <v>26783.988000000001</v>
      </c>
    </row>
    <row r="78" spans="1:13" ht="14.45" customHeight="1" x14ac:dyDescent="0.2">
      <c r="A78" s="729" t="s">
        <v>609</v>
      </c>
      <c r="B78" s="730" t="s">
        <v>1624</v>
      </c>
      <c r="C78" s="730" t="s">
        <v>1625</v>
      </c>
      <c r="D78" s="730" t="s">
        <v>1626</v>
      </c>
      <c r="E78" s="730" t="s">
        <v>1627</v>
      </c>
      <c r="F78" s="734"/>
      <c r="G78" s="734"/>
      <c r="H78" s="748">
        <v>0</v>
      </c>
      <c r="I78" s="734">
        <v>5.7</v>
      </c>
      <c r="J78" s="734">
        <v>3653.1</v>
      </c>
      <c r="K78" s="748">
        <v>1</v>
      </c>
      <c r="L78" s="734">
        <v>5.7</v>
      </c>
      <c r="M78" s="735">
        <v>3653.1</v>
      </c>
    </row>
    <row r="79" spans="1:13" ht="14.45" customHeight="1" x14ac:dyDescent="0.2">
      <c r="A79" s="729" t="s">
        <v>609</v>
      </c>
      <c r="B79" s="730" t="s">
        <v>1624</v>
      </c>
      <c r="C79" s="730" t="s">
        <v>1628</v>
      </c>
      <c r="D79" s="730" t="s">
        <v>1629</v>
      </c>
      <c r="E79" s="730" t="s">
        <v>1603</v>
      </c>
      <c r="F79" s="734"/>
      <c r="G79" s="734"/>
      <c r="H79" s="748">
        <v>0</v>
      </c>
      <c r="I79" s="734">
        <v>10</v>
      </c>
      <c r="J79" s="734">
        <v>496.3</v>
      </c>
      <c r="K79" s="748">
        <v>1</v>
      </c>
      <c r="L79" s="734">
        <v>10</v>
      </c>
      <c r="M79" s="735">
        <v>496.3</v>
      </c>
    </row>
    <row r="80" spans="1:13" ht="14.45" customHeight="1" x14ac:dyDescent="0.2">
      <c r="A80" s="729" t="s">
        <v>609</v>
      </c>
      <c r="B80" s="730" t="s">
        <v>1630</v>
      </c>
      <c r="C80" s="730" t="s">
        <v>1631</v>
      </c>
      <c r="D80" s="730" t="s">
        <v>1632</v>
      </c>
      <c r="E80" s="730" t="s">
        <v>1633</v>
      </c>
      <c r="F80" s="734"/>
      <c r="G80" s="734"/>
      <c r="H80" s="748">
        <v>0</v>
      </c>
      <c r="I80" s="734">
        <v>12</v>
      </c>
      <c r="J80" s="734">
        <v>400.68</v>
      </c>
      <c r="K80" s="748">
        <v>1</v>
      </c>
      <c r="L80" s="734">
        <v>12</v>
      </c>
      <c r="M80" s="735">
        <v>400.68</v>
      </c>
    </row>
    <row r="81" spans="1:13" ht="14.45" customHeight="1" x14ac:dyDescent="0.2">
      <c r="A81" s="729" t="s">
        <v>609</v>
      </c>
      <c r="B81" s="730" t="s">
        <v>1630</v>
      </c>
      <c r="C81" s="730" t="s">
        <v>1634</v>
      </c>
      <c r="D81" s="730" t="s">
        <v>1632</v>
      </c>
      <c r="E81" s="730" t="s">
        <v>1635</v>
      </c>
      <c r="F81" s="734"/>
      <c r="G81" s="734"/>
      <c r="H81" s="748">
        <v>0</v>
      </c>
      <c r="I81" s="734">
        <v>74</v>
      </c>
      <c r="J81" s="734">
        <v>3913.1200000000003</v>
      </c>
      <c r="K81" s="748">
        <v>1</v>
      </c>
      <c r="L81" s="734">
        <v>74</v>
      </c>
      <c r="M81" s="735">
        <v>3913.1200000000003</v>
      </c>
    </row>
    <row r="82" spans="1:13" ht="14.45" customHeight="1" x14ac:dyDescent="0.2">
      <c r="A82" s="729" t="s">
        <v>609</v>
      </c>
      <c r="B82" s="730" t="s">
        <v>1636</v>
      </c>
      <c r="C82" s="730" t="s">
        <v>1637</v>
      </c>
      <c r="D82" s="730" t="s">
        <v>1638</v>
      </c>
      <c r="E82" s="730" t="s">
        <v>1639</v>
      </c>
      <c r="F82" s="734"/>
      <c r="G82" s="734"/>
      <c r="H82" s="748">
        <v>0</v>
      </c>
      <c r="I82" s="734">
        <v>17.7</v>
      </c>
      <c r="J82" s="734">
        <v>12003.057000000001</v>
      </c>
      <c r="K82" s="748">
        <v>1</v>
      </c>
      <c r="L82" s="734">
        <v>17.7</v>
      </c>
      <c r="M82" s="735">
        <v>12003.057000000001</v>
      </c>
    </row>
    <row r="83" spans="1:13" ht="14.45" customHeight="1" x14ac:dyDescent="0.2">
      <c r="A83" s="729" t="s">
        <v>609</v>
      </c>
      <c r="B83" s="730" t="s">
        <v>1640</v>
      </c>
      <c r="C83" s="730" t="s">
        <v>1641</v>
      </c>
      <c r="D83" s="730" t="s">
        <v>1260</v>
      </c>
      <c r="E83" s="730" t="s">
        <v>1642</v>
      </c>
      <c r="F83" s="734"/>
      <c r="G83" s="734"/>
      <c r="H83" s="748">
        <v>0</v>
      </c>
      <c r="I83" s="734">
        <v>5</v>
      </c>
      <c r="J83" s="734">
        <v>1884.6000000000001</v>
      </c>
      <c r="K83" s="748">
        <v>1</v>
      </c>
      <c r="L83" s="734">
        <v>5</v>
      </c>
      <c r="M83" s="735">
        <v>1884.6000000000001</v>
      </c>
    </row>
    <row r="84" spans="1:13" ht="14.45" customHeight="1" x14ac:dyDescent="0.2">
      <c r="A84" s="729" t="s">
        <v>609</v>
      </c>
      <c r="B84" s="730" t="s">
        <v>1640</v>
      </c>
      <c r="C84" s="730" t="s">
        <v>1643</v>
      </c>
      <c r="D84" s="730" t="s">
        <v>1260</v>
      </c>
      <c r="E84" s="730" t="s">
        <v>1262</v>
      </c>
      <c r="F84" s="734">
        <v>22.2</v>
      </c>
      <c r="G84" s="734">
        <v>4183.8119999999999</v>
      </c>
      <c r="H84" s="748">
        <v>1</v>
      </c>
      <c r="I84" s="734"/>
      <c r="J84" s="734"/>
      <c r="K84" s="748">
        <v>0</v>
      </c>
      <c r="L84" s="734">
        <v>22.2</v>
      </c>
      <c r="M84" s="735">
        <v>4183.8119999999999</v>
      </c>
    </row>
    <row r="85" spans="1:13" ht="14.45" customHeight="1" x14ac:dyDescent="0.2">
      <c r="A85" s="729" t="s">
        <v>609</v>
      </c>
      <c r="B85" s="730" t="s">
        <v>1644</v>
      </c>
      <c r="C85" s="730" t="s">
        <v>1645</v>
      </c>
      <c r="D85" s="730" t="s">
        <v>1254</v>
      </c>
      <c r="E85" s="730" t="s">
        <v>1255</v>
      </c>
      <c r="F85" s="734"/>
      <c r="G85" s="734"/>
      <c r="H85" s="748">
        <v>0</v>
      </c>
      <c r="I85" s="734">
        <v>6.1</v>
      </c>
      <c r="J85" s="734">
        <v>6777.1</v>
      </c>
      <c r="K85" s="748">
        <v>1</v>
      </c>
      <c r="L85" s="734">
        <v>6.1</v>
      </c>
      <c r="M85" s="735">
        <v>6777.1</v>
      </c>
    </row>
    <row r="86" spans="1:13" ht="14.45" customHeight="1" x14ac:dyDescent="0.2">
      <c r="A86" s="729" t="s">
        <v>609</v>
      </c>
      <c r="B86" s="730" t="s">
        <v>1646</v>
      </c>
      <c r="C86" s="730" t="s">
        <v>1647</v>
      </c>
      <c r="D86" s="730" t="s">
        <v>1648</v>
      </c>
      <c r="E86" s="730" t="s">
        <v>1649</v>
      </c>
      <c r="F86" s="734"/>
      <c r="G86" s="734"/>
      <c r="H86" s="748">
        <v>0</v>
      </c>
      <c r="I86" s="734">
        <v>4.5</v>
      </c>
      <c r="J86" s="734">
        <v>1435.5</v>
      </c>
      <c r="K86" s="748">
        <v>1</v>
      </c>
      <c r="L86" s="734">
        <v>4.5</v>
      </c>
      <c r="M86" s="735">
        <v>1435.5</v>
      </c>
    </row>
    <row r="87" spans="1:13" ht="14.45" customHeight="1" x14ac:dyDescent="0.2">
      <c r="A87" s="729" t="s">
        <v>609</v>
      </c>
      <c r="B87" s="730" t="s">
        <v>1646</v>
      </c>
      <c r="C87" s="730" t="s">
        <v>1650</v>
      </c>
      <c r="D87" s="730" t="s">
        <v>1651</v>
      </c>
      <c r="E87" s="730" t="s">
        <v>1652</v>
      </c>
      <c r="F87" s="734"/>
      <c r="G87" s="734"/>
      <c r="H87" s="748">
        <v>0</v>
      </c>
      <c r="I87" s="734">
        <v>12</v>
      </c>
      <c r="J87" s="734">
        <v>13594.920012507389</v>
      </c>
      <c r="K87" s="748">
        <v>1</v>
      </c>
      <c r="L87" s="734">
        <v>12</v>
      </c>
      <c r="M87" s="735">
        <v>13594.920012507389</v>
      </c>
    </row>
    <row r="88" spans="1:13" ht="14.45" customHeight="1" x14ac:dyDescent="0.2">
      <c r="A88" s="729" t="s">
        <v>609</v>
      </c>
      <c r="B88" s="730" t="s">
        <v>1653</v>
      </c>
      <c r="C88" s="730" t="s">
        <v>1654</v>
      </c>
      <c r="D88" s="730" t="s">
        <v>1263</v>
      </c>
      <c r="E88" s="730" t="s">
        <v>1135</v>
      </c>
      <c r="F88" s="734"/>
      <c r="G88" s="734"/>
      <c r="H88" s="748">
        <v>0</v>
      </c>
      <c r="I88" s="734">
        <v>5</v>
      </c>
      <c r="J88" s="734">
        <v>8278.8999999999978</v>
      </c>
      <c r="K88" s="748">
        <v>1</v>
      </c>
      <c r="L88" s="734">
        <v>5</v>
      </c>
      <c r="M88" s="735">
        <v>8278.8999999999978</v>
      </c>
    </row>
    <row r="89" spans="1:13" ht="14.45" customHeight="1" x14ac:dyDescent="0.2">
      <c r="A89" s="729" t="s">
        <v>609</v>
      </c>
      <c r="B89" s="730" t="s">
        <v>1655</v>
      </c>
      <c r="C89" s="730" t="s">
        <v>1656</v>
      </c>
      <c r="D89" s="730" t="s">
        <v>914</v>
      </c>
      <c r="E89" s="730" t="s">
        <v>1657</v>
      </c>
      <c r="F89" s="734"/>
      <c r="G89" s="734"/>
      <c r="H89" s="748">
        <v>0</v>
      </c>
      <c r="I89" s="734">
        <v>8</v>
      </c>
      <c r="J89" s="734">
        <v>2917.2</v>
      </c>
      <c r="K89" s="748">
        <v>1</v>
      </c>
      <c r="L89" s="734">
        <v>8</v>
      </c>
      <c r="M89" s="735">
        <v>2917.2</v>
      </c>
    </row>
    <row r="90" spans="1:13" ht="14.45" customHeight="1" x14ac:dyDescent="0.2">
      <c r="A90" s="729" t="s">
        <v>609</v>
      </c>
      <c r="B90" s="730" t="s">
        <v>1658</v>
      </c>
      <c r="C90" s="730" t="s">
        <v>1659</v>
      </c>
      <c r="D90" s="730" t="s">
        <v>1660</v>
      </c>
      <c r="E90" s="730" t="s">
        <v>1661</v>
      </c>
      <c r="F90" s="734"/>
      <c r="G90" s="734"/>
      <c r="H90" s="748">
        <v>0</v>
      </c>
      <c r="I90" s="734">
        <v>3</v>
      </c>
      <c r="J90" s="734">
        <v>1600.7309999999998</v>
      </c>
      <c r="K90" s="748">
        <v>1</v>
      </c>
      <c r="L90" s="734">
        <v>3</v>
      </c>
      <c r="M90" s="735">
        <v>1600.7309999999998</v>
      </c>
    </row>
    <row r="91" spans="1:13" ht="14.45" customHeight="1" x14ac:dyDescent="0.2">
      <c r="A91" s="729" t="s">
        <v>609</v>
      </c>
      <c r="B91" s="730" t="s">
        <v>1662</v>
      </c>
      <c r="C91" s="730" t="s">
        <v>1663</v>
      </c>
      <c r="D91" s="730" t="s">
        <v>953</v>
      </c>
      <c r="E91" s="730" t="s">
        <v>730</v>
      </c>
      <c r="F91" s="734"/>
      <c r="G91" s="734"/>
      <c r="H91" s="748">
        <v>0</v>
      </c>
      <c r="I91" s="734">
        <v>1</v>
      </c>
      <c r="J91" s="734">
        <v>224.53</v>
      </c>
      <c r="K91" s="748">
        <v>1</v>
      </c>
      <c r="L91" s="734">
        <v>1</v>
      </c>
      <c r="M91" s="735">
        <v>224.53</v>
      </c>
    </row>
    <row r="92" spans="1:13" ht="14.45" customHeight="1" x14ac:dyDescent="0.2">
      <c r="A92" s="729" t="s">
        <v>609</v>
      </c>
      <c r="B92" s="730" t="s">
        <v>1664</v>
      </c>
      <c r="C92" s="730" t="s">
        <v>1665</v>
      </c>
      <c r="D92" s="730" t="s">
        <v>656</v>
      </c>
      <c r="E92" s="730" t="s">
        <v>657</v>
      </c>
      <c r="F92" s="734"/>
      <c r="G92" s="734"/>
      <c r="H92" s="748">
        <v>0</v>
      </c>
      <c r="I92" s="734">
        <v>2</v>
      </c>
      <c r="J92" s="734">
        <v>107.88000000000001</v>
      </c>
      <c r="K92" s="748">
        <v>1</v>
      </c>
      <c r="L92" s="734">
        <v>2</v>
      </c>
      <c r="M92" s="735">
        <v>107.88000000000001</v>
      </c>
    </row>
    <row r="93" spans="1:13" ht="14.45" customHeight="1" x14ac:dyDescent="0.2">
      <c r="A93" s="729" t="s">
        <v>609</v>
      </c>
      <c r="B93" s="730" t="s">
        <v>1666</v>
      </c>
      <c r="C93" s="730" t="s">
        <v>1667</v>
      </c>
      <c r="D93" s="730" t="s">
        <v>1668</v>
      </c>
      <c r="E93" s="730" t="s">
        <v>1669</v>
      </c>
      <c r="F93" s="734"/>
      <c r="G93" s="734"/>
      <c r="H93" s="748">
        <v>0</v>
      </c>
      <c r="I93" s="734">
        <v>1</v>
      </c>
      <c r="J93" s="734">
        <v>772.06</v>
      </c>
      <c r="K93" s="748">
        <v>1</v>
      </c>
      <c r="L93" s="734">
        <v>1</v>
      </c>
      <c r="M93" s="735">
        <v>772.06</v>
      </c>
    </row>
    <row r="94" spans="1:13" ht="14.45" customHeight="1" x14ac:dyDescent="0.2">
      <c r="A94" s="729" t="s">
        <v>609</v>
      </c>
      <c r="B94" s="730" t="s">
        <v>1666</v>
      </c>
      <c r="C94" s="730" t="s">
        <v>1670</v>
      </c>
      <c r="D94" s="730" t="s">
        <v>1668</v>
      </c>
      <c r="E94" s="730" t="s">
        <v>1671</v>
      </c>
      <c r="F94" s="734"/>
      <c r="G94" s="734"/>
      <c r="H94" s="748">
        <v>0</v>
      </c>
      <c r="I94" s="734">
        <v>1</v>
      </c>
      <c r="J94" s="734">
        <v>241.95</v>
      </c>
      <c r="K94" s="748">
        <v>1</v>
      </c>
      <c r="L94" s="734">
        <v>1</v>
      </c>
      <c r="M94" s="735">
        <v>241.95</v>
      </c>
    </row>
    <row r="95" spans="1:13" ht="14.45" customHeight="1" x14ac:dyDescent="0.2">
      <c r="A95" s="729" t="s">
        <v>609</v>
      </c>
      <c r="B95" s="730" t="s">
        <v>1666</v>
      </c>
      <c r="C95" s="730" t="s">
        <v>1672</v>
      </c>
      <c r="D95" s="730" t="s">
        <v>1668</v>
      </c>
      <c r="E95" s="730" t="s">
        <v>1673</v>
      </c>
      <c r="F95" s="734"/>
      <c r="G95" s="734"/>
      <c r="H95" s="748">
        <v>0</v>
      </c>
      <c r="I95" s="734">
        <v>1</v>
      </c>
      <c r="J95" s="734">
        <v>500.23</v>
      </c>
      <c r="K95" s="748">
        <v>1</v>
      </c>
      <c r="L95" s="734">
        <v>1</v>
      </c>
      <c r="M95" s="735">
        <v>500.23</v>
      </c>
    </row>
    <row r="96" spans="1:13" ht="14.45" customHeight="1" x14ac:dyDescent="0.2">
      <c r="A96" s="729" t="s">
        <v>609</v>
      </c>
      <c r="B96" s="730" t="s">
        <v>1674</v>
      </c>
      <c r="C96" s="730" t="s">
        <v>1675</v>
      </c>
      <c r="D96" s="730" t="s">
        <v>1012</v>
      </c>
      <c r="E96" s="730" t="s">
        <v>1015</v>
      </c>
      <c r="F96" s="734">
        <v>4</v>
      </c>
      <c r="G96" s="734">
        <v>330.13200000000001</v>
      </c>
      <c r="H96" s="748">
        <v>1</v>
      </c>
      <c r="I96" s="734"/>
      <c r="J96" s="734"/>
      <c r="K96" s="748">
        <v>0</v>
      </c>
      <c r="L96" s="734">
        <v>4</v>
      </c>
      <c r="M96" s="735">
        <v>330.13200000000001</v>
      </c>
    </row>
    <row r="97" spans="1:13" ht="14.45" customHeight="1" x14ac:dyDescent="0.2">
      <c r="A97" s="729" t="s">
        <v>609</v>
      </c>
      <c r="B97" s="730" t="s">
        <v>1674</v>
      </c>
      <c r="C97" s="730" t="s">
        <v>1676</v>
      </c>
      <c r="D97" s="730" t="s">
        <v>1012</v>
      </c>
      <c r="E97" s="730" t="s">
        <v>1016</v>
      </c>
      <c r="F97" s="734"/>
      <c r="G97" s="734"/>
      <c r="H97" s="748">
        <v>0</v>
      </c>
      <c r="I97" s="734">
        <v>97</v>
      </c>
      <c r="J97" s="734">
        <v>3201.6619999999998</v>
      </c>
      <c r="K97" s="748">
        <v>1</v>
      </c>
      <c r="L97" s="734">
        <v>97</v>
      </c>
      <c r="M97" s="735">
        <v>3201.6619999999998</v>
      </c>
    </row>
    <row r="98" spans="1:13" ht="14.45" customHeight="1" x14ac:dyDescent="0.2">
      <c r="A98" s="729" t="s">
        <v>609</v>
      </c>
      <c r="B98" s="730" t="s">
        <v>1674</v>
      </c>
      <c r="C98" s="730" t="s">
        <v>1677</v>
      </c>
      <c r="D98" s="730" t="s">
        <v>1012</v>
      </c>
      <c r="E98" s="730" t="s">
        <v>1678</v>
      </c>
      <c r="F98" s="734"/>
      <c r="G98" s="734"/>
      <c r="H98" s="748">
        <v>0</v>
      </c>
      <c r="I98" s="734">
        <v>256</v>
      </c>
      <c r="J98" s="734">
        <v>10861.130013376171</v>
      </c>
      <c r="K98" s="748">
        <v>1</v>
      </c>
      <c r="L98" s="734">
        <v>256</v>
      </c>
      <c r="M98" s="735">
        <v>10861.130013376171</v>
      </c>
    </row>
    <row r="99" spans="1:13" ht="14.45" customHeight="1" x14ac:dyDescent="0.2">
      <c r="A99" s="729" t="s">
        <v>609</v>
      </c>
      <c r="B99" s="730" t="s">
        <v>1674</v>
      </c>
      <c r="C99" s="730" t="s">
        <v>1679</v>
      </c>
      <c r="D99" s="730" t="s">
        <v>1012</v>
      </c>
      <c r="E99" s="730" t="s">
        <v>1680</v>
      </c>
      <c r="F99" s="734"/>
      <c r="G99" s="734"/>
      <c r="H99" s="748">
        <v>0</v>
      </c>
      <c r="I99" s="734">
        <v>3</v>
      </c>
      <c r="J99" s="734">
        <v>121.69</v>
      </c>
      <c r="K99" s="748">
        <v>1</v>
      </c>
      <c r="L99" s="734">
        <v>3</v>
      </c>
      <c r="M99" s="735">
        <v>121.69</v>
      </c>
    </row>
    <row r="100" spans="1:13" ht="14.45" customHeight="1" x14ac:dyDescent="0.2">
      <c r="A100" s="729" t="s">
        <v>609</v>
      </c>
      <c r="B100" s="730" t="s">
        <v>1681</v>
      </c>
      <c r="C100" s="730" t="s">
        <v>1682</v>
      </c>
      <c r="D100" s="730" t="s">
        <v>1683</v>
      </c>
      <c r="E100" s="730" t="s">
        <v>1684</v>
      </c>
      <c r="F100" s="734"/>
      <c r="G100" s="734"/>
      <c r="H100" s="748">
        <v>0</v>
      </c>
      <c r="I100" s="734">
        <v>3</v>
      </c>
      <c r="J100" s="734">
        <v>378.6</v>
      </c>
      <c r="K100" s="748">
        <v>1</v>
      </c>
      <c r="L100" s="734">
        <v>3</v>
      </c>
      <c r="M100" s="735">
        <v>378.6</v>
      </c>
    </row>
    <row r="101" spans="1:13" ht="14.45" customHeight="1" x14ac:dyDescent="0.2">
      <c r="A101" s="729" t="s">
        <v>609</v>
      </c>
      <c r="B101" s="730" t="s">
        <v>1685</v>
      </c>
      <c r="C101" s="730" t="s">
        <v>1686</v>
      </c>
      <c r="D101" s="730" t="s">
        <v>1687</v>
      </c>
      <c r="E101" s="730" t="s">
        <v>1688</v>
      </c>
      <c r="F101" s="734"/>
      <c r="G101" s="734"/>
      <c r="H101" s="748">
        <v>0</v>
      </c>
      <c r="I101" s="734">
        <v>95</v>
      </c>
      <c r="J101" s="734">
        <v>869.1899981194897</v>
      </c>
      <c r="K101" s="748">
        <v>1</v>
      </c>
      <c r="L101" s="734">
        <v>95</v>
      </c>
      <c r="M101" s="735">
        <v>869.1899981194897</v>
      </c>
    </row>
    <row r="102" spans="1:13" ht="14.45" customHeight="1" x14ac:dyDescent="0.2">
      <c r="A102" s="729" t="s">
        <v>609</v>
      </c>
      <c r="B102" s="730" t="s">
        <v>1689</v>
      </c>
      <c r="C102" s="730" t="s">
        <v>1690</v>
      </c>
      <c r="D102" s="730" t="s">
        <v>1164</v>
      </c>
      <c r="E102" s="730" t="s">
        <v>1691</v>
      </c>
      <c r="F102" s="734"/>
      <c r="G102" s="734"/>
      <c r="H102" s="748">
        <v>0</v>
      </c>
      <c r="I102" s="734">
        <v>10</v>
      </c>
      <c r="J102" s="734">
        <v>230.99</v>
      </c>
      <c r="K102" s="748">
        <v>1</v>
      </c>
      <c r="L102" s="734">
        <v>10</v>
      </c>
      <c r="M102" s="735">
        <v>230.99</v>
      </c>
    </row>
    <row r="103" spans="1:13" ht="14.45" customHeight="1" x14ac:dyDescent="0.2">
      <c r="A103" s="729" t="s">
        <v>609</v>
      </c>
      <c r="B103" s="730" t="s">
        <v>1692</v>
      </c>
      <c r="C103" s="730" t="s">
        <v>1693</v>
      </c>
      <c r="D103" s="730" t="s">
        <v>1694</v>
      </c>
      <c r="E103" s="730" t="s">
        <v>730</v>
      </c>
      <c r="F103" s="734"/>
      <c r="G103" s="734"/>
      <c r="H103" s="748">
        <v>0</v>
      </c>
      <c r="I103" s="734">
        <v>1</v>
      </c>
      <c r="J103" s="734">
        <v>19.899999999999999</v>
      </c>
      <c r="K103" s="748">
        <v>1</v>
      </c>
      <c r="L103" s="734">
        <v>1</v>
      </c>
      <c r="M103" s="735">
        <v>19.899999999999999</v>
      </c>
    </row>
    <row r="104" spans="1:13" ht="14.45" customHeight="1" x14ac:dyDescent="0.2">
      <c r="A104" s="729" t="s">
        <v>609</v>
      </c>
      <c r="B104" s="730" t="s">
        <v>1692</v>
      </c>
      <c r="C104" s="730" t="s">
        <v>1695</v>
      </c>
      <c r="D104" s="730" t="s">
        <v>1694</v>
      </c>
      <c r="E104" s="730" t="s">
        <v>732</v>
      </c>
      <c r="F104" s="734"/>
      <c r="G104" s="734"/>
      <c r="H104" s="748">
        <v>0</v>
      </c>
      <c r="I104" s="734">
        <v>1</v>
      </c>
      <c r="J104" s="734">
        <v>27.200000000000006</v>
      </c>
      <c r="K104" s="748">
        <v>1</v>
      </c>
      <c r="L104" s="734">
        <v>1</v>
      </c>
      <c r="M104" s="735">
        <v>27.200000000000006</v>
      </c>
    </row>
    <row r="105" spans="1:13" ht="14.45" customHeight="1" x14ac:dyDescent="0.2">
      <c r="A105" s="729" t="s">
        <v>609</v>
      </c>
      <c r="B105" s="730" t="s">
        <v>1696</v>
      </c>
      <c r="C105" s="730" t="s">
        <v>1697</v>
      </c>
      <c r="D105" s="730" t="s">
        <v>1698</v>
      </c>
      <c r="E105" s="730" t="s">
        <v>1699</v>
      </c>
      <c r="F105" s="734"/>
      <c r="G105" s="734"/>
      <c r="H105" s="748">
        <v>0</v>
      </c>
      <c r="I105" s="734">
        <v>1</v>
      </c>
      <c r="J105" s="734">
        <v>91.429999999999993</v>
      </c>
      <c r="K105" s="748">
        <v>1</v>
      </c>
      <c r="L105" s="734">
        <v>1</v>
      </c>
      <c r="M105" s="735">
        <v>91.429999999999993</v>
      </c>
    </row>
    <row r="106" spans="1:13" ht="14.45" customHeight="1" x14ac:dyDescent="0.2">
      <c r="A106" s="729" t="s">
        <v>609</v>
      </c>
      <c r="B106" s="730" t="s">
        <v>1700</v>
      </c>
      <c r="C106" s="730" t="s">
        <v>1701</v>
      </c>
      <c r="D106" s="730" t="s">
        <v>1702</v>
      </c>
      <c r="E106" s="730" t="s">
        <v>1137</v>
      </c>
      <c r="F106" s="734"/>
      <c r="G106" s="734"/>
      <c r="H106" s="748">
        <v>0</v>
      </c>
      <c r="I106" s="734">
        <v>1</v>
      </c>
      <c r="J106" s="734">
        <v>71.19</v>
      </c>
      <c r="K106" s="748">
        <v>1</v>
      </c>
      <c r="L106" s="734">
        <v>1</v>
      </c>
      <c r="M106" s="735">
        <v>71.19</v>
      </c>
    </row>
    <row r="107" spans="1:13" ht="14.45" customHeight="1" x14ac:dyDescent="0.2">
      <c r="A107" s="729" t="s">
        <v>609</v>
      </c>
      <c r="B107" s="730" t="s">
        <v>1703</v>
      </c>
      <c r="C107" s="730" t="s">
        <v>1704</v>
      </c>
      <c r="D107" s="730" t="s">
        <v>1705</v>
      </c>
      <c r="E107" s="730" t="s">
        <v>1706</v>
      </c>
      <c r="F107" s="734"/>
      <c r="G107" s="734"/>
      <c r="H107" s="748">
        <v>0</v>
      </c>
      <c r="I107" s="734">
        <v>1</v>
      </c>
      <c r="J107" s="734">
        <v>77.100000000000009</v>
      </c>
      <c r="K107" s="748">
        <v>1</v>
      </c>
      <c r="L107" s="734">
        <v>1</v>
      </c>
      <c r="M107" s="735">
        <v>77.100000000000009</v>
      </c>
    </row>
    <row r="108" spans="1:13" ht="14.45" customHeight="1" x14ac:dyDescent="0.2">
      <c r="A108" s="729" t="s">
        <v>609</v>
      </c>
      <c r="B108" s="730" t="s">
        <v>1707</v>
      </c>
      <c r="C108" s="730" t="s">
        <v>1708</v>
      </c>
      <c r="D108" s="730" t="s">
        <v>1138</v>
      </c>
      <c r="E108" s="730" t="s">
        <v>1139</v>
      </c>
      <c r="F108" s="734"/>
      <c r="G108" s="734"/>
      <c r="H108" s="748">
        <v>0</v>
      </c>
      <c r="I108" s="734">
        <v>2</v>
      </c>
      <c r="J108" s="734">
        <v>99.520000000000024</v>
      </c>
      <c r="K108" s="748">
        <v>1</v>
      </c>
      <c r="L108" s="734">
        <v>2</v>
      </c>
      <c r="M108" s="735">
        <v>99.520000000000024</v>
      </c>
    </row>
    <row r="109" spans="1:13" ht="14.45" customHeight="1" x14ac:dyDescent="0.2">
      <c r="A109" s="729" t="s">
        <v>609</v>
      </c>
      <c r="B109" s="730" t="s">
        <v>1709</v>
      </c>
      <c r="C109" s="730" t="s">
        <v>1710</v>
      </c>
      <c r="D109" s="730" t="s">
        <v>735</v>
      </c>
      <c r="E109" s="730" t="s">
        <v>736</v>
      </c>
      <c r="F109" s="734"/>
      <c r="G109" s="734"/>
      <c r="H109" s="748">
        <v>0</v>
      </c>
      <c r="I109" s="734">
        <v>1</v>
      </c>
      <c r="J109" s="734">
        <v>1013.78</v>
      </c>
      <c r="K109" s="748">
        <v>1</v>
      </c>
      <c r="L109" s="734">
        <v>1</v>
      </c>
      <c r="M109" s="735">
        <v>1013.78</v>
      </c>
    </row>
    <row r="110" spans="1:13" ht="14.45" customHeight="1" x14ac:dyDescent="0.2">
      <c r="A110" s="729" t="s">
        <v>609</v>
      </c>
      <c r="B110" s="730" t="s">
        <v>1711</v>
      </c>
      <c r="C110" s="730" t="s">
        <v>1712</v>
      </c>
      <c r="D110" s="730" t="s">
        <v>817</v>
      </c>
      <c r="E110" s="730" t="s">
        <v>818</v>
      </c>
      <c r="F110" s="734">
        <v>1</v>
      </c>
      <c r="G110" s="734">
        <v>525.54999999999984</v>
      </c>
      <c r="H110" s="748">
        <v>1</v>
      </c>
      <c r="I110" s="734"/>
      <c r="J110" s="734"/>
      <c r="K110" s="748">
        <v>0</v>
      </c>
      <c r="L110" s="734">
        <v>1</v>
      </c>
      <c r="M110" s="735">
        <v>525.54999999999984</v>
      </c>
    </row>
    <row r="111" spans="1:13" ht="14.45" customHeight="1" x14ac:dyDescent="0.2">
      <c r="A111" s="729" t="s">
        <v>609</v>
      </c>
      <c r="B111" s="730" t="s">
        <v>1713</v>
      </c>
      <c r="C111" s="730" t="s">
        <v>1714</v>
      </c>
      <c r="D111" s="730" t="s">
        <v>1159</v>
      </c>
      <c r="E111" s="730" t="s">
        <v>1715</v>
      </c>
      <c r="F111" s="734"/>
      <c r="G111" s="734"/>
      <c r="H111" s="748">
        <v>0</v>
      </c>
      <c r="I111" s="734">
        <v>2</v>
      </c>
      <c r="J111" s="734">
        <v>150.66000000000003</v>
      </c>
      <c r="K111" s="748">
        <v>1</v>
      </c>
      <c r="L111" s="734">
        <v>2</v>
      </c>
      <c r="M111" s="735">
        <v>150.66000000000003</v>
      </c>
    </row>
    <row r="112" spans="1:13" ht="14.45" customHeight="1" x14ac:dyDescent="0.2">
      <c r="A112" s="729" t="s">
        <v>609</v>
      </c>
      <c r="B112" s="730" t="s">
        <v>1713</v>
      </c>
      <c r="C112" s="730" t="s">
        <v>1716</v>
      </c>
      <c r="D112" s="730" t="s">
        <v>1159</v>
      </c>
      <c r="E112" s="730" t="s">
        <v>730</v>
      </c>
      <c r="F112" s="734"/>
      <c r="G112" s="734"/>
      <c r="H112" s="748">
        <v>0</v>
      </c>
      <c r="I112" s="734">
        <v>1</v>
      </c>
      <c r="J112" s="734">
        <v>29.979999999999997</v>
      </c>
      <c r="K112" s="748">
        <v>1</v>
      </c>
      <c r="L112" s="734">
        <v>1</v>
      </c>
      <c r="M112" s="735">
        <v>29.979999999999997</v>
      </c>
    </row>
    <row r="113" spans="1:13" ht="14.45" customHeight="1" x14ac:dyDescent="0.2">
      <c r="A113" s="729" t="s">
        <v>609</v>
      </c>
      <c r="B113" s="730" t="s">
        <v>1717</v>
      </c>
      <c r="C113" s="730" t="s">
        <v>1718</v>
      </c>
      <c r="D113" s="730" t="s">
        <v>1192</v>
      </c>
      <c r="E113" s="730" t="s">
        <v>1181</v>
      </c>
      <c r="F113" s="734"/>
      <c r="G113" s="734"/>
      <c r="H113" s="748">
        <v>0</v>
      </c>
      <c r="I113" s="734">
        <v>1</v>
      </c>
      <c r="J113" s="734">
        <v>180.77000000000004</v>
      </c>
      <c r="K113" s="748">
        <v>1</v>
      </c>
      <c r="L113" s="734">
        <v>1</v>
      </c>
      <c r="M113" s="735">
        <v>180.77000000000004</v>
      </c>
    </row>
    <row r="114" spans="1:13" ht="14.45" customHeight="1" x14ac:dyDescent="0.2">
      <c r="A114" s="729" t="s">
        <v>609</v>
      </c>
      <c r="B114" s="730" t="s">
        <v>1717</v>
      </c>
      <c r="C114" s="730" t="s">
        <v>1719</v>
      </c>
      <c r="D114" s="730" t="s">
        <v>1186</v>
      </c>
      <c r="E114" s="730" t="s">
        <v>1185</v>
      </c>
      <c r="F114" s="734"/>
      <c r="G114" s="734"/>
      <c r="H114" s="748">
        <v>0</v>
      </c>
      <c r="I114" s="734">
        <v>1</v>
      </c>
      <c r="J114" s="734">
        <v>138.54</v>
      </c>
      <c r="K114" s="748">
        <v>1</v>
      </c>
      <c r="L114" s="734">
        <v>1</v>
      </c>
      <c r="M114" s="735">
        <v>138.54</v>
      </c>
    </row>
    <row r="115" spans="1:13" ht="14.45" customHeight="1" x14ac:dyDescent="0.2">
      <c r="A115" s="729" t="s">
        <v>609</v>
      </c>
      <c r="B115" s="730" t="s">
        <v>1717</v>
      </c>
      <c r="C115" s="730" t="s">
        <v>1720</v>
      </c>
      <c r="D115" s="730" t="s">
        <v>1189</v>
      </c>
      <c r="E115" s="730" t="s">
        <v>1185</v>
      </c>
      <c r="F115" s="734"/>
      <c r="G115" s="734"/>
      <c r="H115" s="748">
        <v>0</v>
      </c>
      <c r="I115" s="734">
        <v>1</v>
      </c>
      <c r="J115" s="734">
        <v>138.54</v>
      </c>
      <c r="K115" s="748">
        <v>1</v>
      </c>
      <c r="L115" s="734">
        <v>1</v>
      </c>
      <c r="M115" s="735">
        <v>138.54</v>
      </c>
    </row>
    <row r="116" spans="1:13" ht="14.45" customHeight="1" x14ac:dyDescent="0.2">
      <c r="A116" s="729" t="s">
        <v>609</v>
      </c>
      <c r="B116" s="730" t="s">
        <v>1717</v>
      </c>
      <c r="C116" s="730" t="s">
        <v>1721</v>
      </c>
      <c r="D116" s="730" t="s">
        <v>1187</v>
      </c>
      <c r="E116" s="730" t="s">
        <v>1185</v>
      </c>
      <c r="F116" s="734"/>
      <c r="G116" s="734"/>
      <c r="H116" s="748">
        <v>0</v>
      </c>
      <c r="I116" s="734">
        <v>1</v>
      </c>
      <c r="J116" s="734">
        <v>138.54</v>
      </c>
      <c r="K116" s="748">
        <v>1</v>
      </c>
      <c r="L116" s="734">
        <v>1</v>
      </c>
      <c r="M116" s="735">
        <v>138.54</v>
      </c>
    </row>
    <row r="117" spans="1:13" ht="14.45" customHeight="1" x14ac:dyDescent="0.2">
      <c r="A117" s="729" t="s">
        <v>609</v>
      </c>
      <c r="B117" s="730" t="s">
        <v>1717</v>
      </c>
      <c r="C117" s="730" t="s">
        <v>1722</v>
      </c>
      <c r="D117" s="730" t="s">
        <v>1184</v>
      </c>
      <c r="E117" s="730" t="s">
        <v>1185</v>
      </c>
      <c r="F117" s="734"/>
      <c r="G117" s="734"/>
      <c r="H117" s="748">
        <v>0</v>
      </c>
      <c r="I117" s="734">
        <v>3</v>
      </c>
      <c r="J117" s="734">
        <v>335.43000000000012</v>
      </c>
      <c r="K117" s="748">
        <v>1</v>
      </c>
      <c r="L117" s="734">
        <v>3</v>
      </c>
      <c r="M117" s="735">
        <v>335.43000000000012</v>
      </c>
    </row>
    <row r="118" spans="1:13" ht="14.45" customHeight="1" x14ac:dyDescent="0.2">
      <c r="A118" s="729" t="s">
        <v>609</v>
      </c>
      <c r="B118" s="730" t="s">
        <v>1717</v>
      </c>
      <c r="C118" s="730" t="s">
        <v>1723</v>
      </c>
      <c r="D118" s="730" t="s">
        <v>1190</v>
      </c>
      <c r="E118" s="730" t="s">
        <v>1724</v>
      </c>
      <c r="F118" s="734"/>
      <c r="G118" s="734"/>
      <c r="H118" s="748">
        <v>0</v>
      </c>
      <c r="I118" s="734">
        <v>1</v>
      </c>
      <c r="J118" s="734">
        <v>96.55</v>
      </c>
      <c r="K118" s="748">
        <v>1</v>
      </c>
      <c r="L118" s="734">
        <v>1</v>
      </c>
      <c r="M118" s="735">
        <v>96.55</v>
      </c>
    </row>
    <row r="119" spans="1:13" ht="14.45" customHeight="1" x14ac:dyDescent="0.2">
      <c r="A119" s="729" t="s">
        <v>609</v>
      </c>
      <c r="B119" s="730" t="s">
        <v>1717</v>
      </c>
      <c r="C119" s="730" t="s">
        <v>1725</v>
      </c>
      <c r="D119" s="730" t="s">
        <v>1180</v>
      </c>
      <c r="E119" s="730" t="s">
        <v>1181</v>
      </c>
      <c r="F119" s="734"/>
      <c r="G119" s="734"/>
      <c r="H119" s="748">
        <v>0</v>
      </c>
      <c r="I119" s="734">
        <v>7</v>
      </c>
      <c r="J119" s="734">
        <v>1146.67</v>
      </c>
      <c r="K119" s="748">
        <v>1</v>
      </c>
      <c r="L119" s="734">
        <v>7</v>
      </c>
      <c r="M119" s="735">
        <v>1146.67</v>
      </c>
    </row>
    <row r="120" spans="1:13" ht="14.45" customHeight="1" x14ac:dyDescent="0.2">
      <c r="A120" s="729" t="s">
        <v>609</v>
      </c>
      <c r="B120" s="730" t="s">
        <v>1717</v>
      </c>
      <c r="C120" s="730" t="s">
        <v>1726</v>
      </c>
      <c r="D120" s="730" t="s">
        <v>1194</v>
      </c>
      <c r="E120" s="730" t="s">
        <v>1181</v>
      </c>
      <c r="F120" s="734"/>
      <c r="G120" s="734"/>
      <c r="H120" s="748">
        <v>0</v>
      </c>
      <c r="I120" s="734">
        <v>24</v>
      </c>
      <c r="J120" s="734">
        <v>3008.6400000000003</v>
      </c>
      <c r="K120" s="748">
        <v>1</v>
      </c>
      <c r="L120" s="734">
        <v>24</v>
      </c>
      <c r="M120" s="735">
        <v>3008.6400000000003</v>
      </c>
    </row>
    <row r="121" spans="1:13" ht="14.45" customHeight="1" x14ac:dyDescent="0.2">
      <c r="A121" s="729" t="s">
        <v>609</v>
      </c>
      <c r="B121" s="730" t="s">
        <v>1717</v>
      </c>
      <c r="C121" s="730" t="s">
        <v>1727</v>
      </c>
      <c r="D121" s="730" t="s">
        <v>1193</v>
      </c>
      <c r="E121" s="730" t="s">
        <v>1181</v>
      </c>
      <c r="F121" s="734"/>
      <c r="G121" s="734"/>
      <c r="H121" s="748">
        <v>0</v>
      </c>
      <c r="I121" s="734">
        <v>12</v>
      </c>
      <c r="J121" s="734">
        <v>1499</v>
      </c>
      <c r="K121" s="748">
        <v>1</v>
      </c>
      <c r="L121" s="734">
        <v>12</v>
      </c>
      <c r="M121" s="735">
        <v>1499</v>
      </c>
    </row>
    <row r="122" spans="1:13" ht="14.45" customHeight="1" x14ac:dyDescent="0.2">
      <c r="A122" s="729" t="s">
        <v>609</v>
      </c>
      <c r="B122" s="730" t="s">
        <v>1717</v>
      </c>
      <c r="C122" s="730" t="s">
        <v>1728</v>
      </c>
      <c r="D122" s="730" t="s">
        <v>1188</v>
      </c>
      <c r="E122" s="730" t="s">
        <v>1185</v>
      </c>
      <c r="F122" s="734"/>
      <c r="G122" s="734"/>
      <c r="H122" s="748">
        <v>0</v>
      </c>
      <c r="I122" s="734">
        <v>1</v>
      </c>
      <c r="J122" s="734">
        <v>138.54000000000002</v>
      </c>
      <c r="K122" s="748">
        <v>1</v>
      </c>
      <c r="L122" s="734">
        <v>1</v>
      </c>
      <c r="M122" s="735">
        <v>138.54000000000002</v>
      </c>
    </row>
    <row r="123" spans="1:13" ht="14.45" customHeight="1" x14ac:dyDescent="0.2">
      <c r="A123" s="729" t="s">
        <v>614</v>
      </c>
      <c r="B123" s="730" t="s">
        <v>1436</v>
      </c>
      <c r="C123" s="730" t="s">
        <v>1438</v>
      </c>
      <c r="D123" s="730" t="s">
        <v>779</v>
      </c>
      <c r="E123" s="730" t="s">
        <v>780</v>
      </c>
      <c r="F123" s="734">
        <v>2</v>
      </c>
      <c r="G123" s="734">
        <v>264.69999999999993</v>
      </c>
      <c r="H123" s="748">
        <v>1</v>
      </c>
      <c r="I123" s="734"/>
      <c r="J123" s="734"/>
      <c r="K123" s="748">
        <v>0</v>
      </c>
      <c r="L123" s="734">
        <v>2</v>
      </c>
      <c r="M123" s="735">
        <v>264.69999999999993</v>
      </c>
    </row>
    <row r="124" spans="1:13" ht="14.45" customHeight="1" x14ac:dyDescent="0.2">
      <c r="A124" s="729" t="s">
        <v>614</v>
      </c>
      <c r="B124" s="730" t="s">
        <v>1492</v>
      </c>
      <c r="C124" s="730" t="s">
        <v>1493</v>
      </c>
      <c r="D124" s="730" t="s">
        <v>865</v>
      </c>
      <c r="E124" s="730" t="s">
        <v>1494</v>
      </c>
      <c r="F124" s="734">
        <v>3</v>
      </c>
      <c r="G124" s="734">
        <v>117.06</v>
      </c>
      <c r="H124" s="748">
        <v>1</v>
      </c>
      <c r="I124" s="734"/>
      <c r="J124" s="734"/>
      <c r="K124" s="748">
        <v>0</v>
      </c>
      <c r="L124" s="734">
        <v>3</v>
      </c>
      <c r="M124" s="735">
        <v>117.06</v>
      </c>
    </row>
    <row r="125" spans="1:13" ht="14.45" customHeight="1" x14ac:dyDescent="0.2">
      <c r="A125" s="729" t="s">
        <v>614</v>
      </c>
      <c r="B125" s="730" t="s">
        <v>1729</v>
      </c>
      <c r="C125" s="730" t="s">
        <v>1730</v>
      </c>
      <c r="D125" s="730" t="s">
        <v>1731</v>
      </c>
      <c r="E125" s="730" t="s">
        <v>1732</v>
      </c>
      <c r="F125" s="734"/>
      <c r="G125" s="734"/>
      <c r="H125" s="748">
        <v>0</v>
      </c>
      <c r="I125" s="734">
        <v>9</v>
      </c>
      <c r="J125" s="734">
        <v>60357.429000000004</v>
      </c>
      <c r="K125" s="748">
        <v>1</v>
      </c>
      <c r="L125" s="734">
        <v>9</v>
      </c>
      <c r="M125" s="735">
        <v>60357.429000000004</v>
      </c>
    </row>
    <row r="126" spans="1:13" ht="14.45" customHeight="1" x14ac:dyDescent="0.2">
      <c r="A126" s="729" t="s">
        <v>614</v>
      </c>
      <c r="B126" s="730" t="s">
        <v>1674</v>
      </c>
      <c r="C126" s="730" t="s">
        <v>1677</v>
      </c>
      <c r="D126" s="730" t="s">
        <v>1012</v>
      </c>
      <c r="E126" s="730" t="s">
        <v>1678</v>
      </c>
      <c r="F126" s="734"/>
      <c r="G126" s="734"/>
      <c r="H126" s="748">
        <v>0</v>
      </c>
      <c r="I126" s="734">
        <v>5</v>
      </c>
      <c r="J126" s="734">
        <v>207.34999999999997</v>
      </c>
      <c r="K126" s="748">
        <v>1</v>
      </c>
      <c r="L126" s="734">
        <v>5</v>
      </c>
      <c r="M126" s="735">
        <v>207.34999999999997</v>
      </c>
    </row>
    <row r="127" spans="1:13" ht="14.45" customHeight="1" x14ac:dyDescent="0.2">
      <c r="A127" s="729" t="s">
        <v>614</v>
      </c>
      <c r="B127" s="730" t="s">
        <v>1674</v>
      </c>
      <c r="C127" s="730" t="s">
        <v>1679</v>
      </c>
      <c r="D127" s="730" t="s">
        <v>1012</v>
      </c>
      <c r="E127" s="730" t="s">
        <v>1680</v>
      </c>
      <c r="F127" s="734"/>
      <c r="G127" s="734"/>
      <c r="H127" s="748">
        <v>0</v>
      </c>
      <c r="I127" s="734">
        <v>6</v>
      </c>
      <c r="J127" s="734">
        <v>248.64</v>
      </c>
      <c r="K127" s="748">
        <v>1</v>
      </c>
      <c r="L127" s="734">
        <v>6</v>
      </c>
      <c r="M127" s="735">
        <v>248.64</v>
      </c>
    </row>
    <row r="128" spans="1:13" ht="14.45" customHeight="1" thickBot="1" x14ac:dyDescent="0.25">
      <c r="A128" s="736" t="s">
        <v>614</v>
      </c>
      <c r="B128" s="737" t="s">
        <v>1733</v>
      </c>
      <c r="C128" s="737" t="s">
        <v>1734</v>
      </c>
      <c r="D128" s="737" t="s">
        <v>1735</v>
      </c>
      <c r="E128" s="737" t="s">
        <v>1736</v>
      </c>
      <c r="F128" s="741"/>
      <c r="G128" s="741"/>
      <c r="H128" s="749">
        <v>0</v>
      </c>
      <c r="I128" s="741">
        <v>26</v>
      </c>
      <c r="J128" s="741">
        <v>45384.314581329105</v>
      </c>
      <c r="K128" s="749">
        <v>1</v>
      </c>
      <c r="L128" s="741">
        <v>26</v>
      </c>
      <c r="M128" s="742">
        <v>45384.314581329105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808831F9-0174-43C1-A219-04C8D7CA5707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9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1" customWidth="1"/>
    <col min="2" max="2" width="5.42578125" style="328" bestFit="1" customWidth="1"/>
    <col min="3" max="3" width="6.140625" style="328" bestFit="1" customWidth="1"/>
    <col min="4" max="4" width="7.42578125" style="328" bestFit="1" customWidth="1"/>
    <col min="5" max="5" width="6.28515625" style="328" bestFit="1" customWidth="1"/>
    <col min="6" max="6" width="6.28515625" style="331" bestFit="1" customWidth="1"/>
    <col min="7" max="7" width="6.140625" style="331" bestFit="1" customWidth="1"/>
    <col min="8" max="8" width="7.42578125" style="331" bestFit="1" customWidth="1"/>
    <col min="9" max="9" width="6.28515625" style="331" bestFit="1" customWidth="1"/>
    <col min="10" max="10" width="5.42578125" style="328" bestFit="1" customWidth="1"/>
    <col min="11" max="11" width="6.140625" style="328" bestFit="1" customWidth="1"/>
    <col min="12" max="12" width="7.42578125" style="328" bestFit="1" customWidth="1"/>
    <col min="13" max="13" width="6.28515625" style="328" bestFit="1" customWidth="1"/>
    <col min="14" max="14" width="5.28515625" style="331" bestFit="1" customWidth="1"/>
    <col min="15" max="15" width="6.140625" style="331" bestFit="1" customWidth="1"/>
    <col min="16" max="16" width="7.42578125" style="331" bestFit="1" customWidth="1"/>
    <col min="17" max="17" width="6.28515625" style="331" bestFit="1" customWidth="1"/>
    <col min="18" max="16384" width="8.85546875" style="247"/>
  </cols>
  <sheetData>
    <row r="1" spans="1:17" ht="18.600000000000001" customHeight="1" thickBot="1" x14ac:dyDescent="0.35">
      <c r="A1" s="555" t="s">
        <v>241</v>
      </c>
      <c r="B1" s="555"/>
      <c r="C1" s="555"/>
      <c r="D1" s="555"/>
      <c r="E1" s="555"/>
      <c r="F1" s="517"/>
      <c r="G1" s="517"/>
      <c r="H1" s="517"/>
      <c r="I1" s="517"/>
      <c r="J1" s="548"/>
      <c r="K1" s="548"/>
      <c r="L1" s="548"/>
      <c r="M1" s="548"/>
      <c r="N1" s="548"/>
      <c r="O1" s="548"/>
      <c r="P1" s="548"/>
      <c r="Q1" s="548"/>
    </row>
    <row r="2" spans="1:17" ht="14.45" customHeight="1" thickBot="1" x14ac:dyDescent="0.25">
      <c r="A2" s="370" t="s">
        <v>328</v>
      </c>
      <c r="B2" s="335"/>
      <c r="C2" s="335"/>
      <c r="D2" s="335"/>
      <c r="E2" s="335"/>
    </row>
    <row r="3" spans="1:17" ht="14.45" customHeight="1" thickBot="1" x14ac:dyDescent="0.25">
      <c r="A3" s="390" t="s">
        <v>3</v>
      </c>
      <c r="B3" s="394">
        <f>SUM(B6:B1048576)</f>
        <v>1610</v>
      </c>
      <c r="C3" s="395">
        <f>SUM(C6:C1048576)</f>
        <v>487</v>
      </c>
      <c r="D3" s="395">
        <f>SUM(D6:D1048576)</f>
        <v>657</v>
      </c>
      <c r="E3" s="396">
        <f>SUM(E6:E1048576)</f>
        <v>0</v>
      </c>
      <c r="F3" s="393">
        <f>IF(SUM($B3:$E3)=0,"",B3/SUM($B3:$E3))</f>
        <v>0.58460421205519242</v>
      </c>
      <c r="G3" s="391">
        <f t="shared" ref="G3:I3" si="0">IF(SUM($B3:$E3)=0,"",C3/SUM($B3:$E3))</f>
        <v>0.17683369644153957</v>
      </c>
      <c r="H3" s="391">
        <f t="shared" si="0"/>
        <v>0.23856209150326799</v>
      </c>
      <c r="I3" s="392">
        <f t="shared" si="0"/>
        <v>0</v>
      </c>
      <c r="J3" s="395">
        <f>SUM(J6:J1048576)</f>
        <v>279</v>
      </c>
      <c r="K3" s="395">
        <f>SUM(K6:K1048576)</f>
        <v>202</v>
      </c>
      <c r="L3" s="395">
        <f>SUM(L6:L1048576)</f>
        <v>657</v>
      </c>
      <c r="M3" s="396">
        <f>SUM(M6:M1048576)</f>
        <v>0</v>
      </c>
      <c r="N3" s="393">
        <f>IF(SUM($J3:$M3)=0,"",J3/SUM($J3:$M3))</f>
        <v>0.24516695957820739</v>
      </c>
      <c r="O3" s="391">
        <f t="shared" ref="O3:Q3" si="1">IF(SUM($J3:$M3)=0,"",K3/SUM($J3:$M3))</f>
        <v>0.17750439367311072</v>
      </c>
      <c r="P3" s="391">
        <f t="shared" si="1"/>
        <v>0.5773286467486819</v>
      </c>
      <c r="Q3" s="392">
        <f t="shared" si="1"/>
        <v>0</v>
      </c>
    </row>
    <row r="4" spans="1:17" ht="14.45" customHeight="1" thickBot="1" x14ac:dyDescent="0.25">
      <c r="A4" s="389"/>
      <c r="B4" s="568" t="s">
        <v>243</v>
      </c>
      <c r="C4" s="569"/>
      <c r="D4" s="569"/>
      <c r="E4" s="570"/>
      <c r="F4" s="565" t="s">
        <v>248</v>
      </c>
      <c r="G4" s="566"/>
      <c r="H4" s="566"/>
      <c r="I4" s="567"/>
      <c r="J4" s="568" t="s">
        <v>249</v>
      </c>
      <c r="K4" s="569"/>
      <c r="L4" s="569"/>
      <c r="M4" s="570"/>
      <c r="N4" s="565" t="s">
        <v>250</v>
      </c>
      <c r="O4" s="566"/>
      <c r="P4" s="566"/>
      <c r="Q4" s="567"/>
    </row>
    <row r="5" spans="1:17" ht="14.45" customHeight="1" thickBot="1" x14ac:dyDescent="0.25">
      <c r="A5" s="764" t="s">
        <v>242</v>
      </c>
      <c r="B5" s="765" t="s">
        <v>244</v>
      </c>
      <c r="C5" s="765" t="s">
        <v>245</v>
      </c>
      <c r="D5" s="765" t="s">
        <v>246</v>
      </c>
      <c r="E5" s="766" t="s">
        <v>247</v>
      </c>
      <c r="F5" s="767" t="s">
        <v>244</v>
      </c>
      <c r="G5" s="768" t="s">
        <v>245</v>
      </c>
      <c r="H5" s="768" t="s">
        <v>246</v>
      </c>
      <c r="I5" s="769" t="s">
        <v>247</v>
      </c>
      <c r="J5" s="765" t="s">
        <v>244</v>
      </c>
      <c r="K5" s="765" t="s">
        <v>245</v>
      </c>
      <c r="L5" s="765" t="s">
        <v>246</v>
      </c>
      <c r="M5" s="766" t="s">
        <v>247</v>
      </c>
      <c r="N5" s="767" t="s">
        <v>244</v>
      </c>
      <c r="O5" s="768" t="s">
        <v>245</v>
      </c>
      <c r="P5" s="768" t="s">
        <v>246</v>
      </c>
      <c r="Q5" s="769" t="s">
        <v>247</v>
      </c>
    </row>
    <row r="6" spans="1:17" ht="14.45" customHeight="1" x14ac:dyDescent="0.2">
      <c r="A6" s="773" t="s">
        <v>1738</v>
      </c>
      <c r="B6" s="779"/>
      <c r="C6" s="727"/>
      <c r="D6" s="727"/>
      <c r="E6" s="728"/>
      <c r="F6" s="776"/>
      <c r="G6" s="747"/>
      <c r="H6" s="747"/>
      <c r="I6" s="782"/>
      <c r="J6" s="779"/>
      <c r="K6" s="727"/>
      <c r="L6" s="727"/>
      <c r="M6" s="728"/>
      <c r="N6" s="776"/>
      <c r="O6" s="747"/>
      <c r="P6" s="747"/>
      <c r="Q6" s="770"/>
    </row>
    <row r="7" spans="1:17" ht="14.45" customHeight="1" x14ac:dyDescent="0.2">
      <c r="A7" s="774" t="s">
        <v>1354</v>
      </c>
      <c r="B7" s="780">
        <v>1070</v>
      </c>
      <c r="C7" s="734">
        <v>417</v>
      </c>
      <c r="D7" s="734">
        <v>657</v>
      </c>
      <c r="E7" s="735"/>
      <c r="F7" s="777">
        <v>0.49906716417910446</v>
      </c>
      <c r="G7" s="748">
        <v>0.19449626865671643</v>
      </c>
      <c r="H7" s="748">
        <v>0.30643656716417911</v>
      </c>
      <c r="I7" s="783">
        <v>0</v>
      </c>
      <c r="J7" s="780">
        <v>127</v>
      </c>
      <c r="K7" s="734">
        <v>181</v>
      </c>
      <c r="L7" s="734">
        <v>657</v>
      </c>
      <c r="M7" s="735"/>
      <c r="N7" s="777">
        <v>0.13160621761658031</v>
      </c>
      <c r="O7" s="748">
        <v>0.18756476683937823</v>
      </c>
      <c r="P7" s="748">
        <v>0.6808290155440414</v>
      </c>
      <c r="Q7" s="771">
        <v>0</v>
      </c>
    </row>
    <row r="8" spans="1:17" ht="14.45" customHeight="1" x14ac:dyDescent="0.2">
      <c r="A8" s="774" t="s">
        <v>1353</v>
      </c>
      <c r="B8" s="780">
        <v>533</v>
      </c>
      <c r="C8" s="734">
        <v>70</v>
      </c>
      <c r="D8" s="734"/>
      <c r="E8" s="735"/>
      <c r="F8" s="777">
        <v>0.88391376451077941</v>
      </c>
      <c r="G8" s="748">
        <v>0.11608623548922056</v>
      </c>
      <c r="H8" s="748">
        <v>0</v>
      </c>
      <c r="I8" s="783">
        <v>0</v>
      </c>
      <c r="J8" s="780">
        <v>145</v>
      </c>
      <c r="K8" s="734">
        <v>21</v>
      </c>
      <c r="L8" s="734"/>
      <c r="M8" s="735"/>
      <c r="N8" s="777">
        <v>0.87349397590361444</v>
      </c>
      <c r="O8" s="748">
        <v>0.12650602409638553</v>
      </c>
      <c r="P8" s="748">
        <v>0</v>
      </c>
      <c r="Q8" s="771">
        <v>0</v>
      </c>
    </row>
    <row r="9" spans="1:17" ht="14.45" customHeight="1" thickBot="1" x14ac:dyDescent="0.25">
      <c r="A9" s="775" t="s">
        <v>1739</v>
      </c>
      <c r="B9" s="781">
        <v>7</v>
      </c>
      <c r="C9" s="741"/>
      <c r="D9" s="741"/>
      <c r="E9" s="742"/>
      <c r="F9" s="778">
        <v>1</v>
      </c>
      <c r="G9" s="749">
        <v>0</v>
      </c>
      <c r="H9" s="749">
        <v>0</v>
      </c>
      <c r="I9" s="784">
        <v>0</v>
      </c>
      <c r="J9" s="781">
        <v>7</v>
      </c>
      <c r="K9" s="741"/>
      <c r="L9" s="741"/>
      <c r="M9" s="742"/>
      <c r="N9" s="778">
        <v>1</v>
      </c>
      <c r="O9" s="749">
        <v>0</v>
      </c>
      <c r="P9" s="749">
        <v>0</v>
      </c>
      <c r="Q9" s="772">
        <v>0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67FE888E-7A04-46DC-A83D-8BC306D8A7AF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34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5" t="s">
        <v>176</v>
      </c>
      <c r="B1" s="555"/>
      <c r="C1" s="555"/>
      <c r="D1" s="555"/>
      <c r="E1" s="555"/>
      <c r="F1" s="555"/>
      <c r="G1" s="555"/>
      <c r="H1" s="555"/>
      <c r="I1" s="517"/>
      <c r="J1" s="517"/>
      <c r="K1" s="517"/>
      <c r="L1" s="517"/>
    </row>
    <row r="2" spans="1:14" ht="14.45" customHeight="1" thickBot="1" x14ac:dyDescent="0.25">
      <c r="A2" s="370" t="s">
        <v>328</v>
      </c>
      <c r="B2" s="327"/>
      <c r="C2" s="327"/>
      <c r="D2" s="327"/>
      <c r="E2" s="327"/>
      <c r="F2" s="327"/>
      <c r="G2" s="327"/>
      <c r="H2" s="327"/>
    </row>
    <row r="3" spans="1:14" ht="14.45" customHeight="1" thickBot="1" x14ac:dyDescent="0.25">
      <c r="A3" s="262"/>
      <c r="B3" s="262"/>
      <c r="C3" s="572" t="s">
        <v>15</v>
      </c>
      <c r="D3" s="571"/>
      <c r="E3" s="571" t="s">
        <v>16</v>
      </c>
      <c r="F3" s="571"/>
      <c r="G3" s="571"/>
      <c r="H3" s="571"/>
      <c r="I3" s="571" t="s">
        <v>189</v>
      </c>
      <c r="J3" s="571"/>
      <c r="K3" s="571"/>
      <c r="L3" s="573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11">
        <v>12</v>
      </c>
      <c r="B5" s="712" t="s">
        <v>1740</v>
      </c>
      <c r="C5" s="715">
        <v>13641243.620000005</v>
      </c>
      <c r="D5" s="715">
        <v>9821</v>
      </c>
      <c r="E5" s="715">
        <v>8890349.3000000045</v>
      </c>
      <c r="F5" s="785">
        <v>0.65172571853826344</v>
      </c>
      <c r="G5" s="715">
        <v>5833</v>
      </c>
      <c r="H5" s="785">
        <v>0.59393137155075859</v>
      </c>
      <c r="I5" s="715">
        <v>4750894.3200000022</v>
      </c>
      <c r="J5" s="785">
        <v>0.34827428146173672</v>
      </c>
      <c r="K5" s="715">
        <v>3988</v>
      </c>
      <c r="L5" s="785">
        <v>0.40606862844924141</v>
      </c>
      <c r="M5" s="715" t="s">
        <v>73</v>
      </c>
      <c r="N5" s="270"/>
    </row>
    <row r="6" spans="1:14" ht="14.45" customHeight="1" x14ac:dyDescent="0.2">
      <c r="A6" s="711">
        <v>12</v>
      </c>
      <c r="B6" s="712" t="s">
        <v>1741</v>
      </c>
      <c r="C6" s="715">
        <v>4386965.37</v>
      </c>
      <c r="D6" s="715">
        <v>7431</v>
      </c>
      <c r="E6" s="715">
        <v>2418002.3299999991</v>
      </c>
      <c r="F6" s="785">
        <v>0.55117880495145077</v>
      </c>
      <c r="G6" s="715">
        <v>4202</v>
      </c>
      <c r="H6" s="785">
        <v>0.56546898129457679</v>
      </c>
      <c r="I6" s="715">
        <v>1968963.0400000012</v>
      </c>
      <c r="J6" s="785">
        <v>0.44882119504854928</v>
      </c>
      <c r="K6" s="715">
        <v>3229</v>
      </c>
      <c r="L6" s="785">
        <v>0.43453101870542321</v>
      </c>
      <c r="M6" s="715" t="s">
        <v>1</v>
      </c>
      <c r="N6" s="270"/>
    </row>
    <row r="7" spans="1:14" ht="14.45" customHeight="1" x14ac:dyDescent="0.2">
      <c r="A7" s="711">
        <v>12</v>
      </c>
      <c r="B7" s="712" t="s">
        <v>1742</v>
      </c>
      <c r="C7" s="715">
        <v>14600.009999999998</v>
      </c>
      <c r="D7" s="715">
        <v>164</v>
      </c>
      <c r="E7" s="715">
        <v>10691.539999999997</v>
      </c>
      <c r="F7" s="785">
        <v>0.73229675870085009</v>
      </c>
      <c r="G7" s="715">
        <v>120</v>
      </c>
      <c r="H7" s="785">
        <v>0.73170731707317072</v>
      </c>
      <c r="I7" s="715">
        <v>3908.4700000000003</v>
      </c>
      <c r="J7" s="785">
        <v>0.26770324129914985</v>
      </c>
      <c r="K7" s="715">
        <v>44</v>
      </c>
      <c r="L7" s="785">
        <v>0.26829268292682928</v>
      </c>
      <c r="M7" s="715" t="s">
        <v>1</v>
      </c>
      <c r="N7" s="270"/>
    </row>
    <row r="8" spans="1:14" ht="14.45" customHeight="1" x14ac:dyDescent="0.2">
      <c r="A8" s="711">
        <v>12</v>
      </c>
      <c r="B8" s="712" t="s">
        <v>1743</v>
      </c>
      <c r="C8" s="715">
        <v>9239678.2400000058</v>
      </c>
      <c r="D8" s="715">
        <v>2226</v>
      </c>
      <c r="E8" s="715">
        <v>6461655.4300000044</v>
      </c>
      <c r="F8" s="785">
        <v>0.69933771092011532</v>
      </c>
      <c r="G8" s="715">
        <v>1511</v>
      </c>
      <c r="H8" s="785">
        <v>0.67879604672057503</v>
      </c>
      <c r="I8" s="715">
        <v>2778022.8100000015</v>
      </c>
      <c r="J8" s="785">
        <v>0.30066228907988463</v>
      </c>
      <c r="K8" s="715">
        <v>715</v>
      </c>
      <c r="L8" s="785">
        <v>0.32120395327942497</v>
      </c>
      <c r="M8" s="715" t="s">
        <v>1</v>
      </c>
      <c r="N8" s="270"/>
    </row>
    <row r="9" spans="1:14" ht="14.45" customHeight="1" x14ac:dyDescent="0.2">
      <c r="A9" s="711" t="s">
        <v>595</v>
      </c>
      <c r="B9" s="712" t="s">
        <v>3</v>
      </c>
      <c r="C9" s="715">
        <v>13641243.620000005</v>
      </c>
      <c r="D9" s="715">
        <v>9821</v>
      </c>
      <c r="E9" s="715">
        <v>8890349.3000000045</v>
      </c>
      <c r="F9" s="785">
        <v>0.65172571853826344</v>
      </c>
      <c r="G9" s="715">
        <v>5833</v>
      </c>
      <c r="H9" s="785">
        <v>0.59393137155075859</v>
      </c>
      <c r="I9" s="715">
        <v>4750894.3200000022</v>
      </c>
      <c r="J9" s="785">
        <v>0.34827428146173672</v>
      </c>
      <c r="K9" s="715">
        <v>3988</v>
      </c>
      <c r="L9" s="785">
        <v>0.40606862844924141</v>
      </c>
      <c r="M9" s="715" t="s">
        <v>608</v>
      </c>
      <c r="N9" s="270"/>
    </row>
    <row r="11" spans="1:14" ht="14.45" customHeight="1" x14ac:dyDescent="0.2">
      <c r="A11" s="711">
        <v>12</v>
      </c>
      <c r="B11" s="712" t="s">
        <v>1740</v>
      </c>
      <c r="C11" s="715" t="s">
        <v>329</v>
      </c>
      <c r="D11" s="715" t="s">
        <v>329</v>
      </c>
      <c r="E11" s="715" t="s">
        <v>329</v>
      </c>
      <c r="F11" s="785" t="s">
        <v>329</v>
      </c>
      <c r="G11" s="715" t="s">
        <v>329</v>
      </c>
      <c r="H11" s="785" t="s">
        <v>329</v>
      </c>
      <c r="I11" s="715" t="s">
        <v>329</v>
      </c>
      <c r="J11" s="785" t="s">
        <v>329</v>
      </c>
      <c r="K11" s="715" t="s">
        <v>329</v>
      </c>
      <c r="L11" s="785" t="s">
        <v>329</v>
      </c>
      <c r="M11" s="715" t="s">
        <v>73</v>
      </c>
      <c r="N11" s="270"/>
    </row>
    <row r="12" spans="1:14" ht="14.45" customHeight="1" x14ac:dyDescent="0.2">
      <c r="A12" s="711" t="s">
        <v>1744</v>
      </c>
      <c r="B12" s="712" t="s">
        <v>1741</v>
      </c>
      <c r="C12" s="715">
        <v>14920.489999999998</v>
      </c>
      <c r="D12" s="715">
        <v>43</v>
      </c>
      <c r="E12" s="715">
        <v>5574.32</v>
      </c>
      <c r="F12" s="785">
        <v>0.37360167125878579</v>
      </c>
      <c r="G12" s="715">
        <v>21</v>
      </c>
      <c r="H12" s="785">
        <v>0.48837209302325579</v>
      </c>
      <c r="I12" s="715">
        <v>9346.1699999999983</v>
      </c>
      <c r="J12" s="785">
        <v>0.62639832874121426</v>
      </c>
      <c r="K12" s="715">
        <v>22</v>
      </c>
      <c r="L12" s="785">
        <v>0.51162790697674421</v>
      </c>
      <c r="M12" s="715" t="s">
        <v>1</v>
      </c>
      <c r="N12" s="270"/>
    </row>
    <row r="13" spans="1:14" ht="14.45" customHeight="1" x14ac:dyDescent="0.2">
      <c r="A13" s="711" t="s">
        <v>1744</v>
      </c>
      <c r="B13" s="712" t="s">
        <v>1743</v>
      </c>
      <c r="C13" s="715">
        <v>87259.04</v>
      </c>
      <c r="D13" s="715">
        <v>118</v>
      </c>
      <c r="E13" s="715">
        <v>21046.910000000003</v>
      </c>
      <c r="F13" s="785">
        <v>0.24120033866978144</v>
      </c>
      <c r="G13" s="715">
        <v>33</v>
      </c>
      <c r="H13" s="785">
        <v>0.27966101694915252</v>
      </c>
      <c r="I13" s="715">
        <v>66212.12999999999</v>
      </c>
      <c r="J13" s="785">
        <v>0.75879966133021859</v>
      </c>
      <c r="K13" s="715">
        <v>85</v>
      </c>
      <c r="L13" s="785">
        <v>0.72033898305084743</v>
      </c>
      <c r="M13" s="715" t="s">
        <v>1</v>
      </c>
      <c r="N13" s="270"/>
    </row>
    <row r="14" spans="1:14" ht="14.45" customHeight="1" x14ac:dyDescent="0.2">
      <c r="A14" s="711" t="s">
        <v>1744</v>
      </c>
      <c r="B14" s="712" t="s">
        <v>1745</v>
      </c>
      <c r="C14" s="715">
        <v>102179.53</v>
      </c>
      <c r="D14" s="715">
        <v>161</v>
      </c>
      <c r="E14" s="715">
        <v>26621.230000000003</v>
      </c>
      <c r="F14" s="785">
        <v>0.2605338857988484</v>
      </c>
      <c r="G14" s="715">
        <v>54</v>
      </c>
      <c r="H14" s="785">
        <v>0.33540372670807456</v>
      </c>
      <c r="I14" s="715">
        <v>75558.299999999988</v>
      </c>
      <c r="J14" s="785">
        <v>0.73946611420115149</v>
      </c>
      <c r="K14" s="715">
        <v>107</v>
      </c>
      <c r="L14" s="785">
        <v>0.6645962732919255</v>
      </c>
      <c r="M14" s="715" t="s">
        <v>612</v>
      </c>
      <c r="N14" s="270"/>
    </row>
    <row r="15" spans="1:14" ht="14.45" customHeight="1" x14ac:dyDescent="0.2">
      <c r="A15" s="711" t="s">
        <v>329</v>
      </c>
      <c r="B15" s="712" t="s">
        <v>329</v>
      </c>
      <c r="C15" s="715" t="s">
        <v>329</v>
      </c>
      <c r="D15" s="715" t="s">
        <v>329</v>
      </c>
      <c r="E15" s="715" t="s">
        <v>329</v>
      </c>
      <c r="F15" s="785" t="s">
        <v>329</v>
      </c>
      <c r="G15" s="715" t="s">
        <v>329</v>
      </c>
      <c r="H15" s="785" t="s">
        <v>329</v>
      </c>
      <c r="I15" s="715" t="s">
        <v>329</v>
      </c>
      <c r="J15" s="785" t="s">
        <v>329</v>
      </c>
      <c r="K15" s="715" t="s">
        <v>329</v>
      </c>
      <c r="L15" s="785" t="s">
        <v>329</v>
      </c>
      <c r="M15" s="715" t="s">
        <v>613</v>
      </c>
      <c r="N15" s="270"/>
    </row>
    <row r="16" spans="1:14" ht="14.45" customHeight="1" x14ac:dyDescent="0.2">
      <c r="A16" s="711" t="s">
        <v>1746</v>
      </c>
      <c r="B16" s="712" t="s">
        <v>1741</v>
      </c>
      <c r="C16" s="715">
        <v>3184480.8699999982</v>
      </c>
      <c r="D16" s="715">
        <v>5537.5</v>
      </c>
      <c r="E16" s="715">
        <v>1911250.7699999989</v>
      </c>
      <c r="F16" s="785">
        <v>0.60017655876199372</v>
      </c>
      <c r="G16" s="715">
        <v>3235.5</v>
      </c>
      <c r="H16" s="785">
        <v>0.5842889390519187</v>
      </c>
      <c r="I16" s="715">
        <v>1273230.0999999996</v>
      </c>
      <c r="J16" s="785">
        <v>0.39982344123800634</v>
      </c>
      <c r="K16" s="715">
        <v>2302</v>
      </c>
      <c r="L16" s="785">
        <v>0.41571106094808125</v>
      </c>
      <c r="M16" s="715" t="s">
        <v>1</v>
      </c>
      <c r="N16" s="270"/>
    </row>
    <row r="17" spans="1:14" ht="14.45" customHeight="1" x14ac:dyDescent="0.2">
      <c r="A17" s="711" t="s">
        <v>1746</v>
      </c>
      <c r="B17" s="712" t="s">
        <v>1742</v>
      </c>
      <c r="C17" s="715">
        <v>13169.669999999998</v>
      </c>
      <c r="D17" s="715">
        <v>95.5</v>
      </c>
      <c r="E17" s="715">
        <v>9953.5999999999985</v>
      </c>
      <c r="F17" s="785">
        <v>0.75579722195013233</v>
      </c>
      <c r="G17" s="715">
        <v>78.5</v>
      </c>
      <c r="H17" s="785">
        <v>0.82198952879581155</v>
      </c>
      <c r="I17" s="715">
        <v>3216.07</v>
      </c>
      <c r="J17" s="785">
        <v>0.24420277804986765</v>
      </c>
      <c r="K17" s="715">
        <v>17</v>
      </c>
      <c r="L17" s="785">
        <v>0.17801047120418848</v>
      </c>
      <c r="M17" s="715" t="s">
        <v>1</v>
      </c>
      <c r="N17" s="270"/>
    </row>
    <row r="18" spans="1:14" ht="14.45" customHeight="1" x14ac:dyDescent="0.2">
      <c r="A18" s="711" t="s">
        <v>1746</v>
      </c>
      <c r="B18" s="712" t="s">
        <v>1743</v>
      </c>
      <c r="C18" s="715">
        <v>8690403.4200000074</v>
      </c>
      <c r="D18" s="715">
        <v>2048</v>
      </c>
      <c r="E18" s="715">
        <v>6183177.1000000052</v>
      </c>
      <c r="F18" s="785">
        <v>0.71149482954612941</v>
      </c>
      <c r="G18" s="715">
        <v>1459</v>
      </c>
      <c r="H18" s="785">
        <v>0.71240234375</v>
      </c>
      <c r="I18" s="715">
        <v>2507226.3200000017</v>
      </c>
      <c r="J18" s="785">
        <v>0.28850517045387053</v>
      </c>
      <c r="K18" s="715">
        <v>589</v>
      </c>
      <c r="L18" s="785">
        <v>0.28759765625</v>
      </c>
      <c r="M18" s="715" t="s">
        <v>1</v>
      </c>
      <c r="N18" s="270"/>
    </row>
    <row r="19" spans="1:14" ht="14.45" customHeight="1" x14ac:dyDescent="0.2">
      <c r="A19" s="711" t="s">
        <v>1746</v>
      </c>
      <c r="B19" s="712" t="s">
        <v>1747</v>
      </c>
      <c r="C19" s="715">
        <v>11888053.960000005</v>
      </c>
      <c r="D19" s="715">
        <v>7681</v>
      </c>
      <c r="E19" s="715">
        <v>8104381.4700000044</v>
      </c>
      <c r="F19" s="785">
        <v>0.68172482201620166</v>
      </c>
      <c r="G19" s="715">
        <v>4773</v>
      </c>
      <c r="H19" s="785">
        <v>0.62140346309074335</v>
      </c>
      <c r="I19" s="715">
        <v>3783672.4900000012</v>
      </c>
      <c r="J19" s="785">
        <v>0.31827517798379845</v>
      </c>
      <c r="K19" s="715">
        <v>2908</v>
      </c>
      <c r="L19" s="785">
        <v>0.3785965369092566</v>
      </c>
      <c r="M19" s="715" t="s">
        <v>612</v>
      </c>
      <c r="N19" s="270"/>
    </row>
    <row r="20" spans="1:14" ht="14.45" customHeight="1" x14ac:dyDescent="0.2">
      <c r="A20" s="711" t="s">
        <v>329</v>
      </c>
      <c r="B20" s="712" t="s">
        <v>329</v>
      </c>
      <c r="C20" s="715" t="s">
        <v>329</v>
      </c>
      <c r="D20" s="715" t="s">
        <v>329</v>
      </c>
      <c r="E20" s="715" t="s">
        <v>329</v>
      </c>
      <c r="F20" s="785" t="s">
        <v>329</v>
      </c>
      <c r="G20" s="715" t="s">
        <v>329</v>
      </c>
      <c r="H20" s="785" t="s">
        <v>329</v>
      </c>
      <c r="I20" s="715" t="s">
        <v>329</v>
      </c>
      <c r="J20" s="785" t="s">
        <v>329</v>
      </c>
      <c r="K20" s="715" t="s">
        <v>329</v>
      </c>
      <c r="L20" s="785" t="s">
        <v>329</v>
      </c>
      <c r="M20" s="715" t="s">
        <v>613</v>
      </c>
      <c r="N20" s="270"/>
    </row>
    <row r="21" spans="1:14" ht="14.45" customHeight="1" x14ac:dyDescent="0.2">
      <c r="A21" s="711" t="s">
        <v>1748</v>
      </c>
      <c r="B21" s="712" t="s">
        <v>1741</v>
      </c>
      <c r="C21" s="715">
        <v>168635.70000000007</v>
      </c>
      <c r="D21" s="715">
        <v>524</v>
      </c>
      <c r="E21" s="715">
        <v>119592.76000000001</v>
      </c>
      <c r="F21" s="785">
        <v>0.70917818706240709</v>
      </c>
      <c r="G21" s="715">
        <v>347</v>
      </c>
      <c r="H21" s="785">
        <v>0.66221374045801529</v>
      </c>
      <c r="I21" s="715">
        <v>49042.940000000053</v>
      </c>
      <c r="J21" s="785">
        <v>0.29082181293759291</v>
      </c>
      <c r="K21" s="715">
        <v>177</v>
      </c>
      <c r="L21" s="785">
        <v>0.33778625954198471</v>
      </c>
      <c r="M21" s="715" t="s">
        <v>1</v>
      </c>
      <c r="N21" s="270"/>
    </row>
    <row r="22" spans="1:14" ht="14.45" customHeight="1" x14ac:dyDescent="0.2">
      <c r="A22" s="711" t="s">
        <v>1748</v>
      </c>
      <c r="B22" s="712" t="s">
        <v>1742</v>
      </c>
      <c r="C22" s="715">
        <v>0</v>
      </c>
      <c r="D22" s="715">
        <v>16</v>
      </c>
      <c r="E22" s="715">
        <v>0</v>
      </c>
      <c r="F22" s="785" t="s">
        <v>329</v>
      </c>
      <c r="G22" s="715">
        <v>14</v>
      </c>
      <c r="H22" s="785">
        <v>0.875</v>
      </c>
      <c r="I22" s="715">
        <v>0</v>
      </c>
      <c r="J22" s="785" t="s">
        <v>329</v>
      </c>
      <c r="K22" s="715">
        <v>2</v>
      </c>
      <c r="L22" s="785">
        <v>0.125</v>
      </c>
      <c r="M22" s="715" t="s">
        <v>1</v>
      </c>
      <c r="N22" s="270"/>
    </row>
    <row r="23" spans="1:14" ht="14.45" customHeight="1" x14ac:dyDescent="0.2">
      <c r="A23" s="711" t="s">
        <v>1748</v>
      </c>
      <c r="B23" s="712" t="s">
        <v>1743</v>
      </c>
      <c r="C23" s="715">
        <v>31861.68</v>
      </c>
      <c r="D23" s="715">
        <v>7</v>
      </c>
      <c r="E23" s="715">
        <v>22274.6</v>
      </c>
      <c r="F23" s="785">
        <v>0.69910312325024915</v>
      </c>
      <c r="G23" s="715">
        <v>2</v>
      </c>
      <c r="H23" s="785">
        <v>0.2857142857142857</v>
      </c>
      <c r="I23" s="715">
        <v>9587.08</v>
      </c>
      <c r="J23" s="785">
        <v>0.3008968767497508</v>
      </c>
      <c r="K23" s="715">
        <v>5</v>
      </c>
      <c r="L23" s="785">
        <v>0.7142857142857143</v>
      </c>
      <c r="M23" s="715" t="s">
        <v>1</v>
      </c>
      <c r="N23" s="270"/>
    </row>
    <row r="24" spans="1:14" ht="14.45" customHeight="1" x14ac:dyDescent="0.2">
      <c r="A24" s="711" t="s">
        <v>1748</v>
      </c>
      <c r="B24" s="712" t="s">
        <v>1749</v>
      </c>
      <c r="C24" s="715">
        <v>200497.38000000006</v>
      </c>
      <c r="D24" s="715">
        <v>547</v>
      </c>
      <c r="E24" s="715">
        <v>141867.36000000002</v>
      </c>
      <c r="F24" s="785">
        <v>0.70757712644424564</v>
      </c>
      <c r="G24" s="715">
        <v>363</v>
      </c>
      <c r="H24" s="785">
        <v>0.66361974405850088</v>
      </c>
      <c r="I24" s="715">
        <v>58630.020000000055</v>
      </c>
      <c r="J24" s="785">
        <v>0.29242287355575436</v>
      </c>
      <c r="K24" s="715">
        <v>184</v>
      </c>
      <c r="L24" s="785">
        <v>0.33638025594149906</v>
      </c>
      <c r="M24" s="715" t="s">
        <v>612</v>
      </c>
      <c r="N24" s="270"/>
    </row>
    <row r="25" spans="1:14" ht="14.45" customHeight="1" x14ac:dyDescent="0.2">
      <c r="A25" s="711" t="s">
        <v>329</v>
      </c>
      <c r="B25" s="712" t="s">
        <v>329</v>
      </c>
      <c r="C25" s="715" t="s">
        <v>329</v>
      </c>
      <c r="D25" s="715" t="s">
        <v>329</v>
      </c>
      <c r="E25" s="715" t="s">
        <v>329</v>
      </c>
      <c r="F25" s="785" t="s">
        <v>329</v>
      </c>
      <c r="G25" s="715" t="s">
        <v>329</v>
      </c>
      <c r="H25" s="785" t="s">
        <v>329</v>
      </c>
      <c r="I25" s="715" t="s">
        <v>329</v>
      </c>
      <c r="J25" s="785" t="s">
        <v>329</v>
      </c>
      <c r="K25" s="715" t="s">
        <v>329</v>
      </c>
      <c r="L25" s="785" t="s">
        <v>329</v>
      </c>
      <c r="M25" s="715" t="s">
        <v>613</v>
      </c>
      <c r="N25" s="270"/>
    </row>
    <row r="26" spans="1:14" ht="14.45" customHeight="1" x14ac:dyDescent="0.2">
      <c r="A26" s="711" t="s">
        <v>1750</v>
      </c>
      <c r="B26" s="712" t="s">
        <v>1741</v>
      </c>
      <c r="C26" s="715">
        <v>1018928.310000001</v>
      </c>
      <c r="D26" s="715">
        <v>1326.5</v>
      </c>
      <c r="E26" s="715">
        <v>381584.48000000027</v>
      </c>
      <c r="F26" s="785">
        <v>0.37449590540869349</v>
      </c>
      <c r="G26" s="715">
        <v>598.5</v>
      </c>
      <c r="H26" s="785">
        <v>0.45118733509234826</v>
      </c>
      <c r="I26" s="715">
        <v>637343.83000000066</v>
      </c>
      <c r="J26" s="785">
        <v>0.62550409459130651</v>
      </c>
      <c r="K26" s="715">
        <v>728</v>
      </c>
      <c r="L26" s="785">
        <v>0.54881266490765168</v>
      </c>
      <c r="M26" s="715" t="s">
        <v>1</v>
      </c>
      <c r="N26" s="270"/>
    </row>
    <row r="27" spans="1:14" ht="14.45" customHeight="1" x14ac:dyDescent="0.2">
      <c r="A27" s="711" t="s">
        <v>1750</v>
      </c>
      <c r="B27" s="712" t="s">
        <v>1742</v>
      </c>
      <c r="C27" s="715">
        <v>1430.3400000000001</v>
      </c>
      <c r="D27" s="715">
        <v>52.5</v>
      </c>
      <c r="E27" s="715">
        <v>737.94</v>
      </c>
      <c r="F27" s="785">
        <v>0.51591929191660724</v>
      </c>
      <c r="G27" s="715">
        <v>27.5</v>
      </c>
      <c r="H27" s="785">
        <v>0.52380952380952384</v>
      </c>
      <c r="I27" s="715">
        <v>692.4</v>
      </c>
      <c r="J27" s="785">
        <v>0.48408070808339271</v>
      </c>
      <c r="K27" s="715">
        <v>25</v>
      </c>
      <c r="L27" s="785">
        <v>0.47619047619047616</v>
      </c>
      <c r="M27" s="715" t="s">
        <v>1</v>
      </c>
      <c r="N27" s="270"/>
    </row>
    <row r="28" spans="1:14" ht="14.45" customHeight="1" x14ac:dyDescent="0.2">
      <c r="A28" s="711" t="s">
        <v>1750</v>
      </c>
      <c r="B28" s="712" t="s">
        <v>1743</v>
      </c>
      <c r="C28" s="715">
        <v>430154.1</v>
      </c>
      <c r="D28" s="715">
        <v>53</v>
      </c>
      <c r="E28" s="715">
        <v>235156.82</v>
      </c>
      <c r="F28" s="785">
        <v>0.54668041057844163</v>
      </c>
      <c r="G28" s="715">
        <v>17</v>
      </c>
      <c r="H28" s="785">
        <v>0.32075471698113206</v>
      </c>
      <c r="I28" s="715">
        <v>194997.27999999997</v>
      </c>
      <c r="J28" s="785">
        <v>0.45331958942155842</v>
      </c>
      <c r="K28" s="715">
        <v>36</v>
      </c>
      <c r="L28" s="785">
        <v>0.67924528301886788</v>
      </c>
      <c r="M28" s="715" t="s">
        <v>1</v>
      </c>
      <c r="N28" s="270"/>
    </row>
    <row r="29" spans="1:14" ht="14.45" customHeight="1" x14ac:dyDescent="0.2">
      <c r="A29" s="711" t="s">
        <v>1750</v>
      </c>
      <c r="B29" s="712" t="s">
        <v>1751</v>
      </c>
      <c r="C29" s="715">
        <v>1450512.7500000009</v>
      </c>
      <c r="D29" s="715">
        <v>1432</v>
      </c>
      <c r="E29" s="715">
        <v>617479.24000000022</v>
      </c>
      <c r="F29" s="785">
        <v>0.42569721638089691</v>
      </c>
      <c r="G29" s="715">
        <v>643</v>
      </c>
      <c r="H29" s="785">
        <v>0.44902234636871508</v>
      </c>
      <c r="I29" s="715">
        <v>833033.51000000071</v>
      </c>
      <c r="J29" s="785">
        <v>0.57430278361910314</v>
      </c>
      <c r="K29" s="715">
        <v>789</v>
      </c>
      <c r="L29" s="785">
        <v>0.55097765363128492</v>
      </c>
      <c r="M29" s="715" t="s">
        <v>612</v>
      </c>
      <c r="N29" s="270"/>
    </row>
    <row r="30" spans="1:14" ht="14.45" customHeight="1" x14ac:dyDescent="0.2">
      <c r="A30" s="711" t="s">
        <v>329</v>
      </c>
      <c r="B30" s="712" t="s">
        <v>329</v>
      </c>
      <c r="C30" s="715" t="s">
        <v>329</v>
      </c>
      <c r="D30" s="715" t="s">
        <v>329</v>
      </c>
      <c r="E30" s="715" t="s">
        <v>329</v>
      </c>
      <c r="F30" s="785" t="s">
        <v>329</v>
      </c>
      <c r="G30" s="715" t="s">
        <v>329</v>
      </c>
      <c r="H30" s="785" t="s">
        <v>329</v>
      </c>
      <c r="I30" s="715" t="s">
        <v>329</v>
      </c>
      <c r="J30" s="785" t="s">
        <v>329</v>
      </c>
      <c r="K30" s="715" t="s">
        <v>329</v>
      </c>
      <c r="L30" s="785" t="s">
        <v>329</v>
      </c>
      <c r="M30" s="715" t="s">
        <v>613</v>
      </c>
      <c r="N30" s="270"/>
    </row>
    <row r="31" spans="1:14" ht="14.45" customHeight="1" x14ac:dyDescent="0.2">
      <c r="A31" s="711" t="s">
        <v>595</v>
      </c>
      <c r="B31" s="712" t="s">
        <v>1752</v>
      </c>
      <c r="C31" s="715">
        <v>13641243.620000005</v>
      </c>
      <c r="D31" s="715">
        <v>9821</v>
      </c>
      <c r="E31" s="715">
        <v>8890349.3000000026</v>
      </c>
      <c r="F31" s="785">
        <v>0.65172571853826322</v>
      </c>
      <c r="G31" s="715">
        <v>5833</v>
      </c>
      <c r="H31" s="785">
        <v>0.59393137155075859</v>
      </c>
      <c r="I31" s="715">
        <v>4750894.3200000031</v>
      </c>
      <c r="J31" s="785">
        <v>0.34827428146173678</v>
      </c>
      <c r="K31" s="715">
        <v>3988</v>
      </c>
      <c r="L31" s="785">
        <v>0.40606862844924141</v>
      </c>
      <c r="M31" s="715" t="s">
        <v>608</v>
      </c>
      <c r="N31" s="270"/>
    </row>
    <row r="32" spans="1:14" ht="14.45" customHeight="1" x14ac:dyDescent="0.2">
      <c r="A32" s="786" t="s">
        <v>295</v>
      </c>
    </row>
    <row r="33" spans="1:1" ht="14.45" customHeight="1" x14ac:dyDescent="0.2">
      <c r="A33" s="787" t="s">
        <v>1753</v>
      </c>
    </row>
    <row r="34" spans="1:1" ht="14.45" customHeight="1" x14ac:dyDescent="0.2">
      <c r="A34" s="786" t="s">
        <v>1754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10 F32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31">
    <cfRule type="expression" dxfId="49" priority="4">
      <formula>AND(LEFT(M11,6)&lt;&gt;"mezera",M11&lt;&gt;"")</formula>
    </cfRule>
  </conditionalFormatting>
  <conditionalFormatting sqref="A11:A31">
    <cfRule type="expression" dxfId="48" priority="2">
      <formula>AND(M11&lt;&gt;"",M11&lt;&gt;"mezeraKL")</formula>
    </cfRule>
  </conditionalFormatting>
  <conditionalFormatting sqref="F11:F31">
    <cfRule type="cellIs" dxfId="47" priority="1" operator="lessThan">
      <formula>0.6</formula>
    </cfRule>
  </conditionalFormatting>
  <conditionalFormatting sqref="B11:L31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31">
    <cfRule type="expression" dxfId="44" priority="6">
      <formula>$M11&lt;&gt;""</formula>
    </cfRule>
  </conditionalFormatting>
  <hyperlinks>
    <hyperlink ref="A2" location="Obsah!A1" display="Zpět na Obsah  KL 01  1.-4.měsíc" xr:uid="{9FA6C966-0DE1-4202-8A42-C5B3A54A929E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33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8" bestFit="1" customWidth="1"/>
    <col min="3" max="3" width="11.140625" style="247" hidden="1" customWidth="1"/>
    <col min="4" max="4" width="7.28515625" style="328" bestFit="1" customWidth="1"/>
    <col min="5" max="5" width="7.28515625" style="247" hidden="1" customWidth="1"/>
    <col min="6" max="6" width="11.140625" style="328" bestFit="1" customWidth="1"/>
    <col min="7" max="7" width="5.28515625" style="331" customWidth="1"/>
    <col min="8" max="8" width="7.28515625" style="328" bestFit="1" customWidth="1"/>
    <col min="9" max="9" width="5.28515625" style="331" customWidth="1"/>
    <col min="10" max="10" width="11.140625" style="328" customWidth="1"/>
    <col min="11" max="11" width="5.28515625" style="331" customWidth="1"/>
    <col min="12" max="12" width="7.28515625" style="328" customWidth="1"/>
    <col min="13" max="13" width="5.28515625" style="331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5" t="s">
        <v>190</v>
      </c>
      <c r="B1" s="555"/>
      <c r="C1" s="555"/>
      <c r="D1" s="555"/>
      <c r="E1" s="555"/>
      <c r="F1" s="555"/>
      <c r="G1" s="555"/>
      <c r="H1" s="555"/>
      <c r="I1" s="555"/>
      <c r="J1" s="517"/>
      <c r="K1" s="517"/>
      <c r="L1" s="517"/>
      <c r="M1" s="517"/>
    </row>
    <row r="2" spans="1:13" ht="14.45" customHeight="1" thickBot="1" x14ac:dyDescent="0.25">
      <c r="A2" s="370" t="s">
        <v>328</v>
      </c>
      <c r="B2" s="335"/>
      <c r="C2" s="327"/>
      <c r="D2" s="335"/>
      <c r="E2" s="327"/>
      <c r="F2" s="335"/>
      <c r="G2" s="336"/>
      <c r="H2" s="335"/>
      <c r="I2" s="336"/>
    </row>
    <row r="3" spans="1:13" ht="14.45" customHeight="1" thickBot="1" x14ac:dyDescent="0.25">
      <c r="A3" s="262"/>
      <c r="B3" s="572" t="s">
        <v>15</v>
      </c>
      <c r="C3" s="574"/>
      <c r="D3" s="571"/>
      <c r="E3" s="261"/>
      <c r="F3" s="571" t="s">
        <v>16</v>
      </c>
      <c r="G3" s="571"/>
      <c r="H3" s="571"/>
      <c r="I3" s="571"/>
      <c r="J3" s="571" t="s">
        <v>189</v>
      </c>
      <c r="K3" s="571"/>
      <c r="L3" s="571"/>
      <c r="M3" s="573"/>
    </row>
    <row r="4" spans="1:13" ht="14.45" customHeight="1" thickBot="1" x14ac:dyDescent="0.25">
      <c r="A4" s="764" t="s">
        <v>166</v>
      </c>
      <c r="B4" s="765" t="s">
        <v>19</v>
      </c>
      <c r="C4" s="791"/>
      <c r="D4" s="765" t="s">
        <v>20</v>
      </c>
      <c r="E4" s="791"/>
      <c r="F4" s="765" t="s">
        <v>19</v>
      </c>
      <c r="G4" s="768" t="s">
        <v>2</v>
      </c>
      <c r="H4" s="765" t="s">
        <v>20</v>
      </c>
      <c r="I4" s="768" t="s">
        <v>2</v>
      </c>
      <c r="J4" s="765" t="s">
        <v>19</v>
      </c>
      <c r="K4" s="768" t="s">
        <v>2</v>
      </c>
      <c r="L4" s="765" t="s">
        <v>20</v>
      </c>
      <c r="M4" s="769" t="s">
        <v>2</v>
      </c>
    </row>
    <row r="5" spans="1:13" ht="14.45" customHeight="1" x14ac:dyDescent="0.2">
      <c r="A5" s="788" t="s">
        <v>1755</v>
      </c>
      <c r="B5" s="779">
        <v>2158027.2000000002</v>
      </c>
      <c r="C5" s="723">
        <v>1</v>
      </c>
      <c r="D5" s="792">
        <v>944</v>
      </c>
      <c r="E5" s="795" t="s">
        <v>1755</v>
      </c>
      <c r="F5" s="779">
        <v>1141484.2700000003</v>
      </c>
      <c r="G5" s="747">
        <v>0.52894804569655107</v>
      </c>
      <c r="H5" s="727">
        <v>519</v>
      </c>
      <c r="I5" s="770">
        <v>0.54978813559322037</v>
      </c>
      <c r="J5" s="798">
        <v>1016542.9299999999</v>
      </c>
      <c r="K5" s="747">
        <v>0.47105195430344893</v>
      </c>
      <c r="L5" s="727">
        <v>425</v>
      </c>
      <c r="M5" s="770">
        <v>0.45021186440677968</v>
      </c>
    </row>
    <row r="6" spans="1:13" ht="14.45" customHeight="1" x14ac:dyDescent="0.2">
      <c r="A6" s="789" t="s">
        <v>1756</v>
      </c>
      <c r="B6" s="780">
        <v>14675.100000000002</v>
      </c>
      <c r="C6" s="730">
        <v>1</v>
      </c>
      <c r="D6" s="793">
        <v>27</v>
      </c>
      <c r="E6" s="796" t="s">
        <v>1756</v>
      </c>
      <c r="F6" s="780">
        <v>5164.0900000000011</v>
      </c>
      <c r="G6" s="748">
        <v>0.35189470599859629</v>
      </c>
      <c r="H6" s="734">
        <v>12</v>
      </c>
      <c r="I6" s="771">
        <v>0.44444444444444442</v>
      </c>
      <c r="J6" s="799">
        <v>9511.01</v>
      </c>
      <c r="K6" s="748">
        <v>0.64810529400140371</v>
      </c>
      <c r="L6" s="734">
        <v>15</v>
      </c>
      <c r="M6" s="771">
        <v>0.55555555555555558</v>
      </c>
    </row>
    <row r="7" spans="1:13" ht="14.45" customHeight="1" x14ac:dyDescent="0.2">
      <c r="A7" s="789" t="s">
        <v>1757</v>
      </c>
      <c r="B7" s="780">
        <v>172681.07000000007</v>
      </c>
      <c r="C7" s="730">
        <v>1</v>
      </c>
      <c r="D7" s="793">
        <v>308</v>
      </c>
      <c r="E7" s="796" t="s">
        <v>1757</v>
      </c>
      <c r="F7" s="780">
        <v>77974.370000000054</v>
      </c>
      <c r="G7" s="748">
        <v>0.45155134839041722</v>
      </c>
      <c r="H7" s="734">
        <v>171</v>
      </c>
      <c r="I7" s="771">
        <v>0.55519480519480524</v>
      </c>
      <c r="J7" s="799">
        <v>94706.7</v>
      </c>
      <c r="K7" s="748">
        <v>0.54844865160958267</v>
      </c>
      <c r="L7" s="734">
        <v>137</v>
      </c>
      <c r="M7" s="771">
        <v>0.44480519480519481</v>
      </c>
    </row>
    <row r="8" spans="1:13" ht="14.45" customHeight="1" x14ac:dyDescent="0.2">
      <c r="A8" s="789" t="s">
        <v>1758</v>
      </c>
      <c r="B8" s="780">
        <v>90315.380000000019</v>
      </c>
      <c r="C8" s="730">
        <v>1</v>
      </c>
      <c r="D8" s="793">
        <v>256</v>
      </c>
      <c r="E8" s="796" t="s">
        <v>1758</v>
      </c>
      <c r="F8" s="780">
        <v>61236.310000000019</v>
      </c>
      <c r="G8" s="748">
        <v>0.67802748546260894</v>
      </c>
      <c r="H8" s="734">
        <v>169</v>
      </c>
      <c r="I8" s="771">
        <v>0.66015625</v>
      </c>
      <c r="J8" s="799">
        <v>29079.069999999996</v>
      </c>
      <c r="K8" s="748">
        <v>0.32197251453739095</v>
      </c>
      <c r="L8" s="734">
        <v>87</v>
      </c>
      <c r="M8" s="771">
        <v>0.33984375</v>
      </c>
    </row>
    <row r="9" spans="1:13" ht="14.45" customHeight="1" x14ac:dyDescent="0.2">
      <c r="A9" s="789" t="s">
        <v>1759</v>
      </c>
      <c r="B9" s="780">
        <v>34925.840000000004</v>
      </c>
      <c r="C9" s="730">
        <v>1</v>
      </c>
      <c r="D9" s="793">
        <v>133</v>
      </c>
      <c r="E9" s="796" t="s">
        <v>1759</v>
      </c>
      <c r="F9" s="780">
        <v>29178.610000000004</v>
      </c>
      <c r="G9" s="748">
        <v>0.83544475952475306</v>
      </c>
      <c r="H9" s="734">
        <v>107</v>
      </c>
      <c r="I9" s="771">
        <v>0.80451127819548873</v>
      </c>
      <c r="J9" s="799">
        <v>5747.2300000000005</v>
      </c>
      <c r="K9" s="748">
        <v>0.16455524047524697</v>
      </c>
      <c r="L9" s="734">
        <v>26</v>
      </c>
      <c r="M9" s="771">
        <v>0.19548872180451127</v>
      </c>
    </row>
    <row r="10" spans="1:13" ht="14.45" customHeight="1" x14ac:dyDescent="0.2">
      <c r="A10" s="789" t="s">
        <v>1760</v>
      </c>
      <c r="B10" s="780">
        <v>5687.83</v>
      </c>
      <c r="C10" s="730">
        <v>1</v>
      </c>
      <c r="D10" s="793">
        <v>14</v>
      </c>
      <c r="E10" s="796" t="s">
        <v>1760</v>
      </c>
      <c r="F10" s="780">
        <v>3328.13</v>
      </c>
      <c r="G10" s="748">
        <v>0.58513176378337606</v>
      </c>
      <c r="H10" s="734">
        <v>11</v>
      </c>
      <c r="I10" s="771">
        <v>0.7857142857142857</v>
      </c>
      <c r="J10" s="799">
        <v>2359.7000000000003</v>
      </c>
      <c r="K10" s="748">
        <v>0.41486823621662394</v>
      </c>
      <c r="L10" s="734">
        <v>3</v>
      </c>
      <c r="M10" s="771">
        <v>0.21428571428571427</v>
      </c>
    </row>
    <row r="11" spans="1:13" ht="14.45" customHeight="1" x14ac:dyDescent="0.2">
      <c r="A11" s="789" t="s">
        <v>1761</v>
      </c>
      <c r="B11" s="780">
        <v>130019.24000000002</v>
      </c>
      <c r="C11" s="730">
        <v>1</v>
      </c>
      <c r="D11" s="793">
        <v>288</v>
      </c>
      <c r="E11" s="796" t="s">
        <v>1761</v>
      </c>
      <c r="F11" s="780">
        <v>64408.959999999999</v>
      </c>
      <c r="G11" s="748">
        <v>0.49538022218865446</v>
      </c>
      <c r="H11" s="734">
        <v>143</v>
      </c>
      <c r="I11" s="771">
        <v>0.49652777777777779</v>
      </c>
      <c r="J11" s="799">
        <v>65610.280000000013</v>
      </c>
      <c r="K11" s="748">
        <v>0.50461977781134548</v>
      </c>
      <c r="L11" s="734">
        <v>145</v>
      </c>
      <c r="M11" s="771">
        <v>0.50347222222222221</v>
      </c>
    </row>
    <row r="12" spans="1:13" ht="14.45" customHeight="1" x14ac:dyDescent="0.2">
      <c r="A12" s="789" t="s">
        <v>1762</v>
      </c>
      <c r="B12" s="780">
        <v>134158.59</v>
      </c>
      <c r="C12" s="730">
        <v>1</v>
      </c>
      <c r="D12" s="793">
        <v>227</v>
      </c>
      <c r="E12" s="796" t="s">
        <v>1762</v>
      </c>
      <c r="F12" s="780">
        <v>83228.609999999986</v>
      </c>
      <c r="G12" s="748">
        <v>0.62037481163151753</v>
      </c>
      <c r="H12" s="734">
        <v>152</v>
      </c>
      <c r="I12" s="771">
        <v>0.66960352422907488</v>
      </c>
      <c r="J12" s="799">
        <v>50929.98000000001</v>
      </c>
      <c r="K12" s="748">
        <v>0.37962518836848247</v>
      </c>
      <c r="L12" s="734">
        <v>75</v>
      </c>
      <c r="M12" s="771">
        <v>0.33039647577092512</v>
      </c>
    </row>
    <row r="13" spans="1:13" ht="14.45" customHeight="1" x14ac:dyDescent="0.2">
      <c r="A13" s="789" t="s">
        <v>1763</v>
      </c>
      <c r="B13" s="780">
        <v>5322.08</v>
      </c>
      <c r="C13" s="730">
        <v>1</v>
      </c>
      <c r="D13" s="793">
        <v>1</v>
      </c>
      <c r="E13" s="796" t="s">
        <v>1763</v>
      </c>
      <c r="F13" s="780">
        <v>5322.08</v>
      </c>
      <c r="G13" s="748">
        <v>1</v>
      </c>
      <c r="H13" s="734">
        <v>1</v>
      </c>
      <c r="I13" s="771">
        <v>1</v>
      </c>
      <c r="J13" s="799"/>
      <c r="K13" s="748">
        <v>0</v>
      </c>
      <c r="L13" s="734"/>
      <c r="M13" s="771">
        <v>0</v>
      </c>
    </row>
    <row r="14" spans="1:13" ht="14.45" customHeight="1" x14ac:dyDescent="0.2">
      <c r="A14" s="789" t="s">
        <v>1764</v>
      </c>
      <c r="B14" s="780">
        <v>295027.77</v>
      </c>
      <c r="C14" s="730">
        <v>1</v>
      </c>
      <c r="D14" s="793">
        <v>383</v>
      </c>
      <c r="E14" s="796" t="s">
        <v>1764</v>
      </c>
      <c r="F14" s="780">
        <v>148041.62999999998</v>
      </c>
      <c r="G14" s="748">
        <v>0.50178879771216101</v>
      </c>
      <c r="H14" s="734">
        <v>223</v>
      </c>
      <c r="I14" s="771">
        <v>0.5822454308093995</v>
      </c>
      <c r="J14" s="799">
        <v>146986.14000000001</v>
      </c>
      <c r="K14" s="748">
        <v>0.49821120228783888</v>
      </c>
      <c r="L14" s="734">
        <v>160</v>
      </c>
      <c r="M14" s="771">
        <v>0.4177545691906005</v>
      </c>
    </row>
    <row r="15" spans="1:13" ht="14.45" customHeight="1" x14ac:dyDescent="0.2">
      <c r="A15" s="789" t="s">
        <v>1765</v>
      </c>
      <c r="B15" s="780">
        <v>648115.97000000009</v>
      </c>
      <c r="C15" s="730">
        <v>1</v>
      </c>
      <c r="D15" s="793">
        <v>613</v>
      </c>
      <c r="E15" s="796" t="s">
        <v>1765</v>
      </c>
      <c r="F15" s="780">
        <v>360682.46</v>
      </c>
      <c r="G15" s="748">
        <v>0.5565091383259696</v>
      </c>
      <c r="H15" s="734">
        <v>354</v>
      </c>
      <c r="I15" s="771">
        <v>0.57748776508972266</v>
      </c>
      <c r="J15" s="799">
        <v>287433.51000000007</v>
      </c>
      <c r="K15" s="748">
        <v>0.4434908616740304</v>
      </c>
      <c r="L15" s="734">
        <v>259</v>
      </c>
      <c r="M15" s="771">
        <v>0.42251223491027734</v>
      </c>
    </row>
    <row r="16" spans="1:13" ht="14.45" customHeight="1" x14ac:dyDescent="0.2">
      <c r="A16" s="789" t="s">
        <v>1766</v>
      </c>
      <c r="B16" s="780">
        <v>4403808.3100000015</v>
      </c>
      <c r="C16" s="730">
        <v>1</v>
      </c>
      <c r="D16" s="793">
        <v>1682</v>
      </c>
      <c r="E16" s="796" t="s">
        <v>1766</v>
      </c>
      <c r="F16" s="780">
        <v>3742355.4500000011</v>
      </c>
      <c r="G16" s="748">
        <v>0.8497998065678749</v>
      </c>
      <c r="H16" s="734">
        <v>1338</v>
      </c>
      <c r="I16" s="771">
        <v>0.79548156956004756</v>
      </c>
      <c r="J16" s="799">
        <v>661452.86</v>
      </c>
      <c r="K16" s="748">
        <v>0.15020019343212507</v>
      </c>
      <c r="L16" s="734">
        <v>344</v>
      </c>
      <c r="M16" s="771">
        <v>0.20451843043995244</v>
      </c>
    </row>
    <row r="17" spans="1:13" ht="14.45" customHeight="1" x14ac:dyDescent="0.2">
      <c r="A17" s="789" t="s">
        <v>1767</v>
      </c>
      <c r="B17" s="780">
        <v>13945.789999999997</v>
      </c>
      <c r="C17" s="730">
        <v>1</v>
      </c>
      <c r="D17" s="793">
        <v>23</v>
      </c>
      <c r="E17" s="796" t="s">
        <v>1767</v>
      </c>
      <c r="F17" s="780">
        <v>10101.749999999998</v>
      </c>
      <c r="G17" s="748">
        <v>0.72435839059673213</v>
      </c>
      <c r="H17" s="734">
        <v>17</v>
      </c>
      <c r="I17" s="771">
        <v>0.73913043478260865</v>
      </c>
      <c r="J17" s="799">
        <v>3844.0399999999995</v>
      </c>
      <c r="K17" s="748">
        <v>0.27564160940326798</v>
      </c>
      <c r="L17" s="734">
        <v>6</v>
      </c>
      <c r="M17" s="771">
        <v>0.2608695652173913</v>
      </c>
    </row>
    <row r="18" spans="1:13" ht="14.45" customHeight="1" x14ac:dyDescent="0.2">
      <c r="A18" s="789" t="s">
        <v>1768</v>
      </c>
      <c r="B18" s="780">
        <v>544013.21</v>
      </c>
      <c r="C18" s="730">
        <v>1</v>
      </c>
      <c r="D18" s="793">
        <v>482</v>
      </c>
      <c r="E18" s="796" t="s">
        <v>1768</v>
      </c>
      <c r="F18" s="780">
        <v>355494.27999999997</v>
      </c>
      <c r="G18" s="748">
        <v>0.65346626417398945</v>
      </c>
      <c r="H18" s="734">
        <v>295</v>
      </c>
      <c r="I18" s="771">
        <v>0.61203319502074693</v>
      </c>
      <c r="J18" s="799">
        <v>188518.93</v>
      </c>
      <c r="K18" s="748">
        <v>0.34653373582601055</v>
      </c>
      <c r="L18" s="734">
        <v>187</v>
      </c>
      <c r="M18" s="771">
        <v>0.38796680497925312</v>
      </c>
    </row>
    <row r="19" spans="1:13" ht="14.45" customHeight="1" x14ac:dyDescent="0.2">
      <c r="A19" s="789" t="s">
        <v>1769</v>
      </c>
      <c r="B19" s="780">
        <v>3832.83</v>
      </c>
      <c r="C19" s="730">
        <v>1</v>
      </c>
      <c r="D19" s="793">
        <v>2</v>
      </c>
      <c r="E19" s="796" t="s">
        <v>1769</v>
      </c>
      <c r="F19" s="780">
        <v>1726.91</v>
      </c>
      <c r="G19" s="748">
        <v>0.4505574210178902</v>
      </c>
      <c r="H19" s="734"/>
      <c r="I19" s="771">
        <v>0</v>
      </c>
      <c r="J19" s="799">
        <v>2105.92</v>
      </c>
      <c r="K19" s="748">
        <v>0.54944257898210991</v>
      </c>
      <c r="L19" s="734">
        <v>2</v>
      </c>
      <c r="M19" s="771">
        <v>1</v>
      </c>
    </row>
    <row r="20" spans="1:13" ht="14.45" customHeight="1" x14ac:dyDescent="0.2">
      <c r="A20" s="789" t="s">
        <v>1770</v>
      </c>
      <c r="B20" s="780">
        <v>58473.350000000013</v>
      </c>
      <c r="C20" s="730">
        <v>1</v>
      </c>
      <c r="D20" s="793">
        <v>133</v>
      </c>
      <c r="E20" s="796" t="s">
        <v>1770</v>
      </c>
      <c r="F20" s="780">
        <v>28771.830000000005</v>
      </c>
      <c r="G20" s="748">
        <v>0.49205031009853206</v>
      </c>
      <c r="H20" s="734">
        <v>83</v>
      </c>
      <c r="I20" s="771">
        <v>0.62406015037593987</v>
      </c>
      <c r="J20" s="799">
        <v>29701.520000000008</v>
      </c>
      <c r="K20" s="748">
        <v>0.50794968990146794</v>
      </c>
      <c r="L20" s="734">
        <v>50</v>
      </c>
      <c r="M20" s="771">
        <v>0.37593984962406013</v>
      </c>
    </row>
    <row r="21" spans="1:13" ht="14.45" customHeight="1" x14ac:dyDescent="0.2">
      <c r="A21" s="789" t="s">
        <v>1771</v>
      </c>
      <c r="B21" s="780">
        <v>16041.559999999998</v>
      </c>
      <c r="C21" s="730">
        <v>1</v>
      </c>
      <c r="D21" s="793">
        <v>16</v>
      </c>
      <c r="E21" s="796" t="s">
        <v>1771</v>
      </c>
      <c r="F21" s="780">
        <v>14702.309999999998</v>
      </c>
      <c r="G21" s="748">
        <v>0.91651373058480601</v>
      </c>
      <c r="H21" s="734">
        <v>12</v>
      </c>
      <c r="I21" s="771">
        <v>0.75</v>
      </c>
      <c r="J21" s="799">
        <v>1339.25</v>
      </c>
      <c r="K21" s="748">
        <v>8.3486269415194048E-2</v>
      </c>
      <c r="L21" s="734">
        <v>4</v>
      </c>
      <c r="M21" s="771">
        <v>0.25</v>
      </c>
    </row>
    <row r="22" spans="1:13" ht="14.45" customHeight="1" x14ac:dyDescent="0.2">
      <c r="A22" s="789" t="s">
        <v>1772</v>
      </c>
      <c r="B22" s="780">
        <v>1950586.0500000003</v>
      </c>
      <c r="C22" s="730">
        <v>1</v>
      </c>
      <c r="D22" s="793">
        <v>1441</v>
      </c>
      <c r="E22" s="796" t="s">
        <v>1772</v>
      </c>
      <c r="F22" s="780">
        <v>1216227.4000000004</v>
      </c>
      <c r="G22" s="748">
        <v>0.62351896754311364</v>
      </c>
      <c r="H22" s="734">
        <v>753</v>
      </c>
      <c r="I22" s="771">
        <v>0.52255378209576686</v>
      </c>
      <c r="J22" s="799">
        <v>734358.65</v>
      </c>
      <c r="K22" s="748">
        <v>0.37648103245688647</v>
      </c>
      <c r="L22" s="734">
        <v>688</v>
      </c>
      <c r="M22" s="771">
        <v>0.47744621790423319</v>
      </c>
    </row>
    <row r="23" spans="1:13" ht="14.45" customHeight="1" x14ac:dyDescent="0.2">
      <c r="A23" s="789" t="s">
        <v>1773</v>
      </c>
      <c r="B23" s="780">
        <v>1038.4199999999998</v>
      </c>
      <c r="C23" s="730">
        <v>1</v>
      </c>
      <c r="D23" s="793">
        <v>2</v>
      </c>
      <c r="E23" s="796" t="s">
        <v>1773</v>
      </c>
      <c r="F23" s="780"/>
      <c r="G23" s="748">
        <v>0</v>
      </c>
      <c r="H23" s="734"/>
      <c r="I23" s="771">
        <v>0</v>
      </c>
      <c r="J23" s="799">
        <v>1038.4199999999998</v>
      </c>
      <c r="K23" s="748">
        <v>1</v>
      </c>
      <c r="L23" s="734">
        <v>2</v>
      </c>
      <c r="M23" s="771">
        <v>1</v>
      </c>
    </row>
    <row r="24" spans="1:13" ht="14.45" customHeight="1" x14ac:dyDescent="0.2">
      <c r="A24" s="789" t="s">
        <v>1774</v>
      </c>
      <c r="B24" s="780">
        <v>9822.369999999999</v>
      </c>
      <c r="C24" s="730">
        <v>1</v>
      </c>
      <c r="D24" s="793">
        <v>37</v>
      </c>
      <c r="E24" s="796" t="s">
        <v>1774</v>
      </c>
      <c r="F24" s="780">
        <v>7351.0899999999992</v>
      </c>
      <c r="G24" s="748">
        <v>0.74840288036390401</v>
      </c>
      <c r="H24" s="734">
        <v>22</v>
      </c>
      <c r="I24" s="771">
        <v>0.59459459459459463</v>
      </c>
      <c r="J24" s="799">
        <v>2471.2799999999993</v>
      </c>
      <c r="K24" s="748">
        <v>0.25159711963609593</v>
      </c>
      <c r="L24" s="734">
        <v>15</v>
      </c>
      <c r="M24" s="771">
        <v>0.40540540540540543</v>
      </c>
    </row>
    <row r="25" spans="1:13" ht="14.45" customHeight="1" x14ac:dyDescent="0.2">
      <c r="A25" s="789" t="s">
        <v>1775</v>
      </c>
      <c r="B25" s="780">
        <v>1392.47</v>
      </c>
      <c r="C25" s="730">
        <v>1</v>
      </c>
      <c r="D25" s="793">
        <v>1</v>
      </c>
      <c r="E25" s="796" t="s">
        <v>1775</v>
      </c>
      <c r="F25" s="780"/>
      <c r="G25" s="748">
        <v>0</v>
      </c>
      <c r="H25" s="734"/>
      <c r="I25" s="771">
        <v>0</v>
      </c>
      <c r="J25" s="799">
        <v>1392.47</v>
      </c>
      <c r="K25" s="748">
        <v>1</v>
      </c>
      <c r="L25" s="734">
        <v>1</v>
      </c>
      <c r="M25" s="771">
        <v>1</v>
      </c>
    </row>
    <row r="26" spans="1:13" ht="14.45" customHeight="1" x14ac:dyDescent="0.2">
      <c r="A26" s="789" t="s">
        <v>1776</v>
      </c>
      <c r="B26" s="780">
        <v>212223.19000000006</v>
      </c>
      <c r="C26" s="730">
        <v>1</v>
      </c>
      <c r="D26" s="793">
        <v>362</v>
      </c>
      <c r="E26" s="796" t="s">
        <v>1776</v>
      </c>
      <c r="F26" s="780">
        <v>107674.47000000004</v>
      </c>
      <c r="G26" s="748">
        <v>0.50736429887798795</v>
      </c>
      <c r="H26" s="734">
        <v>172</v>
      </c>
      <c r="I26" s="771">
        <v>0.47513812154696133</v>
      </c>
      <c r="J26" s="799">
        <v>104548.72</v>
      </c>
      <c r="K26" s="748">
        <v>0.49263570112201205</v>
      </c>
      <c r="L26" s="734">
        <v>190</v>
      </c>
      <c r="M26" s="771">
        <v>0.52486187845303867</v>
      </c>
    </row>
    <row r="27" spans="1:13" ht="14.45" customHeight="1" x14ac:dyDescent="0.2">
      <c r="A27" s="789" t="s">
        <v>1777</v>
      </c>
      <c r="B27" s="780">
        <v>114870.53000000003</v>
      </c>
      <c r="C27" s="730">
        <v>1</v>
      </c>
      <c r="D27" s="793">
        <v>261</v>
      </c>
      <c r="E27" s="796" t="s">
        <v>1777</v>
      </c>
      <c r="F27" s="780">
        <v>44497.650000000016</v>
      </c>
      <c r="G27" s="748">
        <v>0.38737220068541517</v>
      </c>
      <c r="H27" s="734">
        <v>139</v>
      </c>
      <c r="I27" s="771">
        <v>0.53256704980842917</v>
      </c>
      <c r="J27" s="799">
        <v>70372.88</v>
      </c>
      <c r="K27" s="748">
        <v>0.61262779931458478</v>
      </c>
      <c r="L27" s="734">
        <v>122</v>
      </c>
      <c r="M27" s="771">
        <v>0.46743295019157088</v>
      </c>
    </row>
    <row r="28" spans="1:13" ht="14.45" customHeight="1" x14ac:dyDescent="0.2">
      <c r="A28" s="789" t="s">
        <v>1778</v>
      </c>
      <c r="B28" s="780">
        <v>381534.97999999992</v>
      </c>
      <c r="C28" s="730">
        <v>1</v>
      </c>
      <c r="D28" s="793">
        <v>382</v>
      </c>
      <c r="E28" s="796" t="s">
        <v>1778</v>
      </c>
      <c r="F28" s="780">
        <v>212217.04999999996</v>
      </c>
      <c r="G28" s="748">
        <v>0.55621911783815992</v>
      </c>
      <c r="H28" s="734">
        <v>209</v>
      </c>
      <c r="I28" s="771">
        <v>0.54712041884816753</v>
      </c>
      <c r="J28" s="799">
        <v>169317.92999999996</v>
      </c>
      <c r="K28" s="748">
        <v>0.44378088216184003</v>
      </c>
      <c r="L28" s="734">
        <v>173</v>
      </c>
      <c r="M28" s="771">
        <v>0.45287958115183247</v>
      </c>
    </row>
    <row r="29" spans="1:13" ht="14.45" customHeight="1" x14ac:dyDescent="0.2">
      <c r="A29" s="789" t="s">
        <v>1779</v>
      </c>
      <c r="B29" s="780">
        <v>500.25</v>
      </c>
      <c r="C29" s="730">
        <v>1</v>
      </c>
      <c r="D29" s="793">
        <v>1</v>
      </c>
      <c r="E29" s="796" t="s">
        <v>1779</v>
      </c>
      <c r="F29" s="780">
        <v>500.25</v>
      </c>
      <c r="G29" s="748">
        <v>1</v>
      </c>
      <c r="H29" s="734">
        <v>1</v>
      </c>
      <c r="I29" s="771">
        <v>1</v>
      </c>
      <c r="J29" s="799"/>
      <c r="K29" s="748">
        <v>0</v>
      </c>
      <c r="L29" s="734"/>
      <c r="M29" s="771">
        <v>0</v>
      </c>
    </row>
    <row r="30" spans="1:13" ht="14.45" customHeight="1" x14ac:dyDescent="0.2">
      <c r="A30" s="789" t="s">
        <v>1780</v>
      </c>
      <c r="B30" s="780">
        <v>578087.29999999981</v>
      </c>
      <c r="C30" s="730">
        <v>1</v>
      </c>
      <c r="D30" s="793">
        <v>461</v>
      </c>
      <c r="E30" s="796" t="s">
        <v>1780</v>
      </c>
      <c r="F30" s="780">
        <v>355147.36999999988</v>
      </c>
      <c r="G30" s="748">
        <v>0.6143490265224647</v>
      </c>
      <c r="H30" s="734">
        <v>325</v>
      </c>
      <c r="I30" s="771">
        <v>0.70498915401301521</v>
      </c>
      <c r="J30" s="799">
        <v>222939.93</v>
      </c>
      <c r="K30" s="748">
        <v>0.38565097347753541</v>
      </c>
      <c r="L30" s="734">
        <v>136</v>
      </c>
      <c r="M30" s="771">
        <v>0.29501084598698479</v>
      </c>
    </row>
    <row r="31" spans="1:13" ht="14.45" customHeight="1" x14ac:dyDescent="0.2">
      <c r="A31" s="789" t="s">
        <v>1781</v>
      </c>
      <c r="B31" s="780">
        <v>1537844.6000000008</v>
      </c>
      <c r="C31" s="730">
        <v>1</v>
      </c>
      <c r="D31" s="793">
        <v>1139</v>
      </c>
      <c r="E31" s="796" t="s">
        <v>1781</v>
      </c>
      <c r="F31" s="780">
        <v>746751.67000000016</v>
      </c>
      <c r="G31" s="748">
        <v>0.48558330926284737</v>
      </c>
      <c r="H31" s="734">
        <v>501</v>
      </c>
      <c r="I31" s="771">
        <v>0.43985952589991223</v>
      </c>
      <c r="J31" s="799">
        <v>791092.93000000063</v>
      </c>
      <c r="K31" s="748">
        <v>0.51441669073715268</v>
      </c>
      <c r="L31" s="734">
        <v>638</v>
      </c>
      <c r="M31" s="771">
        <v>0.56014047410008783</v>
      </c>
    </row>
    <row r="32" spans="1:13" ht="14.45" customHeight="1" x14ac:dyDescent="0.2">
      <c r="A32" s="789" t="s">
        <v>1782</v>
      </c>
      <c r="B32" s="780">
        <v>4151.7699999999995</v>
      </c>
      <c r="C32" s="730">
        <v>1</v>
      </c>
      <c r="D32" s="793">
        <v>7</v>
      </c>
      <c r="E32" s="796" t="s">
        <v>1782</v>
      </c>
      <c r="F32" s="780">
        <v>2759.2999999999997</v>
      </c>
      <c r="G32" s="748">
        <v>0.66460810690380245</v>
      </c>
      <c r="H32" s="734">
        <v>5</v>
      </c>
      <c r="I32" s="771">
        <v>0.7142857142857143</v>
      </c>
      <c r="J32" s="799">
        <v>1392.47</v>
      </c>
      <c r="K32" s="748">
        <v>0.33539189309619755</v>
      </c>
      <c r="L32" s="734">
        <v>2</v>
      </c>
      <c r="M32" s="771">
        <v>0.2857142857142857</v>
      </c>
    </row>
    <row r="33" spans="1:13" ht="14.45" customHeight="1" thickBot="1" x14ac:dyDescent="0.25">
      <c r="A33" s="790" t="s">
        <v>1783</v>
      </c>
      <c r="B33" s="781">
        <v>120120.57000000004</v>
      </c>
      <c r="C33" s="737">
        <v>1</v>
      </c>
      <c r="D33" s="794">
        <v>195</v>
      </c>
      <c r="E33" s="797" t="s">
        <v>1783</v>
      </c>
      <c r="F33" s="781">
        <v>64021.000000000029</v>
      </c>
      <c r="G33" s="749">
        <v>0.53297282888351272</v>
      </c>
      <c r="H33" s="741">
        <v>99</v>
      </c>
      <c r="I33" s="772">
        <v>0.50769230769230766</v>
      </c>
      <c r="J33" s="800">
        <v>56099.570000000007</v>
      </c>
      <c r="K33" s="749">
        <v>0.46702717111648728</v>
      </c>
      <c r="L33" s="741">
        <v>96</v>
      </c>
      <c r="M33" s="772">
        <v>0.49230769230769234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D375EFF5-94BD-4E26-B6D8-0116A52BA221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2686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39" customWidth="1"/>
    <col min="5" max="5" width="13.5703125" style="329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0" customWidth="1"/>
    <col min="13" max="13" width="11.140625" style="330" customWidth="1"/>
    <col min="14" max="14" width="7.7109375" style="247" customWidth="1"/>
    <col min="15" max="15" width="7.7109375" style="340" customWidth="1"/>
    <col min="16" max="16" width="11.140625" style="330" customWidth="1"/>
    <col min="17" max="17" width="5.42578125" style="331" bestFit="1" customWidth="1"/>
    <col min="18" max="18" width="7.7109375" style="247" customWidth="1"/>
    <col min="19" max="19" width="5.42578125" style="331" bestFit="1" customWidth="1"/>
    <col min="20" max="20" width="7.7109375" style="340" customWidth="1"/>
    <col min="21" max="21" width="5.42578125" style="331" bestFit="1" customWidth="1"/>
    <col min="22" max="16384" width="8.85546875" style="247"/>
  </cols>
  <sheetData>
    <row r="1" spans="1:21" ht="18.600000000000001" customHeight="1" thickBot="1" x14ac:dyDescent="0.35">
      <c r="A1" s="546" t="s">
        <v>4049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</row>
    <row r="2" spans="1:21" ht="14.45" customHeight="1" thickBot="1" x14ac:dyDescent="0.25">
      <c r="A2" s="370" t="s">
        <v>328</v>
      </c>
      <c r="B2" s="337"/>
      <c r="C2" s="327"/>
      <c r="D2" s="327"/>
      <c r="E2" s="338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7"/>
      <c r="S2" s="327"/>
      <c r="T2" s="327"/>
      <c r="U2" s="327"/>
    </row>
    <row r="3" spans="1:21" ht="14.45" customHeight="1" thickBot="1" x14ac:dyDescent="0.25">
      <c r="A3" s="578"/>
      <c r="B3" s="579"/>
      <c r="C3" s="579"/>
      <c r="D3" s="579"/>
      <c r="E3" s="579"/>
      <c r="F3" s="579"/>
      <c r="G3" s="579"/>
      <c r="H3" s="579"/>
      <c r="I3" s="579"/>
      <c r="J3" s="579"/>
      <c r="K3" s="580" t="s">
        <v>158</v>
      </c>
      <c r="L3" s="581"/>
      <c r="M3" s="70">
        <f>SUBTOTAL(9,M7:M1048576)</f>
        <v>13641243.620000029</v>
      </c>
      <c r="N3" s="70">
        <f>SUBTOTAL(9,N7:N1048576)</f>
        <v>25925</v>
      </c>
      <c r="O3" s="70">
        <f>SUBTOTAL(9,O7:O1048576)</f>
        <v>9821</v>
      </c>
      <c r="P3" s="70">
        <f>SUBTOTAL(9,P7:P1048576)</f>
        <v>8890349.3000000175</v>
      </c>
      <c r="Q3" s="71">
        <f>IF(M3=0,0,P3/M3)</f>
        <v>0.65172571853826322</v>
      </c>
      <c r="R3" s="70">
        <f>SUBTOTAL(9,R7:R1048576)</f>
        <v>14754</v>
      </c>
      <c r="S3" s="71">
        <f>IF(N3=0,0,R3/N3)</f>
        <v>0.56910318225650913</v>
      </c>
      <c r="T3" s="70">
        <f>SUBTOTAL(9,T7:T1048576)</f>
        <v>5833</v>
      </c>
      <c r="U3" s="72">
        <f>IF(O3=0,0,T3/O3)</f>
        <v>0.59393137155075859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82" t="s">
        <v>15</v>
      </c>
      <c r="N4" s="583"/>
      <c r="O4" s="583"/>
      <c r="P4" s="584" t="s">
        <v>21</v>
      </c>
      <c r="Q4" s="583"/>
      <c r="R4" s="583"/>
      <c r="S4" s="583"/>
      <c r="T4" s="583"/>
      <c r="U4" s="585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5" t="s">
        <v>22</v>
      </c>
      <c r="Q5" s="576"/>
      <c r="R5" s="575" t="s">
        <v>13</v>
      </c>
      <c r="S5" s="576"/>
      <c r="T5" s="575" t="s">
        <v>20</v>
      </c>
      <c r="U5" s="577"/>
    </row>
    <row r="6" spans="1:21" s="329" customFormat="1" ht="14.45" customHeight="1" thickBot="1" x14ac:dyDescent="0.25">
      <c r="A6" s="801" t="s">
        <v>23</v>
      </c>
      <c r="B6" s="802" t="s">
        <v>5</v>
      </c>
      <c r="C6" s="801" t="s">
        <v>24</v>
      </c>
      <c r="D6" s="802" t="s">
        <v>6</v>
      </c>
      <c r="E6" s="802" t="s">
        <v>192</v>
      </c>
      <c r="F6" s="802" t="s">
        <v>25</v>
      </c>
      <c r="G6" s="802" t="s">
        <v>26</v>
      </c>
      <c r="H6" s="802" t="s">
        <v>8</v>
      </c>
      <c r="I6" s="802" t="s">
        <v>10</v>
      </c>
      <c r="J6" s="802" t="s">
        <v>11</v>
      </c>
      <c r="K6" s="802" t="s">
        <v>12</v>
      </c>
      <c r="L6" s="802" t="s">
        <v>27</v>
      </c>
      <c r="M6" s="803" t="s">
        <v>14</v>
      </c>
      <c r="N6" s="804" t="s">
        <v>28</v>
      </c>
      <c r="O6" s="804" t="s">
        <v>28</v>
      </c>
      <c r="P6" s="804" t="s">
        <v>14</v>
      </c>
      <c r="Q6" s="804" t="s">
        <v>2</v>
      </c>
      <c r="R6" s="804" t="s">
        <v>28</v>
      </c>
      <c r="S6" s="804" t="s">
        <v>2</v>
      </c>
      <c r="T6" s="804" t="s">
        <v>28</v>
      </c>
      <c r="U6" s="805" t="s">
        <v>2</v>
      </c>
    </row>
    <row r="7" spans="1:21" ht="14.45" customHeight="1" x14ac:dyDescent="0.2">
      <c r="A7" s="806">
        <v>12</v>
      </c>
      <c r="B7" s="807" t="s">
        <v>1740</v>
      </c>
      <c r="C7" s="807" t="s">
        <v>1744</v>
      </c>
      <c r="D7" s="808" t="s">
        <v>4045</v>
      </c>
      <c r="E7" s="809" t="s">
        <v>1755</v>
      </c>
      <c r="F7" s="807" t="s">
        <v>1741</v>
      </c>
      <c r="G7" s="807" t="s">
        <v>1784</v>
      </c>
      <c r="H7" s="807" t="s">
        <v>329</v>
      </c>
      <c r="I7" s="807" t="s">
        <v>1785</v>
      </c>
      <c r="J7" s="807" t="s">
        <v>921</v>
      </c>
      <c r="K7" s="807" t="s">
        <v>1786</v>
      </c>
      <c r="L7" s="810">
        <v>98.89</v>
      </c>
      <c r="M7" s="810">
        <v>98.89</v>
      </c>
      <c r="N7" s="807">
        <v>1</v>
      </c>
      <c r="O7" s="811">
        <v>1</v>
      </c>
      <c r="P7" s="810"/>
      <c r="Q7" s="812">
        <v>0</v>
      </c>
      <c r="R7" s="807"/>
      <c r="S7" s="812">
        <v>0</v>
      </c>
      <c r="T7" s="811"/>
      <c r="U7" s="231">
        <v>0</v>
      </c>
    </row>
    <row r="8" spans="1:21" ht="14.45" customHeight="1" x14ac:dyDescent="0.2">
      <c r="A8" s="813">
        <v>12</v>
      </c>
      <c r="B8" s="814" t="s">
        <v>1740</v>
      </c>
      <c r="C8" s="814" t="s">
        <v>1744</v>
      </c>
      <c r="D8" s="815" t="s">
        <v>4045</v>
      </c>
      <c r="E8" s="816" t="s">
        <v>1755</v>
      </c>
      <c r="F8" s="814" t="s">
        <v>1743</v>
      </c>
      <c r="G8" s="814" t="s">
        <v>1787</v>
      </c>
      <c r="H8" s="814" t="s">
        <v>329</v>
      </c>
      <c r="I8" s="814" t="s">
        <v>1788</v>
      </c>
      <c r="J8" s="814" t="s">
        <v>1789</v>
      </c>
      <c r="K8" s="814" t="s">
        <v>1790</v>
      </c>
      <c r="L8" s="817">
        <v>168.55</v>
      </c>
      <c r="M8" s="817">
        <v>16517.900000000001</v>
      </c>
      <c r="N8" s="814">
        <v>98</v>
      </c>
      <c r="O8" s="818">
        <v>14</v>
      </c>
      <c r="P8" s="817">
        <v>2359.7000000000003</v>
      </c>
      <c r="Q8" s="819">
        <v>0.14285714285714285</v>
      </c>
      <c r="R8" s="814">
        <v>14</v>
      </c>
      <c r="S8" s="819">
        <v>0.14285714285714285</v>
      </c>
      <c r="T8" s="818">
        <v>2</v>
      </c>
      <c r="U8" s="820">
        <v>0.14285714285714285</v>
      </c>
    </row>
    <row r="9" spans="1:21" ht="14.45" customHeight="1" x14ac:dyDescent="0.2">
      <c r="A9" s="813">
        <v>12</v>
      </c>
      <c r="B9" s="814" t="s">
        <v>1740</v>
      </c>
      <c r="C9" s="814" t="s">
        <v>1744</v>
      </c>
      <c r="D9" s="815" t="s">
        <v>4045</v>
      </c>
      <c r="E9" s="816" t="s">
        <v>1757</v>
      </c>
      <c r="F9" s="814" t="s">
        <v>1741</v>
      </c>
      <c r="G9" s="814" t="s">
        <v>1791</v>
      </c>
      <c r="H9" s="814" t="s">
        <v>647</v>
      </c>
      <c r="I9" s="814" t="s">
        <v>1468</v>
      </c>
      <c r="J9" s="814" t="s">
        <v>827</v>
      </c>
      <c r="K9" s="814" t="s">
        <v>1469</v>
      </c>
      <c r="L9" s="817">
        <v>633.49</v>
      </c>
      <c r="M9" s="817">
        <v>1266.98</v>
      </c>
      <c r="N9" s="814">
        <v>2</v>
      </c>
      <c r="O9" s="818">
        <v>2</v>
      </c>
      <c r="P9" s="817">
        <v>1266.98</v>
      </c>
      <c r="Q9" s="819">
        <v>1</v>
      </c>
      <c r="R9" s="814">
        <v>2</v>
      </c>
      <c r="S9" s="819">
        <v>1</v>
      </c>
      <c r="T9" s="818">
        <v>2</v>
      </c>
      <c r="U9" s="820">
        <v>1</v>
      </c>
    </row>
    <row r="10" spans="1:21" ht="14.45" customHeight="1" x14ac:dyDescent="0.2">
      <c r="A10" s="813">
        <v>12</v>
      </c>
      <c r="B10" s="814" t="s">
        <v>1740</v>
      </c>
      <c r="C10" s="814" t="s">
        <v>1744</v>
      </c>
      <c r="D10" s="815" t="s">
        <v>4045</v>
      </c>
      <c r="E10" s="816" t="s">
        <v>1757</v>
      </c>
      <c r="F10" s="814" t="s">
        <v>1741</v>
      </c>
      <c r="G10" s="814" t="s">
        <v>1791</v>
      </c>
      <c r="H10" s="814" t="s">
        <v>647</v>
      </c>
      <c r="I10" s="814" t="s">
        <v>1464</v>
      </c>
      <c r="J10" s="814" t="s">
        <v>827</v>
      </c>
      <c r="K10" s="814" t="s">
        <v>1465</v>
      </c>
      <c r="L10" s="817">
        <v>923.74</v>
      </c>
      <c r="M10" s="817">
        <v>923.74</v>
      </c>
      <c r="N10" s="814">
        <v>1</v>
      </c>
      <c r="O10" s="818">
        <v>1</v>
      </c>
      <c r="P10" s="817"/>
      <c r="Q10" s="819">
        <v>0</v>
      </c>
      <c r="R10" s="814"/>
      <c r="S10" s="819">
        <v>0</v>
      </c>
      <c r="T10" s="818"/>
      <c r="U10" s="820">
        <v>0</v>
      </c>
    </row>
    <row r="11" spans="1:21" ht="14.45" customHeight="1" x14ac:dyDescent="0.2">
      <c r="A11" s="813">
        <v>12</v>
      </c>
      <c r="B11" s="814" t="s">
        <v>1740</v>
      </c>
      <c r="C11" s="814" t="s">
        <v>1744</v>
      </c>
      <c r="D11" s="815" t="s">
        <v>4045</v>
      </c>
      <c r="E11" s="816" t="s">
        <v>1757</v>
      </c>
      <c r="F11" s="814" t="s">
        <v>1741</v>
      </c>
      <c r="G11" s="814" t="s">
        <v>1792</v>
      </c>
      <c r="H11" s="814" t="s">
        <v>329</v>
      </c>
      <c r="I11" s="814" t="s">
        <v>1793</v>
      </c>
      <c r="J11" s="814" t="s">
        <v>1794</v>
      </c>
      <c r="K11" s="814" t="s">
        <v>1795</v>
      </c>
      <c r="L11" s="817">
        <v>89.88</v>
      </c>
      <c r="M11" s="817">
        <v>179.76</v>
      </c>
      <c r="N11" s="814">
        <v>2</v>
      </c>
      <c r="O11" s="818">
        <v>1</v>
      </c>
      <c r="P11" s="817">
        <v>179.76</v>
      </c>
      <c r="Q11" s="819">
        <v>1</v>
      </c>
      <c r="R11" s="814">
        <v>2</v>
      </c>
      <c r="S11" s="819">
        <v>1</v>
      </c>
      <c r="T11" s="818">
        <v>1</v>
      </c>
      <c r="U11" s="820">
        <v>1</v>
      </c>
    </row>
    <row r="12" spans="1:21" ht="14.45" customHeight="1" x14ac:dyDescent="0.2">
      <c r="A12" s="813">
        <v>12</v>
      </c>
      <c r="B12" s="814" t="s">
        <v>1740</v>
      </c>
      <c r="C12" s="814" t="s">
        <v>1744</v>
      </c>
      <c r="D12" s="815" t="s">
        <v>4045</v>
      </c>
      <c r="E12" s="816" t="s">
        <v>1757</v>
      </c>
      <c r="F12" s="814" t="s">
        <v>1741</v>
      </c>
      <c r="G12" s="814" t="s">
        <v>1796</v>
      </c>
      <c r="H12" s="814" t="s">
        <v>329</v>
      </c>
      <c r="I12" s="814" t="s">
        <v>1797</v>
      </c>
      <c r="J12" s="814" t="s">
        <v>1798</v>
      </c>
      <c r="K12" s="814" t="s">
        <v>1799</v>
      </c>
      <c r="L12" s="817">
        <v>59.56</v>
      </c>
      <c r="M12" s="817">
        <v>59.56</v>
      </c>
      <c r="N12" s="814">
        <v>1</v>
      </c>
      <c r="O12" s="818">
        <v>1</v>
      </c>
      <c r="P12" s="817"/>
      <c r="Q12" s="819">
        <v>0</v>
      </c>
      <c r="R12" s="814"/>
      <c r="S12" s="819">
        <v>0</v>
      </c>
      <c r="T12" s="818"/>
      <c r="U12" s="820">
        <v>0</v>
      </c>
    </row>
    <row r="13" spans="1:21" ht="14.45" customHeight="1" x14ac:dyDescent="0.2">
      <c r="A13" s="813">
        <v>12</v>
      </c>
      <c r="B13" s="814" t="s">
        <v>1740</v>
      </c>
      <c r="C13" s="814" t="s">
        <v>1744</v>
      </c>
      <c r="D13" s="815" t="s">
        <v>4045</v>
      </c>
      <c r="E13" s="816" t="s">
        <v>1757</v>
      </c>
      <c r="F13" s="814" t="s">
        <v>1741</v>
      </c>
      <c r="G13" s="814" t="s">
        <v>1800</v>
      </c>
      <c r="H13" s="814" t="s">
        <v>647</v>
      </c>
      <c r="I13" s="814" t="s">
        <v>1591</v>
      </c>
      <c r="J13" s="814" t="s">
        <v>1213</v>
      </c>
      <c r="K13" s="814" t="s">
        <v>1592</v>
      </c>
      <c r="L13" s="817">
        <v>154.36000000000001</v>
      </c>
      <c r="M13" s="817">
        <v>463.08000000000004</v>
      </c>
      <c r="N13" s="814">
        <v>3</v>
      </c>
      <c r="O13" s="818">
        <v>3</v>
      </c>
      <c r="P13" s="817">
        <v>463.08000000000004</v>
      </c>
      <c r="Q13" s="819">
        <v>1</v>
      </c>
      <c r="R13" s="814">
        <v>3</v>
      </c>
      <c r="S13" s="819">
        <v>1</v>
      </c>
      <c r="T13" s="818">
        <v>3</v>
      </c>
      <c r="U13" s="820">
        <v>1</v>
      </c>
    </row>
    <row r="14" spans="1:21" ht="14.45" customHeight="1" x14ac:dyDescent="0.2">
      <c r="A14" s="813">
        <v>12</v>
      </c>
      <c r="B14" s="814" t="s">
        <v>1740</v>
      </c>
      <c r="C14" s="814" t="s">
        <v>1744</v>
      </c>
      <c r="D14" s="815" t="s">
        <v>4045</v>
      </c>
      <c r="E14" s="816" t="s">
        <v>1757</v>
      </c>
      <c r="F14" s="814" t="s">
        <v>1743</v>
      </c>
      <c r="G14" s="814" t="s">
        <v>1787</v>
      </c>
      <c r="H14" s="814" t="s">
        <v>329</v>
      </c>
      <c r="I14" s="814" t="s">
        <v>1788</v>
      </c>
      <c r="J14" s="814" t="s">
        <v>1789</v>
      </c>
      <c r="K14" s="814" t="s">
        <v>1790</v>
      </c>
      <c r="L14" s="817">
        <v>168.55</v>
      </c>
      <c r="M14" s="817">
        <v>2191.15</v>
      </c>
      <c r="N14" s="814">
        <v>13</v>
      </c>
      <c r="O14" s="818">
        <v>6</v>
      </c>
      <c r="P14" s="817"/>
      <c r="Q14" s="819">
        <v>0</v>
      </c>
      <c r="R14" s="814"/>
      <c r="S14" s="819">
        <v>0</v>
      </c>
      <c r="T14" s="818"/>
      <c r="U14" s="820">
        <v>0</v>
      </c>
    </row>
    <row r="15" spans="1:21" ht="14.45" customHeight="1" x14ac:dyDescent="0.2">
      <c r="A15" s="813">
        <v>12</v>
      </c>
      <c r="B15" s="814" t="s">
        <v>1740</v>
      </c>
      <c r="C15" s="814" t="s">
        <v>1744</v>
      </c>
      <c r="D15" s="815" t="s">
        <v>4045</v>
      </c>
      <c r="E15" s="816" t="s">
        <v>1758</v>
      </c>
      <c r="F15" s="814" t="s">
        <v>1741</v>
      </c>
      <c r="G15" s="814" t="s">
        <v>1791</v>
      </c>
      <c r="H15" s="814" t="s">
        <v>647</v>
      </c>
      <c r="I15" s="814" t="s">
        <v>1462</v>
      </c>
      <c r="J15" s="814" t="s">
        <v>833</v>
      </c>
      <c r="K15" s="814" t="s">
        <v>1463</v>
      </c>
      <c r="L15" s="817">
        <v>1385.62</v>
      </c>
      <c r="M15" s="817">
        <v>1385.62</v>
      </c>
      <c r="N15" s="814">
        <v>1</v>
      </c>
      <c r="O15" s="818">
        <v>1</v>
      </c>
      <c r="P15" s="817"/>
      <c r="Q15" s="819">
        <v>0</v>
      </c>
      <c r="R15" s="814"/>
      <c r="S15" s="819">
        <v>0</v>
      </c>
      <c r="T15" s="818"/>
      <c r="U15" s="820">
        <v>0</v>
      </c>
    </row>
    <row r="16" spans="1:21" ht="14.45" customHeight="1" x14ac:dyDescent="0.2">
      <c r="A16" s="813">
        <v>12</v>
      </c>
      <c r="B16" s="814" t="s">
        <v>1740</v>
      </c>
      <c r="C16" s="814" t="s">
        <v>1744</v>
      </c>
      <c r="D16" s="815" t="s">
        <v>4045</v>
      </c>
      <c r="E16" s="816" t="s">
        <v>1758</v>
      </c>
      <c r="F16" s="814" t="s">
        <v>1741</v>
      </c>
      <c r="G16" s="814" t="s">
        <v>1791</v>
      </c>
      <c r="H16" s="814" t="s">
        <v>647</v>
      </c>
      <c r="I16" s="814" t="s">
        <v>1472</v>
      </c>
      <c r="J16" s="814" t="s">
        <v>827</v>
      </c>
      <c r="K16" s="814" t="s">
        <v>1473</v>
      </c>
      <c r="L16" s="817">
        <v>490.89</v>
      </c>
      <c r="M16" s="817">
        <v>981.78</v>
      </c>
      <c r="N16" s="814">
        <v>2</v>
      </c>
      <c r="O16" s="818">
        <v>2</v>
      </c>
      <c r="P16" s="817">
        <v>490.89</v>
      </c>
      <c r="Q16" s="819">
        <v>0.5</v>
      </c>
      <c r="R16" s="814">
        <v>1</v>
      </c>
      <c r="S16" s="819">
        <v>0.5</v>
      </c>
      <c r="T16" s="818">
        <v>1</v>
      </c>
      <c r="U16" s="820">
        <v>0.5</v>
      </c>
    </row>
    <row r="17" spans="1:21" ht="14.45" customHeight="1" x14ac:dyDescent="0.2">
      <c r="A17" s="813">
        <v>12</v>
      </c>
      <c r="B17" s="814" t="s">
        <v>1740</v>
      </c>
      <c r="C17" s="814" t="s">
        <v>1744</v>
      </c>
      <c r="D17" s="815" t="s">
        <v>4045</v>
      </c>
      <c r="E17" s="816" t="s">
        <v>1758</v>
      </c>
      <c r="F17" s="814" t="s">
        <v>1741</v>
      </c>
      <c r="G17" s="814" t="s">
        <v>1801</v>
      </c>
      <c r="H17" s="814" t="s">
        <v>329</v>
      </c>
      <c r="I17" s="814" t="s">
        <v>1802</v>
      </c>
      <c r="J17" s="814" t="s">
        <v>1803</v>
      </c>
      <c r="K17" s="814" t="s">
        <v>1804</v>
      </c>
      <c r="L17" s="817">
        <v>174.59</v>
      </c>
      <c r="M17" s="817">
        <v>174.59</v>
      </c>
      <c r="N17" s="814">
        <v>1</v>
      </c>
      <c r="O17" s="818">
        <v>1</v>
      </c>
      <c r="P17" s="817">
        <v>174.59</v>
      </c>
      <c r="Q17" s="819">
        <v>1</v>
      </c>
      <c r="R17" s="814">
        <v>1</v>
      </c>
      <c r="S17" s="819">
        <v>1</v>
      </c>
      <c r="T17" s="818">
        <v>1</v>
      </c>
      <c r="U17" s="820">
        <v>1</v>
      </c>
    </row>
    <row r="18" spans="1:21" ht="14.45" customHeight="1" x14ac:dyDescent="0.2">
      <c r="A18" s="813">
        <v>12</v>
      </c>
      <c r="B18" s="814" t="s">
        <v>1740</v>
      </c>
      <c r="C18" s="814" t="s">
        <v>1744</v>
      </c>
      <c r="D18" s="815" t="s">
        <v>4045</v>
      </c>
      <c r="E18" s="816" t="s">
        <v>1758</v>
      </c>
      <c r="F18" s="814" t="s">
        <v>1741</v>
      </c>
      <c r="G18" s="814" t="s">
        <v>1796</v>
      </c>
      <c r="H18" s="814" t="s">
        <v>329</v>
      </c>
      <c r="I18" s="814" t="s">
        <v>1805</v>
      </c>
      <c r="J18" s="814" t="s">
        <v>1272</v>
      </c>
      <c r="K18" s="814" t="s">
        <v>1806</v>
      </c>
      <c r="L18" s="817">
        <v>42.54</v>
      </c>
      <c r="M18" s="817">
        <v>42.54</v>
      </c>
      <c r="N18" s="814">
        <v>1</v>
      </c>
      <c r="O18" s="818">
        <v>1</v>
      </c>
      <c r="P18" s="817"/>
      <c r="Q18" s="819">
        <v>0</v>
      </c>
      <c r="R18" s="814"/>
      <c r="S18" s="819">
        <v>0</v>
      </c>
      <c r="T18" s="818"/>
      <c r="U18" s="820">
        <v>0</v>
      </c>
    </row>
    <row r="19" spans="1:21" ht="14.45" customHeight="1" x14ac:dyDescent="0.2">
      <c r="A19" s="813">
        <v>12</v>
      </c>
      <c r="B19" s="814" t="s">
        <v>1740</v>
      </c>
      <c r="C19" s="814" t="s">
        <v>1744</v>
      </c>
      <c r="D19" s="815" t="s">
        <v>4045</v>
      </c>
      <c r="E19" s="816" t="s">
        <v>1758</v>
      </c>
      <c r="F19" s="814" t="s">
        <v>1741</v>
      </c>
      <c r="G19" s="814" t="s">
        <v>1807</v>
      </c>
      <c r="H19" s="814" t="s">
        <v>647</v>
      </c>
      <c r="I19" s="814" t="s">
        <v>1808</v>
      </c>
      <c r="J19" s="814" t="s">
        <v>1809</v>
      </c>
      <c r="K19" s="814" t="s">
        <v>1810</v>
      </c>
      <c r="L19" s="817">
        <v>659.9</v>
      </c>
      <c r="M19" s="817">
        <v>659.9</v>
      </c>
      <c r="N19" s="814">
        <v>1</v>
      </c>
      <c r="O19" s="818">
        <v>1</v>
      </c>
      <c r="P19" s="817"/>
      <c r="Q19" s="819">
        <v>0</v>
      </c>
      <c r="R19" s="814"/>
      <c r="S19" s="819">
        <v>0</v>
      </c>
      <c r="T19" s="818"/>
      <c r="U19" s="820">
        <v>0</v>
      </c>
    </row>
    <row r="20" spans="1:21" ht="14.45" customHeight="1" x14ac:dyDescent="0.2">
      <c r="A20" s="813">
        <v>12</v>
      </c>
      <c r="B20" s="814" t="s">
        <v>1740</v>
      </c>
      <c r="C20" s="814" t="s">
        <v>1744</v>
      </c>
      <c r="D20" s="815" t="s">
        <v>4045</v>
      </c>
      <c r="E20" s="816" t="s">
        <v>1758</v>
      </c>
      <c r="F20" s="814" t="s">
        <v>1741</v>
      </c>
      <c r="G20" s="814" t="s">
        <v>1800</v>
      </c>
      <c r="H20" s="814" t="s">
        <v>647</v>
      </c>
      <c r="I20" s="814" t="s">
        <v>1591</v>
      </c>
      <c r="J20" s="814" t="s">
        <v>1213</v>
      </c>
      <c r="K20" s="814" t="s">
        <v>1592</v>
      </c>
      <c r="L20" s="817">
        <v>154.36000000000001</v>
      </c>
      <c r="M20" s="817">
        <v>308.72000000000003</v>
      </c>
      <c r="N20" s="814">
        <v>2</v>
      </c>
      <c r="O20" s="818">
        <v>2</v>
      </c>
      <c r="P20" s="817">
        <v>154.36000000000001</v>
      </c>
      <c r="Q20" s="819">
        <v>0.5</v>
      </c>
      <c r="R20" s="814">
        <v>1</v>
      </c>
      <c r="S20" s="819">
        <v>0.5</v>
      </c>
      <c r="T20" s="818">
        <v>1</v>
      </c>
      <c r="U20" s="820">
        <v>0.5</v>
      </c>
    </row>
    <row r="21" spans="1:21" ht="14.45" customHeight="1" x14ac:dyDescent="0.2">
      <c r="A21" s="813">
        <v>12</v>
      </c>
      <c r="B21" s="814" t="s">
        <v>1740</v>
      </c>
      <c r="C21" s="814" t="s">
        <v>1744</v>
      </c>
      <c r="D21" s="815" t="s">
        <v>4045</v>
      </c>
      <c r="E21" s="816" t="s">
        <v>1758</v>
      </c>
      <c r="F21" s="814" t="s">
        <v>1741</v>
      </c>
      <c r="G21" s="814" t="s">
        <v>1800</v>
      </c>
      <c r="H21" s="814" t="s">
        <v>329</v>
      </c>
      <c r="I21" s="814" t="s">
        <v>1811</v>
      </c>
      <c r="J21" s="814" t="s">
        <v>1213</v>
      </c>
      <c r="K21" s="814" t="s">
        <v>1812</v>
      </c>
      <c r="L21" s="817">
        <v>225.06</v>
      </c>
      <c r="M21" s="817">
        <v>450.12</v>
      </c>
      <c r="N21" s="814">
        <v>2</v>
      </c>
      <c r="O21" s="818">
        <v>2</v>
      </c>
      <c r="P21" s="817">
        <v>225.06</v>
      </c>
      <c r="Q21" s="819">
        <v>0.5</v>
      </c>
      <c r="R21" s="814">
        <v>1</v>
      </c>
      <c r="S21" s="819">
        <v>0.5</v>
      </c>
      <c r="T21" s="818">
        <v>1</v>
      </c>
      <c r="U21" s="820">
        <v>0.5</v>
      </c>
    </row>
    <row r="22" spans="1:21" ht="14.45" customHeight="1" x14ac:dyDescent="0.2">
      <c r="A22" s="813">
        <v>12</v>
      </c>
      <c r="B22" s="814" t="s">
        <v>1740</v>
      </c>
      <c r="C22" s="814" t="s">
        <v>1744</v>
      </c>
      <c r="D22" s="815" t="s">
        <v>4045</v>
      </c>
      <c r="E22" s="816" t="s">
        <v>1758</v>
      </c>
      <c r="F22" s="814" t="s">
        <v>1743</v>
      </c>
      <c r="G22" s="814" t="s">
        <v>1787</v>
      </c>
      <c r="H22" s="814" t="s">
        <v>329</v>
      </c>
      <c r="I22" s="814" t="s">
        <v>1788</v>
      </c>
      <c r="J22" s="814" t="s">
        <v>1789</v>
      </c>
      <c r="K22" s="814" t="s">
        <v>1790</v>
      </c>
      <c r="L22" s="817">
        <v>168.55</v>
      </c>
      <c r="M22" s="817">
        <v>337.1</v>
      </c>
      <c r="N22" s="814">
        <v>2</v>
      </c>
      <c r="O22" s="818">
        <v>1</v>
      </c>
      <c r="P22" s="817"/>
      <c r="Q22" s="819">
        <v>0</v>
      </c>
      <c r="R22" s="814"/>
      <c r="S22" s="819">
        <v>0</v>
      </c>
      <c r="T22" s="818"/>
      <c r="U22" s="820">
        <v>0</v>
      </c>
    </row>
    <row r="23" spans="1:21" ht="14.45" customHeight="1" x14ac:dyDescent="0.2">
      <c r="A23" s="813">
        <v>12</v>
      </c>
      <c r="B23" s="814" t="s">
        <v>1740</v>
      </c>
      <c r="C23" s="814" t="s">
        <v>1744</v>
      </c>
      <c r="D23" s="815" t="s">
        <v>4045</v>
      </c>
      <c r="E23" s="816" t="s">
        <v>1759</v>
      </c>
      <c r="F23" s="814" t="s">
        <v>1741</v>
      </c>
      <c r="G23" s="814" t="s">
        <v>1796</v>
      </c>
      <c r="H23" s="814" t="s">
        <v>329</v>
      </c>
      <c r="I23" s="814" t="s">
        <v>1797</v>
      </c>
      <c r="J23" s="814" t="s">
        <v>1798</v>
      </c>
      <c r="K23" s="814" t="s">
        <v>1799</v>
      </c>
      <c r="L23" s="817">
        <v>59.56</v>
      </c>
      <c r="M23" s="817">
        <v>59.56</v>
      </c>
      <c r="N23" s="814">
        <v>1</v>
      </c>
      <c r="O23" s="818">
        <v>1</v>
      </c>
      <c r="P23" s="817">
        <v>59.56</v>
      </c>
      <c r="Q23" s="819">
        <v>1</v>
      </c>
      <c r="R23" s="814">
        <v>1</v>
      </c>
      <c r="S23" s="819">
        <v>1</v>
      </c>
      <c r="T23" s="818">
        <v>1</v>
      </c>
      <c r="U23" s="820">
        <v>1</v>
      </c>
    </row>
    <row r="24" spans="1:21" ht="14.45" customHeight="1" x14ac:dyDescent="0.2">
      <c r="A24" s="813">
        <v>12</v>
      </c>
      <c r="B24" s="814" t="s">
        <v>1740</v>
      </c>
      <c r="C24" s="814" t="s">
        <v>1744</v>
      </c>
      <c r="D24" s="815" t="s">
        <v>4045</v>
      </c>
      <c r="E24" s="816" t="s">
        <v>1759</v>
      </c>
      <c r="F24" s="814" t="s">
        <v>1741</v>
      </c>
      <c r="G24" s="814" t="s">
        <v>1800</v>
      </c>
      <c r="H24" s="814" t="s">
        <v>647</v>
      </c>
      <c r="I24" s="814" t="s">
        <v>1591</v>
      </c>
      <c r="J24" s="814" t="s">
        <v>1213</v>
      </c>
      <c r="K24" s="814" t="s">
        <v>1592</v>
      </c>
      <c r="L24" s="817">
        <v>154.36000000000001</v>
      </c>
      <c r="M24" s="817">
        <v>154.36000000000001</v>
      </c>
      <c r="N24" s="814">
        <v>1</v>
      </c>
      <c r="O24" s="818">
        <v>1</v>
      </c>
      <c r="P24" s="817"/>
      <c r="Q24" s="819">
        <v>0</v>
      </c>
      <c r="R24" s="814"/>
      <c r="S24" s="819">
        <v>0</v>
      </c>
      <c r="T24" s="818"/>
      <c r="U24" s="820">
        <v>0</v>
      </c>
    </row>
    <row r="25" spans="1:21" ht="14.45" customHeight="1" x14ac:dyDescent="0.2">
      <c r="A25" s="813">
        <v>12</v>
      </c>
      <c r="B25" s="814" t="s">
        <v>1740</v>
      </c>
      <c r="C25" s="814" t="s">
        <v>1744</v>
      </c>
      <c r="D25" s="815" t="s">
        <v>4045</v>
      </c>
      <c r="E25" s="816" t="s">
        <v>1759</v>
      </c>
      <c r="F25" s="814" t="s">
        <v>1743</v>
      </c>
      <c r="G25" s="814" t="s">
        <v>1787</v>
      </c>
      <c r="H25" s="814" t="s">
        <v>329</v>
      </c>
      <c r="I25" s="814" t="s">
        <v>1788</v>
      </c>
      <c r="J25" s="814" t="s">
        <v>1789</v>
      </c>
      <c r="K25" s="814" t="s">
        <v>1790</v>
      </c>
      <c r="L25" s="817">
        <v>168.55</v>
      </c>
      <c r="M25" s="817">
        <v>1011.3000000000001</v>
      </c>
      <c r="N25" s="814">
        <v>6</v>
      </c>
      <c r="O25" s="818">
        <v>3</v>
      </c>
      <c r="P25" s="817"/>
      <c r="Q25" s="819">
        <v>0</v>
      </c>
      <c r="R25" s="814"/>
      <c r="S25" s="819">
        <v>0</v>
      </c>
      <c r="T25" s="818"/>
      <c r="U25" s="820">
        <v>0</v>
      </c>
    </row>
    <row r="26" spans="1:21" ht="14.45" customHeight="1" x14ac:dyDescent="0.2">
      <c r="A26" s="813">
        <v>12</v>
      </c>
      <c r="B26" s="814" t="s">
        <v>1740</v>
      </c>
      <c r="C26" s="814" t="s">
        <v>1744</v>
      </c>
      <c r="D26" s="815" t="s">
        <v>4045</v>
      </c>
      <c r="E26" s="816" t="s">
        <v>1761</v>
      </c>
      <c r="F26" s="814" t="s">
        <v>1741</v>
      </c>
      <c r="G26" s="814" t="s">
        <v>1800</v>
      </c>
      <c r="H26" s="814" t="s">
        <v>647</v>
      </c>
      <c r="I26" s="814" t="s">
        <v>1591</v>
      </c>
      <c r="J26" s="814" t="s">
        <v>1213</v>
      </c>
      <c r="K26" s="814" t="s">
        <v>1592</v>
      </c>
      <c r="L26" s="817">
        <v>154.36000000000001</v>
      </c>
      <c r="M26" s="817">
        <v>154.36000000000001</v>
      </c>
      <c r="N26" s="814">
        <v>1</v>
      </c>
      <c r="O26" s="818">
        <v>1</v>
      </c>
      <c r="P26" s="817"/>
      <c r="Q26" s="819">
        <v>0</v>
      </c>
      <c r="R26" s="814"/>
      <c r="S26" s="819">
        <v>0</v>
      </c>
      <c r="T26" s="818"/>
      <c r="U26" s="820">
        <v>0</v>
      </c>
    </row>
    <row r="27" spans="1:21" ht="14.45" customHeight="1" x14ac:dyDescent="0.2">
      <c r="A27" s="813">
        <v>12</v>
      </c>
      <c r="B27" s="814" t="s">
        <v>1740</v>
      </c>
      <c r="C27" s="814" t="s">
        <v>1744</v>
      </c>
      <c r="D27" s="815" t="s">
        <v>4045</v>
      </c>
      <c r="E27" s="816" t="s">
        <v>1761</v>
      </c>
      <c r="F27" s="814" t="s">
        <v>1743</v>
      </c>
      <c r="G27" s="814" t="s">
        <v>1787</v>
      </c>
      <c r="H27" s="814" t="s">
        <v>329</v>
      </c>
      <c r="I27" s="814" t="s">
        <v>1788</v>
      </c>
      <c r="J27" s="814" t="s">
        <v>1789</v>
      </c>
      <c r="K27" s="814" t="s">
        <v>1790</v>
      </c>
      <c r="L27" s="817">
        <v>168.55</v>
      </c>
      <c r="M27" s="817">
        <v>18371.95</v>
      </c>
      <c r="N27" s="814">
        <v>109</v>
      </c>
      <c r="O27" s="818">
        <v>24</v>
      </c>
      <c r="P27" s="817">
        <v>6236.35</v>
      </c>
      <c r="Q27" s="819">
        <v>0.33944954128440369</v>
      </c>
      <c r="R27" s="814">
        <v>37</v>
      </c>
      <c r="S27" s="819">
        <v>0.33944954128440369</v>
      </c>
      <c r="T27" s="818">
        <v>8</v>
      </c>
      <c r="U27" s="820">
        <v>0.33333333333333331</v>
      </c>
    </row>
    <row r="28" spans="1:21" ht="14.45" customHeight="1" x14ac:dyDescent="0.2">
      <c r="A28" s="813">
        <v>12</v>
      </c>
      <c r="B28" s="814" t="s">
        <v>1740</v>
      </c>
      <c r="C28" s="814" t="s">
        <v>1744</v>
      </c>
      <c r="D28" s="815" t="s">
        <v>4045</v>
      </c>
      <c r="E28" s="816" t="s">
        <v>1761</v>
      </c>
      <c r="F28" s="814" t="s">
        <v>1743</v>
      </c>
      <c r="G28" s="814" t="s">
        <v>1787</v>
      </c>
      <c r="H28" s="814" t="s">
        <v>329</v>
      </c>
      <c r="I28" s="814" t="s">
        <v>1813</v>
      </c>
      <c r="J28" s="814" t="s">
        <v>1814</v>
      </c>
      <c r="K28" s="814" t="s">
        <v>1815</v>
      </c>
      <c r="L28" s="817">
        <v>321.04000000000002</v>
      </c>
      <c r="M28" s="817">
        <v>1605.2</v>
      </c>
      <c r="N28" s="814">
        <v>5</v>
      </c>
      <c r="O28" s="818">
        <v>1</v>
      </c>
      <c r="P28" s="817"/>
      <c r="Q28" s="819">
        <v>0</v>
      </c>
      <c r="R28" s="814"/>
      <c r="S28" s="819">
        <v>0</v>
      </c>
      <c r="T28" s="818"/>
      <c r="U28" s="820">
        <v>0</v>
      </c>
    </row>
    <row r="29" spans="1:21" ht="14.45" customHeight="1" x14ac:dyDescent="0.2">
      <c r="A29" s="813">
        <v>12</v>
      </c>
      <c r="B29" s="814" t="s">
        <v>1740</v>
      </c>
      <c r="C29" s="814" t="s">
        <v>1744</v>
      </c>
      <c r="D29" s="815" t="s">
        <v>4045</v>
      </c>
      <c r="E29" s="816" t="s">
        <v>1761</v>
      </c>
      <c r="F29" s="814" t="s">
        <v>1743</v>
      </c>
      <c r="G29" s="814" t="s">
        <v>1787</v>
      </c>
      <c r="H29" s="814" t="s">
        <v>329</v>
      </c>
      <c r="I29" s="814" t="s">
        <v>1816</v>
      </c>
      <c r="J29" s="814" t="s">
        <v>1817</v>
      </c>
      <c r="K29" s="814" t="s">
        <v>1818</v>
      </c>
      <c r="L29" s="817">
        <v>494.5</v>
      </c>
      <c r="M29" s="817">
        <v>989</v>
      </c>
      <c r="N29" s="814">
        <v>2</v>
      </c>
      <c r="O29" s="818">
        <v>1</v>
      </c>
      <c r="P29" s="817"/>
      <c r="Q29" s="819">
        <v>0</v>
      </c>
      <c r="R29" s="814"/>
      <c r="S29" s="819">
        <v>0</v>
      </c>
      <c r="T29" s="818"/>
      <c r="U29" s="820">
        <v>0</v>
      </c>
    </row>
    <row r="30" spans="1:21" ht="14.45" customHeight="1" x14ac:dyDescent="0.2">
      <c r="A30" s="813">
        <v>12</v>
      </c>
      <c r="B30" s="814" t="s">
        <v>1740</v>
      </c>
      <c r="C30" s="814" t="s">
        <v>1744</v>
      </c>
      <c r="D30" s="815" t="s">
        <v>4045</v>
      </c>
      <c r="E30" s="816" t="s">
        <v>1761</v>
      </c>
      <c r="F30" s="814" t="s">
        <v>1743</v>
      </c>
      <c r="G30" s="814" t="s">
        <v>1787</v>
      </c>
      <c r="H30" s="814" t="s">
        <v>329</v>
      </c>
      <c r="I30" s="814" t="s">
        <v>1819</v>
      </c>
      <c r="J30" s="814" t="s">
        <v>1820</v>
      </c>
      <c r="K30" s="814" t="s">
        <v>1821</v>
      </c>
      <c r="L30" s="817">
        <v>50.6</v>
      </c>
      <c r="M30" s="817">
        <v>607.20000000000005</v>
      </c>
      <c r="N30" s="814">
        <v>12</v>
      </c>
      <c r="O30" s="818">
        <v>1</v>
      </c>
      <c r="P30" s="817"/>
      <c r="Q30" s="819">
        <v>0</v>
      </c>
      <c r="R30" s="814"/>
      <c r="S30" s="819">
        <v>0</v>
      </c>
      <c r="T30" s="818"/>
      <c r="U30" s="820">
        <v>0</v>
      </c>
    </row>
    <row r="31" spans="1:21" ht="14.45" customHeight="1" x14ac:dyDescent="0.2">
      <c r="A31" s="813">
        <v>12</v>
      </c>
      <c r="B31" s="814" t="s">
        <v>1740</v>
      </c>
      <c r="C31" s="814" t="s">
        <v>1744</v>
      </c>
      <c r="D31" s="815" t="s">
        <v>4045</v>
      </c>
      <c r="E31" s="816" t="s">
        <v>1764</v>
      </c>
      <c r="F31" s="814" t="s">
        <v>1743</v>
      </c>
      <c r="G31" s="814" t="s">
        <v>1787</v>
      </c>
      <c r="H31" s="814" t="s">
        <v>329</v>
      </c>
      <c r="I31" s="814" t="s">
        <v>1788</v>
      </c>
      <c r="J31" s="814" t="s">
        <v>1789</v>
      </c>
      <c r="K31" s="814" t="s">
        <v>1790</v>
      </c>
      <c r="L31" s="817">
        <v>168.55</v>
      </c>
      <c r="M31" s="817">
        <v>4719.4000000000005</v>
      </c>
      <c r="N31" s="814">
        <v>28</v>
      </c>
      <c r="O31" s="818">
        <v>9</v>
      </c>
      <c r="P31" s="817">
        <v>1011.3000000000001</v>
      </c>
      <c r="Q31" s="819">
        <v>0.21428571428571427</v>
      </c>
      <c r="R31" s="814">
        <v>6</v>
      </c>
      <c r="S31" s="819">
        <v>0.21428571428571427</v>
      </c>
      <c r="T31" s="818">
        <v>3</v>
      </c>
      <c r="U31" s="820">
        <v>0.33333333333333331</v>
      </c>
    </row>
    <row r="32" spans="1:21" ht="14.45" customHeight="1" x14ac:dyDescent="0.2">
      <c r="A32" s="813">
        <v>12</v>
      </c>
      <c r="B32" s="814" t="s">
        <v>1740</v>
      </c>
      <c r="C32" s="814" t="s">
        <v>1744</v>
      </c>
      <c r="D32" s="815" t="s">
        <v>4045</v>
      </c>
      <c r="E32" s="816" t="s">
        <v>1765</v>
      </c>
      <c r="F32" s="814" t="s">
        <v>1741</v>
      </c>
      <c r="G32" s="814" t="s">
        <v>1822</v>
      </c>
      <c r="H32" s="814" t="s">
        <v>647</v>
      </c>
      <c r="I32" s="814" t="s">
        <v>1601</v>
      </c>
      <c r="J32" s="814" t="s">
        <v>1602</v>
      </c>
      <c r="K32" s="814" t="s">
        <v>1603</v>
      </c>
      <c r="L32" s="817">
        <v>168.41</v>
      </c>
      <c r="M32" s="817">
        <v>168.41</v>
      </c>
      <c r="N32" s="814">
        <v>1</v>
      </c>
      <c r="O32" s="818">
        <v>1</v>
      </c>
      <c r="P32" s="817"/>
      <c r="Q32" s="819">
        <v>0</v>
      </c>
      <c r="R32" s="814"/>
      <c r="S32" s="819">
        <v>0</v>
      </c>
      <c r="T32" s="818"/>
      <c r="U32" s="820">
        <v>0</v>
      </c>
    </row>
    <row r="33" spans="1:21" ht="14.45" customHeight="1" x14ac:dyDescent="0.2">
      <c r="A33" s="813">
        <v>12</v>
      </c>
      <c r="B33" s="814" t="s">
        <v>1740</v>
      </c>
      <c r="C33" s="814" t="s">
        <v>1744</v>
      </c>
      <c r="D33" s="815" t="s">
        <v>4045</v>
      </c>
      <c r="E33" s="816" t="s">
        <v>1765</v>
      </c>
      <c r="F33" s="814" t="s">
        <v>1741</v>
      </c>
      <c r="G33" s="814" t="s">
        <v>1784</v>
      </c>
      <c r="H33" s="814" t="s">
        <v>329</v>
      </c>
      <c r="I33" s="814" t="s">
        <v>1785</v>
      </c>
      <c r="J33" s="814" t="s">
        <v>921</v>
      </c>
      <c r="K33" s="814" t="s">
        <v>1786</v>
      </c>
      <c r="L33" s="817">
        <v>98.89</v>
      </c>
      <c r="M33" s="817">
        <v>98.89</v>
      </c>
      <c r="N33" s="814">
        <v>1</v>
      </c>
      <c r="O33" s="818">
        <v>1</v>
      </c>
      <c r="P33" s="817"/>
      <c r="Q33" s="819">
        <v>0</v>
      </c>
      <c r="R33" s="814"/>
      <c r="S33" s="819">
        <v>0</v>
      </c>
      <c r="T33" s="818"/>
      <c r="U33" s="820">
        <v>0</v>
      </c>
    </row>
    <row r="34" spans="1:21" ht="14.45" customHeight="1" x14ac:dyDescent="0.2">
      <c r="A34" s="813">
        <v>12</v>
      </c>
      <c r="B34" s="814" t="s">
        <v>1740</v>
      </c>
      <c r="C34" s="814" t="s">
        <v>1744</v>
      </c>
      <c r="D34" s="815" t="s">
        <v>4045</v>
      </c>
      <c r="E34" s="816" t="s">
        <v>1765</v>
      </c>
      <c r="F34" s="814" t="s">
        <v>1741</v>
      </c>
      <c r="G34" s="814" t="s">
        <v>1800</v>
      </c>
      <c r="H34" s="814" t="s">
        <v>329</v>
      </c>
      <c r="I34" s="814" t="s">
        <v>1811</v>
      </c>
      <c r="J34" s="814" t="s">
        <v>1213</v>
      </c>
      <c r="K34" s="814" t="s">
        <v>1812</v>
      </c>
      <c r="L34" s="817">
        <v>225.06</v>
      </c>
      <c r="M34" s="817">
        <v>450.12</v>
      </c>
      <c r="N34" s="814">
        <v>2</v>
      </c>
      <c r="O34" s="818">
        <v>1</v>
      </c>
      <c r="P34" s="817"/>
      <c r="Q34" s="819">
        <v>0</v>
      </c>
      <c r="R34" s="814"/>
      <c r="S34" s="819">
        <v>0</v>
      </c>
      <c r="T34" s="818"/>
      <c r="U34" s="820">
        <v>0</v>
      </c>
    </row>
    <row r="35" spans="1:21" ht="14.45" customHeight="1" x14ac:dyDescent="0.2">
      <c r="A35" s="813">
        <v>12</v>
      </c>
      <c r="B35" s="814" t="s">
        <v>1740</v>
      </c>
      <c r="C35" s="814" t="s">
        <v>1744</v>
      </c>
      <c r="D35" s="815" t="s">
        <v>4045</v>
      </c>
      <c r="E35" s="816" t="s">
        <v>1765</v>
      </c>
      <c r="F35" s="814" t="s">
        <v>1743</v>
      </c>
      <c r="G35" s="814" t="s">
        <v>1787</v>
      </c>
      <c r="H35" s="814" t="s">
        <v>329</v>
      </c>
      <c r="I35" s="814" t="s">
        <v>1788</v>
      </c>
      <c r="J35" s="814" t="s">
        <v>1789</v>
      </c>
      <c r="K35" s="814" t="s">
        <v>1790</v>
      </c>
      <c r="L35" s="817">
        <v>168.55</v>
      </c>
      <c r="M35" s="817">
        <v>10450.1</v>
      </c>
      <c r="N35" s="814">
        <v>62</v>
      </c>
      <c r="O35" s="818">
        <v>16</v>
      </c>
      <c r="P35" s="817">
        <v>3876.6500000000005</v>
      </c>
      <c r="Q35" s="819">
        <v>0.37096774193548393</v>
      </c>
      <c r="R35" s="814">
        <v>23</v>
      </c>
      <c r="S35" s="819">
        <v>0.37096774193548387</v>
      </c>
      <c r="T35" s="818">
        <v>4</v>
      </c>
      <c r="U35" s="820">
        <v>0.25</v>
      </c>
    </row>
    <row r="36" spans="1:21" ht="14.45" customHeight="1" x14ac:dyDescent="0.2">
      <c r="A36" s="813">
        <v>12</v>
      </c>
      <c r="B36" s="814" t="s">
        <v>1740</v>
      </c>
      <c r="C36" s="814" t="s">
        <v>1744</v>
      </c>
      <c r="D36" s="815" t="s">
        <v>4045</v>
      </c>
      <c r="E36" s="816" t="s">
        <v>1765</v>
      </c>
      <c r="F36" s="814" t="s">
        <v>1743</v>
      </c>
      <c r="G36" s="814" t="s">
        <v>1787</v>
      </c>
      <c r="H36" s="814" t="s">
        <v>329</v>
      </c>
      <c r="I36" s="814" t="s">
        <v>1819</v>
      </c>
      <c r="J36" s="814" t="s">
        <v>1820</v>
      </c>
      <c r="K36" s="814" t="s">
        <v>1821</v>
      </c>
      <c r="L36" s="817">
        <v>50.6</v>
      </c>
      <c r="M36" s="817">
        <v>101.2</v>
      </c>
      <c r="N36" s="814">
        <v>2</v>
      </c>
      <c r="O36" s="818">
        <v>1</v>
      </c>
      <c r="P36" s="817"/>
      <c r="Q36" s="819">
        <v>0</v>
      </c>
      <c r="R36" s="814"/>
      <c r="S36" s="819">
        <v>0</v>
      </c>
      <c r="T36" s="818"/>
      <c r="U36" s="820">
        <v>0</v>
      </c>
    </row>
    <row r="37" spans="1:21" ht="14.45" customHeight="1" x14ac:dyDescent="0.2">
      <c r="A37" s="813">
        <v>12</v>
      </c>
      <c r="B37" s="814" t="s">
        <v>1740</v>
      </c>
      <c r="C37" s="814" t="s">
        <v>1744</v>
      </c>
      <c r="D37" s="815" t="s">
        <v>4045</v>
      </c>
      <c r="E37" s="816" t="s">
        <v>1765</v>
      </c>
      <c r="F37" s="814" t="s">
        <v>1743</v>
      </c>
      <c r="G37" s="814" t="s">
        <v>1787</v>
      </c>
      <c r="H37" s="814" t="s">
        <v>329</v>
      </c>
      <c r="I37" s="814" t="s">
        <v>1823</v>
      </c>
      <c r="J37" s="814" t="s">
        <v>1817</v>
      </c>
      <c r="K37" s="814" t="s">
        <v>1824</v>
      </c>
      <c r="L37" s="817">
        <v>494.5</v>
      </c>
      <c r="M37" s="817">
        <v>989</v>
      </c>
      <c r="N37" s="814">
        <v>2</v>
      </c>
      <c r="O37" s="818">
        <v>1</v>
      </c>
      <c r="P37" s="817"/>
      <c r="Q37" s="819">
        <v>0</v>
      </c>
      <c r="R37" s="814"/>
      <c r="S37" s="819">
        <v>0</v>
      </c>
      <c r="T37" s="818"/>
      <c r="U37" s="820">
        <v>0</v>
      </c>
    </row>
    <row r="38" spans="1:21" ht="14.45" customHeight="1" x14ac:dyDescent="0.2">
      <c r="A38" s="813">
        <v>12</v>
      </c>
      <c r="B38" s="814" t="s">
        <v>1740</v>
      </c>
      <c r="C38" s="814" t="s">
        <v>1744</v>
      </c>
      <c r="D38" s="815" t="s">
        <v>4045</v>
      </c>
      <c r="E38" s="816" t="s">
        <v>1776</v>
      </c>
      <c r="F38" s="814" t="s">
        <v>1743</v>
      </c>
      <c r="G38" s="814" t="s">
        <v>1787</v>
      </c>
      <c r="H38" s="814" t="s">
        <v>329</v>
      </c>
      <c r="I38" s="814" t="s">
        <v>1788</v>
      </c>
      <c r="J38" s="814" t="s">
        <v>1789</v>
      </c>
      <c r="K38" s="814" t="s">
        <v>1790</v>
      </c>
      <c r="L38" s="817">
        <v>168.55</v>
      </c>
      <c r="M38" s="817">
        <v>6573.4500000000007</v>
      </c>
      <c r="N38" s="814">
        <v>39</v>
      </c>
      <c r="O38" s="818">
        <v>7</v>
      </c>
      <c r="P38" s="817">
        <v>1516.9500000000003</v>
      </c>
      <c r="Q38" s="819">
        <v>0.23076923076923078</v>
      </c>
      <c r="R38" s="814">
        <v>9</v>
      </c>
      <c r="S38" s="819">
        <v>0.23076923076923078</v>
      </c>
      <c r="T38" s="818">
        <v>2</v>
      </c>
      <c r="U38" s="820">
        <v>0.2857142857142857</v>
      </c>
    </row>
    <row r="39" spans="1:21" ht="14.45" customHeight="1" x14ac:dyDescent="0.2">
      <c r="A39" s="813">
        <v>12</v>
      </c>
      <c r="B39" s="814" t="s">
        <v>1740</v>
      </c>
      <c r="C39" s="814" t="s">
        <v>1744</v>
      </c>
      <c r="D39" s="815" t="s">
        <v>4045</v>
      </c>
      <c r="E39" s="816" t="s">
        <v>1778</v>
      </c>
      <c r="F39" s="814" t="s">
        <v>1741</v>
      </c>
      <c r="G39" s="814" t="s">
        <v>1825</v>
      </c>
      <c r="H39" s="814" t="s">
        <v>647</v>
      </c>
      <c r="I39" s="814" t="s">
        <v>1676</v>
      </c>
      <c r="J39" s="814" t="s">
        <v>1012</v>
      </c>
      <c r="K39" s="814" t="s">
        <v>1016</v>
      </c>
      <c r="L39" s="817">
        <v>0</v>
      </c>
      <c r="M39" s="817">
        <v>0</v>
      </c>
      <c r="N39" s="814">
        <v>1</v>
      </c>
      <c r="O39" s="818">
        <v>1</v>
      </c>
      <c r="P39" s="817">
        <v>0</v>
      </c>
      <c r="Q39" s="819"/>
      <c r="R39" s="814">
        <v>1</v>
      </c>
      <c r="S39" s="819">
        <v>1</v>
      </c>
      <c r="T39" s="818">
        <v>1</v>
      </c>
      <c r="U39" s="820">
        <v>1</v>
      </c>
    </row>
    <row r="40" spans="1:21" ht="14.45" customHeight="1" x14ac:dyDescent="0.2">
      <c r="A40" s="813">
        <v>12</v>
      </c>
      <c r="B40" s="814" t="s">
        <v>1740</v>
      </c>
      <c r="C40" s="814" t="s">
        <v>1744</v>
      </c>
      <c r="D40" s="815" t="s">
        <v>4045</v>
      </c>
      <c r="E40" s="816" t="s">
        <v>1778</v>
      </c>
      <c r="F40" s="814" t="s">
        <v>1743</v>
      </c>
      <c r="G40" s="814" t="s">
        <v>1787</v>
      </c>
      <c r="H40" s="814" t="s">
        <v>329</v>
      </c>
      <c r="I40" s="814" t="s">
        <v>1788</v>
      </c>
      <c r="J40" s="814" t="s">
        <v>1789</v>
      </c>
      <c r="K40" s="814" t="s">
        <v>1790</v>
      </c>
      <c r="L40" s="817">
        <v>168.55</v>
      </c>
      <c r="M40" s="817">
        <v>7921.8500000000013</v>
      </c>
      <c r="N40" s="814">
        <v>47</v>
      </c>
      <c r="O40" s="818">
        <v>11</v>
      </c>
      <c r="P40" s="817">
        <v>1011.3000000000001</v>
      </c>
      <c r="Q40" s="819">
        <v>0.1276595744680851</v>
      </c>
      <c r="R40" s="814">
        <v>6</v>
      </c>
      <c r="S40" s="819">
        <v>0.1276595744680851</v>
      </c>
      <c r="T40" s="818">
        <v>3</v>
      </c>
      <c r="U40" s="820">
        <v>0.27272727272727271</v>
      </c>
    </row>
    <row r="41" spans="1:21" ht="14.45" customHeight="1" x14ac:dyDescent="0.2">
      <c r="A41" s="813">
        <v>12</v>
      </c>
      <c r="B41" s="814" t="s">
        <v>1740</v>
      </c>
      <c r="C41" s="814" t="s">
        <v>1744</v>
      </c>
      <c r="D41" s="815" t="s">
        <v>4045</v>
      </c>
      <c r="E41" s="816" t="s">
        <v>1778</v>
      </c>
      <c r="F41" s="814" t="s">
        <v>1743</v>
      </c>
      <c r="G41" s="814" t="s">
        <v>1787</v>
      </c>
      <c r="H41" s="814" t="s">
        <v>329</v>
      </c>
      <c r="I41" s="814" t="s">
        <v>1826</v>
      </c>
      <c r="J41" s="814" t="s">
        <v>1827</v>
      </c>
      <c r="K41" s="814" t="s">
        <v>1828</v>
      </c>
      <c r="L41" s="817">
        <v>146.71</v>
      </c>
      <c r="M41" s="817">
        <v>4107.88</v>
      </c>
      <c r="N41" s="814">
        <v>28</v>
      </c>
      <c r="O41" s="818">
        <v>1</v>
      </c>
      <c r="P41" s="817"/>
      <c r="Q41" s="819">
        <v>0</v>
      </c>
      <c r="R41" s="814"/>
      <c r="S41" s="819">
        <v>0</v>
      </c>
      <c r="T41" s="818"/>
      <c r="U41" s="820">
        <v>0</v>
      </c>
    </row>
    <row r="42" spans="1:21" ht="14.45" customHeight="1" x14ac:dyDescent="0.2">
      <c r="A42" s="813">
        <v>12</v>
      </c>
      <c r="B42" s="814" t="s">
        <v>1740</v>
      </c>
      <c r="C42" s="814" t="s">
        <v>1744</v>
      </c>
      <c r="D42" s="815" t="s">
        <v>4045</v>
      </c>
      <c r="E42" s="816" t="s">
        <v>1783</v>
      </c>
      <c r="F42" s="814" t="s">
        <v>1741</v>
      </c>
      <c r="G42" s="814" t="s">
        <v>1829</v>
      </c>
      <c r="H42" s="814" t="s">
        <v>647</v>
      </c>
      <c r="I42" s="814" t="s">
        <v>1682</v>
      </c>
      <c r="J42" s="814" t="s">
        <v>1683</v>
      </c>
      <c r="K42" s="814" t="s">
        <v>1684</v>
      </c>
      <c r="L42" s="817">
        <v>169.73</v>
      </c>
      <c r="M42" s="817">
        <v>169.73</v>
      </c>
      <c r="N42" s="814">
        <v>1</v>
      </c>
      <c r="O42" s="818">
        <v>1</v>
      </c>
      <c r="P42" s="817"/>
      <c r="Q42" s="819">
        <v>0</v>
      </c>
      <c r="R42" s="814"/>
      <c r="S42" s="819">
        <v>0</v>
      </c>
      <c r="T42" s="818"/>
      <c r="U42" s="820">
        <v>0</v>
      </c>
    </row>
    <row r="43" spans="1:21" ht="14.45" customHeight="1" x14ac:dyDescent="0.2">
      <c r="A43" s="813">
        <v>12</v>
      </c>
      <c r="B43" s="814" t="s">
        <v>1740</v>
      </c>
      <c r="C43" s="814" t="s">
        <v>1744</v>
      </c>
      <c r="D43" s="815" t="s">
        <v>4045</v>
      </c>
      <c r="E43" s="816" t="s">
        <v>1783</v>
      </c>
      <c r="F43" s="814" t="s">
        <v>1741</v>
      </c>
      <c r="G43" s="814" t="s">
        <v>1830</v>
      </c>
      <c r="H43" s="814" t="s">
        <v>647</v>
      </c>
      <c r="I43" s="814" t="s">
        <v>1831</v>
      </c>
      <c r="J43" s="814" t="s">
        <v>1702</v>
      </c>
      <c r="K43" s="814" t="s">
        <v>1137</v>
      </c>
      <c r="L43" s="817">
        <v>80.53</v>
      </c>
      <c r="M43" s="817">
        <v>80.53</v>
      </c>
      <c r="N43" s="814">
        <v>1</v>
      </c>
      <c r="O43" s="818">
        <v>1</v>
      </c>
      <c r="P43" s="817"/>
      <c r="Q43" s="819">
        <v>0</v>
      </c>
      <c r="R43" s="814"/>
      <c r="S43" s="819">
        <v>0</v>
      </c>
      <c r="T43" s="818"/>
      <c r="U43" s="820">
        <v>0</v>
      </c>
    </row>
    <row r="44" spans="1:21" ht="14.45" customHeight="1" x14ac:dyDescent="0.2">
      <c r="A44" s="813">
        <v>12</v>
      </c>
      <c r="B44" s="814" t="s">
        <v>1740</v>
      </c>
      <c r="C44" s="814" t="s">
        <v>1744</v>
      </c>
      <c r="D44" s="815" t="s">
        <v>4045</v>
      </c>
      <c r="E44" s="816" t="s">
        <v>1783</v>
      </c>
      <c r="F44" s="814" t="s">
        <v>1743</v>
      </c>
      <c r="G44" s="814" t="s">
        <v>1787</v>
      </c>
      <c r="H44" s="814" t="s">
        <v>329</v>
      </c>
      <c r="I44" s="814" t="s">
        <v>1788</v>
      </c>
      <c r="J44" s="814" t="s">
        <v>1789</v>
      </c>
      <c r="K44" s="814" t="s">
        <v>1790</v>
      </c>
      <c r="L44" s="817">
        <v>168.55</v>
      </c>
      <c r="M44" s="817">
        <v>2359.6999999999998</v>
      </c>
      <c r="N44" s="814">
        <v>14</v>
      </c>
      <c r="O44" s="818">
        <v>7</v>
      </c>
      <c r="P44" s="817">
        <v>1685.5</v>
      </c>
      <c r="Q44" s="819">
        <v>0.7142857142857143</v>
      </c>
      <c r="R44" s="814">
        <v>10</v>
      </c>
      <c r="S44" s="819">
        <v>0.7142857142857143</v>
      </c>
      <c r="T44" s="818">
        <v>5</v>
      </c>
      <c r="U44" s="820">
        <v>0.7142857142857143</v>
      </c>
    </row>
    <row r="45" spans="1:21" ht="14.45" customHeight="1" x14ac:dyDescent="0.2">
      <c r="A45" s="813">
        <v>12</v>
      </c>
      <c r="B45" s="814" t="s">
        <v>1740</v>
      </c>
      <c r="C45" s="814" t="s">
        <v>1744</v>
      </c>
      <c r="D45" s="815" t="s">
        <v>4045</v>
      </c>
      <c r="E45" s="816" t="s">
        <v>1774</v>
      </c>
      <c r="F45" s="814" t="s">
        <v>1743</v>
      </c>
      <c r="G45" s="814" t="s">
        <v>1787</v>
      </c>
      <c r="H45" s="814" t="s">
        <v>329</v>
      </c>
      <c r="I45" s="814" t="s">
        <v>1788</v>
      </c>
      <c r="J45" s="814" t="s">
        <v>1789</v>
      </c>
      <c r="K45" s="814" t="s">
        <v>1790</v>
      </c>
      <c r="L45" s="817">
        <v>168.55</v>
      </c>
      <c r="M45" s="817">
        <v>1179.8499999999999</v>
      </c>
      <c r="N45" s="814">
        <v>7</v>
      </c>
      <c r="O45" s="818">
        <v>4</v>
      </c>
      <c r="P45" s="817"/>
      <c r="Q45" s="819">
        <v>0</v>
      </c>
      <c r="R45" s="814"/>
      <c r="S45" s="819">
        <v>0</v>
      </c>
      <c r="T45" s="818"/>
      <c r="U45" s="820">
        <v>0</v>
      </c>
    </row>
    <row r="46" spans="1:21" ht="14.45" customHeight="1" x14ac:dyDescent="0.2">
      <c r="A46" s="813">
        <v>12</v>
      </c>
      <c r="B46" s="814" t="s">
        <v>1740</v>
      </c>
      <c r="C46" s="814" t="s">
        <v>1744</v>
      </c>
      <c r="D46" s="815" t="s">
        <v>4045</v>
      </c>
      <c r="E46" s="816" t="s">
        <v>1769</v>
      </c>
      <c r="F46" s="814" t="s">
        <v>1743</v>
      </c>
      <c r="G46" s="814" t="s">
        <v>1787</v>
      </c>
      <c r="H46" s="814" t="s">
        <v>329</v>
      </c>
      <c r="I46" s="814" t="s">
        <v>1788</v>
      </c>
      <c r="J46" s="814" t="s">
        <v>1789</v>
      </c>
      <c r="K46" s="814" t="s">
        <v>1790</v>
      </c>
      <c r="L46" s="817">
        <v>168.55</v>
      </c>
      <c r="M46" s="817">
        <v>1179.8500000000001</v>
      </c>
      <c r="N46" s="814">
        <v>7</v>
      </c>
      <c r="O46" s="818">
        <v>1</v>
      </c>
      <c r="P46" s="817"/>
      <c r="Q46" s="819">
        <v>0</v>
      </c>
      <c r="R46" s="814"/>
      <c r="S46" s="819">
        <v>0</v>
      </c>
      <c r="T46" s="818"/>
      <c r="U46" s="820">
        <v>0</v>
      </c>
    </row>
    <row r="47" spans="1:21" ht="14.45" customHeight="1" x14ac:dyDescent="0.2">
      <c r="A47" s="813">
        <v>12</v>
      </c>
      <c r="B47" s="814" t="s">
        <v>1740</v>
      </c>
      <c r="C47" s="814" t="s">
        <v>1744</v>
      </c>
      <c r="D47" s="815" t="s">
        <v>4045</v>
      </c>
      <c r="E47" s="816" t="s">
        <v>1762</v>
      </c>
      <c r="F47" s="814" t="s">
        <v>1741</v>
      </c>
      <c r="G47" s="814" t="s">
        <v>1791</v>
      </c>
      <c r="H47" s="814" t="s">
        <v>647</v>
      </c>
      <c r="I47" s="814" t="s">
        <v>1472</v>
      </c>
      <c r="J47" s="814" t="s">
        <v>827</v>
      </c>
      <c r="K47" s="814" t="s">
        <v>1473</v>
      </c>
      <c r="L47" s="817">
        <v>422.33</v>
      </c>
      <c r="M47" s="817">
        <v>1266.99</v>
      </c>
      <c r="N47" s="814">
        <v>3</v>
      </c>
      <c r="O47" s="818">
        <v>1</v>
      </c>
      <c r="P47" s="817">
        <v>1266.99</v>
      </c>
      <c r="Q47" s="819">
        <v>1</v>
      </c>
      <c r="R47" s="814">
        <v>3</v>
      </c>
      <c r="S47" s="819">
        <v>1</v>
      </c>
      <c r="T47" s="818">
        <v>1</v>
      </c>
      <c r="U47" s="820">
        <v>1</v>
      </c>
    </row>
    <row r="48" spans="1:21" ht="14.45" customHeight="1" x14ac:dyDescent="0.2">
      <c r="A48" s="813">
        <v>12</v>
      </c>
      <c r="B48" s="814" t="s">
        <v>1740</v>
      </c>
      <c r="C48" s="814" t="s">
        <v>1744</v>
      </c>
      <c r="D48" s="815" t="s">
        <v>4045</v>
      </c>
      <c r="E48" s="816" t="s">
        <v>1762</v>
      </c>
      <c r="F48" s="814" t="s">
        <v>1741</v>
      </c>
      <c r="G48" s="814" t="s">
        <v>1801</v>
      </c>
      <c r="H48" s="814" t="s">
        <v>329</v>
      </c>
      <c r="I48" s="814" t="s">
        <v>1802</v>
      </c>
      <c r="J48" s="814" t="s">
        <v>1803</v>
      </c>
      <c r="K48" s="814" t="s">
        <v>1804</v>
      </c>
      <c r="L48" s="817">
        <v>174.59</v>
      </c>
      <c r="M48" s="817">
        <v>174.59</v>
      </c>
      <c r="N48" s="814">
        <v>1</v>
      </c>
      <c r="O48" s="818">
        <v>1</v>
      </c>
      <c r="P48" s="817">
        <v>174.59</v>
      </c>
      <c r="Q48" s="819">
        <v>1</v>
      </c>
      <c r="R48" s="814">
        <v>1</v>
      </c>
      <c r="S48" s="819">
        <v>1</v>
      </c>
      <c r="T48" s="818">
        <v>1</v>
      </c>
      <c r="U48" s="820">
        <v>1</v>
      </c>
    </row>
    <row r="49" spans="1:21" ht="14.45" customHeight="1" x14ac:dyDescent="0.2">
      <c r="A49" s="813">
        <v>12</v>
      </c>
      <c r="B49" s="814" t="s">
        <v>1740</v>
      </c>
      <c r="C49" s="814" t="s">
        <v>1744</v>
      </c>
      <c r="D49" s="815" t="s">
        <v>4045</v>
      </c>
      <c r="E49" s="816" t="s">
        <v>1762</v>
      </c>
      <c r="F49" s="814" t="s">
        <v>1741</v>
      </c>
      <c r="G49" s="814" t="s">
        <v>1832</v>
      </c>
      <c r="H49" s="814" t="s">
        <v>329</v>
      </c>
      <c r="I49" s="814" t="s">
        <v>1833</v>
      </c>
      <c r="J49" s="814" t="s">
        <v>652</v>
      </c>
      <c r="K49" s="814" t="s">
        <v>1834</v>
      </c>
      <c r="L49" s="817">
        <v>127.91</v>
      </c>
      <c r="M49" s="817">
        <v>127.91</v>
      </c>
      <c r="N49" s="814">
        <v>1</v>
      </c>
      <c r="O49" s="818">
        <v>1</v>
      </c>
      <c r="P49" s="817">
        <v>127.91</v>
      </c>
      <c r="Q49" s="819">
        <v>1</v>
      </c>
      <c r="R49" s="814">
        <v>1</v>
      </c>
      <c r="S49" s="819">
        <v>1</v>
      </c>
      <c r="T49" s="818">
        <v>1</v>
      </c>
      <c r="U49" s="820">
        <v>1</v>
      </c>
    </row>
    <row r="50" spans="1:21" ht="14.45" customHeight="1" x14ac:dyDescent="0.2">
      <c r="A50" s="813">
        <v>12</v>
      </c>
      <c r="B50" s="814" t="s">
        <v>1740</v>
      </c>
      <c r="C50" s="814" t="s">
        <v>1744</v>
      </c>
      <c r="D50" s="815" t="s">
        <v>4045</v>
      </c>
      <c r="E50" s="816" t="s">
        <v>1762</v>
      </c>
      <c r="F50" s="814" t="s">
        <v>1741</v>
      </c>
      <c r="G50" s="814" t="s">
        <v>1835</v>
      </c>
      <c r="H50" s="814" t="s">
        <v>647</v>
      </c>
      <c r="I50" s="814" t="s">
        <v>1836</v>
      </c>
      <c r="J50" s="814" t="s">
        <v>1837</v>
      </c>
      <c r="K50" s="814" t="s">
        <v>1838</v>
      </c>
      <c r="L50" s="817">
        <v>134.61000000000001</v>
      </c>
      <c r="M50" s="817">
        <v>134.61000000000001</v>
      </c>
      <c r="N50" s="814">
        <v>1</v>
      </c>
      <c r="O50" s="818">
        <v>1</v>
      </c>
      <c r="P50" s="817">
        <v>134.61000000000001</v>
      </c>
      <c r="Q50" s="819">
        <v>1</v>
      </c>
      <c r="R50" s="814">
        <v>1</v>
      </c>
      <c r="S50" s="819">
        <v>1</v>
      </c>
      <c r="T50" s="818">
        <v>1</v>
      </c>
      <c r="U50" s="820">
        <v>1</v>
      </c>
    </row>
    <row r="51" spans="1:21" ht="14.45" customHeight="1" x14ac:dyDescent="0.2">
      <c r="A51" s="813">
        <v>12</v>
      </c>
      <c r="B51" s="814" t="s">
        <v>1740</v>
      </c>
      <c r="C51" s="814" t="s">
        <v>1744</v>
      </c>
      <c r="D51" s="815" t="s">
        <v>4045</v>
      </c>
      <c r="E51" s="816" t="s">
        <v>1770</v>
      </c>
      <c r="F51" s="814" t="s">
        <v>1743</v>
      </c>
      <c r="G51" s="814" t="s">
        <v>1787</v>
      </c>
      <c r="H51" s="814" t="s">
        <v>329</v>
      </c>
      <c r="I51" s="814" t="s">
        <v>1788</v>
      </c>
      <c r="J51" s="814" t="s">
        <v>1789</v>
      </c>
      <c r="K51" s="814" t="s">
        <v>1790</v>
      </c>
      <c r="L51" s="817">
        <v>168.55</v>
      </c>
      <c r="M51" s="817">
        <v>842.75</v>
      </c>
      <c r="N51" s="814">
        <v>5</v>
      </c>
      <c r="O51" s="818">
        <v>3</v>
      </c>
      <c r="P51" s="817">
        <v>505.65000000000003</v>
      </c>
      <c r="Q51" s="819">
        <v>0.60000000000000009</v>
      </c>
      <c r="R51" s="814">
        <v>3</v>
      </c>
      <c r="S51" s="819">
        <v>0.6</v>
      </c>
      <c r="T51" s="818">
        <v>2</v>
      </c>
      <c r="U51" s="820">
        <v>0.66666666666666663</v>
      </c>
    </row>
    <row r="52" spans="1:21" ht="14.45" customHeight="1" x14ac:dyDescent="0.2">
      <c r="A52" s="813">
        <v>12</v>
      </c>
      <c r="B52" s="814" t="s">
        <v>1740</v>
      </c>
      <c r="C52" s="814" t="s">
        <v>1744</v>
      </c>
      <c r="D52" s="815" t="s">
        <v>4045</v>
      </c>
      <c r="E52" s="816" t="s">
        <v>1770</v>
      </c>
      <c r="F52" s="814" t="s">
        <v>1743</v>
      </c>
      <c r="G52" s="814" t="s">
        <v>1787</v>
      </c>
      <c r="H52" s="814" t="s">
        <v>329</v>
      </c>
      <c r="I52" s="814" t="s">
        <v>1826</v>
      </c>
      <c r="J52" s="814" t="s">
        <v>1827</v>
      </c>
      <c r="K52" s="814" t="s">
        <v>1828</v>
      </c>
      <c r="L52" s="817">
        <v>146.71</v>
      </c>
      <c r="M52" s="817">
        <v>146.71</v>
      </c>
      <c r="N52" s="814">
        <v>1</v>
      </c>
      <c r="O52" s="818">
        <v>1</v>
      </c>
      <c r="P52" s="817">
        <v>146.71</v>
      </c>
      <c r="Q52" s="819">
        <v>1</v>
      </c>
      <c r="R52" s="814">
        <v>1</v>
      </c>
      <c r="S52" s="819">
        <v>1</v>
      </c>
      <c r="T52" s="818">
        <v>1</v>
      </c>
      <c r="U52" s="820">
        <v>1</v>
      </c>
    </row>
    <row r="53" spans="1:21" ht="14.45" customHeight="1" x14ac:dyDescent="0.2">
      <c r="A53" s="813">
        <v>12</v>
      </c>
      <c r="B53" s="814" t="s">
        <v>1740</v>
      </c>
      <c r="C53" s="814" t="s">
        <v>1744</v>
      </c>
      <c r="D53" s="815" t="s">
        <v>4045</v>
      </c>
      <c r="E53" s="816" t="s">
        <v>1767</v>
      </c>
      <c r="F53" s="814" t="s">
        <v>1743</v>
      </c>
      <c r="G53" s="814" t="s">
        <v>1787</v>
      </c>
      <c r="H53" s="814" t="s">
        <v>329</v>
      </c>
      <c r="I53" s="814" t="s">
        <v>1788</v>
      </c>
      <c r="J53" s="814" t="s">
        <v>1789</v>
      </c>
      <c r="K53" s="814" t="s">
        <v>1790</v>
      </c>
      <c r="L53" s="817">
        <v>168.55</v>
      </c>
      <c r="M53" s="817">
        <v>337.1</v>
      </c>
      <c r="N53" s="814">
        <v>2</v>
      </c>
      <c r="O53" s="818">
        <v>1</v>
      </c>
      <c r="P53" s="817">
        <v>337.1</v>
      </c>
      <c r="Q53" s="819">
        <v>1</v>
      </c>
      <c r="R53" s="814">
        <v>2</v>
      </c>
      <c r="S53" s="819">
        <v>1</v>
      </c>
      <c r="T53" s="818">
        <v>1</v>
      </c>
      <c r="U53" s="820">
        <v>1</v>
      </c>
    </row>
    <row r="54" spans="1:21" ht="14.45" customHeight="1" x14ac:dyDescent="0.2">
      <c r="A54" s="813">
        <v>12</v>
      </c>
      <c r="B54" s="814" t="s">
        <v>1740</v>
      </c>
      <c r="C54" s="814" t="s">
        <v>1744</v>
      </c>
      <c r="D54" s="815" t="s">
        <v>4045</v>
      </c>
      <c r="E54" s="816" t="s">
        <v>1775</v>
      </c>
      <c r="F54" s="814" t="s">
        <v>1741</v>
      </c>
      <c r="G54" s="814" t="s">
        <v>1839</v>
      </c>
      <c r="H54" s="814" t="s">
        <v>647</v>
      </c>
      <c r="I54" s="814" t="s">
        <v>1650</v>
      </c>
      <c r="J54" s="814" t="s">
        <v>1651</v>
      </c>
      <c r="K54" s="814" t="s">
        <v>1652</v>
      </c>
      <c r="L54" s="817">
        <v>1392.47</v>
      </c>
      <c r="M54" s="817">
        <v>1392.47</v>
      </c>
      <c r="N54" s="814">
        <v>1</v>
      </c>
      <c r="O54" s="818">
        <v>1</v>
      </c>
      <c r="P54" s="817"/>
      <c r="Q54" s="819">
        <v>0</v>
      </c>
      <c r="R54" s="814"/>
      <c r="S54" s="819">
        <v>0</v>
      </c>
      <c r="T54" s="818"/>
      <c r="U54" s="820">
        <v>0</v>
      </c>
    </row>
    <row r="55" spans="1:21" ht="14.45" customHeight="1" x14ac:dyDescent="0.2">
      <c r="A55" s="813">
        <v>12</v>
      </c>
      <c r="B55" s="814" t="s">
        <v>1740</v>
      </c>
      <c r="C55" s="814" t="s">
        <v>1744</v>
      </c>
      <c r="D55" s="815" t="s">
        <v>4045</v>
      </c>
      <c r="E55" s="816" t="s">
        <v>1760</v>
      </c>
      <c r="F55" s="814" t="s">
        <v>1741</v>
      </c>
      <c r="G55" s="814" t="s">
        <v>1840</v>
      </c>
      <c r="H55" s="814" t="s">
        <v>329</v>
      </c>
      <c r="I55" s="814" t="s">
        <v>1841</v>
      </c>
      <c r="J55" s="814" t="s">
        <v>1842</v>
      </c>
      <c r="K55" s="814" t="s">
        <v>1843</v>
      </c>
      <c r="L55" s="817">
        <v>91.78</v>
      </c>
      <c r="M55" s="817">
        <v>91.78</v>
      </c>
      <c r="N55" s="814">
        <v>1</v>
      </c>
      <c r="O55" s="818">
        <v>1</v>
      </c>
      <c r="P55" s="817">
        <v>91.78</v>
      </c>
      <c r="Q55" s="819">
        <v>1</v>
      </c>
      <c r="R55" s="814">
        <v>1</v>
      </c>
      <c r="S55" s="819">
        <v>1</v>
      </c>
      <c r="T55" s="818">
        <v>1</v>
      </c>
      <c r="U55" s="820">
        <v>1</v>
      </c>
    </row>
    <row r="56" spans="1:21" ht="14.45" customHeight="1" x14ac:dyDescent="0.2">
      <c r="A56" s="813">
        <v>12</v>
      </c>
      <c r="B56" s="814" t="s">
        <v>1740</v>
      </c>
      <c r="C56" s="814" t="s">
        <v>1744</v>
      </c>
      <c r="D56" s="815" t="s">
        <v>4045</v>
      </c>
      <c r="E56" s="816" t="s">
        <v>1760</v>
      </c>
      <c r="F56" s="814" t="s">
        <v>1741</v>
      </c>
      <c r="G56" s="814" t="s">
        <v>1791</v>
      </c>
      <c r="H56" s="814" t="s">
        <v>647</v>
      </c>
      <c r="I56" s="814" t="s">
        <v>1472</v>
      </c>
      <c r="J56" s="814" t="s">
        <v>827</v>
      </c>
      <c r="K56" s="814" t="s">
        <v>1473</v>
      </c>
      <c r="L56" s="817">
        <v>422.33</v>
      </c>
      <c r="M56" s="817">
        <v>422.33</v>
      </c>
      <c r="N56" s="814">
        <v>1</v>
      </c>
      <c r="O56" s="818">
        <v>1</v>
      </c>
      <c r="P56" s="817">
        <v>422.33</v>
      </c>
      <c r="Q56" s="819">
        <v>1</v>
      </c>
      <c r="R56" s="814">
        <v>1</v>
      </c>
      <c r="S56" s="819">
        <v>1</v>
      </c>
      <c r="T56" s="818">
        <v>1</v>
      </c>
      <c r="U56" s="820">
        <v>1</v>
      </c>
    </row>
    <row r="57" spans="1:21" ht="14.45" customHeight="1" x14ac:dyDescent="0.2">
      <c r="A57" s="813">
        <v>12</v>
      </c>
      <c r="B57" s="814" t="s">
        <v>1740</v>
      </c>
      <c r="C57" s="814" t="s">
        <v>1744</v>
      </c>
      <c r="D57" s="815" t="s">
        <v>4045</v>
      </c>
      <c r="E57" s="816" t="s">
        <v>1760</v>
      </c>
      <c r="F57" s="814" t="s">
        <v>1741</v>
      </c>
      <c r="G57" s="814" t="s">
        <v>1832</v>
      </c>
      <c r="H57" s="814" t="s">
        <v>329</v>
      </c>
      <c r="I57" s="814" t="s">
        <v>1833</v>
      </c>
      <c r="J57" s="814" t="s">
        <v>652</v>
      </c>
      <c r="K57" s="814" t="s">
        <v>1834</v>
      </c>
      <c r="L57" s="817">
        <v>127.91</v>
      </c>
      <c r="M57" s="817">
        <v>127.91</v>
      </c>
      <c r="N57" s="814">
        <v>1</v>
      </c>
      <c r="O57" s="818">
        <v>1</v>
      </c>
      <c r="P57" s="817">
        <v>127.91</v>
      </c>
      <c r="Q57" s="819">
        <v>1</v>
      </c>
      <c r="R57" s="814">
        <v>1</v>
      </c>
      <c r="S57" s="819">
        <v>1</v>
      </c>
      <c r="T57" s="818">
        <v>1</v>
      </c>
      <c r="U57" s="820">
        <v>1</v>
      </c>
    </row>
    <row r="58" spans="1:21" ht="14.45" customHeight="1" x14ac:dyDescent="0.2">
      <c r="A58" s="813">
        <v>12</v>
      </c>
      <c r="B58" s="814" t="s">
        <v>1740</v>
      </c>
      <c r="C58" s="814" t="s">
        <v>1744</v>
      </c>
      <c r="D58" s="815" t="s">
        <v>4045</v>
      </c>
      <c r="E58" s="816" t="s">
        <v>1760</v>
      </c>
      <c r="F58" s="814" t="s">
        <v>1741</v>
      </c>
      <c r="G58" s="814" t="s">
        <v>1796</v>
      </c>
      <c r="H58" s="814" t="s">
        <v>329</v>
      </c>
      <c r="I58" s="814" t="s">
        <v>1797</v>
      </c>
      <c r="J58" s="814" t="s">
        <v>1798</v>
      </c>
      <c r="K58" s="814" t="s">
        <v>1799</v>
      </c>
      <c r="L58" s="817">
        <v>59.56</v>
      </c>
      <c r="M58" s="817">
        <v>59.56</v>
      </c>
      <c r="N58" s="814">
        <v>1</v>
      </c>
      <c r="O58" s="818">
        <v>1</v>
      </c>
      <c r="P58" s="817">
        <v>59.56</v>
      </c>
      <c r="Q58" s="819">
        <v>1</v>
      </c>
      <c r="R58" s="814">
        <v>1</v>
      </c>
      <c r="S58" s="819">
        <v>1</v>
      </c>
      <c r="T58" s="818">
        <v>1</v>
      </c>
      <c r="U58" s="820">
        <v>1</v>
      </c>
    </row>
    <row r="59" spans="1:21" ht="14.45" customHeight="1" x14ac:dyDescent="0.2">
      <c r="A59" s="813">
        <v>12</v>
      </c>
      <c r="B59" s="814" t="s">
        <v>1740</v>
      </c>
      <c r="C59" s="814" t="s">
        <v>1744</v>
      </c>
      <c r="D59" s="815" t="s">
        <v>4045</v>
      </c>
      <c r="E59" s="816" t="s">
        <v>1760</v>
      </c>
      <c r="F59" s="814" t="s">
        <v>1743</v>
      </c>
      <c r="G59" s="814" t="s">
        <v>1787</v>
      </c>
      <c r="H59" s="814" t="s">
        <v>329</v>
      </c>
      <c r="I59" s="814" t="s">
        <v>1788</v>
      </c>
      <c r="J59" s="814" t="s">
        <v>1789</v>
      </c>
      <c r="K59" s="814" t="s">
        <v>1790</v>
      </c>
      <c r="L59" s="817">
        <v>168.55</v>
      </c>
      <c r="M59" s="817">
        <v>3539.55</v>
      </c>
      <c r="N59" s="814">
        <v>21</v>
      </c>
      <c r="O59" s="818">
        <v>3</v>
      </c>
      <c r="P59" s="817">
        <v>1179.8500000000001</v>
      </c>
      <c r="Q59" s="819">
        <v>0.33333333333333337</v>
      </c>
      <c r="R59" s="814">
        <v>7</v>
      </c>
      <c r="S59" s="819">
        <v>0.33333333333333331</v>
      </c>
      <c r="T59" s="818">
        <v>1</v>
      </c>
      <c r="U59" s="820">
        <v>0.33333333333333331</v>
      </c>
    </row>
    <row r="60" spans="1:21" ht="14.45" customHeight="1" x14ac:dyDescent="0.2">
      <c r="A60" s="813">
        <v>12</v>
      </c>
      <c r="B60" s="814" t="s">
        <v>1740</v>
      </c>
      <c r="C60" s="814" t="s">
        <v>1744</v>
      </c>
      <c r="D60" s="815" t="s">
        <v>4045</v>
      </c>
      <c r="E60" s="816" t="s">
        <v>1782</v>
      </c>
      <c r="F60" s="814" t="s">
        <v>1741</v>
      </c>
      <c r="G60" s="814" t="s">
        <v>1800</v>
      </c>
      <c r="H60" s="814" t="s">
        <v>647</v>
      </c>
      <c r="I60" s="814" t="s">
        <v>1591</v>
      </c>
      <c r="J60" s="814" t="s">
        <v>1213</v>
      </c>
      <c r="K60" s="814" t="s">
        <v>1592</v>
      </c>
      <c r="L60" s="817">
        <v>154.36000000000001</v>
      </c>
      <c r="M60" s="817">
        <v>154.36000000000001</v>
      </c>
      <c r="N60" s="814">
        <v>1</v>
      </c>
      <c r="O60" s="818">
        <v>1</v>
      </c>
      <c r="P60" s="817">
        <v>154.36000000000001</v>
      </c>
      <c r="Q60" s="819">
        <v>1</v>
      </c>
      <c r="R60" s="814">
        <v>1</v>
      </c>
      <c r="S60" s="819">
        <v>1</v>
      </c>
      <c r="T60" s="818">
        <v>1</v>
      </c>
      <c r="U60" s="820">
        <v>1</v>
      </c>
    </row>
    <row r="61" spans="1:21" ht="14.45" customHeight="1" x14ac:dyDescent="0.2">
      <c r="A61" s="813">
        <v>12</v>
      </c>
      <c r="B61" s="814" t="s">
        <v>1740</v>
      </c>
      <c r="C61" s="814" t="s">
        <v>1744</v>
      </c>
      <c r="D61" s="815" t="s">
        <v>4045</v>
      </c>
      <c r="E61" s="816" t="s">
        <v>1782</v>
      </c>
      <c r="F61" s="814" t="s">
        <v>1743</v>
      </c>
      <c r="G61" s="814" t="s">
        <v>1787</v>
      </c>
      <c r="H61" s="814" t="s">
        <v>329</v>
      </c>
      <c r="I61" s="814" t="s">
        <v>1788</v>
      </c>
      <c r="J61" s="814" t="s">
        <v>1789</v>
      </c>
      <c r="K61" s="814" t="s">
        <v>1790</v>
      </c>
      <c r="L61" s="817">
        <v>168.55</v>
      </c>
      <c r="M61" s="817">
        <v>1179.8500000000001</v>
      </c>
      <c r="N61" s="814">
        <v>7</v>
      </c>
      <c r="O61" s="818">
        <v>1</v>
      </c>
      <c r="P61" s="817">
        <v>1179.8500000000001</v>
      </c>
      <c r="Q61" s="819">
        <v>1</v>
      </c>
      <c r="R61" s="814">
        <v>7</v>
      </c>
      <c r="S61" s="819">
        <v>1</v>
      </c>
      <c r="T61" s="818">
        <v>1</v>
      </c>
      <c r="U61" s="820">
        <v>1</v>
      </c>
    </row>
    <row r="62" spans="1:21" ht="14.45" customHeight="1" x14ac:dyDescent="0.2">
      <c r="A62" s="813">
        <v>12</v>
      </c>
      <c r="B62" s="814" t="s">
        <v>1740</v>
      </c>
      <c r="C62" s="814" t="s">
        <v>1744</v>
      </c>
      <c r="D62" s="815" t="s">
        <v>4045</v>
      </c>
      <c r="E62" s="816" t="s">
        <v>1756</v>
      </c>
      <c r="F62" s="814" t="s">
        <v>1741</v>
      </c>
      <c r="G62" s="814" t="s">
        <v>1822</v>
      </c>
      <c r="H62" s="814" t="s">
        <v>647</v>
      </c>
      <c r="I62" s="814" t="s">
        <v>1601</v>
      </c>
      <c r="J62" s="814" t="s">
        <v>1602</v>
      </c>
      <c r="K62" s="814" t="s">
        <v>1603</v>
      </c>
      <c r="L62" s="817">
        <v>168.41</v>
      </c>
      <c r="M62" s="817">
        <v>336.82</v>
      </c>
      <c r="N62" s="814">
        <v>2</v>
      </c>
      <c r="O62" s="818">
        <v>1</v>
      </c>
      <c r="P62" s="817"/>
      <c r="Q62" s="819">
        <v>0</v>
      </c>
      <c r="R62" s="814"/>
      <c r="S62" s="819">
        <v>0</v>
      </c>
      <c r="T62" s="818"/>
      <c r="U62" s="820">
        <v>0</v>
      </c>
    </row>
    <row r="63" spans="1:21" ht="14.45" customHeight="1" x14ac:dyDescent="0.2">
      <c r="A63" s="813">
        <v>12</v>
      </c>
      <c r="B63" s="814" t="s">
        <v>1740</v>
      </c>
      <c r="C63" s="814" t="s">
        <v>1744</v>
      </c>
      <c r="D63" s="815" t="s">
        <v>4045</v>
      </c>
      <c r="E63" s="816" t="s">
        <v>1756</v>
      </c>
      <c r="F63" s="814" t="s">
        <v>1741</v>
      </c>
      <c r="G63" s="814" t="s">
        <v>1844</v>
      </c>
      <c r="H63" s="814" t="s">
        <v>329</v>
      </c>
      <c r="I63" s="814" t="s">
        <v>1845</v>
      </c>
      <c r="J63" s="814" t="s">
        <v>1846</v>
      </c>
      <c r="K63" s="814" t="s">
        <v>816</v>
      </c>
      <c r="L63" s="817">
        <v>35.25</v>
      </c>
      <c r="M63" s="817">
        <v>70.5</v>
      </c>
      <c r="N63" s="814">
        <v>2</v>
      </c>
      <c r="O63" s="818">
        <v>1</v>
      </c>
      <c r="P63" s="817"/>
      <c r="Q63" s="819">
        <v>0</v>
      </c>
      <c r="R63" s="814"/>
      <c r="S63" s="819">
        <v>0</v>
      </c>
      <c r="T63" s="818"/>
      <c r="U63" s="820">
        <v>0</v>
      </c>
    </row>
    <row r="64" spans="1:21" ht="14.45" customHeight="1" x14ac:dyDescent="0.2">
      <c r="A64" s="813">
        <v>12</v>
      </c>
      <c r="B64" s="814" t="s">
        <v>1740</v>
      </c>
      <c r="C64" s="814" t="s">
        <v>1744</v>
      </c>
      <c r="D64" s="815" t="s">
        <v>4045</v>
      </c>
      <c r="E64" s="816" t="s">
        <v>1756</v>
      </c>
      <c r="F64" s="814" t="s">
        <v>1741</v>
      </c>
      <c r="G64" s="814" t="s">
        <v>1791</v>
      </c>
      <c r="H64" s="814" t="s">
        <v>647</v>
      </c>
      <c r="I64" s="814" t="s">
        <v>1468</v>
      </c>
      <c r="J64" s="814" t="s">
        <v>827</v>
      </c>
      <c r="K64" s="814" t="s">
        <v>1469</v>
      </c>
      <c r="L64" s="817">
        <v>633.49</v>
      </c>
      <c r="M64" s="817">
        <v>1900.47</v>
      </c>
      <c r="N64" s="814">
        <v>3</v>
      </c>
      <c r="O64" s="818">
        <v>1</v>
      </c>
      <c r="P64" s="817"/>
      <c r="Q64" s="819">
        <v>0</v>
      </c>
      <c r="R64" s="814"/>
      <c r="S64" s="819">
        <v>0</v>
      </c>
      <c r="T64" s="818"/>
      <c r="U64" s="820">
        <v>0</v>
      </c>
    </row>
    <row r="65" spans="1:21" ht="14.45" customHeight="1" x14ac:dyDescent="0.2">
      <c r="A65" s="813">
        <v>12</v>
      </c>
      <c r="B65" s="814" t="s">
        <v>1740</v>
      </c>
      <c r="C65" s="814" t="s">
        <v>1744</v>
      </c>
      <c r="D65" s="815" t="s">
        <v>4045</v>
      </c>
      <c r="E65" s="816" t="s">
        <v>1756</v>
      </c>
      <c r="F65" s="814" t="s">
        <v>1741</v>
      </c>
      <c r="G65" s="814" t="s">
        <v>1801</v>
      </c>
      <c r="H65" s="814" t="s">
        <v>329</v>
      </c>
      <c r="I65" s="814" t="s">
        <v>1802</v>
      </c>
      <c r="J65" s="814" t="s">
        <v>1803</v>
      </c>
      <c r="K65" s="814" t="s">
        <v>1804</v>
      </c>
      <c r="L65" s="817">
        <v>174.59</v>
      </c>
      <c r="M65" s="817">
        <v>174.59</v>
      </c>
      <c r="N65" s="814">
        <v>1</v>
      </c>
      <c r="O65" s="818">
        <v>1</v>
      </c>
      <c r="P65" s="817"/>
      <c r="Q65" s="819">
        <v>0</v>
      </c>
      <c r="R65" s="814"/>
      <c r="S65" s="819">
        <v>0</v>
      </c>
      <c r="T65" s="818"/>
      <c r="U65" s="820">
        <v>0</v>
      </c>
    </row>
    <row r="66" spans="1:21" ht="14.45" customHeight="1" x14ac:dyDescent="0.2">
      <c r="A66" s="813">
        <v>12</v>
      </c>
      <c r="B66" s="814" t="s">
        <v>1740</v>
      </c>
      <c r="C66" s="814" t="s">
        <v>1744</v>
      </c>
      <c r="D66" s="815" t="s">
        <v>4045</v>
      </c>
      <c r="E66" s="816" t="s">
        <v>1756</v>
      </c>
      <c r="F66" s="814" t="s">
        <v>1741</v>
      </c>
      <c r="G66" s="814" t="s">
        <v>1800</v>
      </c>
      <c r="H66" s="814" t="s">
        <v>647</v>
      </c>
      <c r="I66" s="814" t="s">
        <v>1591</v>
      </c>
      <c r="J66" s="814" t="s">
        <v>1213</v>
      </c>
      <c r="K66" s="814" t="s">
        <v>1592</v>
      </c>
      <c r="L66" s="817">
        <v>154.36000000000001</v>
      </c>
      <c r="M66" s="817">
        <v>154.36000000000001</v>
      </c>
      <c r="N66" s="814">
        <v>1</v>
      </c>
      <c r="O66" s="818">
        <v>1</v>
      </c>
      <c r="P66" s="817"/>
      <c r="Q66" s="819">
        <v>0</v>
      </c>
      <c r="R66" s="814"/>
      <c r="S66" s="819">
        <v>0</v>
      </c>
      <c r="T66" s="818"/>
      <c r="U66" s="820">
        <v>0</v>
      </c>
    </row>
    <row r="67" spans="1:21" ht="14.45" customHeight="1" x14ac:dyDescent="0.2">
      <c r="A67" s="813">
        <v>12</v>
      </c>
      <c r="B67" s="814" t="s">
        <v>1740</v>
      </c>
      <c r="C67" s="814" t="s">
        <v>1746</v>
      </c>
      <c r="D67" s="815" t="s">
        <v>4046</v>
      </c>
      <c r="E67" s="816" t="s">
        <v>1755</v>
      </c>
      <c r="F67" s="814" t="s">
        <v>1741</v>
      </c>
      <c r="G67" s="814" t="s">
        <v>1847</v>
      </c>
      <c r="H67" s="814" t="s">
        <v>329</v>
      </c>
      <c r="I67" s="814" t="s">
        <v>1848</v>
      </c>
      <c r="J67" s="814" t="s">
        <v>1849</v>
      </c>
      <c r="K67" s="814" t="s">
        <v>1850</v>
      </c>
      <c r="L67" s="817">
        <v>36.270000000000003</v>
      </c>
      <c r="M67" s="817">
        <v>72.540000000000006</v>
      </c>
      <c r="N67" s="814">
        <v>2</v>
      </c>
      <c r="O67" s="818">
        <v>1</v>
      </c>
      <c r="P67" s="817">
        <v>72.540000000000006</v>
      </c>
      <c r="Q67" s="819">
        <v>1</v>
      </c>
      <c r="R67" s="814">
        <v>2</v>
      </c>
      <c r="S67" s="819">
        <v>1</v>
      </c>
      <c r="T67" s="818">
        <v>1</v>
      </c>
      <c r="U67" s="820">
        <v>1</v>
      </c>
    </row>
    <row r="68" spans="1:21" ht="14.45" customHeight="1" x14ac:dyDescent="0.2">
      <c r="A68" s="813">
        <v>12</v>
      </c>
      <c r="B68" s="814" t="s">
        <v>1740</v>
      </c>
      <c r="C68" s="814" t="s">
        <v>1746</v>
      </c>
      <c r="D68" s="815" t="s">
        <v>4046</v>
      </c>
      <c r="E68" s="816" t="s">
        <v>1755</v>
      </c>
      <c r="F68" s="814" t="s">
        <v>1741</v>
      </c>
      <c r="G68" s="814" t="s">
        <v>1847</v>
      </c>
      <c r="H68" s="814" t="s">
        <v>647</v>
      </c>
      <c r="I68" s="814" t="s">
        <v>1665</v>
      </c>
      <c r="J68" s="814" t="s">
        <v>656</v>
      </c>
      <c r="K68" s="814" t="s">
        <v>657</v>
      </c>
      <c r="L68" s="817">
        <v>72.55</v>
      </c>
      <c r="M68" s="817">
        <v>145.1</v>
      </c>
      <c r="N68" s="814">
        <v>2</v>
      </c>
      <c r="O68" s="818">
        <v>2</v>
      </c>
      <c r="P68" s="817">
        <v>145.1</v>
      </c>
      <c r="Q68" s="819">
        <v>1</v>
      </c>
      <c r="R68" s="814">
        <v>2</v>
      </c>
      <c r="S68" s="819">
        <v>1</v>
      </c>
      <c r="T68" s="818">
        <v>2</v>
      </c>
      <c r="U68" s="820">
        <v>1</v>
      </c>
    </row>
    <row r="69" spans="1:21" ht="14.45" customHeight="1" x14ac:dyDescent="0.2">
      <c r="A69" s="813">
        <v>12</v>
      </c>
      <c r="B69" s="814" t="s">
        <v>1740</v>
      </c>
      <c r="C69" s="814" t="s">
        <v>1746</v>
      </c>
      <c r="D69" s="815" t="s">
        <v>4046</v>
      </c>
      <c r="E69" s="816" t="s">
        <v>1755</v>
      </c>
      <c r="F69" s="814" t="s">
        <v>1741</v>
      </c>
      <c r="G69" s="814" t="s">
        <v>1847</v>
      </c>
      <c r="H69" s="814" t="s">
        <v>329</v>
      </c>
      <c r="I69" s="814" t="s">
        <v>1851</v>
      </c>
      <c r="J69" s="814" t="s">
        <v>1852</v>
      </c>
      <c r="K69" s="814" t="s">
        <v>657</v>
      </c>
      <c r="L69" s="817">
        <v>72.55</v>
      </c>
      <c r="M69" s="817">
        <v>145.1</v>
      </c>
      <c r="N69" s="814">
        <v>2</v>
      </c>
      <c r="O69" s="818">
        <v>0.5</v>
      </c>
      <c r="P69" s="817">
        <v>145.1</v>
      </c>
      <c r="Q69" s="819">
        <v>1</v>
      </c>
      <c r="R69" s="814">
        <v>2</v>
      </c>
      <c r="S69" s="819">
        <v>1</v>
      </c>
      <c r="T69" s="818">
        <v>0.5</v>
      </c>
      <c r="U69" s="820">
        <v>1</v>
      </c>
    </row>
    <row r="70" spans="1:21" ht="14.45" customHeight="1" x14ac:dyDescent="0.2">
      <c r="A70" s="813">
        <v>12</v>
      </c>
      <c r="B70" s="814" t="s">
        <v>1740</v>
      </c>
      <c r="C70" s="814" t="s">
        <v>1746</v>
      </c>
      <c r="D70" s="815" t="s">
        <v>4046</v>
      </c>
      <c r="E70" s="816" t="s">
        <v>1755</v>
      </c>
      <c r="F70" s="814" t="s">
        <v>1741</v>
      </c>
      <c r="G70" s="814" t="s">
        <v>1853</v>
      </c>
      <c r="H70" s="814" t="s">
        <v>329</v>
      </c>
      <c r="I70" s="814" t="s">
        <v>1854</v>
      </c>
      <c r="J70" s="814" t="s">
        <v>1855</v>
      </c>
      <c r="K70" s="814" t="s">
        <v>1856</v>
      </c>
      <c r="L70" s="817">
        <v>0</v>
      </c>
      <c r="M70" s="817">
        <v>0</v>
      </c>
      <c r="N70" s="814">
        <v>15</v>
      </c>
      <c r="O70" s="818">
        <v>7</v>
      </c>
      <c r="P70" s="817">
        <v>0</v>
      </c>
      <c r="Q70" s="819"/>
      <c r="R70" s="814">
        <v>15</v>
      </c>
      <c r="S70" s="819">
        <v>1</v>
      </c>
      <c r="T70" s="818">
        <v>7</v>
      </c>
      <c r="U70" s="820">
        <v>1</v>
      </c>
    </row>
    <row r="71" spans="1:21" ht="14.45" customHeight="1" x14ac:dyDescent="0.2">
      <c r="A71" s="813">
        <v>12</v>
      </c>
      <c r="B71" s="814" t="s">
        <v>1740</v>
      </c>
      <c r="C71" s="814" t="s">
        <v>1746</v>
      </c>
      <c r="D71" s="815" t="s">
        <v>4046</v>
      </c>
      <c r="E71" s="816" t="s">
        <v>1755</v>
      </c>
      <c r="F71" s="814" t="s">
        <v>1741</v>
      </c>
      <c r="G71" s="814" t="s">
        <v>1857</v>
      </c>
      <c r="H71" s="814" t="s">
        <v>329</v>
      </c>
      <c r="I71" s="814" t="s">
        <v>1858</v>
      </c>
      <c r="J71" s="814" t="s">
        <v>978</v>
      </c>
      <c r="K71" s="814" t="s">
        <v>1859</v>
      </c>
      <c r="L71" s="817">
        <v>0</v>
      </c>
      <c r="M71" s="817">
        <v>0</v>
      </c>
      <c r="N71" s="814">
        <v>2</v>
      </c>
      <c r="O71" s="818">
        <v>1</v>
      </c>
      <c r="P71" s="817">
        <v>0</v>
      </c>
      <c r="Q71" s="819"/>
      <c r="R71" s="814">
        <v>2</v>
      </c>
      <c r="S71" s="819">
        <v>1</v>
      </c>
      <c r="T71" s="818">
        <v>1</v>
      </c>
      <c r="U71" s="820">
        <v>1</v>
      </c>
    </row>
    <row r="72" spans="1:21" ht="14.45" customHeight="1" x14ac:dyDescent="0.2">
      <c r="A72" s="813">
        <v>12</v>
      </c>
      <c r="B72" s="814" t="s">
        <v>1740</v>
      </c>
      <c r="C72" s="814" t="s">
        <v>1746</v>
      </c>
      <c r="D72" s="815" t="s">
        <v>4046</v>
      </c>
      <c r="E72" s="816" t="s">
        <v>1755</v>
      </c>
      <c r="F72" s="814" t="s">
        <v>1741</v>
      </c>
      <c r="G72" s="814" t="s">
        <v>1857</v>
      </c>
      <c r="H72" s="814" t="s">
        <v>329</v>
      </c>
      <c r="I72" s="814" t="s">
        <v>1860</v>
      </c>
      <c r="J72" s="814" t="s">
        <v>978</v>
      </c>
      <c r="K72" s="814" t="s">
        <v>1861</v>
      </c>
      <c r="L72" s="817">
        <v>69.73</v>
      </c>
      <c r="M72" s="817">
        <v>69.73</v>
      </c>
      <c r="N72" s="814">
        <v>1</v>
      </c>
      <c r="O72" s="818">
        <v>1</v>
      </c>
      <c r="P72" s="817">
        <v>69.73</v>
      </c>
      <c r="Q72" s="819">
        <v>1</v>
      </c>
      <c r="R72" s="814">
        <v>1</v>
      </c>
      <c r="S72" s="819">
        <v>1</v>
      </c>
      <c r="T72" s="818">
        <v>1</v>
      </c>
      <c r="U72" s="820">
        <v>1</v>
      </c>
    </row>
    <row r="73" spans="1:21" ht="14.45" customHeight="1" x14ac:dyDescent="0.2">
      <c r="A73" s="813">
        <v>12</v>
      </c>
      <c r="B73" s="814" t="s">
        <v>1740</v>
      </c>
      <c r="C73" s="814" t="s">
        <v>1746</v>
      </c>
      <c r="D73" s="815" t="s">
        <v>4046</v>
      </c>
      <c r="E73" s="816" t="s">
        <v>1755</v>
      </c>
      <c r="F73" s="814" t="s">
        <v>1741</v>
      </c>
      <c r="G73" s="814" t="s">
        <v>1862</v>
      </c>
      <c r="H73" s="814" t="s">
        <v>647</v>
      </c>
      <c r="I73" s="814" t="s">
        <v>1863</v>
      </c>
      <c r="J73" s="814" t="s">
        <v>1864</v>
      </c>
      <c r="K73" s="814" t="s">
        <v>1865</v>
      </c>
      <c r="L73" s="817">
        <v>56.06</v>
      </c>
      <c r="M73" s="817">
        <v>56.06</v>
      </c>
      <c r="N73" s="814">
        <v>1</v>
      </c>
      <c r="O73" s="818">
        <v>0.5</v>
      </c>
      <c r="P73" s="817"/>
      <c r="Q73" s="819">
        <v>0</v>
      </c>
      <c r="R73" s="814"/>
      <c r="S73" s="819">
        <v>0</v>
      </c>
      <c r="T73" s="818"/>
      <c r="U73" s="820">
        <v>0</v>
      </c>
    </row>
    <row r="74" spans="1:21" ht="14.45" customHeight="1" x14ac:dyDescent="0.2">
      <c r="A74" s="813">
        <v>12</v>
      </c>
      <c r="B74" s="814" t="s">
        <v>1740</v>
      </c>
      <c r="C74" s="814" t="s">
        <v>1746</v>
      </c>
      <c r="D74" s="815" t="s">
        <v>4046</v>
      </c>
      <c r="E74" s="816" t="s">
        <v>1755</v>
      </c>
      <c r="F74" s="814" t="s">
        <v>1741</v>
      </c>
      <c r="G74" s="814" t="s">
        <v>1866</v>
      </c>
      <c r="H74" s="814" t="s">
        <v>329</v>
      </c>
      <c r="I74" s="814" t="s">
        <v>1867</v>
      </c>
      <c r="J74" s="814" t="s">
        <v>1868</v>
      </c>
      <c r="K74" s="814" t="s">
        <v>1869</v>
      </c>
      <c r="L74" s="817">
        <v>55.95</v>
      </c>
      <c r="M74" s="817">
        <v>1734.4500000000003</v>
      </c>
      <c r="N74" s="814">
        <v>31</v>
      </c>
      <c r="O74" s="818">
        <v>7</v>
      </c>
      <c r="P74" s="817">
        <v>727.35000000000014</v>
      </c>
      <c r="Q74" s="819">
        <v>0.41935483870967744</v>
      </c>
      <c r="R74" s="814">
        <v>13</v>
      </c>
      <c r="S74" s="819">
        <v>0.41935483870967744</v>
      </c>
      <c r="T74" s="818">
        <v>3</v>
      </c>
      <c r="U74" s="820">
        <v>0.42857142857142855</v>
      </c>
    </row>
    <row r="75" spans="1:21" ht="14.45" customHeight="1" x14ac:dyDescent="0.2">
      <c r="A75" s="813">
        <v>12</v>
      </c>
      <c r="B75" s="814" t="s">
        <v>1740</v>
      </c>
      <c r="C75" s="814" t="s">
        <v>1746</v>
      </c>
      <c r="D75" s="815" t="s">
        <v>4046</v>
      </c>
      <c r="E75" s="816" t="s">
        <v>1755</v>
      </c>
      <c r="F75" s="814" t="s">
        <v>1741</v>
      </c>
      <c r="G75" s="814" t="s">
        <v>1866</v>
      </c>
      <c r="H75" s="814" t="s">
        <v>329</v>
      </c>
      <c r="I75" s="814" t="s">
        <v>1870</v>
      </c>
      <c r="J75" s="814" t="s">
        <v>1868</v>
      </c>
      <c r="K75" s="814" t="s">
        <v>1871</v>
      </c>
      <c r="L75" s="817">
        <v>128.55000000000001</v>
      </c>
      <c r="M75" s="817">
        <v>10798.199999999999</v>
      </c>
      <c r="N75" s="814">
        <v>84</v>
      </c>
      <c r="O75" s="818">
        <v>14</v>
      </c>
      <c r="P75" s="817">
        <v>6041.8499999999995</v>
      </c>
      <c r="Q75" s="819">
        <v>0.55952380952380953</v>
      </c>
      <c r="R75" s="814">
        <v>47</v>
      </c>
      <c r="S75" s="819">
        <v>0.55952380952380953</v>
      </c>
      <c r="T75" s="818">
        <v>8.5</v>
      </c>
      <c r="U75" s="820">
        <v>0.6071428571428571</v>
      </c>
    </row>
    <row r="76" spans="1:21" ht="14.45" customHeight="1" x14ac:dyDescent="0.2">
      <c r="A76" s="813">
        <v>12</v>
      </c>
      <c r="B76" s="814" t="s">
        <v>1740</v>
      </c>
      <c r="C76" s="814" t="s">
        <v>1746</v>
      </c>
      <c r="D76" s="815" t="s">
        <v>4046</v>
      </c>
      <c r="E76" s="816" t="s">
        <v>1755</v>
      </c>
      <c r="F76" s="814" t="s">
        <v>1741</v>
      </c>
      <c r="G76" s="814" t="s">
        <v>1872</v>
      </c>
      <c r="H76" s="814" t="s">
        <v>647</v>
      </c>
      <c r="I76" s="814" t="s">
        <v>1873</v>
      </c>
      <c r="J76" s="814" t="s">
        <v>1874</v>
      </c>
      <c r="K76" s="814" t="s">
        <v>1875</v>
      </c>
      <c r="L76" s="817">
        <v>129.75</v>
      </c>
      <c r="M76" s="817">
        <v>259.5</v>
      </c>
      <c r="N76" s="814">
        <v>2</v>
      </c>
      <c r="O76" s="818"/>
      <c r="P76" s="817">
        <v>259.5</v>
      </c>
      <c r="Q76" s="819">
        <v>1</v>
      </c>
      <c r="R76" s="814">
        <v>2</v>
      </c>
      <c r="S76" s="819">
        <v>1</v>
      </c>
      <c r="T76" s="818"/>
      <c r="U76" s="820"/>
    </row>
    <row r="77" spans="1:21" ht="14.45" customHeight="1" x14ac:dyDescent="0.2">
      <c r="A77" s="813">
        <v>12</v>
      </c>
      <c r="B77" s="814" t="s">
        <v>1740</v>
      </c>
      <c r="C77" s="814" t="s">
        <v>1746</v>
      </c>
      <c r="D77" s="815" t="s">
        <v>4046</v>
      </c>
      <c r="E77" s="816" t="s">
        <v>1755</v>
      </c>
      <c r="F77" s="814" t="s">
        <v>1741</v>
      </c>
      <c r="G77" s="814" t="s">
        <v>1872</v>
      </c>
      <c r="H77" s="814" t="s">
        <v>647</v>
      </c>
      <c r="I77" s="814" t="s">
        <v>1876</v>
      </c>
      <c r="J77" s="814" t="s">
        <v>1705</v>
      </c>
      <c r="K77" s="814" t="s">
        <v>1875</v>
      </c>
      <c r="L77" s="817">
        <v>129.75</v>
      </c>
      <c r="M77" s="817">
        <v>259.5</v>
      </c>
      <c r="N77" s="814">
        <v>2</v>
      </c>
      <c r="O77" s="818">
        <v>1</v>
      </c>
      <c r="P77" s="817">
        <v>259.5</v>
      </c>
      <c r="Q77" s="819">
        <v>1</v>
      </c>
      <c r="R77" s="814">
        <v>2</v>
      </c>
      <c r="S77" s="819">
        <v>1</v>
      </c>
      <c r="T77" s="818">
        <v>1</v>
      </c>
      <c r="U77" s="820">
        <v>1</v>
      </c>
    </row>
    <row r="78" spans="1:21" ht="14.45" customHeight="1" x14ac:dyDescent="0.2">
      <c r="A78" s="813">
        <v>12</v>
      </c>
      <c r="B78" s="814" t="s">
        <v>1740</v>
      </c>
      <c r="C78" s="814" t="s">
        <v>1746</v>
      </c>
      <c r="D78" s="815" t="s">
        <v>4046</v>
      </c>
      <c r="E78" s="816" t="s">
        <v>1755</v>
      </c>
      <c r="F78" s="814" t="s">
        <v>1741</v>
      </c>
      <c r="G78" s="814" t="s">
        <v>1877</v>
      </c>
      <c r="H78" s="814" t="s">
        <v>647</v>
      </c>
      <c r="I78" s="814" t="s">
        <v>1878</v>
      </c>
      <c r="J78" s="814" t="s">
        <v>1879</v>
      </c>
      <c r="K78" s="814" t="s">
        <v>1880</v>
      </c>
      <c r="L78" s="817">
        <v>1091.0899999999999</v>
      </c>
      <c r="M78" s="817">
        <v>16366.349999999999</v>
      </c>
      <c r="N78" s="814">
        <v>15</v>
      </c>
      <c r="O78" s="818">
        <v>4</v>
      </c>
      <c r="P78" s="817">
        <v>16366.349999999999</v>
      </c>
      <c r="Q78" s="819">
        <v>1</v>
      </c>
      <c r="R78" s="814">
        <v>15</v>
      </c>
      <c r="S78" s="819">
        <v>1</v>
      </c>
      <c r="T78" s="818">
        <v>4</v>
      </c>
      <c r="U78" s="820">
        <v>1</v>
      </c>
    </row>
    <row r="79" spans="1:21" ht="14.45" customHeight="1" x14ac:dyDescent="0.2">
      <c r="A79" s="813">
        <v>12</v>
      </c>
      <c r="B79" s="814" t="s">
        <v>1740</v>
      </c>
      <c r="C79" s="814" t="s">
        <v>1746</v>
      </c>
      <c r="D79" s="815" t="s">
        <v>4046</v>
      </c>
      <c r="E79" s="816" t="s">
        <v>1755</v>
      </c>
      <c r="F79" s="814" t="s">
        <v>1741</v>
      </c>
      <c r="G79" s="814" t="s">
        <v>1881</v>
      </c>
      <c r="H79" s="814" t="s">
        <v>329</v>
      </c>
      <c r="I79" s="814" t="s">
        <v>1882</v>
      </c>
      <c r="J79" s="814" t="s">
        <v>1883</v>
      </c>
      <c r="K79" s="814" t="s">
        <v>1603</v>
      </c>
      <c r="L79" s="817">
        <v>168.41</v>
      </c>
      <c r="M79" s="817">
        <v>168.41</v>
      </c>
      <c r="N79" s="814">
        <v>1</v>
      </c>
      <c r="O79" s="818">
        <v>0.5</v>
      </c>
      <c r="P79" s="817"/>
      <c r="Q79" s="819">
        <v>0</v>
      </c>
      <c r="R79" s="814"/>
      <c r="S79" s="819">
        <v>0</v>
      </c>
      <c r="T79" s="818"/>
      <c r="U79" s="820">
        <v>0</v>
      </c>
    </row>
    <row r="80" spans="1:21" ht="14.45" customHeight="1" x14ac:dyDescent="0.2">
      <c r="A80" s="813">
        <v>12</v>
      </c>
      <c r="B80" s="814" t="s">
        <v>1740</v>
      </c>
      <c r="C80" s="814" t="s">
        <v>1746</v>
      </c>
      <c r="D80" s="815" t="s">
        <v>4046</v>
      </c>
      <c r="E80" s="816" t="s">
        <v>1755</v>
      </c>
      <c r="F80" s="814" t="s">
        <v>1741</v>
      </c>
      <c r="G80" s="814" t="s">
        <v>1881</v>
      </c>
      <c r="H80" s="814" t="s">
        <v>329</v>
      </c>
      <c r="I80" s="814" t="s">
        <v>1884</v>
      </c>
      <c r="J80" s="814" t="s">
        <v>1883</v>
      </c>
      <c r="K80" s="814" t="s">
        <v>1885</v>
      </c>
      <c r="L80" s="817">
        <v>84.21</v>
      </c>
      <c r="M80" s="817">
        <v>1094.73</v>
      </c>
      <c r="N80" s="814">
        <v>13</v>
      </c>
      <c r="O80" s="818">
        <v>3.5</v>
      </c>
      <c r="P80" s="817">
        <v>673.68</v>
      </c>
      <c r="Q80" s="819">
        <v>0.61538461538461531</v>
      </c>
      <c r="R80" s="814">
        <v>8</v>
      </c>
      <c r="S80" s="819">
        <v>0.61538461538461542</v>
      </c>
      <c r="T80" s="818">
        <v>2</v>
      </c>
      <c r="U80" s="820">
        <v>0.5714285714285714</v>
      </c>
    </row>
    <row r="81" spans="1:21" ht="14.45" customHeight="1" x14ac:dyDescent="0.2">
      <c r="A81" s="813">
        <v>12</v>
      </c>
      <c r="B81" s="814" t="s">
        <v>1740</v>
      </c>
      <c r="C81" s="814" t="s">
        <v>1746</v>
      </c>
      <c r="D81" s="815" t="s">
        <v>4046</v>
      </c>
      <c r="E81" s="816" t="s">
        <v>1755</v>
      </c>
      <c r="F81" s="814" t="s">
        <v>1741</v>
      </c>
      <c r="G81" s="814" t="s">
        <v>1822</v>
      </c>
      <c r="H81" s="814" t="s">
        <v>329</v>
      </c>
      <c r="I81" s="814" t="s">
        <v>1886</v>
      </c>
      <c r="J81" s="814" t="s">
        <v>1887</v>
      </c>
      <c r="K81" s="814" t="s">
        <v>1603</v>
      </c>
      <c r="L81" s="817">
        <v>168.41</v>
      </c>
      <c r="M81" s="817">
        <v>168.41</v>
      </c>
      <c r="N81" s="814">
        <v>1</v>
      </c>
      <c r="O81" s="818">
        <v>1</v>
      </c>
      <c r="P81" s="817">
        <v>168.41</v>
      </c>
      <c r="Q81" s="819">
        <v>1</v>
      </c>
      <c r="R81" s="814">
        <v>1</v>
      </c>
      <c r="S81" s="819">
        <v>1</v>
      </c>
      <c r="T81" s="818">
        <v>1</v>
      </c>
      <c r="U81" s="820">
        <v>1</v>
      </c>
    </row>
    <row r="82" spans="1:21" ht="14.45" customHeight="1" x14ac:dyDescent="0.2">
      <c r="A82" s="813">
        <v>12</v>
      </c>
      <c r="B82" s="814" t="s">
        <v>1740</v>
      </c>
      <c r="C82" s="814" t="s">
        <v>1746</v>
      </c>
      <c r="D82" s="815" t="s">
        <v>4046</v>
      </c>
      <c r="E82" s="816" t="s">
        <v>1755</v>
      </c>
      <c r="F82" s="814" t="s">
        <v>1741</v>
      </c>
      <c r="G82" s="814" t="s">
        <v>1822</v>
      </c>
      <c r="H82" s="814" t="s">
        <v>647</v>
      </c>
      <c r="I82" s="814" t="s">
        <v>1601</v>
      </c>
      <c r="J82" s="814" t="s">
        <v>1602</v>
      </c>
      <c r="K82" s="814" t="s">
        <v>1603</v>
      </c>
      <c r="L82" s="817">
        <v>168.41</v>
      </c>
      <c r="M82" s="817">
        <v>4547.07</v>
      </c>
      <c r="N82" s="814">
        <v>27</v>
      </c>
      <c r="O82" s="818">
        <v>16</v>
      </c>
      <c r="P82" s="817">
        <v>2862.97</v>
      </c>
      <c r="Q82" s="819">
        <v>0.62962962962962965</v>
      </c>
      <c r="R82" s="814">
        <v>17</v>
      </c>
      <c r="S82" s="819">
        <v>0.62962962962962965</v>
      </c>
      <c r="T82" s="818">
        <v>9.5</v>
      </c>
      <c r="U82" s="820">
        <v>0.59375</v>
      </c>
    </row>
    <row r="83" spans="1:21" ht="14.45" customHeight="1" x14ac:dyDescent="0.2">
      <c r="A83" s="813">
        <v>12</v>
      </c>
      <c r="B83" s="814" t="s">
        <v>1740</v>
      </c>
      <c r="C83" s="814" t="s">
        <v>1746</v>
      </c>
      <c r="D83" s="815" t="s">
        <v>4046</v>
      </c>
      <c r="E83" s="816" t="s">
        <v>1755</v>
      </c>
      <c r="F83" s="814" t="s">
        <v>1741</v>
      </c>
      <c r="G83" s="814" t="s">
        <v>1822</v>
      </c>
      <c r="H83" s="814" t="s">
        <v>647</v>
      </c>
      <c r="I83" s="814" t="s">
        <v>1888</v>
      </c>
      <c r="J83" s="814" t="s">
        <v>1602</v>
      </c>
      <c r="K83" s="814" t="s">
        <v>1885</v>
      </c>
      <c r="L83" s="817">
        <v>84.21</v>
      </c>
      <c r="M83" s="817">
        <v>168.42</v>
      </c>
      <c r="N83" s="814">
        <v>2</v>
      </c>
      <c r="O83" s="818">
        <v>2</v>
      </c>
      <c r="P83" s="817">
        <v>84.21</v>
      </c>
      <c r="Q83" s="819">
        <v>0.5</v>
      </c>
      <c r="R83" s="814">
        <v>1</v>
      </c>
      <c r="S83" s="819">
        <v>0.5</v>
      </c>
      <c r="T83" s="818">
        <v>1</v>
      </c>
      <c r="U83" s="820">
        <v>0.5</v>
      </c>
    </row>
    <row r="84" spans="1:21" ht="14.45" customHeight="1" x14ac:dyDescent="0.2">
      <c r="A84" s="813">
        <v>12</v>
      </c>
      <c r="B84" s="814" t="s">
        <v>1740</v>
      </c>
      <c r="C84" s="814" t="s">
        <v>1746</v>
      </c>
      <c r="D84" s="815" t="s">
        <v>4046</v>
      </c>
      <c r="E84" s="816" t="s">
        <v>1755</v>
      </c>
      <c r="F84" s="814" t="s">
        <v>1741</v>
      </c>
      <c r="G84" s="814" t="s">
        <v>1822</v>
      </c>
      <c r="H84" s="814" t="s">
        <v>329</v>
      </c>
      <c r="I84" s="814" t="s">
        <v>1889</v>
      </c>
      <c r="J84" s="814" t="s">
        <v>1602</v>
      </c>
      <c r="K84" s="814" t="s">
        <v>1890</v>
      </c>
      <c r="L84" s="817">
        <v>235.78</v>
      </c>
      <c r="M84" s="817">
        <v>235.78</v>
      </c>
      <c r="N84" s="814">
        <v>1</v>
      </c>
      <c r="O84" s="818">
        <v>1</v>
      </c>
      <c r="P84" s="817"/>
      <c r="Q84" s="819">
        <v>0</v>
      </c>
      <c r="R84" s="814"/>
      <c r="S84" s="819">
        <v>0</v>
      </c>
      <c r="T84" s="818"/>
      <c r="U84" s="820">
        <v>0</v>
      </c>
    </row>
    <row r="85" spans="1:21" ht="14.45" customHeight="1" x14ac:dyDescent="0.2">
      <c r="A85" s="813">
        <v>12</v>
      </c>
      <c r="B85" s="814" t="s">
        <v>1740</v>
      </c>
      <c r="C85" s="814" t="s">
        <v>1746</v>
      </c>
      <c r="D85" s="815" t="s">
        <v>4046</v>
      </c>
      <c r="E85" s="816" t="s">
        <v>1755</v>
      </c>
      <c r="F85" s="814" t="s">
        <v>1741</v>
      </c>
      <c r="G85" s="814" t="s">
        <v>1891</v>
      </c>
      <c r="H85" s="814" t="s">
        <v>329</v>
      </c>
      <c r="I85" s="814" t="s">
        <v>1892</v>
      </c>
      <c r="J85" s="814" t="s">
        <v>1893</v>
      </c>
      <c r="K85" s="814" t="s">
        <v>1603</v>
      </c>
      <c r="L85" s="817">
        <v>78.33</v>
      </c>
      <c r="M85" s="817">
        <v>1958.2499999999998</v>
      </c>
      <c r="N85" s="814">
        <v>25</v>
      </c>
      <c r="O85" s="818">
        <v>9.5</v>
      </c>
      <c r="P85" s="817">
        <v>1174.9499999999998</v>
      </c>
      <c r="Q85" s="819">
        <v>0.6</v>
      </c>
      <c r="R85" s="814">
        <v>15</v>
      </c>
      <c r="S85" s="819">
        <v>0.6</v>
      </c>
      <c r="T85" s="818">
        <v>6</v>
      </c>
      <c r="U85" s="820">
        <v>0.63157894736842102</v>
      </c>
    </row>
    <row r="86" spans="1:21" ht="14.45" customHeight="1" x14ac:dyDescent="0.2">
      <c r="A86" s="813">
        <v>12</v>
      </c>
      <c r="B86" s="814" t="s">
        <v>1740</v>
      </c>
      <c r="C86" s="814" t="s">
        <v>1746</v>
      </c>
      <c r="D86" s="815" t="s">
        <v>4046</v>
      </c>
      <c r="E86" s="816" t="s">
        <v>1755</v>
      </c>
      <c r="F86" s="814" t="s">
        <v>1741</v>
      </c>
      <c r="G86" s="814" t="s">
        <v>1891</v>
      </c>
      <c r="H86" s="814" t="s">
        <v>329</v>
      </c>
      <c r="I86" s="814" t="s">
        <v>1894</v>
      </c>
      <c r="J86" s="814" t="s">
        <v>1893</v>
      </c>
      <c r="K86" s="814" t="s">
        <v>1885</v>
      </c>
      <c r="L86" s="817">
        <v>39.17</v>
      </c>
      <c r="M86" s="817">
        <v>156.68</v>
      </c>
      <c r="N86" s="814">
        <v>4</v>
      </c>
      <c r="O86" s="818">
        <v>1.5</v>
      </c>
      <c r="P86" s="817">
        <v>156.68</v>
      </c>
      <c r="Q86" s="819">
        <v>1</v>
      </c>
      <c r="R86" s="814">
        <v>4</v>
      </c>
      <c r="S86" s="819">
        <v>1</v>
      </c>
      <c r="T86" s="818">
        <v>1.5</v>
      </c>
      <c r="U86" s="820">
        <v>1</v>
      </c>
    </row>
    <row r="87" spans="1:21" ht="14.45" customHeight="1" x14ac:dyDescent="0.2">
      <c r="A87" s="813">
        <v>12</v>
      </c>
      <c r="B87" s="814" t="s">
        <v>1740</v>
      </c>
      <c r="C87" s="814" t="s">
        <v>1746</v>
      </c>
      <c r="D87" s="815" t="s">
        <v>4046</v>
      </c>
      <c r="E87" s="816" t="s">
        <v>1755</v>
      </c>
      <c r="F87" s="814" t="s">
        <v>1741</v>
      </c>
      <c r="G87" s="814" t="s">
        <v>1891</v>
      </c>
      <c r="H87" s="814" t="s">
        <v>329</v>
      </c>
      <c r="I87" s="814" t="s">
        <v>1895</v>
      </c>
      <c r="J87" s="814" t="s">
        <v>1893</v>
      </c>
      <c r="K87" s="814" t="s">
        <v>1603</v>
      </c>
      <c r="L87" s="817">
        <v>78.33</v>
      </c>
      <c r="M87" s="817">
        <v>156.66</v>
      </c>
      <c r="N87" s="814">
        <v>2</v>
      </c>
      <c r="O87" s="818">
        <v>1</v>
      </c>
      <c r="P87" s="817"/>
      <c r="Q87" s="819">
        <v>0</v>
      </c>
      <c r="R87" s="814"/>
      <c r="S87" s="819">
        <v>0</v>
      </c>
      <c r="T87" s="818"/>
      <c r="U87" s="820">
        <v>0</v>
      </c>
    </row>
    <row r="88" spans="1:21" ht="14.45" customHeight="1" x14ac:dyDescent="0.2">
      <c r="A88" s="813">
        <v>12</v>
      </c>
      <c r="B88" s="814" t="s">
        <v>1740</v>
      </c>
      <c r="C88" s="814" t="s">
        <v>1746</v>
      </c>
      <c r="D88" s="815" t="s">
        <v>4046</v>
      </c>
      <c r="E88" s="816" t="s">
        <v>1755</v>
      </c>
      <c r="F88" s="814" t="s">
        <v>1741</v>
      </c>
      <c r="G88" s="814" t="s">
        <v>1896</v>
      </c>
      <c r="H88" s="814" t="s">
        <v>329</v>
      </c>
      <c r="I88" s="814" t="s">
        <v>1897</v>
      </c>
      <c r="J88" s="814" t="s">
        <v>1898</v>
      </c>
      <c r="K88" s="814" t="s">
        <v>1899</v>
      </c>
      <c r="L88" s="817">
        <v>0</v>
      </c>
      <c r="M88" s="817">
        <v>0</v>
      </c>
      <c r="N88" s="814">
        <v>1</v>
      </c>
      <c r="O88" s="818">
        <v>1</v>
      </c>
      <c r="P88" s="817"/>
      <c r="Q88" s="819"/>
      <c r="R88" s="814"/>
      <c r="S88" s="819">
        <v>0</v>
      </c>
      <c r="T88" s="818"/>
      <c r="U88" s="820">
        <v>0</v>
      </c>
    </row>
    <row r="89" spans="1:21" ht="14.45" customHeight="1" x14ac:dyDescent="0.2">
      <c r="A89" s="813">
        <v>12</v>
      </c>
      <c r="B89" s="814" t="s">
        <v>1740</v>
      </c>
      <c r="C89" s="814" t="s">
        <v>1746</v>
      </c>
      <c r="D89" s="815" t="s">
        <v>4046</v>
      </c>
      <c r="E89" s="816" t="s">
        <v>1755</v>
      </c>
      <c r="F89" s="814" t="s">
        <v>1741</v>
      </c>
      <c r="G89" s="814" t="s">
        <v>1900</v>
      </c>
      <c r="H89" s="814" t="s">
        <v>329</v>
      </c>
      <c r="I89" s="814" t="s">
        <v>1901</v>
      </c>
      <c r="J89" s="814" t="s">
        <v>1902</v>
      </c>
      <c r="K89" s="814" t="s">
        <v>1903</v>
      </c>
      <c r="L89" s="817">
        <v>672.43</v>
      </c>
      <c r="M89" s="817">
        <v>6724.2999999999993</v>
      </c>
      <c r="N89" s="814">
        <v>10</v>
      </c>
      <c r="O89" s="818">
        <v>5.5</v>
      </c>
      <c r="P89" s="817">
        <v>3362.1499999999996</v>
      </c>
      <c r="Q89" s="819">
        <v>0.5</v>
      </c>
      <c r="R89" s="814">
        <v>5</v>
      </c>
      <c r="S89" s="819">
        <v>0.5</v>
      </c>
      <c r="T89" s="818">
        <v>2.5</v>
      </c>
      <c r="U89" s="820">
        <v>0.45454545454545453</v>
      </c>
    </row>
    <row r="90" spans="1:21" ht="14.45" customHeight="1" x14ac:dyDescent="0.2">
      <c r="A90" s="813">
        <v>12</v>
      </c>
      <c r="B90" s="814" t="s">
        <v>1740</v>
      </c>
      <c r="C90" s="814" t="s">
        <v>1746</v>
      </c>
      <c r="D90" s="815" t="s">
        <v>4046</v>
      </c>
      <c r="E90" s="816" t="s">
        <v>1755</v>
      </c>
      <c r="F90" s="814" t="s">
        <v>1741</v>
      </c>
      <c r="G90" s="814" t="s">
        <v>1900</v>
      </c>
      <c r="H90" s="814" t="s">
        <v>329</v>
      </c>
      <c r="I90" s="814" t="s">
        <v>1904</v>
      </c>
      <c r="J90" s="814" t="s">
        <v>1902</v>
      </c>
      <c r="K90" s="814" t="s">
        <v>1905</v>
      </c>
      <c r="L90" s="817">
        <v>1047.94</v>
      </c>
      <c r="M90" s="817">
        <v>61828.460000000006</v>
      </c>
      <c r="N90" s="814">
        <v>59</v>
      </c>
      <c r="O90" s="818">
        <v>15</v>
      </c>
      <c r="P90" s="817">
        <v>36677.9</v>
      </c>
      <c r="Q90" s="819">
        <v>0.59322033898305082</v>
      </c>
      <c r="R90" s="814">
        <v>35</v>
      </c>
      <c r="S90" s="819">
        <v>0.59322033898305082</v>
      </c>
      <c r="T90" s="818">
        <v>8</v>
      </c>
      <c r="U90" s="820">
        <v>0.53333333333333333</v>
      </c>
    </row>
    <row r="91" spans="1:21" ht="14.45" customHeight="1" x14ac:dyDescent="0.2">
      <c r="A91" s="813">
        <v>12</v>
      </c>
      <c r="B91" s="814" t="s">
        <v>1740</v>
      </c>
      <c r="C91" s="814" t="s">
        <v>1746</v>
      </c>
      <c r="D91" s="815" t="s">
        <v>4046</v>
      </c>
      <c r="E91" s="816" t="s">
        <v>1755</v>
      </c>
      <c r="F91" s="814" t="s">
        <v>1741</v>
      </c>
      <c r="G91" s="814" t="s">
        <v>1906</v>
      </c>
      <c r="H91" s="814" t="s">
        <v>329</v>
      </c>
      <c r="I91" s="814" t="s">
        <v>1907</v>
      </c>
      <c r="J91" s="814" t="s">
        <v>1908</v>
      </c>
      <c r="K91" s="814" t="s">
        <v>1909</v>
      </c>
      <c r="L91" s="817">
        <v>150.26</v>
      </c>
      <c r="M91" s="817">
        <v>150.26</v>
      </c>
      <c r="N91" s="814">
        <v>1</v>
      </c>
      <c r="O91" s="818">
        <v>1</v>
      </c>
      <c r="P91" s="817"/>
      <c r="Q91" s="819">
        <v>0</v>
      </c>
      <c r="R91" s="814"/>
      <c r="S91" s="819">
        <v>0</v>
      </c>
      <c r="T91" s="818"/>
      <c r="U91" s="820">
        <v>0</v>
      </c>
    </row>
    <row r="92" spans="1:21" ht="14.45" customHeight="1" x14ac:dyDescent="0.2">
      <c r="A92" s="813">
        <v>12</v>
      </c>
      <c r="B92" s="814" t="s">
        <v>1740</v>
      </c>
      <c r="C92" s="814" t="s">
        <v>1746</v>
      </c>
      <c r="D92" s="815" t="s">
        <v>4046</v>
      </c>
      <c r="E92" s="816" t="s">
        <v>1755</v>
      </c>
      <c r="F92" s="814" t="s">
        <v>1741</v>
      </c>
      <c r="G92" s="814" t="s">
        <v>1844</v>
      </c>
      <c r="H92" s="814" t="s">
        <v>329</v>
      </c>
      <c r="I92" s="814" t="s">
        <v>1910</v>
      </c>
      <c r="J92" s="814" t="s">
        <v>1911</v>
      </c>
      <c r="K92" s="814" t="s">
        <v>1912</v>
      </c>
      <c r="L92" s="817">
        <v>52.87</v>
      </c>
      <c r="M92" s="817">
        <v>105.74</v>
      </c>
      <c r="N92" s="814">
        <v>2</v>
      </c>
      <c r="O92" s="818">
        <v>0.5</v>
      </c>
      <c r="P92" s="817">
        <v>105.74</v>
      </c>
      <c r="Q92" s="819">
        <v>1</v>
      </c>
      <c r="R92" s="814">
        <v>2</v>
      </c>
      <c r="S92" s="819">
        <v>1</v>
      </c>
      <c r="T92" s="818">
        <v>0.5</v>
      </c>
      <c r="U92" s="820">
        <v>1</v>
      </c>
    </row>
    <row r="93" spans="1:21" ht="14.45" customHeight="1" x14ac:dyDescent="0.2">
      <c r="A93" s="813">
        <v>12</v>
      </c>
      <c r="B93" s="814" t="s">
        <v>1740</v>
      </c>
      <c r="C93" s="814" t="s">
        <v>1746</v>
      </c>
      <c r="D93" s="815" t="s">
        <v>4046</v>
      </c>
      <c r="E93" s="816" t="s">
        <v>1755</v>
      </c>
      <c r="F93" s="814" t="s">
        <v>1741</v>
      </c>
      <c r="G93" s="814" t="s">
        <v>1844</v>
      </c>
      <c r="H93" s="814" t="s">
        <v>329</v>
      </c>
      <c r="I93" s="814" t="s">
        <v>1913</v>
      </c>
      <c r="J93" s="814" t="s">
        <v>1914</v>
      </c>
      <c r="K93" s="814" t="s">
        <v>1915</v>
      </c>
      <c r="L93" s="817">
        <v>46.99</v>
      </c>
      <c r="M93" s="817">
        <v>46.99</v>
      </c>
      <c r="N93" s="814">
        <v>1</v>
      </c>
      <c r="O93" s="818">
        <v>0.5</v>
      </c>
      <c r="P93" s="817">
        <v>46.99</v>
      </c>
      <c r="Q93" s="819">
        <v>1</v>
      </c>
      <c r="R93" s="814">
        <v>1</v>
      </c>
      <c r="S93" s="819">
        <v>1</v>
      </c>
      <c r="T93" s="818">
        <v>0.5</v>
      </c>
      <c r="U93" s="820">
        <v>1</v>
      </c>
    </row>
    <row r="94" spans="1:21" ht="14.45" customHeight="1" x14ac:dyDescent="0.2">
      <c r="A94" s="813">
        <v>12</v>
      </c>
      <c r="B94" s="814" t="s">
        <v>1740</v>
      </c>
      <c r="C94" s="814" t="s">
        <v>1746</v>
      </c>
      <c r="D94" s="815" t="s">
        <v>4046</v>
      </c>
      <c r="E94" s="816" t="s">
        <v>1755</v>
      </c>
      <c r="F94" s="814" t="s">
        <v>1741</v>
      </c>
      <c r="G94" s="814" t="s">
        <v>1844</v>
      </c>
      <c r="H94" s="814" t="s">
        <v>329</v>
      </c>
      <c r="I94" s="814" t="s">
        <v>1916</v>
      </c>
      <c r="J94" s="814" t="s">
        <v>1911</v>
      </c>
      <c r="K94" s="814" t="s">
        <v>1912</v>
      </c>
      <c r="L94" s="817">
        <v>52.87</v>
      </c>
      <c r="M94" s="817">
        <v>52.87</v>
      </c>
      <c r="N94" s="814">
        <v>1</v>
      </c>
      <c r="O94" s="818">
        <v>0.5</v>
      </c>
      <c r="P94" s="817"/>
      <c r="Q94" s="819">
        <v>0</v>
      </c>
      <c r="R94" s="814"/>
      <c r="S94" s="819">
        <v>0</v>
      </c>
      <c r="T94" s="818"/>
      <c r="U94" s="820">
        <v>0</v>
      </c>
    </row>
    <row r="95" spans="1:21" ht="14.45" customHeight="1" x14ac:dyDescent="0.2">
      <c r="A95" s="813">
        <v>12</v>
      </c>
      <c r="B95" s="814" t="s">
        <v>1740</v>
      </c>
      <c r="C95" s="814" t="s">
        <v>1746</v>
      </c>
      <c r="D95" s="815" t="s">
        <v>4046</v>
      </c>
      <c r="E95" s="816" t="s">
        <v>1755</v>
      </c>
      <c r="F95" s="814" t="s">
        <v>1741</v>
      </c>
      <c r="G95" s="814" t="s">
        <v>1917</v>
      </c>
      <c r="H95" s="814" t="s">
        <v>329</v>
      </c>
      <c r="I95" s="814" t="s">
        <v>1918</v>
      </c>
      <c r="J95" s="814" t="s">
        <v>758</v>
      </c>
      <c r="K95" s="814" t="s">
        <v>1919</v>
      </c>
      <c r="L95" s="817">
        <v>273.33</v>
      </c>
      <c r="M95" s="817">
        <v>273.33</v>
      </c>
      <c r="N95" s="814">
        <v>1</v>
      </c>
      <c r="O95" s="818">
        <v>1</v>
      </c>
      <c r="P95" s="817"/>
      <c r="Q95" s="819">
        <v>0</v>
      </c>
      <c r="R95" s="814"/>
      <c r="S95" s="819">
        <v>0</v>
      </c>
      <c r="T95" s="818"/>
      <c r="U95" s="820">
        <v>0</v>
      </c>
    </row>
    <row r="96" spans="1:21" ht="14.45" customHeight="1" x14ac:dyDescent="0.2">
      <c r="A96" s="813">
        <v>12</v>
      </c>
      <c r="B96" s="814" t="s">
        <v>1740</v>
      </c>
      <c r="C96" s="814" t="s">
        <v>1746</v>
      </c>
      <c r="D96" s="815" t="s">
        <v>4046</v>
      </c>
      <c r="E96" s="816" t="s">
        <v>1755</v>
      </c>
      <c r="F96" s="814" t="s">
        <v>1741</v>
      </c>
      <c r="G96" s="814" t="s">
        <v>1920</v>
      </c>
      <c r="H96" s="814" t="s">
        <v>329</v>
      </c>
      <c r="I96" s="814" t="s">
        <v>1921</v>
      </c>
      <c r="J96" s="814" t="s">
        <v>1125</v>
      </c>
      <c r="K96" s="814" t="s">
        <v>1922</v>
      </c>
      <c r="L96" s="817">
        <v>208.39</v>
      </c>
      <c r="M96" s="817">
        <v>625.16999999999996</v>
      </c>
      <c r="N96" s="814">
        <v>3</v>
      </c>
      <c r="O96" s="818">
        <v>2</v>
      </c>
      <c r="P96" s="817"/>
      <c r="Q96" s="819">
        <v>0</v>
      </c>
      <c r="R96" s="814"/>
      <c r="S96" s="819">
        <v>0</v>
      </c>
      <c r="T96" s="818"/>
      <c r="U96" s="820">
        <v>0</v>
      </c>
    </row>
    <row r="97" spans="1:21" ht="14.45" customHeight="1" x14ac:dyDescent="0.2">
      <c r="A97" s="813">
        <v>12</v>
      </c>
      <c r="B97" s="814" t="s">
        <v>1740</v>
      </c>
      <c r="C97" s="814" t="s">
        <v>1746</v>
      </c>
      <c r="D97" s="815" t="s">
        <v>4046</v>
      </c>
      <c r="E97" s="816" t="s">
        <v>1755</v>
      </c>
      <c r="F97" s="814" t="s">
        <v>1741</v>
      </c>
      <c r="G97" s="814" t="s">
        <v>1923</v>
      </c>
      <c r="H97" s="814" t="s">
        <v>329</v>
      </c>
      <c r="I97" s="814" t="s">
        <v>1924</v>
      </c>
      <c r="J97" s="814" t="s">
        <v>1925</v>
      </c>
      <c r="K97" s="814" t="s">
        <v>1926</v>
      </c>
      <c r="L97" s="817">
        <v>22.44</v>
      </c>
      <c r="M97" s="817">
        <v>22.44</v>
      </c>
      <c r="N97" s="814">
        <v>1</v>
      </c>
      <c r="O97" s="818">
        <v>0.5</v>
      </c>
      <c r="P97" s="817">
        <v>22.44</v>
      </c>
      <c r="Q97" s="819">
        <v>1</v>
      </c>
      <c r="R97" s="814">
        <v>1</v>
      </c>
      <c r="S97" s="819">
        <v>1</v>
      </c>
      <c r="T97" s="818">
        <v>0.5</v>
      </c>
      <c r="U97" s="820">
        <v>1</v>
      </c>
    </row>
    <row r="98" spans="1:21" ht="14.45" customHeight="1" x14ac:dyDescent="0.2">
      <c r="A98" s="813">
        <v>12</v>
      </c>
      <c r="B98" s="814" t="s">
        <v>1740</v>
      </c>
      <c r="C98" s="814" t="s">
        <v>1746</v>
      </c>
      <c r="D98" s="815" t="s">
        <v>4046</v>
      </c>
      <c r="E98" s="816" t="s">
        <v>1755</v>
      </c>
      <c r="F98" s="814" t="s">
        <v>1741</v>
      </c>
      <c r="G98" s="814" t="s">
        <v>1927</v>
      </c>
      <c r="H98" s="814" t="s">
        <v>329</v>
      </c>
      <c r="I98" s="814" t="s">
        <v>1928</v>
      </c>
      <c r="J98" s="814" t="s">
        <v>1929</v>
      </c>
      <c r="K98" s="814" t="s">
        <v>1930</v>
      </c>
      <c r="L98" s="817">
        <v>93.49</v>
      </c>
      <c r="M98" s="817">
        <v>373.96</v>
      </c>
      <c r="N98" s="814">
        <v>4</v>
      </c>
      <c r="O98" s="818">
        <v>1</v>
      </c>
      <c r="P98" s="817"/>
      <c r="Q98" s="819">
        <v>0</v>
      </c>
      <c r="R98" s="814"/>
      <c r="S98" s="819">
        <v>0</v>
      </c>
      <c r="T98" s="818"/>
      <c r="U98" s="820">
        <v>0</v>
      </c>
    </row>
    <row r="99" spans="1:21" ht="14.45" customHeight="1" x14ac:dyDescent="0.2">
      <c r="A99" s="813">
        <v>12</v>
      </c>
      <c r="B99" s="814" t="s">
        <v>1740</v>
      </c>
      <c r="C99" s="814" t="s">
        <v>1746</v>
      </c>
      <c r="D99" s="815" t="s">
        <v>4046</v>
      </c>
      <c r="E99" s="816" t="s">
        <v>1755</v>
      </c>
      <c r="F99" s="814" t="s">
        <v>1741</v>
      </c>
      <c r="G99" s="814" t="s">
        <v>1931</v>
      </c>
      <c r="H99" s="814" t="s">
        <v>329</v>
      </c>
      <c r="I99" s="814" t="s">
        <v>1932</v>
      </c>
      <c r="J99" s="814" t="s">
        <v>1933</v>
      </c>
      <c r="K99" s="814" t="s">
        <v>1934</v>
      </c>
      <c r="L99" s="817">
        <v>0</v>
      </c>
      <c r="M99" s="817">
        <v>0</v>
      </c>
      <c r="N99" s="814">
        <v>1</v>
      </c>
      <c r="O99" s="818">
        <v>1</v>
      </c>
      <c r="P99" s="817"/>
      <c r="Q99" s="819"/>
      <c r="R99" s="814"/>
      <c r="S99" s="819">
        <v>0</v>
      </c>
      <c r="T99" s="818"/>
      <c r="U99" s="820">
        <v>0</v>
      </c>
    </row>
    <row r="100" spans="1:21" ht="14.45" customHeight="1" x14ac:dyDescent="0.2">
      <c r="A100" s="813">
        <v>12</v>
      </c>
      <c r="B100" s="814" t="s">
        <v>1740</v>
      </c>
      <c r="C100" s="814" t="s">
        <v>1746</v>
      </c>
      <c r="D100" s="815" t="s">
        <v>4046</v>
      </c>
      <c r="E100" s="816" t="s">
        <v>1755</v>
      </c>
      <c r="F100" s="814" t="s">
        <v>1741</v>
      </c>
      <c r="G100" s="814" t="s">
        <v>1935</v>
      </c>
      <c r="H100" s="814" t="s">
        <v>329</v>
      </c>
      <c r="I100" s="814" t="s">
        <v>1936</v>
      </c>
      <c r="J100" s="814" t="s">
        <v>1937</v>
      </c>
      <c r="K100" s="814" t="s">
        <v>1938</v>
      </c>
      <c r="L100" s="817">
        <v>1740.47</v>
      </c>
      <c r="M100" s="817">
        <v>57435.510000000017</v>
      </c>
      <c r="N100" s="814">
        <v>33</v>
      </c>
      <c r="O100" s="818">
        <v>28</v>
      </c>
      <c r="P100" s="817">
        <v>46992.690000000017</v>
      </c>
      <c r="Q100" s="819">
        <v>0.81818181818181823</v>
      </c>
      <c r="R100" s="814">
        <v>27</v>
      </c>
      <c r="S100" s="819">
        <v>0.81818181818181823</v>
      </c>
      <c r="T100" s="818">
        <v>23</v>
      </c>
      <c r="U100" s="820">
        <v>0.8214285714285714</v>
      </c>
    </row>
    <row r="101" spans="1:21" ht="14.45" customHeight="1" x14ac:dyDescent="0.2">
      <c r="A101" s="813">
        <v>12</v>
      </c>
      <c r="B101" s="814" t="s">
        <v>1740</v>
      </c>
      <c r="C101" s="814" t="s">
        <v>1746</v>
      </c>
      <c r="D101" s="815" t="s">
        <v>4046</v>
      </c>
      <c r="E101" s="816" t="s">
        <v>1755</v>
      </c>
      <c r="F101" s="814" t="s">
        <v>1741</v>
      </c>
      <c r="G101" s="814" t="s">
        <v>1935</v>
      </c>
      <c r="H101" s="814" t="s">
        <v>329</v>
      </c>
      <c r="I101" s="814" t="s">
        <v>1939</v>
      </c>
      <c r="J101" s="814" t="s">
        <v>1937</v>
      </c>
      <c r="K101" s="814" t="s">
        <v>1940</v>
      </c>
      <c r="L101" s="817">
        <v>870.24</v>
      </c>
      <c r="M101" s="817">
        <v>3480.96</v>
      </c>
      <c r="N101" s="814">
        <v>4</v>
      </c>
      <c r="O101" s="818">
        <v>3.5</v>
      </c>
      <c r="P101" s="817">
        <v>2610.7200000000003</v>
      </c>
      <c r="Q101" s="819">
        <v>0.75000000000000011</v>
      </c>
      <c r="R101" s="814">
        <v>3</v>
      </c>
      <c r="S101" s="819">
        <v>0.75</v>
      </c>
      <c r="T101" s="818">
        <v>2.5</v>
      </c>
      <c r="U101" s="820">
        <v>0.7142857142857143</v>
      </c>
    </row>
    <row r="102" spans="1:21" ht="14.45" customHeight="1" x14ac:dyDescent="0.2">
      <c r="A102" s="813">
        <v>12</v>
      </c>
      <c r="B102" s="814" t="s">
        <v>1740</v>
      </c>
      <c r="C102" s="814" t="s">
        <v>1746</v>
      </c>
      <c r="D102" s="815" t="s">
        <v>4046</v>
      </c>
      <c r="E102" s="816" t="s">
        <v>1755</v>
      </c>
      <c r="F102" s="814" t="s">
        <v>1741</v>
      </c>
      <c r="G102" s="814" t="s">
        <v>1941</v>
      </c>
      <c r="H102" s="814" t="s">
        <v>329</v>
      </c>
      <c r="I102" s="814" t="s">
        <v>1942</v>
      </c>
      <c r="J102" s="814" t="s">
        <v>1943</v>
      </c>
      <c r="K102" s="814" t="s">
        <v>640</v>
      </c>
      <c r="L102" s="817">
        <v>583.66</v>
      </c>
      <c r="M102" s="817">
        <v>583.66</v>
      </c>
      <c r="N102" s="814">
        <v>1</v>
      </c>
      <c r="O102" s="818">
        <v>1</v>
      </c>
      <c r="P102" s="817"/>
      <c r="Q102" s="819">
        <v>0</v>
      </c>
      <c r="R102" s="814"/>
      <c r="S102" s="819">
        <v>0</v>
      </c>
      <c r="T102" s="818"/>
      <c r="U102" s="820">
        <v>0</v>
      </c>
    </row>
    <row r="103" spans="1:21" ht="14.45" customHeight="1" x14ac:dyDescent="0.2">
      <c r="A103" s="813">
        <v>12</v>
      </c>
      <c r="B103" s="814" t="s">
        <v>1740</v>
      </c>
      <c r="C103" s="814" t="s">
        <v>1746</v>
      </c>
      <c r="D103" s="815" t="s">
        <v>4046</v>
      </c>
      <c r="E103" s="816" t="s">
        <v>1755</v>
      </c>
      <c r="F103" s="814" t="s">
        <v>1741</v>
      </c>
      <c r="G103" s="814" t="s">
        <v>1839</v>
      </c>
      <c r="H103" s="814" t="s">
        <v>329</v>
      </c>
      <c r="I103" s="814" t="s">
        <v>1944</v>
      </c>
      <c r="J103" s="814" t="s">
        <v>1945</v>
      </c>
      <c r="K103" s="814" t="s">
        <v>1946</v>
      </c>
      <c r="L103" s="817">
        <v>1392.47</v>
      </c>
      <c r="M103" s="817">
        <v>1392.47</v>
      </c>
      <c r="N103" s="814">
        <v>1</v>
      </c>
      <c r="O103" s="818">
        <v>1</v>
      </c>
      <c r="P103" s="817"/>
      <c r="Q103" s="819">
        <v>0</v>
      </c>
      <c r="R103" s="814"/>
      <c r="S103" s="819">
        <v>0</v>
      </c>
      <c r="T103" s="818"/>
      <c r="U103" s="820">
        <v>0</v>
      </c>
    </row>
    <row r="104" spans="1:21" ht="14.45" customHeight="1" x14ac:dyDescent="0.2">
      <c r="A104" s="813">
        <v>12</v>
      </c>
      <c r="B104" s="814" t="s">
        <v>1740</v>
      </c>
      <c r="C104" s="814" t="s">
        <v>1746</v>
      </c>
      <c r="D104" s="815" t="s">
        <v>4046</v>
      </c>
      <c r="E104" s="816" t="s">
        <v>1755</v>
      </c>
      <c r="F104" s="814" t="s">
        <v>1741</v>
      </c>
      <c r="G104" s="814" t="s">
        <v>1829</v>
      </c>
      <c r="H104" s="814" t="s">
        <v>647</v>
      </c>
      <c r="I104" s="814" t="s">
        <v>1947</v>
      </c>
      <c r="J104" s="814" t="s">
        <v>1683</v>
      </c>
      <c r="K104" s="814" t="s">
        <v>1948</v>
      </c>
      <c r="L104" s="817">
        <v>339.47</v>
      </c>
      <c r="M104" s="817">
        <v>339.47</v>
      </c>
      <c r="N104" s="814">
        <v>1</v>
      </c>
      <c r="O104" s="818">
        <v>0.5</v>
      </c>
      <c r="P104" s="817"/>
      <c r="Q104" s="819">
        <v>0</v>
      </c>
      <c r="R104" s="814"/>
      <c r="S104" s="819">
        <v>0</v>
      </c>
      <c r="T104" s="818"/>
      <c r="U104" s="820">
        <v>0</v>
      </c>
    </row>
    <row r="105" spans="1:21" ht="14.45" customHeight="1" x14ac:dyDescent="0.2">
      <c r="A105" s="813">
        <v>12</v>
      </c>
      <c r="B105" s="814" t="s">
        <v>1740</v>
      </c>
      <c r="C105" s="814" t="s">
        <v>1746</v>
      </c>
      <c r="D105" s="815" t="s">
        <v>4046</v>
      </c>
      <c r="E105" s="816" t="s">
        <v>1755</v>
      </c>
      <c r="F105" s="814" t="s">
        <v>1741</v>
      </c>
      <c r="G105" s="814" t="s">
        <v>1784</v>
      </c>
      <c r="H105" s="814" t="s">
        <v>329</v>
      </c>
      <c r="I105" s="814" t="s">
        <v>1785</v>
      </c>
      <c r="J105" s="814" t="s">
        <v>921</v>
      </c>
      <c r="K105" s="814" t="s">
        <v>1786</v>
      </c>
      <c r="L105" s="817">
        <v>98.89</v>
      </c>
      <c r="M105" s="817">
        <v>197.78</v>
      </c>
      <c r="N105" s="814">
        <v>2</v>
      </c>
      <c r="O105" s="818">
        <v>2</v>
      </c>
      <c r="P105" s="817">
        <v>98.89</v>
      </c>
      <c r="Q105" s="819">
        <v>0.5</v>
      </c>
      <c r="R105" s="814">
        <v>1</v>
      </c>
      <c r="S105" s="819">
        <v>0.5</v>
      </c>
      <c r="T105" s="818">
        <v>1</v>
      </c>
      <c r="U105" s="820">
        <v>0.5</v>
      </c>
    </row>
    <row r="106" spans="1:21" ht="14.45" customHeight="1" x14ac:dyDescent="0.2">
      <c r="A106" s="813">
        <v>12</v>
      </c>
      <c r="B106" s="814" t="s">
        <v>1740</v>
      </c>
      <c r="C106" s="814" t="s">
        <v>1746</v>
      </c>
      <c r="D106" s="815" t="s">
        <v>4046</v>
      </c>
      <c r="E106" s="816" t="s">
        <v>1755</v>
      </c>
      <c r="F106" s="814" t="s">
        <v>1741</v>
      </c>
      <c r="G106" s="814" t="s">
        <v>1949</v>
      </c>
      <c r="H106" s="814" t="s">
        <v>329</v>
      </c>
      <c r="I106" s="814" t="s">
        <v>1950</v>
      </c>
      <c r="J106" s="814" t="s">
        <v>1951</v>
      </c>
      <c r="K106" s="814" t="s">
        <v>1952</v>
      </c>
      <c r="L106" s="817">
        <v>49.04</v>
      </c>
      <c r="M106" s="817">
        <v>49.04</v>
      </c>
      <c r="N106" s="814">
        <v>1</v>
      </c>
      <c r="O106" s="818">
        <v>0.5</v>
      </c>
      <c r="P106" s="817"/>
      <c r="Q106" s="819">
        <v>0</v>
      </c>
      <c r="R106" s="814"/>
      <c r="S106" s="819">
        <v>0</v>
      </c>
      <c r="T106" s="818"/>
      <c r="U106" s="820">
        <v>0</v>
      </c>
    </row>
    <row r="107" spans="1:21" ht="14.45" customHeight="1" x14ac:dyDescent="0.2">
      <c r="A107" s="813">
        <v>12</v>
      </c>
      <c r="B107" s="814" t="s">
        <v>1740</v>
      </c>
      <c r="C107" s="814" t="s">
        <v>1746</v>
      </c>
      <c r="D107" s="815" t="s">
        <v>4046</v>
      </c>
      <c r="E107" s="816" t="s">
        <v>1755</v>
      </c>
      <c r="F107" s="814" t="s">
        <v>1741</v>
      </c>
      <c r="G107" s="814" t="s">
        <v>1840</v>
      </c>
      <c r="H107" s="814" t="s">
        <v>329</v>
      </c>
      <c r="I107" s="814" t="s">
        <v>1953</v>
      </c>
      <c r="J107" s="814" t="s">
        <v>1842</v>
      </c>
      <c r="K107" s="814" t="s">
        <v>1954</v>
      </c>
      <c r="L107" s="817">
        <v>45.89</v>
      </c>
      <c r="M107" s="817">
        <v>91.78</v>
      </c>
      <c r="N107" s="814">
        <v>2</v>
      </c>
      <c r="O107" s="818">
        <v>2</v>
      </c>
      <c r="P107" s="817">
        <v>45.89</v>
      </c>
      <c r="Q107" s="819">
        <v>0.5</v>
      </c>
      <c r="R107" s="814">
        <v>1</v>
      </c>
      <c r="S107" s="819">
        <v>0.5</v>
      </c>
      <c r="T107" s="818">
        <v>1</v>
      </c>
      <c r="U107" s="820">
        <v>0.5</v>
      </c>
    </row>
    <row r="108" spans="1:21" ht="14.45" customHeight="1" x14ac:dyDescent="0.2">
      <c r="A108" s="813">
        <v>12</v>
      </c>
      <c r="B108" s="814" t="s">
        <v>1740</v>
      </c>
      <c r="C108" s="814" t="s">
        <v>1746</v>
      </c>
      <c r="D108" s="815" t="s">
        <v>4046</v>
      </c>
      <c r="E108" s="816" t="s">
        <v>1755</v>
      </c>
      <c r="F108" s="814" t="s">
        <v>1741</v>
      </c>
      <c r="G108" s="814" t="s">
        <v>1840</v>
      </c>
      <c r="H108" s="814" t="s">
        <v>329</v>
      </c>
      <c r="I108" s="814" t="s">
        <v>1841</v>
      </c>
      <c r="J108" s="814" t="s">
        <v>1842</v>
      </c>
      <c r="K108" s="814" t="s">
        <v>1843</v>
      </c>
      <c r="L108" s="817">
        <v>91.78</v>
      </c>
      <c r="M108" s="817">
        <v>275.34000000000003</v>
      </c>
      <c r="N108" s="814">
        <v>3</v>
      </c>
      <c r="O108" s="818">
        <v>2.5</v>
      </c>
      <c r="P108" s="817">
        <v>183.56</v>
      </c>
      <c r="Q108" s="819">
        <v>0.66666666666666663</v>
      </c>
      <c r="R108" s="814">
        <v>2</v>
      </c>
      <c r="S108" s="819">
        <v>0.66666666666666663</v>
      </c>
      <c r="T108" s="818">
        <v>1.5</v>
      </c>
      <c r="U108" s="820">
        <v>0.6</v>
      </c>
    </row>
    <row r="109" spans="1:21" ht="14.45" customHeight="1" x14ac:dyDescent="0.2">
      <c r="A109" s="813">
        <v>12</v>
      </c>
      <c r="B109" s="814" t="s">
        <v>1740</v>
      </c>
      <c r="C109" s="814" t="s">
        <v>1746</v>
      </c>
      <c r="D109" s="815" t="s">
        <v>4046</v>
      </c>
      <c r="E109" s="816" t="s">
        <v>1755</v>
      </c>
      <c r="F109" s="814" t="s">
        <v>1741</v>
      </c>
      <c r="G109" s="814" t="s">
        <v>1955</v>
      </c>
      <c r="H109" s="814" t="s">
        <v>329</v>
      </c>
      <c r="I109" s="814" t="s">
        <v>1956</v>
      </c>
      <c r="J109" s="814" t="s">
        <v>1957</v>
      </c>
      <c r="K109" s="814" t="s">
        <v>1890</v>
      </c>
      <c r="L109" s="817">
        <v>78.48</v>
      </c>
      <c r="M109" s="817">
        <v>78.48</v>
      </c>
      <c r="N109" s="814">
        <v>1</v>
      </c>
      <c r="O109" s="818">
        <v>1</v>
      </c>
      <c r="P109" s="817">
        <v>78.48</v>
      </c>
      <c r="Q109" s="819">
        <v>1</v>
      </c>
      <c r="R109" s="814">
        <v>1</v>
      </c>
      <c r="S109" s="819">
        <v>1</v>
      </c>
      <c r="T109" s="818">
        <v>1</v>
      </c>
      <c r="U109" s="820">
        <v>1</v>
      </c>
    </row>
    <row r="110" spans="1:21" ht="14.45" customHeight="1" x14ac:dyDescent="0.2">
      <c r="A110" s="813">
        <v>12</v>
      </c>
      <c r="B110" s="814" t="s">
        <v>1740</v>
      </c>
      <c r="C110" s="814" t="s">
        <v>1746</v>
      </c>
      <c r="D110" s="815" t="s">
        <v>4046</v>
      </c>
      <c r="E110" s="816" t="s">
        <v>1755</v>
      </c>
      <c r="F110" s="814" t="s">
        <v>1741</v>
      </c>
      <c r="G110" s="814" t="s">
        <v>1958</v>
      </c>
      <c r="H110" s="814" t="s">
        <v>329</v>
      </c>
      <c r="I110" s="814" t="s">
        <v>1959</v>
      </c>
      <c r="J110" s="814" t="s">
        <v>1960</v>
      </c>
      <c r="K110" s="814" t="s">
        <v>1016</v>
      </c>
      <c r="L110" s="817">
        <v>163.54</v>
      </c>
      <c r="M110" s="817">
        <v>490.62</v>
      </c>
      <c r="N110" s="814">
        <v>3</v>
      </c>
      <c r="O110" s="818">
        <v>2</v>
      </c>
      <c r="P110" s="817">
        <v>327.08</v>
      </c>
      <c r="Q110" s="819">
        <v>0.66666666666666663</v>
      </c>
      <c r="R110" s="814">
        <v>2</v>
      </c>
      <c r="S110" s="819">
        <v>0.66666666666666663</v>
      </c>
      <c r="T110" s="818">
        <v>1</v>
      </c>
      <c r="U110" s="820">
        <v>0.5</v>
      </c>
    </row>
    <row r="111" spans="1:21" ht="14.45" customHeight="1" x14ac:dyDescent="0.2">
      <c r="A111" s="813">
        <v>12</v>
      </c>
      <c r="B111" s="814" t="s">
        <v>1740</v>
      </c>
      <c r="C111" s="814" t="s">
        <v>1746</v>
      </c>
      <c r="D111" s="815" t="s">
        <v>4046</v>
      </c>
      <c r="E111" s="816" t="s">
        <v>1755</v>
      </c>
      <c r="F111" s="814" t="s">
        <v>1741</v>
      </c>
      <c r="G111" s="814" t="s">
        <v>1961</v>
      </c>
      <c r="H111" s="814" t="s">
        <v>329</v>
      </c>
      <c r="I111" s="814" t="s">
        <v>1962</v>
      </c>
      <c r="J111" s="814" t="s">
        <v>823</v>
      </c>
      <c r="K111" s="814" t="s">
        <v>824</v>
      </c>
      <c r="L111" s="817">
        <v>248.55</v>
      </c>
      <c r="M111" s="817">
        <v>248.55</v>
      </c>
      <c r="N111" s="814">
        <v>1</v>
      </c>
      <c r="O111" s="818">
        <v>1</v>
      </c>
      <c r="P111" s="817"/>
      <c r="Q111" s="819">
        <v>0</v>
      </c>
      <c r="R111" s="814"/>
      <c r="S111" s="819">
        <v>0</v>
      </c>
      <c r="T111" s="818"/>
      <c r="U111" s="820">
        <v>0</v>
      </c>
    </row>
    <row r="112" spans="1:21" ht="14.45" customHeight="1" x14ac:dyDescent="0.2">
      <c r="A112" s="813">
        <v>12</v>
      </c>
      <c r="B112" s="814" t="s">
        <v>1740</v>
      </c>
      <c r="C112" s="814" t="s">
        <v>1746</v>
      </c>
      <c r="D112" s="815" t="s">
        <v>4046</v>
      </c>
      <c r="E112" s="816" t="s">
        <v>1755</v>
      </c>
      <c r="F112" s="814" t="s">
        <v>1741</v>
      </c>
      <c r="G112" s="814" t="s">
        <v>1963</v>
      </c>
      <c r="H112" s="814" t="s">
        <v>329</v>
      </c>
      <c r="I112" s="814" t="s">
        <v>1964</v>
      </c>
      <c r="J112" s="814" t="s">
        <v>1965</v>
      </c>
      <c r="K112" s="814" t="s">
        <v>1966</v>
      </c>
      <c r="L112" s="817">
        <v>38.56</v>
      </c>
      <c r="M112" s="817">
        <v>38.56</v>
      </c>
      <c r="N112" s="814">
        <v>1</v>
      </c>
      <c r="O112" s="818">
        <v>1</v>
      </c>
      <c r="P112" s="817">
        <v>38.56</v>
      </c>
      <c r="Q112" s="819">
        <v>1</v>
      </c>
      <c r="R112" s="814">
        <v>1</v>
      </c>
      <c r="S112" s="819">
        <v>1</v>
      </c>
      <c r="T112" s="818">
        <v>1</v>
      </c>
      <c r="U112" s="820">
        <v>1</v>
      </c>
    </row>
    <row r="113" spans="1:21" ht="14.45" customHeight="1" x14ac:dyDescent="0.2">
      <c r="A113" s="813">
        <v>12</v>
      </c>
      <c r="B113" s="814" t="s">
        <v>1740</v>
      </c>
      <c r="C113" s="814" t="s">
        <v>1746</v>
      </c>
      <c r="D113" s="815" t="s">
        <v>4046</v>
      </c>
      <c r="E113" s="816" t="s">
        <v>1755</v>
      </c>
      <c r="F113" s="814" t="s">
        <v>1741</v>
      </c>
      <c r="G113" s="814" t="s">
        <v>1967</v>
      </c>
      <c r="H113" s="814" t="s">
        <v>329</v>
      </c>
      <c r="I113" s="814" t="s">
        <v>1968</v>
      </c>
      <c r="J113" s="814" t="s">
        <v>1969</v>
      </c>
      <c r="K113" s="814" t="s">
        <v>1970</v>
      </c>
      <c r="L113" s="817">
        <v>69.59</v>
      </c>
      <c r="M113" s="817">
        <v>139.18</v>
      </c>
      <c r="N113" s="814">
        <v>2</v>
      </c>
      <c r="O113" s="818">
        <v>2</v>
      </c>
      <c r="P113" s="817">
        <v>69.59</v>
      </c>
      <c r="Q113" s="819">
        <v>0.5</v>
      </c>
      <c r="R113" s="814">
        <v>1</v>
      </c>
      <c r="S113" s="819">
        <v>0.5</v>
      </c>
      <c r="T113" s="818">
        <v>1</v>
      </c>
      <c r="U113" s="820">
        <v>0.5</v>
      </c>
    </row>
    <row r="114" spans="1:21" ht="14.45" customHeight="1" x14ac:dyDescent="0.2">
      <c r="A114" s="813">
        <v>12</v>
      </c>
      <c r="B114" s="814" t="s">
        <v>1740</v>
      </c>
      <c r="C114" s="814" t="s">
        <v>1746</v>
      </c>
      <c r="D114" s="815" t="s">
        <v>4046</v>
      </c>
      <c r="E114" s="816" t="s">
        <v>1755</v>
      </c>
      <c r="F114" s="814" t="s">
        <v>1741</v>
      </c>
      <c r="G114" s="814" t="s">
        <v>1791</v>
      </c>
      <c r="H114" s="814" t="s">
        <v>647</v>
      </c>
      <c r="I114" s="814" t="s">
        <v>1468</v>
      </c>
      <c r="J114" s="814" t="s">
        <v>827</v>
      </c>
      <c r="K114" s="814" t="s">
        <v>1469</v>
      </c>
      <c r="L114" s="817">
        <v>736.33</v>
      </c>
      <c r="M114" s="817">
        <v>736.33</v>
      </c>
      <c r="N114" s="814">
        <v>1</v>
      </c>
      <c r="O114" s="818">
        <v>1</v>
      </c>
      <c r="P114" s="817"/>
      <c r="Q114" s="819">
        <v>0</v>
      </c>
      <c r="R114" s="814"/>
      <c r="S114" s="819">
        <v>0</v>
      </c>
      <c r="T114" s="818"/>
      <c r="U114" s="820">
        <v>0</v>
      </c>
    </row>
    <row r="115" spans="1:21" ht="14.45" customHeight="1" x14ac:dyDescent="0.2">
      <c r="A115" s="813">
        <v>12</v>
      </c>
      <c r="B115" s="814" t="s">
        <v>1740</v>
      </c>
      <c r="C115" s="814" t="s">
        <v>1746</v>
      </c>
      <c r="D115" s="815" t="s">
        <v>4046</v>
      </c>
      <c r="E115" s="816" t="s">
        <v>1755</v>
      </c>
      <c r="F115" s="814" t="s">
        <v>1741</v>
      </c>
      <c r="G115" s="814" t="s">
        <v>1791</v>
      </c>
      <c r="H115" s="814" t="s">
        <v>647</v>
      </c>
      <c r="I115" s="814" t="s">
        <v>1468</v>
      </c>
      <c r="J115" s="814" t="s">
        <v>827</v>
      </c>
      <c r="K115" s="814" t="s">
        <v>1469</v>
      </c>
      <c r="L115" s="817">
        <v>633.49</v>
      </c>
      <c r="M115" s="817">
        <v>1266.98</v>
      </c>
      <c r="N115" s="814">
        <v>2</v>
      </c>
      <c r="O115" s="818">
        <v>2</v>
      </c>
      <c r="P115" s="817">
        <v>633.49</v>
      </c>
      <c r="Q115" s="819">
        <v>0.5</v>
      </c>
      <c r="R115" s="814">
        <v>1</v>
      </c>
      <c r="S115" s="819">
        <v>0.5</v>
      </c>
      <c r="T115" s="818">
        <v>1</v>
      </c>
      <c r="U115" s="820">
        <v>0.5</v>
      </c>
    </row>
    <row r="116" spans="1:21" ht="14.45" customHeight="1" x14ac:dyDescent="0.2">
      <c r="A116" s="813">
        <v>12</v>
      </c>
      <c r="B116" s="814" t="s">
        <v>1740</v>
      </c>
      <c r="C116" s="814" t="s">
        <v>1746</v>
      </c>
      <c r="D116" s="815" t="s">
        <v>4046</v>
      </c>
      <c r="E116" s="816" t="s">
        <v>1755</v>
      </c>
      <c r="F116" s="814" t="s">
        <v>1741</v>
      </c>
      <c r="G116" s="814" t="s">
        <v>1791</v>
      </c>
      <c r="H116" s="814" t="s">
        <v>647</v>
      </c>
      <c r="I116" s="814" t="s">
        <v>1472</v>
      </c>
      <c r="J116" s="814" t="s">
        <v>827</v>
      </c>
      <c r="K116" s="814" t="s">
        <v>1473</v>
      </c>
      <c r="L116" s="817">
        <v>490.89</v>
      </c>
      <c r="M116" s="817">
        <v>1963.56</v>
      </c>
      <c r="N116" s="814">
        <v>4</v>
      </c>
      <c r="O116" s="818">
        <v>3</v>
      </c>
      <c r="P116" s="817">
        <v>981.78</v>
      </c>
      <c r="Q116" s="819">
        <v>0.5</v>
      </c>
      <c r="R116" s="814">
        <v>2</v>
      </c>
      <c r="S116" s="819">
        <v>0.5</v>
      </c>
      <c r="T116" s="818">
        <v>2</v>
      </c>
      <c r="U116" s="820">
        <v>0.66666666666666663</v>
      </c>
    </row>
    <row r="117" spans="1:21" ht="14.45" customHeight="1" x14ac:dyDescent="0.2">
      <c r="A117" s="813">
        <v>12</v>
      </c>
      <c r="B117" s="814" t="s">
        <v>1740</v>
      </c>
      <c r="C117" s="814" t="s">
        <v>1746</v>
      </c>
      <c r="D117" s="815" t="s">
        <v>4046</v>
      </c>
      <c r="E117" s="816" t="s">
        <v>1755</v>
      </c>
      <c r="F117" s="814" t="s">
        <v>1741</v>
      </c>
      <c r="G117" s="814" t="s">
        <v>1791</v>
      </c>
      <c r="H117" s="814" t="s">
        <v>647</v>
      </c>
      <c r="I117" s="814" t="s">
        <v>1472</v>
      </c>
      <c r="J117" s="814" t="s">
        <v>827</v>
      </c>
      <c r="K117" s="814" t="s">
        <v>1473</v>
      </c>
      <c r="L117" s="817">
        <v>422.33</v>
      </c>
      <c r="M117" s="817">
        <v>1266.99</v>
      </c>
      <c r="N117" s="814">
        <v>3</v>
      </c>
      <c r="O117" s="818">
        <v>1.5</v>
      </c>
      <c r="P117" s="817">
        <v>1266.99</v>
      </c>
      <c r="Q117" s="819">
        <v>1</v>
      </c>
      <c r="R117" s="814">
        <v>3</v>
      </c>
      <c r="S117" s="819">
        <v>1</v>
      </c>
      <c r="T117" s="818">
        <v>1.5</v>
      </c>
      <c r="U117" s="820">
        <v>1</v>
      </c>
    </row>
    <row r="118" spans="1:21" ht="14.45" customHeight="1" x14ac:dyDescent="0.2">
      <c r="A118" s="813">
        <v>12</v>
      </c>
      <c r="B118" s="814" t="s">
        <v>1740</v>
      </c>
      <c r="C118" s="814" t="s">
        <v>1746</v>
      </c>
      <c r="D118" s="815" t="s">
        <v>4046</v>
      </c>
      <c r="E118" s="816" t="s">
        <v>1755</v>
      </c>
      <c r="F118" s="814" t="s">
        <v>1741</v>
      </c>
      <c r="G118" s="814" t="s">
        <v>1791</v>
      </c>
      <c r="H118" s="814" t="s">
        <v>647</v>
      </c>
      <c r="I118" s="814" t="s">
        <v>1971</v>
      </c>
      <c r="J118" s="814" t="s">
        <v>833</v>
      </c>
      <c r="K118" s="814" t="s">
        <v>1972</v>
      </c>
      <c r="L118" s="817">
        <v>1847.49</v>
      </c>
      <c r="M118" s="817">
        <v>3694.98</v>
      </c>
      <c r="N118" s="814">
        <v>2</v>
      </c>
      <c r="O118" s="818">
        <v>2</v>
      </c>
      <c r="P118" s="817">
        <v>3694.98</v>
      </c>
      <c r="Q118" s="819">
        <v>1</v>
      </c>
      <c r="R118" s="814">
        <v>2</v>
      </c>
      <c r="S118" s="819">
        <v>1</v>
      </c>
      <c r="T118" s="818">
        <v>2</v>
      </c>
      <c r="U118" s="820">
        <v>1</v>
      </c>
    </row>
    <row r="119" spans="1:21" ht="14.45" customHeight="1" x14ac:dyDescent="0.2">
      <c r="A119" s="813">
        <v>12</v>
      </c>
      <c r="B119" s="814" t="s">
        <v>1740</v>
      </c>
      <c r="C119" s="814" t="s">
        <v>1746</v>
      </c>
      <c r="D119" s="815" t="s">
        <v>4046</v>
      </c>
      <c r="E119" s="816" t="s">
        <v>1755</v>
      </c>
      <c r="F119" s="814" t="s">
        <v>1741</v>
      </c>
      <c r="G119" s="814" t="s">
        <v>1791</v>
      </c>
      <c r="H119" s="814" t="s">
        <v>647</v>
      </c>
      <c r="I119" s="814" t="s">
        <v>1464</v>
      </c>
      <c r="J119" s="814" t="s">
        <v>827</v>
      </c>
      <c r="K119" s="814" t="s">
        <v>1465</v>
      </c>
      <c r="L119" s="817">
        <v>923.74</v>
      </c>
      <c r="M119" s="817">
        <v>2771.2200000000003</v>
      </c>
      <c r="N119" s="814">
        <v>3</v>
      </c>
      <c r="O119" s="818">
        <v>1</v>
      </c>
      <c r="P119" s="817">
        <v>2771.2200000000003</v>
      </c>
      <c r="Q119" s="819">
        <v>1</v>
      </c>
      <c r="R119" s="814">
        <v>3</v>
      </c>
      <c r="S119" s="819">
        <v>1</v>
      </c>
      <c r="T119" s="818">
        <v>1</v>
      </c>
      <c r="U119" s="820">
        <v>1</v>
      </c>
    </row>
    <row r="120" spans="1:21" ht="14.45" customHeight="1" x14ac:dyDescent="0.2">
      <c r="A120" s="813">
        <v>12</v>
      </c>
      <c r="B120" s="814" t="s">
        <v>1740</v>
      </c>
      <c r="C120" s="814" t="s">
        <v>1746</v>
      </c>
      <c r="D120" s="815" t="s">
        <v>4046</v>
      </c>
      <c r="E120" s="816" t="s">
        <v>1755</v>
      </c>
      <c r="F120" s="814" t="s">
        <v>1741</v>
      </c>
      <c r="G120" s="814" t="s">
        <v>1973</v>
      </c>
      <c r="H120" s="814" t="s">
        <v>329</v>
      </c>
      <c r="I120" s="814" t="s">
        <v>1974</v>
      </c>
      <c r="J120" s="814" t="s">
        <v>1975</v>
      </c>
      <c r="K120" s="814" t="s">
        <v>1976</v>
      </c>
      <c r="L120" s="817">
        <v>77.599999999999994</v>
      </c>
      <c r="M120" s="817">
        <v>698.4</v>
      </c>
      <c r="N120" s="814">
        <v>9</v>
      </c>
      <c r="O120" s="818">
        <v>7</v>
      </c>
      <c r="P120" s="817">
        <v>465.59999999999997</v>
      </c>
      <c r="Q120" s="819">
        <v>0.66666666666666663</v>
      </c>
      <c r="R120" s="814">
        <v>6</v>
      </c>
      <c r="S120" s="819">
        <v>0.66666666666666663</v>
      </c>
      <c r="T120" s="818">
        <v>4</v>
      </c>
      <c r="U120" s="820">
        <v>0.5714285714285714</v>
      </c>
    </row>
    <row r="121" spans="1:21" ht="14.45" customHeight="1" x14ac:dyDescent="0.2">
      <c r="A121" s="813">
        <v>12</v>
      </c>
      <c r="B121" s="814" t="s">
        <v>1740</v>
      </c>
      <c r="C121" s="814" t="s">
        <v>1746</v>
      </c>
      <c r="D121" s="815" t="s">
        <v>4046</v>
      </c>
      <c r="E121" s="816" t="s">
        <v>1755</v>
      </c>
      <c r="F121" s="814" t="s">
        <v>1741</v>
      </c>
      <c r="G121" s="814" t="s">
        <v>1977</v>
      </c>
      <c r="H121" s="814" t="s">
        <v>329</v>
      </c>
      <c r="I121" s="814" t="s">
        <v>1978</v>
      </c>
      <c r="J121" s="814" t="s">
        <v>1979</v>
      </c>
      <c r="K121" s="814" t="s">
        <v>1804</v>
      </c>
      <c r="L121" s="817">
        <v>35.25</v>
      </c>
      <c r="M121" s="817">
        <v>105.75</v>
      </c>
      <c r="N121" s="814">
        <v>3</v>
      </c>
      <c r="O121" s="818">
        <v>3</v>
      </c>
      <c r="P121" s="817">
        <v>105.75</v>
      </c>
      <c r="Q121" s="819">
        <v>1</v>
      </c>
      <c r="R121" s="814">
        <v>3</v>
      </c>
      <c r="S121" s="819">
        <v>1</v>
      </c>
      <c r="T121" s="818">
        <v>3</v>
      </c>
      <c r="U121" s="820">
        <v>1</v>
      </c>
    </row>
    <row r="122" spans="1:21" ht="14.45" customHeight="1" x14ac:dyDescent="0.2">
      <c r="A122" s="813">
        <v>12</v>
      </c>
      <c r="B122" s="814" t="s">
        <v>1740</v>
      </c>
      <c r="C122" s="814" t="s">
        <v>1746</v>
      </c>
      <c r="D122" s="815" t="s">
        <v>4046</v>
      </c>
      <c r="E122" s="816" t="s">
        <v>1755</v>
      </c>
      <c r="F122" s="814" t="s">
        <v>1741</v>
      </c>
      <c r="G122" s="814" t="s">
        <v>1977</v>
      </c>
      <c r="H122" s="814" t="s">
        <v>329</v>
      </c>
      <c r="I122" s="814" t="s">
        <v>1980</v>
      </c>
      <c r="J122" s="814" t="s">
        <v>1979</v>
      </c>
      <c r="K122" s="814" t="s">
        <v>1981</v>
      </c>
      <c r="L122" s="817">
        <v>35.25</v>
      </c>
      <c r="M122" s="817">
        <v>70.5</v>
      </c>
      <c r="N122" s="814">
        <v>2</v>
      </c>
      <c r="O122" s="818">
        <v>1.5</v>
      </c>
      <c r="P122" s="817"/>
      <c r="Q122" s="819">
        <v>0</v>
      </c>
      <c r="R122" s="814"/>
      <c r="S122" s="819">
        <v>0</v>
      </c>
      <c r="T122" s="818"/>
      <c r="U122" s="820">
        <v>0</v>
      </c>
    </row>
    <row r="123" spans="1:21" ht="14.45" customHeight="1" x14ac:dyDescent="0.2">
      <c r="A123" s="813">
        <v>12</v>
      </c>
      <c r="B123" s="814" t="s">
        <v>1740</v>
      </c>
      <c r="C123" s="814" t="s">
        <v>1746</v>
      </c>
      <c r="D123" s="815" t="s">
        <v>4046</v>
      </c>
      <c r="E123" s="816" t="s">
        <v>1755</v>
      </c>
      <c r="F123" s="814" t="s">
        <v>1741</v>
      </c>
      <c r="G123" s="814" t="s">
        <v>1977</v>
      </c>
      <c r="H123" s="814" t="s">
        <v>329</v>
      </c>
      <c r="I123" s="814" t="s">
        <v>1982</v>
      </c>
      <c r="J123" s="814" t="s">
        <v>1983</v>
      </c>
      <c r="K123" s="814" t="s">
        <v>1984</v>
      </c>
      <c r="L123" s="817">
        <v>35.25</v>
      </c>
      <c r="M123" s="817">
        <v>35.25</v>
      </c>
      <c r="N123" s="814">
        <v>1</v>
      </c>
      <c r="O123" s="818">
        <v>1</v>
      </c>
      <c r="P123" s="817">
        <v>35.25</v>
      </c>
      <c r="Q123" s="819">
        <v>1</v>
      </c>
      <c r="R123" s="814">
        <v>1</v>
      </c>
      <c r="S123" s="819">
        <v>1</v>
      </c>
      <c r="T123" s="818">
        <v>1</v>
      </c>
      <c r="U123" s="820">
        <v>1</v>
      </c>
    </row>
    <row r="124" spans="1:21" ht="14.45" customHeight="1" x14ac:dyDescent="0.2">
      <c r="A124" s="813">
        <v>12</v>
      </c>
      <c r="B124" s="814" t="s">
        <v>1740</v>
      </c>
      <c r="C124" s="814" t="s">
        <v>1746</v>
      </c>
      <c r="D124" s="815" t="s">
        <v>4046</v>
      </c>
      <c r="E124" s="816" t="s">
        <v>1755</v>
      </c>
      <c r="F124" s="814" t="s">
        <v>1741</v>
      </c>
      <c r="G124" s="814" t="s">
        <v>1801</v>
      </c>
      <c r="H124" s="814" t="s">
        <v>329</v>
      </c>
      <c r="I124" s="814" t="s">
        <v>1802</v>
      </c>
      <c r="J124" s="814" t="s">
        <v>1803</v>
      </c>
      <c r="K124" s="814" t="s">
        <v>1804</v>
      </c>
      <c r="L124" s="817">
        <v>174.59</v>
      </c>
      <c r="M124" s="817">
        <v>7507.3700000000008</v>
      </c>
      <c r="N124" s="814">
        <v>43</v>
      </c>
      <c r="O124" s="818">
        <v>18.5</v>
      </c>
      <c r="P124" s="817">
        <v>4539.34</v>
      </c>
      <c r="Q124" s="819">
        <v>0.60465116279069764</v>
      </c>
      <c r="R124" s="814">
        <v>26</v>
      </c>
      <c r="S124" s="819">
        <v>0.60465116279069764</v>
      </c>
      <c r="T124" s="818">
        <v>12</v>
      </c>
      <c r="U124" s="820">
        <v>0.64864864864864868</v>
      </c>
    </row>
    <row r="125" spans="1:21" ht="14.45" customHeight="1" x14ac:dyDescent="0.2">
      <c r="A125" s="813">
        <v>12</v>
      </c>
      <c r="B125" s="814" t="s">
        <v>1740</v>
      </c>
      <c r="C125" s="814" t="s">
        <v>1746</v>
      </c>
      <c r="D125" s="815" t="s">
        <v>4046</v>
      </c>
      <c r="E125" s="816" t="s">
        <v>1755</v>
      </c>
      <c r="F125" s="814" t="s">
        <v>1741</v>
      </c>
      <c r="G125" s="814" t="s">
        <v>1985</v>
      </c>
      <c r="H125" s="814" t="s">
        <v>329</v>
      </c>
      <c r="I125" s="814" t="s">
        <v>1986</v>
      </c>
      <c r="J125" s="814" t="s">
        <v>1987</v>
      </c>
      <c r="K125" s="814" t="s">
        <v>1988</v>
      </c>
      <c r="L125" s="817">
        <v>75.739999999999995</v>
      </c>
      <c r="M125" s="817">
        <v>75.739999999999995</v>
      </c>
      <c r="N125" s="814">
        <v>1</v>
      </c>
      <c r="O125" s="818">
        <v>1</v>
      </c>
      <c r="P125" s="817"/>
      <c r="Q125" s="819">
        <v>0</v>
      </c>
      <c r="R125" s="814"/>
      <c r="S125" s="819">
        <v>0</v>
      </c>
      <c r="T125" s="818"/>
      <c r="U125" s="820">
        <v>0</v>
      </c>
    </row>
    <row r="126" spans="1:21" ht="14.45" customHeight="1" x14ac:dyDescent="0.2">
      <c r="A126" s="813">
        <v>12</v>
      </c>
      <c r="B126" s="814" t="s">
        <v>1740</v>
      </c>
      <c r="C126" s="814" t="s">
        <v>1746</v>
      </c>
      <c r="D126" s="815" t="s">
        <v>4046</v>
      </c>
      <c r="E126" s="816" t="s">
        <v>1755</v>
      </c>
      <c r="F126" s="814" t="s">
        <v>1741</v>
      </c>
      <c r="G126" s="814" t="s">
        <v>1985</v>
      </c>
      <c r="H126" s="814" t="s">
        <v>329</v>
      </c>
      <c r="I126" s="814" t="s">
        <v>1989</v>
      </c>
      <c r="J126" s="814" t="s">
        <v>1990</v>
      </c>
      <c r="K126" s="814" t="s">
        <v>1991</v>
      </c>
      <c r="L126" s="817">
        <v>53.02</v>
      </c>
      <c r="M126" s="817">
        <v>318.12</v>
      </c>
      <c r="N126" s="814">
        <v>6</v>
      </c>
      <c r="O126" s="818">
        <v>4.5</v>
      </c>
      <c r="P126" s="817">
        <v>53.02</v>
      </c>
      <c r="Q126" s="819">
        <v>0.16666666666666669</v>
      </c>
      <c r="R126" s="814">
        <v>1</v>
      </c>
      <c r="S126" s="819">
        <v>0.16666666666666666</v>
      </c>
      <c r="T126" s="818">
        <v>1</v>
      </c>
      <c r="U126" s="820">
        <v>0.22222222222222221</v>
      </c>
    </row>
    <row r="127" spans="1:21" ht="14.45" customHeight="1" x14ac:dyDescent="0.2">
      <c r="A127" s="813">
        <v>12</v>
      </c>
      <c r="B127" s="814" t="s">
        <v>1740</v>
      </c>
      <c r="C127" s="814" t="s">
        <v>1746</v>
      </c>
      <c r="D127" s="815" t="s">
        <v>4046</v>
      </c>
      <c r="E127" s="816" t="s">
        <v>1755</v>
      </c>
      <c r="F127" s="814" t="s">
        <v>1741</v>
      </c>
      <c r="G127" s="814" t="s">
        <v>1992</v>
      </c>
      <c r="H127" s="814" t="s">
        <v>329</v>
      </c>
      <c r="I127" s="814" t="s">
        <v>1993</v>
      </c>
      <c r="J127" s="814" t="s">
        <v>1994</v>
      </c>
      <c r="K127" s="814" t="s">
        <v>1995</v>
      </c>
      <c r="L127" s="817">
        <v>78.33</v>
      </c>
      <c r="M127" s="817">
        <v>783.30000000000007</v>
      </c>
      <c r="N127" s="814">
        <v>10</v>
      </c>
      <c r="O127" s="818">
        <v>6</v>
      </c>
      <c r="P127" s="817">
        <v>234.99</v>
      </c>
      <c r="Q127" s="819">
        <v>0.3</v>
      </c>
      <c r="R127" s="814">
        <v>3</v>
      </c>
      <c r="S127" s="819">
        <v>0.3</v>
      </c>
      <c r="T127" s="818">
        <v>1.5</v>
      </c>
      <c r="U127" s="820">
        <v>0.25</v>
      </c>
    </row>
    <row r="128" spans="1:21" ht="14.45" customHeight="1" x14ac:dyDescent="0.2">
      <c r="A128" s="813">
        <v>12</v>
      </c>
      <c r="B128" s="814" t="s">
        <v>1740</v>
      </c>
      <c r="C128" s="814" t="s">
        <v>1746</v>
      </c>
      <c r="D128" s="815" t="s">
        <v>4046</v>
      </c>
      <c r="E128" s="816" t="s">
        <v>1755</v>
      </c>
      <c r="F128" s="814" t="s">
        <v>1741</v>
      </c>
      <c r="G128" s="814" t="s">
        <v>1996</v>
      </c>
      <c r="H128" s="814" t="s">
        <v>329</v>
      </c>
      <c r="I128" s="814" t="s">
        <v>1997</v>
      </c>
      <c r="J128" s="814" t="s">
        <v>1998</v>
      </c>
      <c r="K128" s="814" t="s">
        <v>1999</v>
      </c>
      <c r="L128" s="817">
        <v>87.98</v>
      </c>
      <c r="M128" s="817">
        <v>87.98</v>
      </c>
      <c r="N128" s="814">
        <v>1</v>
      </c>
      <c r="O128" s="818">
        <v>1</v>
      </c>
      <c r="P128" s="817">
        <v>87.98</v>
      </c>
      <c r="Q128" s="819">
        <v>1</v>
      </c>
      <c r="R128" s="814">
        <v>1</v>
      </c>
      <c r="S128" s="819">
        <v>1</v>
      </c>
      <c r="T128" s="818">
        <v>1</v>
      </c>
      <c r="U128" s="820">
        <v>1</v>
      </c>
    </row>
    <row r="129" spans="1:21" ht="14.45" customHeight="1" x14ac:dyDescent="0.2">
      <c r="A129" s="813">
        <v>12</v>
      </c>
      <c r="B129" s="814" t="s">
        <v>1740</v>
      </c>
      <c r="C129" s="814" t="s">
        <v>1746</v>
      </c>
      <c r="D129" s="815" t="s">
        <v>4046</v>
      </c>
      <c r="E129" s="816" t="s">
        <v>1755</v>
      </c>
      <c r="F129" s="814" t="s">
        <v>1741</v>
      </c>
      <c r="G129" s="814" t="s">
        <v>2000</v>
      </c>
      <c r="H129" s="814" t="s">
        <v>329</v>
      </c>
      <c r="I129" s="814" t="s">
        <v>2001</v>
      </c>
      <c r="J129" s="814" t="s">
        <v>2002</v>
      </c>
      <c r="K129" s="814" t="s">
        <v>2003</v>
      </c>
      <c r="L129" s="817">
        <v>59.92</v>
      </c>
      <c r="M129" s="817">
        <v>179.76</v>
      </c>
      <c r="N129" s="814">
        <v>3</v>
      </c>
      <c r="O129" s="818">
        <v>1</v>
      </c>
      <c r="P129" s="817">
        <v>179.76</v>
      </c>
      <c r="Q129" s="819">
        <v>1</v>
      </c>
      <c r="R129" s="814">
        <v>3</v>
      </c>
      <c r="S129" s="819">
        <v>1</v>
      </c>
      <c r="T129" s="818">
        <v>1</v>
      </c>
      <c r="U129" s="820">
        <v>1</v>
      </c>
    </row>
    <row r="130" spans="1:21" ht="14.45" customHeight="1" x14ac:dyDescent="0.2">
      <c r="A130" s="813">
        <v>12</v>
      </c>
      <c r="B130" s="814" t="s">
        <v>1740</v>
      </c>
      <c r="C130" s="814" t="s">
        <v>1746</v>
      </c>
      <c r="D130" s="815" t="s">
        <v>4046</v>
      </c>
      <c r="E130" s="816" t="s">
        <v>1755</v>
      </c>
      <c r="F130" s="814" t="s">
        <v>1741</v>
      </c>
      <c r="G130" s="814" t="s">
        <v>2004</v>
      </c>
      <c r="H130" s="814" t="s">
        <v>329</v>
      </c>
      <c r="I130" s="814" t="s">
        <v>2005</v>
      </c>
      <c r="J130" s="814" t="s">
        <v>2006</v>
      </c>
      <c r="K130" s="814" t="s">
        <v>2007</v>
      </c>
      <c r="L130" s="817">
        <v>609.66</v>
      </c>
      <c r="M130" s="817">
        <v>2438.64</v>
      </c>
      <c r="N130" s="814">
        <v>4</v>
      </c>
      <c r="O130" s="818">
        <v>0.5</v>
      </c>
      <c r="P130" s="817">
        <v>2438.64</v>
      </c>
      <c r="Q130" s="819">
        <v>1</v>
      </c>
      <c r="R130" s="814">
        <v>4</v>
      </c>
      <c r="S130" s="819">
        <v>1</v>
      </c>
      <c r="T130" s="818">
        <v>0.5</v>
      </c>
      <c r="U130" s="820">
        <v>1</v>
      </c>
    </row>
    <row r="131" spans="1:21" ht="14.45" customHeight="1" x14ac:dyDescent="0.2">
      <c r="A131" s="813">
        <v>12</v>
      </c>
      <c r="B131" s="814" t="s">
        <v>1740</v>
      </c>
      <c r="C131" s="814" t="s">
        <v>1746</v>
      </c>
      <c r="D131" s="815" t="s">
        <v>4046</v>
      </c>
      <c r="E131" s="816" t="s">
        <v>1755</v>
      </c>
      <c r="F131" s="814" t="s">
        <v>1741</v>
      </c>
      <c r="G131" s="814" t="s">
        <v>2008</v>
      </c>
      <c r="H131" s="814" t="s">
        <v>329</v>
      </c>
      <c r="I131" s="814" t="s">
        <v>2009</v>
      </c>
      <c r="J131" s="814" t="s">
        <v>2010</v>
      </c>
      <c r="K131" s="814" t="s">
        <v>2011</v>
      </c>
      <c r="L131" s="817">
        <v>72.88</v>
      </c>
      <c r="M131" s="817">
        <v>72.88</v>
      </c>
      <c r="N131" s="814">
        <v>1</v>
      </c>
      <c r="O131" s="818">
        <v>1</v>
      </c>
      <c r="P131" s="817"/>
      <c r="Q131" s="819">
        <v>0</v>
      </c>
      <c r="R131" s="814"/>
      <c r="S131" s="819">
        <v>0</v>
      </c>
      <c r="T131" s="818"/>
      <c r="U131" s="820">
        <v>0</v>
      </c>
    </row>
    <row r="132" spans="1:21" ht="14.45" customHeight="1" x14ac:dyDescent="0.2">
      <c r="A132" s="813">
        <v>12</v>
      </c>
      <c r="B132" s="814" t="s">
        <v>1740</v>
      </c>
      <c r="C132" s="814" t="s">
        <v>1746</v>
      </c>
      <c r="D132" s="815" t="s">
        <v>4046</v>
      </c>
      <c r="E132" s="816" t="s">
        <v>1755</v>
      </c>
      <c r="F132" s="814" t="s">
        <v>1741</v>
      </c>
      <c r="G132" s="814" t="s">
        <v>1832</v>
      </c>
      <c r="H132" s="814" t="s">
        <v>329</v>
      </c>
      <c r="I132" s="814" t="s">
        <v>1833</v>
      </c>
      <c r="J132" s="814" t="s">
        <v>652</v>
      </c>
      <c r="K132" s="814" t="s">
        <v>1834</v>
      </c>
      <c r="L132" s="817">
        <v>127.91</v>
      </c>
      <c r="M132" s="817">
        <v>3197.7500000000005</v>
      </c>
      <c r="N132" s="814">
        <v>25</v>
      </c>
      <c r="O132" s="818">
        <v>18.5</v>
      </c>
      <c r="P132" s="817">
        <v>2302.3800000000006</v>
      </c>
      <c r="Q132" s="819">
        <v>0.72000000000000008</v>
      </c>
      <c r="R132" s="814">
        <v>18</v>
      </c>
      <c r="S132" s="819">
        <v>0.72</v>
      </c>
      <c r="T132" s="818">
        <v>14</v>
      </c>
      <c r="U132" s="820">
        <v>0.7567567567567568</v>
      </c>
    </row>
    <row r="133" spans="1:21" ht="14.45" customHeight="1" x14ac:dyDescent="0.2">
      <c r="A133" s="813">
        <v>12</v>
      </c>
      <c r="B133" s="814" t="s">
        <v>1740</v>
      </c>
      <c r="C133" s="814" t="s">
        <v>1746</v>
      </c>
      <c r="D133" s="815" t="s">
        <v>4046</v>
      </c>
      <c r="E133" s="816" t="s">
        <v>1755</v>
      </c>
      <c r="F133" s="814" t="s">
        <v>1741</v>
      </c>
      <c r="G133" s="814" t="s">
        <v>1792</v>
      </c>
      <c r="H133" s="814" t="s">
        <v>329</v>
      </c>
      <c r="I133" s="814" t="s">
        <v>2012</v>
      </c>
      <c r="J133" s="814" t="s">
        <v>2013</v>
      </c>
      <c r="K133" s="814" t="s">
        <v>2014</v>
      </c>
      <c r="L133" s="817">
        <v>290.08</v>
      </c>
      <c r="M133" s="817">
        <v>36840.160000000003</v>
      </c>
      <c r="N133" s="814">
        <v>127</v>
      </c>
      <c r="O133" s="818">
        <v>47</v>
      </c>
      <c r="P133" s="817">
        <v>20305.600000000006</v>
      </c>
      <c r="Q133" s="819">
        <v>0.55118110236220486</v>
      </c>
      <c r="R133" s="814">
        <v>70</v>
      </c>
      <c r="S133" s="819">
        <v>0.55118110236220474</v>
      </c>
      <c r="T133" s="818">
        <v>27.5</v>
      </c>
      <c r="U133" s="820">
        <v>0.58510638297872342</v>
      </c>
    </row>
    <row r="134" spans="1:21" ht="14.45" customHeight="1" x14ac:dyDescent="0.2">
      <c r="A134" s="813">
        <v>12</v>
      </c>
      <c r="B134" s="814" t="s">
        <v>1740</v>
      </c>
      <c r="C134" s="814" t="s">
        <v>1746</v>
      </c>
      <c r="D134" s="815" t="s">
        <v>4046</v>
      </c>
      <c r="E134" s="816" t="s">
        <v>1755</v>
      </c>
      <c r="F134" s="814" t="s">
        <v>1741</v>
      </c>
      <c r="G134" s="814" t="s">
        <v>1792</v>
      </c>
      <c r="H134" s="814" t="s">
        <v>329</v>
      </c>
      <c r="I134" s="814" t="s">
        <v>1793</v>
      </c>
      <c r="J134" s="814" t="s">
        <v>1794</v>
      </c>
      <c r="K134" s="814" t="s">
        <v>1795</v>
      </c>
      <c r="L134" s="817">
        <v>89.88</v>
      </c>
      <c r="M134" s="817">
        <v>1527.96</v>
      </c>
      <c r="N134" s="814">
        <v>17</v>
      </c>
      <c r="O134" s="818">
        <v>6</v>
      </c>
      <c r="P134" s="817">
        <v>1438.08</v>
      </c>
      <c r="Q134" s="819">
        <v>0.94117647058823517</v>
      </c>
      <c r="R134" s="814">
        <v>16</v>
      </c>
      <c r="S134" s="819">
        <v>0.94117647058823528</v>
      </c>
      <c r="T134" s="818">
        <v>5.5</v>
      </c>
      <c r="U134" s="820">
        <v>0.91666666666666663</v>
      </c>
    </row>
    <row r="135" spans="1:21" ht="14.45" customHeight="1" x14ac:dyDescent="0.2">
      <c r="A135" s="813">
        <v>12</v>
      </c>
      <c r="B135" s="814" t="s">
        <v>1740</v>
      </c>
      <c r="C135" s="814" t="s">
        <v>1746</v>
      </c>
      <c r="D135" s="815" t="s">
        <v>4046</v>
      </c>
      <c r="E135" s="816" t="s">
        <v>1755</v>
      </c>
      <c r="F135" s="814" t="s">
        <v>1741</v>
      </c>
      <c r="G135" s="814" t="s">
        <v>1792</v>
      </c>
      <c r="H135" s="814" t="s">
        <v>329</v>
      </c>
      <c r="I135" s="814" t="s">
        <v>2015</v>
      </c>
      <c r="J135" s="814" t="s">
        <v>2016</v>
      </c>
      <c r="K135" s="814"/>
      <c r="L135" s="817">
        <v>290.08</v>
      </c>
      <c r="M135" s="817">
        <v>1450.3999999999999</v>
      </c>
      <c r="N135" s="814">
        <v>5</v>
      </c>
      <c r="O135" s="818">
        <v>2</v>
      </c>
      <c r="P135" s="817">
        <v>1160.32</v>
      </c>
      <c r="Q135" s="819">
        <v>0.8</v>
      </c>
      <c r="R135" s="814">
        <v>4</v>
      </c>
      <c r="S135" s="819">
        <v>0.8</v>
      </c>
      <c r="T135" s="818">
        <v>1.5</v>
      </c>
      <c r="U135" s="820">
        <v>0.75</v>
      </c>
    </row>
    <row r="136" spans="1:21" ht="14.45" customHeight="1" x14ac:dyDescent="0.2">
      <c r="A136" s="813">
        <v>12</v>
      </c>
      <c r="B136" s="814" t="s">
        <v>1740</v>
      </c>
      <c r="C136" s="814" t="s">
        <v>1746</v>
      </c>
      <c r="D136" s="815" t="s">
        <v>4046</v>
      </c>
      <c r="E136" s="816" t="s">
        <v>1755</v>
      </c>
      <c r="F136" s="814" t="s">
        <v>1741</v>
      </c>
      <c r="G136" s="814" t="s">
        <v>1792</v>
      </c>
      <c r="H136" s="814" t="s">
        <v>329</v>
      </c>
      <c r="I136" s="814" t="s">
        <v>2017</v>
      </c>
      <c r="J136" s="814" t="s">
        <v>2013</v>
      </c>
      <c r="K136" s="814" t="s">
        <v>2018</v>
      </c>
      <c r="L136" s="817">
        <v>435.12</v>
      </c>
      <c r="M136" s="817">
        <v>4786.3200000000006</v>
      </c>
      <c r="N136" s="814">
        <v>11</v>
      </c>
      <c r="O136" s="818">
        <v>4.5</v>
      </c>
      <c r="P136" s="817">
        <v>1305.3600000000001</v>
      </c>
      <c r="Q136" s="819">
        <v>0.27272727272727271</v>
      </c>
      <c r="R136" s="814">
        <v>3</v>
      </c>
      <c r="S136" s="819">
        <v>0.27272727272727271</v>
      </c>
      <c r="T136" s="818">
        <v>2.5</v>
      </c>
      <c r="U136" s="820">
        <v>0.55555555555555558</v>
      </c>
    </row>
    <row r="137" spans="1:21" ht="14.45" customHeight="1" x14ac:dyDescent="0.2">
      <c r="A137" s="813">
        <v>12</v>
      </c>
      <c r="B137" s="814" t="s">
        <v>1740</v>
      </c>
      <c r="C137" s="814" t="s">
        <v>1746</v>
      </c>
      <c r="D137" s="815" t="s">
        <v>4046</v>
      </c>
      <c r="E137" s="816" t="s">
        <v>1755</v>
      </c>
      <c r="F137" s="814" t="s">
        <v>1741</v>
      </c>
      <c r="G137" s="814" t="s">
        <v>1792</v>
      </c>
      <c r="H137" s="814" t="s">
        <v>329</v>
      </c>
      <c r="I137" s="814" t="s">
        <v>2019</v>
      </c>
      <c r="J137" s="814" t="s">
        <v>1794</v>
      </c>
      <c r="K137" s="814" t="s">
        <v>2020</v>
      </c>
      <c r="L137" s="817">
        <v>89.88</v>
      </c>
      <c r="M137" s="817">
        <v>3055.92</v>
      </c>
      <c r="N137" s="814">
        <v>34</v>
      </c>
      <c r="O137" s="818">
        <v>8.5</v>
      </c>
      <c r="P137" s="817">
        <v>1977.3600000000001</v>
      </c>
      <c r="Q137" s="819">
        <v>0.6470588235294118</v>
      </c>
      <c r="R137" s="814">
        <v>22</v>
      </c>
      <c r="S137" s="819">
        <v>0.6470588235294118</v>
      </c>
      <c r="T137" s="818">
        <v>6.5</v>
      </c>
      <c r="U137" s="820">
        <v>0.76470588235294112</v>
      </c>
    </row>
    <row r="138" spans="1:21" ht="14.45" customHeight="1" x14ac:dyDescent="0.2">
      <c r="A138" s="813">
        <v>12</v>
      </c>
      <c r="B138" s="814" t="s">
        <v>1740</v>
      </c>
      <c r="C138" s="814" t="s">
        <v>1746</v>
      </c>
      <c r="D138" s="815" t="s">
        <v>4046</v>
      </c>
      <c r="E138" s="816" t="s">
        <v>1755</v>
      </c>
      <c r="F138" s="814" t="s">
        <v>1741</v>
      </c>
      <c r="G138" s="814" t="s">
        <v>1792</v>
      </c>
      <c r="H138" s="814" t="s">
        <v>329</v>
      </c>
      <c r="I138" s="814" t="s">
        <v>2021</v>
      </c>
      <c r="J138" s="814" t="s">
        <v>2013</v>
      </c>
      <c r="K138" s="814" t="s">
        <v>2018</v>
      </c>
      <c r="L138" s="817">
        <v>435.12</v>
      </c>
      <c r="M138" s="817">
        <v>2610.7200000000003</v>
      </c>
      <c r="N138" s="814">
        <v>6</v>
      </c>
      <c r="O138" s="818">
        <v>2</v>
      </c>
      <c r="P138" s="817">
        <v>1305.3600000000001</v>
      </c>
      <c r="Q138" s="819">
        <v>0.5</v>
      </c>
      <c r="R138" s="814">
        <v>3</v>
      </c>
      <c r="S138" s="819">
        <v>0.5</v>
      </c>
      <c r="T138" s="818">
        <v>1</v>
      </c>
      <c r="U138" s="820">
        <v>0.5</v>
      </c>
    </row>
    <row r="139" spans="1:21" ht="14.45" customHeight="1" x14ac:dyDescent="0.2">
      <c r="A139" s="813">
        <v>12</v>
      </c>
      <c r="B139" s="814" t="s">
        <v>1740</v>
      </c>
      <c r="C139" s="814" t="s">
        <v>1746</v>
      </c>
      <c r="D139" s="815" t="s">
        <v>4046</v>
      </c>
      <c r="E139" s="816" t="s">
        <v>1755</v>
      </c>
      <c r="F139" s="814" t="s">
        <v>1741</v>
      </c>
      <c r="G139" s="814" t="s">
        <v>1792</v>
      </c>
      <c r="H139" s="814" t="s">
        <v>329</v>
      </c>
      <c r="I139" s="814" t="s">
        <v>2022</v>
      </c>
      <c r="J139" s="814" t="s">
        <v>1794</v>
      </c>
      <c r="K139" s="814" t="s">
        <v>1795</v>
      </c>
      <c r="L139" s="817">
        <v>89.88</v>
      </c>
      <c r="M139" s="817">
        <v>269.64</v>
      </c>
      <c r="N139" s="814">
        <v>3</v>
      </c>
      <c r="O139" s="818">
        <v>1</v>
      </c>
      <c r="P139" s="817">
        <v>269.64</v>
      </c>
      <c r="Q139" s="819">
        <v>1</v>
      </c>
      <c r="R139" s="814">
        <v>3</v>
      </c>
      <c r="S139" s="819">
        <v>1</v>
      </c>
      <c r="T139" s="818">
        <v>1</v>
      </c>
      <c r="U139" s="820">
        <v>1</v>
      </c>
    </row>
    <row r="140" spans="1:21" ht="14.45" customHeight="1" x14ac:dyDescent="0.2">
      <c r="A140" s="813">
        <v>12</v>
      </c>
      <c r="B140" s="814" t="s">
        <v>1740</v>
      </c>
      <c r="C140" s="814" t="s">
        <v>1746</v>
      </c>
      <c r="D140" s="815" t="s">
        <v>4046</v>
      </c>
      <c r="E140" s="816" t="s">
        <v>1755</v>
      </c>
      <c r="F140" s="814" t="s">
        <v>1741</v>
      </c>
      <c r="G140" s="814" t="s">
        <v>2023</v>
      </c>
      <c r="H140" s="814" t="s">
        <v>329</v>
      </c>
      <c r="I140" s="814" t="s">
        <v>2024</v>
      </c>
      <c r="J140" s="814" t="s">
        <v>2025</v>
      </c>
      <c r="K140" s="814" t="s">
        <v>2026</v>
      </c>
      <c r="L140" s="817">
        <v>308.69</v>
      </c>
      <c r="M140" s="817">
        <v>1852.1399999999999</v>
      </c>
      <c r="N140" s="814">
        <v>6</v>
      </c>
      <c r="O140" s="818">
        <v>2.5</v>
      </c>
      <c r="P140" s="817">
        <v>1852.1399999999999</v>
      </c>
      <c r="Q140" s="819">
        <v>1</v>
      </c>
      <c r="R140" s="814">
        <v>6</v>
      </c>
      <c r="S140" s="819">
        <v>1</v>
      </c>
      <c r="T140" s="818">
        <v>2.5</v>
      </c>
      <c r="U140" s="820">
        <v>1</v>
      </c>
    </row>
    <row r="141" spans="1:21" ht="14.45" customHeight="1" x14ac:dyDescent="0.2">
      <c r="A141" s="813">
        <v>12</v>
      </c>
      <c r="B141" s="814" t="s">
        <v>1740</v>
      </c>
      <c r="C141" s="814" t="s">
        <v>1746</v>
      </c>
      <c r="D141" s="815" t="s">
        <v>4046</v>
      </c>
      <c r="E141" s="816" t="s">
        <v>1755</v>
      </c>
      <c r="F141" s="814" t="s">
        <v>1741</v>
      </c>
      <c r="G141" s="814" t="s">
        <v>2027</v>
      </c>
      <c r="H141" s="814" t="s">
        <v>329</v>
      </c>
      <c r="I141" s="814" t="s">
        <v>2028</v>
      </c>
      <c r="J141" s="814" t="s">
        <v>2029</v>
      </c>
      <c r="K141" s="814" t="s">
        <v>2030</v>
      </c>
      <c r="L141" s="817">
        <v>0</v>
      </c>
      <c r="M141" s="817">
        <v>0</v>
      </c>
      <c r="N141" s="814">
        <v>3</v>
      </c>
      <c r="O141" s="818">
        <v>1</v>
      </c>
      <c r="P141" s="817">
        <v>0</v>
      </c>
      <c r="Q141" s="819"/>
      <c r="R141" s="814">
        <v>3</v>
      </c>
      <c r="S141" s="819">
        <v>1</v>
      </c>
      <c r="T141" s="818">
        <v>1</v>
      </c>
      <c r="U141" s="820">
        <v>1</v>
      </c>
    </row>
    <row r="142" spans="1:21" ht="14.45" customHeight="1" x14ac:dyDescent="0.2">
      <c r="A142" s="813">
        <v>12</v>
      </c>
      <c r="B142" s="814" t="s">
        <v>1740</v>
      </c>
      <c r="C142" s="814" t="s">
        <v>1746</v>
      </c>
      <c r="D142" s="815" t="s">
        <v>4046</v>
      </c>
      <c r="E142" s="816" t="s">
        <v>1755</v>
      </c>
      <c r="F142" s="814" t="s">
        <v>1741</v>
      </c>
      <c r="G142" s="814" t="s">
        <v>2031</v>
      </c>
      <c r="H142" s="814" t="s">
        <v>329</v>
      </c>
      <c r="I142" s="814" t="s">
        <v>2032</v>
      </c>
      <c r="J142" s="814" t="s">
        <v>2033</v>
      </c>
      <c r="K142" s="814" t="s">
        <v>2034</v>
      </c>
      <c r="L142" s="817">
        <v>0</v>
      </c>
      <c r="M142" s="817">
        <v>0</v>
      </c>
      <c r="N142" s="814">
        <v>23</v>
      </c>
      <c r="O142" s="818">
        <v>12.5</v>
      </c>
      <c r="P142" s="817">
        <v>0</v>
      </c>
      <c r="Q142" s="819"/>
      <c r="R142" s="814">
        <v>12</v>
      </c>
      <c r="S142" s="819">
        <v>0.52173913043478259</v>
      </c>
      <c r="T142" s="818">
        <v>7.5</v>
      </c>
      <c r="U142" s="820">
        <v>0.6</v>
      </c>
    </row>
    <row r="143" spans="1:21" ht="14.45" customHeight="1" x14ac:dyDescent="0.2">
      <c r="A143" s="813">
        <v>12</v>
      </c>
      <c r="B143" s="814" t="s">
        <v>1740</v>
      </c>
      <c r="C143" s="814" t="s">
        <v>1746</v>
      </c>
      <c r="D143" s="815" t="s">
        <v>4046</v>
      </c>
      <c r="E143" s="816" t="s">
        <v>1755</v>
      </c>
      <c r="F143" s="814" t="s">
        <v>1741</v>
      </c>
      <c r="G143" s="814" t="s">
        <v>2031</v>
      </c>
      <c r="H143" s="814" t="s">
        <v>329</v>
      </c>
      <c r="I143" s="814" t="s">
        <v>2035</v>
      </c>
      <c r="J143" s="814" t="s">
        <v>2036</v>
      </c>
      <c r="K143" s="814" t="s">
        <v>2034</v>
      </c>
      <c r="L143" s="817">
        <v>0</v>
      </c>
      <c r="M143" s="817">
        <v>0</v>
      </c>
      <c r="N143" s="814">
        <v>1</v>
      </c>
      <c r="O143" s="818">
        <v>1</v>
      </c>
      <c r="P143" s="817"/>
      <c r="Q143" s="819"/>
      <c r="R143" s="814"/>
      <c r="S143" s="819">
        <v>0</v>
      </c>
      <c r="T143" s="818"/>
      <c r="U143" s="820">
        <v>0</v>
      </c>
    </row>
    <row r="144" spans="1:21" ht="14.45" customHeight="1" x14ac:dyDescent="0.2">
      <c r="A144" s="813">
        <v>12</v>
      </c>
      <c r="B144" s="814" t="s">
        <v>1740</v>
      </c>
      <c r="C144" s="814" t="s">
        <v>1746</v>
      </c>
      <c r="D144" s="815" t="s">
        <v>4046</v>
      </c>
      <c r="E144" s="816" t="s">
        <v>1755</v>
      </c>
      <c r="F144" s="814" t="s">
        <v>1741</v>
      </c>
      <c r="G144" s="814" t="s">
        <v>2031</v>
      </c>
      <c r="H144" s="814" t="s">
        <v>329</v>
      </c>
      <c r="I144" s="814" t="s">
        <v>2037</v>
      </c>
      <c r="J144" s="814" t="s">
        <v>2038</v>
      </c>
      <c r="K144" s="814" t="s">
        <v>2039</v>
      </c>
      <c r="L144" s="817">
        <v>0</v>
      </c>
      <c r="M144" s="817">
        <v>0</v>
      </c>
      <c r="N144" s="814">
        <v>1</v>
      </c>
      <c r="O144" s="818">
        <v>1</v>
      </c>
      <c r="P144" s="817"/>
      <c r="Q144" s="819"/>
      <c r="R144" s="814"/>
      <c r="S144" s="819">
        <v>0</v>
      </c>
      <c r="T144" s="818"/>
      <c r="U144" s="820">
        <v>0</v>
      </c>
    </row>
    <row r="145" spans="1:21" ht="14.45" customHeight="1" x14ac:dyDescent="0.2">
      <c r="A145" s="813">
        <v>12</v>
      </c>
      <c r="B145" s="814" t="s">
        <v>1740</v>
      </c>
      <c r="C145" s="814" t="s">
        <v>1746</v>
      </c>
      <c r="D145" s="815" t="s">
        <v>4046</v>
      </c>
      <c r="E145" s="816" t="s">
        <v>1755</v>
      </c>
      <c r="F145" s="814" t="s">
        <v>1741</v>
      </c>
      <c r="G145" s="814" t="s">
        <v>2031</v>
      </c>
      <c r="H145" s="814" t="s">
        <v>329</v>
      </c>
      <c r="I145" s="814" t="s">
        <v>2040</v>
      </c>
      <c r="J145" s="814" t="s">
        <v>2038</v>
      </c>
      <c r="K145" s="814" t="s">
        <v>2039</v>
      </c>
      <c r="L145" s="817">
        <v>0</v>
      </c>
      <c r="M145" s="817">
        <v>0</v>
      </c>
      <c r="N145" s="814">
        <v>4</v>
      </c>
      <c r="O145" s="818">
        <v>2</v>
      </c>
      <c r="P145" s="817"/>
      <c r="Q145" s="819"/>
      <c r="R145" s="814"/>
      <c r="S145" s="819">
        <v>0</v>
      </c>
      <c r="T145" s="818"/>
      <c r="U145" s="820">
        <v>0</v>
      </c>
    </row>
    <row r="146" spans="1:21" ht="14.45" customHeight="1" x14ac:dyDescent="0.2">
      <c r="A146" s="813">
        <v>12</v>
      </c>
      <c r="B146" s="814" t="s">
        <v>1740</v>
      </c>
      <c r="C146" s="814" t="s">
        <v>1746</v>
      </c>
      <c r="D146" s="815" t="s">
        <v>4046</v>
      </c>
      <c r="E146" s="816" t="s">
        <v>1755</v>
      </c>
      <c r="F146" s="814" t="s">
        <v>1741</v>
      </c>
      <c r="G146" s="814" t="s">
        <v>1835</v>
      </c>
      <c r="H146" s="814" t="s">
        <v>647</v>
      </c>
      <c r="I146" s="814" t="s">
        <v>1836</v>
      </c>
      <c r="J146" s="814" t="s">
        <v>1837</v>
      </c>
      <c r="K146" s="814" t="s">
        <v>1838</v>
      </c>
      <c r="L146" s="817">
        <v>134.61000000000001</v>
      </c>
      <c r="M146" s="817">
        <v>673.05000000000007</v>
      </c>
      <c r="N146" s="814">
        <v>5</v>
      </c>
      <c r="O146" s="818">
        <v>4</v>
      </c>
      <c r="P146" s="817">
        <v>403.83000000000004</v>
      </c>
      <c r="Q146" s="819">
        <v>0.6</v>
      </c>
      <c r="R146" s="814">
        <v>3</v>
      </c>
      <c r="S146" s="819">
        <v>0.6</v>
      </c>
      <c r="T146" s="818">
        <v>2</v>
      </c>
      <c r="U146" s="820">
        <v>0.5</v>
      </c>
    </row>
    <row r="147" spans="1:21" ht="14.45" customHeight="1" x14ac:dyDescent="0.2">
      <c r="A147" s="813">
        <v>12</v>
      </c>
      <c r="B147" s="814" t="s">
        <v>1740</v>
      </c>
      <c r="C147" s="814" t="s">
        <v>1746</v>
      </c>
      <c r="D147" s="815" t="s">
        <v>4046</v>
      </c>
      <c r="E147" s="816" t="s">
        <v>1755</v>
      </c>
      <c r="F147" s="814" t="s">
        <v>1741</v>
      </c>
      <c r="G147" s="814" t="s">
        <v>2041</v>
      </c>
      <c r="H147" s="814" t="s">
        <v>329</v>
      </c>
      <c r="I147" s="814" t="s">
        <v>2042</v>
      </c>
      <c r="J147" s="814" t="s">
        <v>2043</v>
      </c>
      <c r="K147" s="814" t="s">
        <v>998</v>
      </c>
      <c r="L147" s="817">
        <v>54.43</v>
      </c>
      <c r="M147" s="817">
        <v>54.43</v>
      </c>
      <c r="N147" s="814">
        <v>1</v>
      </c>
      <c r="O147" s="818">
        <v>0.5</v>
      </c>
      <c r="P147" s="817">
        <v>54.43</v>
      </c>
      <c r="Q147" s="819">
        <v>1</v>
      </c>
      <c r="R147" s="814">
        <v>1</v>
      </c>
      <c r="S147" s="819">
        <v>1</v>
      </c>
      <c r="T147" s="818">
        <v>0.5</v>
      </c>
      <c r="U147" s="820">
        <v>1</v>
      </c>
    </row>
    <row r="148" spans="1:21" ht="14.45" customHeight="1" x14ac:dyDescent="0.2">
      <c r="A148" s="813">
        <v>12</v>
      </c>
      <c r="B148" s="814" t="s">
        <v>1740</v>
      </c>
      <c r="C148" s="814" t="s">
        <v>1746</v>
      </c>
      <c r="D148" s="815" t="s">
        <v>4046</v>
      </c>
      <c r="E148" s="816" t="s">
        <v>1755</v>
      </c>
      <c r="F148" s="814" t="s">
        <v>1741</v>
      </c>
      <c r="G148" s="814" t="s">
        <v>2044</v>
      </c>
      <c r="H148" s="814" t="s">
        <v>329</v>
      </c>
      <c r="I148" s="814" t="s">
        <v>2045</v>
      </c>
      <c r="J148" s="814" t="s">
        <v>1150</v>
      </c>
      <c r="K148" s="814" t="s">
        <v>2046</v>
      </c>
      <c r="L148" s="817">
        <v>140.97</v>
      </c>
      <c r="M148" s="817">
        <v>422.90999999999997</v>
      </c>
      <c r="N148" s="814">
        <v>3</v>
      </c>
      <c r="O148" s="818">
        <v>1.5</v>
      </c>
      <c r="P148" s="817">
        <v>422.90999999999997</v>
      </c>
      <c r="Q148" s="819">
        <v>1</v>
      </c>
      <c r="R148" s="814">
        <v>3</v>
      </c>
      <c r="S148" s="819">
        <v>1</v>
      </c>
      <c r="T148" s="818">
        <v>1.5</v>
      </c>
      <c r="U148" s="820">
        <v>1</v>
      </c>
    </row>
    <row r="149" spans="1:21" ht="14.45" customHeight="1" x14ac:dyDescent="0.2">
      <c r="A149" s="813">
        <v>12</v>
      </c>
      <c r="B149" s="814" t="s">
        <v>1740</v>
      </c>
      <c r="C149" s="814" t="s">
        <v>1746</v>
      </c>
      <c r="D149" s="815" t="s">
        <v>4046</v>
      </c>
      <c r="E149" s="816" t="s">
        <v>1755</v>
      </c>
      <c r="F149" s="814" t="s">
        <v>1741</v>
      </c>
      <c r="G149" s="814" t="s">
        <v>1825</v>
      </c>
      <c r="H149" s="814" t="s">
        <v>647</v>
      </c>
      <c r="I149" s="814" t="s">
        <v>1676</v>
      </c>
      <c r="J149" s="814" t="s">
        <v>1012</v>
      </c>
      <c r="K149" s="814" t="s">
        <v>1016</v>
      </c>
      <c r="L149" s="817">
        <v>0</v>
      </c>
      <c r="M149" s="817">
        <v>0</v>
      </c>
      <c r="N149" s="814">
        <v>8</v>
      </c>
      <c r="O149" s="818">
        <v>6.5</v>
      </c>
      <c r="P149" s="817">
        <v>0</v>
      </c>
      <c r="Q149" s="819"/>
      <c r="R149" s="814">
        <v>3</v>
      </c>
      <c r="S149" s="819">
        <v>0.375</v>
      </c>
      <c r="T149" s="818">
        <v>2.5</v>
      </c>
      <c r="U149" s="820">
        <v>0.38461538461538464</v>
      </c>
    </row>
    <row r="150" spans="1:21" ht="14.45" customHeight="1" x14ac:dyDescent="0.2">
      <c r="A150" s="813">
        <v>12</v>
      </c>
      <c r="B150" s="814" t="s">
        <v>1740</v>
      </c>
      <c r="C150" s="814" t="s">
        <v>1746</v>
      </c>
      <c r="D150" s="815" t="s">
        <v>4046</v>
      </c>
      <c r="E150" s="816" t="s">
        <v>1755</v>
      </c>
      <c r="F150" s="814" t="s">
        <v>1741</v>
      </c>
      <c r="G150" s="814" t="s">
        <v>2047</v>
      </c>
      <c r="H150" s="814" t="s">
        <v>329</v>
      </c>
      <c r="I150" s="814" t="s">
        <v>2048</v>
      </c>
      <c r="J150" s="814" t="s">
        <v>2049</v>
      </c>
      <c r="K150" s="814" t="s">
        <v>640</v>
      </c>
      <c r="L150" s="817">
        <v>1036</v>
      </c>
      <c r="M150" s="817">
        <v>85988</v>
      </c>
      <c r="N150" s="814">
        <v>83</v>
      </c>
      <c r="O150" s="818">
        <v>70</v>
      </c>
      <c r="P150" s="817">
        <v>60088</v>
      </c>
      <c r="Q150" s="819">
        <v>0.6987951807228916</v>
      </c>
      <c r="R150" s="814">
        <v>58</v>
      </c>
      <c r="S150" s="819">
        <v>0.6987951807228916</v>
      </c>
      <c r="T150" s="818">
        <v>50.5</v>
      </c>
      <c r="U150" s="820">
        <v>0.72142857142857142</v>
      </c>
    </row>
    <row r="151" spans="1:21" ht="14.45" customHeight="1" x14ac:dyDescent="0.2">
      <c r="A151" s="813">
        <v>12</v>
      </c>
      <c r="B151" s="814" t="s">
        <v>1740</v>
      </c>
      <c r="C151" s="814" t="s">
        <v>1746</v>
      </c>
      <c r="D151" s="815" t="s">
        <v>4046</v>
      </c>
      <c r="E151" s="816" t="s">
        <v>1755</v>
      </c>
      <c r="F151" s="814" t="s">
        <v>1741</v>
      </c>
      <c r="G151" s="814" t="s">
        <v>2047</v>
      </c>
      <c r="H151" s="814" t="s">
        <v>329</v>
      </c>
      <c r="I151" s="814" t="s">
        <v>2050</v>
      </c>
      <c r="J151" s="814" t="s">
        <v>2049</v>
      </c>
      <c r="K151" s="814" t="s">
        <v>2051</v>
      </c>
      <c r="L151" s="817">
        <v>2071.9899999999998</v>
      </c>
      <c r="M151" s="817">
        <v>55943.729999999974</v>
      </c>
      <c r="N151" s="814">
        <v>27</v>
      </c>
      <c r="O151" s="818">
        <v>23.5</v>
      </c>
      <c r="P151" s="817">
        <v>33151.839999999982</v>
      </c>
      <c r="Q151" s="819">
        <v>0.59259259259259256</v>
      </c>
      <c r="R151" s="814">
        <v>16</v>
      </c>
      <c r="S151" s="819">
        <v>0.59259259259259256</v>
      </c>
      <c r="T151" s="818">
        <v>13</v>
      </c>
      <c r="U151" s="820">
        <v>0.55319148936170215</v>
      </c>
    </row>
    <row r="152" spans="1:21" ht="14.45" customHeight="1" x14ac:dyDescent="0.2">
      <c r="A152" s="813">
        <v>12</v>
      </c>
      <c r="B152" s="814" t="s">
        <v>1740</v>
      </c>
      <c r="C152" s="814" t="s">
        <v>1746</v>
      </c>
      <c r="D152" s="815" t="s">
        <v>4046</v>
      </c>
      <c r="E152" s="816" t="s">
        <v>1755</v>
      </c>
      <c r="F152" s="814" t="s">
        <v>1741</v>
      </c>
      <c r="G152" s="814" t="s">
        <v>2047</v>
      </c>
      <c r="H152" s="814" t="s">
        <v>329</v>
      </c>
      <c r="I152" s="814" t="s">
        <v>2052</v>
      </c>
      <c r="J152" s="814" t="s">
        <v>2049</v>
      </c>
      <c r="K152" s="814" t="s">
        <v>2051</v>
      </c>
      <c r="L152" s="817">
        <v>2071.9899999999998</v>
      </c>
      <c r="M152" s="817">
        <v>2071.9899999999998</v>
      </c>
      <c r="N152" s="814">
        <v>1</v>
      </c>
      <c r="O152" s="818"/>
      <c r="P152" s="817"/>
      <c r="Q152" s="819">
        <v>0</v>
      </c>
      <c r="R152" s="814"/>
      <c r="S152" s="819">
        <v>0</v>
      </c>
      <c r="T152" s="818"/>
      <c r="U152" s="820"/>
    </row>
    <row r="153" spans="1:21" ht="14.45" customHeight="1" x14ac:dyDescent="0.2">
      <c r="A153" s="813">
        <v>12</v>
      </c>
      <c r="B153" s="814" t="s">
        <v>1740</v>
      </c>
      <c r="C153" s="814" t="s">
        <v>1746</v>
      </c>
      <c r="D153" s="815" t="s">
        <v>4046</v>
      </c>
      <c r="E153" s="816" t="s">
        <v>1755</v>
      </c>
      <c r="F153" s="814" t="s">
        <v>1741</v>
      </c>
      <c r="G153" s="814" t="s">
        <v>2047</v>
      </c>
      <c r="H153" s="814" t="s">
        <v>647</v>
      </c>
      <c r="I153" s="814" t="s">
        <v>2053</v>
      </c>
      <c r="J153" s="814" t="s">
        <v>2054</v>
      </c>
      <c r="K153" s="814" t="s">
        <v>640</v>
      </c>
      <c r="L153" s="817">
        <v>1036</v>
      </c>
      <c r="M153" s="817">
        <v>3108</v>
      </c>
      <c r="N153" s="814">
        <v>3</v>
      </c>
      <c r="O153" s="818">
        <v>3</v>
      </c>
      <c r="P153" s="817">
        <v>1036</v>
      </c>
      <c r="Q153" s="819">
        <v>0.33333333333333331</v>
      </c>
      <c r="R153" s="814">
        <v>1</v>
      </c>
      <c r="S153" s="819">
        <v>0.33333333333333331</v>
      </c>
      <c r="T153" s="818">
        <v>1</v>
      </c>
      <c r="U153" s="820">
        <v>0.33333333333333331</v>
      </c>
    </row>
    <row r="154" spans="1:21" ht="14.45" customHeight="1" x14ac:dyDescent="0.2">
      <c r="A154" s="813">
        <v>12</v>
      </c>
      <c r="B154" s="814" t="s">
        <v>1740</v>
      </c>
      <c r="C154" s="814" t="s">
        <v>1746</v>
      </c>
      <c r="D154" s="815" t="s">
        <v>4046</v>
      </c>
      <c r="E154" s="816" t="s">
        <v>1755</v>
      </c>
      <c r="F154" s="814" t="s">
        <v>1741</v>
      </c>
      <c r="G154" s="814" t="s">
        <v>1796</v>
      </c>
      <c r="H154" s="814" t="s">
        <v>329</v>
      </c>
      <c r="I154" s="814" t="s">
        <v>1805</v>
      </c>
      <c r="J154" s="814" t="s">
        <v>1272</v>
      </c>
      <c r="K154" s="814" t="s">
        <v>1806</v>
      </c>
      <c r="L154" s="817">
        <v>0</v>
      </c>
      <c r="M154" s="817">
        <v>0</v>
      </c>
      <c r="N154" s="814">
        <v>23</v>
      </c>
      <c r="O154" s="818">
        <v>16.5</v>
      </c>
      <c r="P154" s="817">
        <v>0</v>
      </c>
      <c r="Q154" s="819"/>
      <c r="R154" s="814">
        <v>12</v>
      </c>
      <c r="S154" s="819">
        <v>0.52173913043478259</v>
      </c>
      <c r="T154" s="818">
        <v>8</v>
      </c>
      <c r="U154" s="820">
        <v>0.48484848484848486</v>
      </c>
    </row>
    <row r="155" spans="1:21" ht="14.45" customHeight="1" x14ac:dyDescent="0.2">
      <c r="A155" s="813">
        <v>12</v>
      </c>
      <c r="B155" s="814" t="s">
        <v>1740</v>
      </c>
      <c r="C155" s="814" t="s">
        <v>1746</v>
      </c>
      <c r="D155" s="815" t="s">
        <v>4046</v>
      </c>
      <c r="E155" s="816" t="s">
        <v>1755</v>
      </c>
      <c r="F155" s="814" t="s">
        <v>1741</v>
      </c>
      <c r="G155" s="814" t="s">
        <v>1796</v>
      </c>
      <c r="H155" s="814" t="s">
        <v>329</v>
      </c>
      <c r="I155" s="814" t="s">
        <v>1805</v>
      </c>
      <c r="J155" s="814" t="s">
        <v>1272</v>
      </c>
      <c r="K155" s="814" t="s">
        <v>1806</v>
      </c>
      <c r="L155" s="817">
        <v>42.54</v>
      </c>
      <c r="M155" s="817">
        <v>1616.52</v>
      </c>
      <c r="N155" s="814">
        <v>38</v>
      </c>
      <c r="O155" s="818">
        <v>23.5</v>
      </c>
      <c r="P155" s="817">
        <v>935.87999999999988</v>
      </c>
      <c r="Q155" s="819">
        <v>0.57894736842105254</v>
      </c>
      <c r="R155" s="814">
        <v>22</v>
      </c>
      <c r="S155" s="819">
        <v>0.57894736842105265</v>
      </c>
      <c r="T155" s="818">
        <v>15.5</v>
      </c>
      <c r="U155" s="820">
        <v>0.65957446808510634</v>
      </c>
    </row>
    <row r="156" spans="1:21" ht="14.45" customHeight="1" x14ac:dyDescent="0.2">
      <c r="A156" s="813">
        <v>12</v>
      </c>
      <c r="B156" s="814" t="s">
        <v>1740</v>
      </c>
      <c r="C156" s="814" t="s">
        <v>1746</v>
      </c>
      <c r="D156" s="815" t="s">
        <v>4046</v>
      </c>
      <c r="E156" s="816" t="s">
        <v>1755</v>
      </c>
      <c r="F156" s="814" t="s">
        <v>1741</v>
      </c>
      <c r="G156" s="814" t="s">
        <v>1796</v>
      </c>
      <c r="H156" s="814" t="s">
        <v>329</v>
      </c>
      <c r="I156" s="814" t="s">
        <v>2055</v>
      </c>
      <c r="J156" s="814" t="s">
        <v>2056</v>
      </c>
      <c r="K156" s="814" t="s">
        <v>2057</v>
      </c>
      <c r="L156" s="817">
        <v>33.44</v>
      </c>
      <c r="M156" s="817">
        <v>133.76</v>
      </c>
      <c r="N156" s="814">
        <v>4</v>
      </c>
      <c r="O156" s="818">
        <v>3</v>
      </c>
      <c r="P156" s="817">
        <v>133.76</v>
      </c>
      <c r="Q156" s="819">
        <v>1</v>
      </c>
      <c r="R156" s="814">
        <v>4</v>
      </c>
      <c r="S156" s="819">
        <v>1</v>
      </c>
      <c r="T156" s="818">
        <v>3</v>
      </c>
      <c r="U156" s="820">
        <v>1</v>
      </c>
    </row>
    <row r="157" spans="1:21" ht="14.45" customHeight="1" x14ac:dyDescent="0.2">
      <c r="A157" s="813">
        <v>12</v>
      </c>
      <c r="B157" s="814" t="s">
        <v>1740</v>
      </c>
      <c r="C157" s="814" t="s">
        <v>1746</v>
      </c>
      <c r="D157" s="815" t="s">
        <v>4046</v>
      </c>
      <c r="E157" s="816" t="s">
        <v>1755</v>
      </c>
      <c r="F157" s="814" t="s">
        <v>1741</v>
      </c>
      <c r="G157" s="814" t="s">
        <v>1796</v>
      </c>
      <c r="H157" s="814" t="s">
        <v>329</v>
      </c>
      <c r="I157" s="814" t="s">
        <v>1797</v>
      </c>
      <c r="J157" s="814" t="s">
        <v>1798</v>
      </c>
      <c r="K157" s="814" t="s">
        <v>1799</v>
      </c>
      <c r="L157" s="817">
        <v>59.56</v>
      </c>
      <c r="M157" s="817">
        <v>119.12</v>
      </c>
      <c r="N157" s="814">
        <v>2</v>
      </c>
      <c r="O157" s="818">
        <v>1</v>
      </c>
      <c r="P157" s="817">
        <v>119.12</v>
      </c>
      <c r="Q157" s="819">
        <v>1</v>
      </c>
      <c r="R157" s="814">
        <v>2</v>
      </c>
      <c r="S157" s="819">
        <v>1</v>
      </c>
      <c r="T157" s="818">
        <v>1</v>
      </c>
      <c r="U157" s="820">
        <v>1</v>
      </c>
    </row>
    <row r="158" spans="1:21" ht="14.45" customHeight="1" x14ac:dyDescent="0.2">
      <c r="A158" s="813">
        <v>12</v>
      </c>
      <c r="B158" s="814" t="s">
        <v>1740</v>
      </c>
      <c r="C158" s="814" t="s">
        <v>1746</v>
      </c>
      <c r="D158" s="815" t="s">
        <v>4046</v>
      </c>
      <c r="E158" s="816" t="s">
        <v>1755</v>
      </c>
      <c r="F158" s="814" t="s">
        <v>1741</v>
      </c>
      <c r="G158" s="814" t="s">
        <v>2058</v>
      </c>
      <c r="H158" s="814" t="s">
        <v>647</v>
      </c>
      <c r="I158" s="814" t="s">
        <v>2059</v>
      </c>
      <c r="J158" s="814" t="s">
        <v>2060</v>
      </c>
      <c r="K158" s="814" t="s">
        <v>2061</v>
      </c>
      <c r="L158" s="817">
        <v>251.16</v>
      </c>
      <c r="M158" s="817">
        <v>251.16</v>
      </c>
      <c r="N158" s="814">
        <v>1</v>
      </c>
      <c r="O158" s="818">
        <v>0.5</v>
      </c>
      <c r="P158" s="817">
        <v>251.16</v>
      </c>
      <c r="Q158" s="819">
        <v>1</v>
      </c>
      <c r="R158" s="814">
        <v>1</v>
      </c>
      <c r="S158" s="819">
        <v>1</v>
      </c>
      <c r="T158" s="818">
        <v>0.5</v>
      </c>
      <c r="U158" s="820">
        <v>1</v>
      </c>
    </row>
    <row r="159" spans="1:21" ht="14.45" customHeight="1" x14ac:dyDescent="0.2">
      <c r="A159" s="813">
        <v>12</v>
      </c>
      <c r="B159" s="814" t="s">
        <v>1740</v>
      </c>
      <c r="C159" s="814" t="s">
        <v>1746</v>
      </c>
      <c r="D159" s="815" t="s">
        <v>4046</v>
      </c>
      <c r="E159" s="816" t="s">
        <v>1755</v>
      </c>
      <c r="F159" s="814" t="s">
        <v>1741</v>
      </c>
      <c r="G159" s="814" t="s">
        <v>2058</v>
      </c>
      <c r="H159" s="814" t="s">
        <v>647</v>
      </c>
      <c r="I159" s="814" t="s">
        <v>2062</v>
      </c>
      <c r="J159" s="814" t="s">
        <v>2060</v>
      </c>
      <c r="K159" s="814" t="s">
        <v>709</v>
      </c>
      <c r="L159" s="817">
        <v>502.31</v>
      </c>
      <c r="M159" s="817">
        <v>502.31</v>
      </c>
      <c r="N159" s="814">
        <v>1</v>
      </c>
      <c r="O159" s="818"/>
      <c r="P159" s="817">
        <v>502.31</v>
      </c>
      <c r="Q159" s="819">
        <v>1</v>
      </c>
      <c r="R159" s="814">
        <v>1</v>
      </c>
      <c r="S159" s="819">
        <v>1</v>
      </c>
      <c r="T159" s="818"/>
      <c r="U159" s="820"/>
    </row>
    <row r="160" spans="1:21" ht="14.45" customHeight="1" x14ac:dyDescent="0.2">
      <c r="A160" s="813">
        <v>12</v>
      </c>
      <c r="B160" s="814" t="s">
        <v>1740</v>
      </c>
      <c r="C160" s="814" t="s">
        <v>1746</v>
      </c>
      <c r="D160" s="815" t="s">
        <v>4046</v>
      </c>
      <c r="E160" s="816" t="s">
        <v>1755</v>
      </c>
      <c r="F160" s="814" t="s">
        <v>1741</v>
      </c>
      <c r="G160" s="814" t="s">
        <v>2063</v>
      </c>
      <c r="H160" s="814" t="s">
        <v>647</v>
      </c>
      <c r="I160" s="814" t="s">
        <v>1553</v>
      </c>
      <c r="J160" s="814" t="s">
        <v>819</v>
      </c>
      <c r="K160" s="814" t="s">
        <v>1554</v>
      </c>
      <c r="L160" s="817">
        <v>44.86</v>
      </c>
      <c r="M160" s="817">
        <v>44.86</v>
      </c>
      <c r="N160" s="814">
        <v>1</v>
      </c>
      <c r="O160" s="818">
        <v>1</v>
      </c>
      <c r="P160" s="817"/>
      <c r="Q160" s="819">
        <v>0</v>
      </c>
      <c r="R160" s="814"/>
      <c r="S160" s="819">
        <v>0</v>
      </c>
      <c r="T160" s="818"/>
      <c r="U160" s="820">
        <v>0</v>
      </c>
    </row>
    <row r="161" spans="1:21" ht="14.45" customHeight="1" x14ac:dyDescent="0.2">
      <c r="A161" s="813">
        <v>12</v>
      </c>
      <c r="B161" s="814" t="s">
        <v>1740</v>
      </c>
      <c r="C161" s="814" t="s">
        <v>1746</v>
      </c>
      <c r="D161" s="815" t="s">
        <v>4046</v>
      </c>
      <c r="E161" s="816" t="s">
        <v>1755</v>
      </c>
      <c r="F161" s="814" t="s">
        <v>1741</v>
      </c>
      <c r="G161" s="814" t="s">
        <v>2063</v>
      </c>
      <c r="H161" s="814" t="s">
        <v>329</v>
      </c>
      <c r="I161" s="814" t="s">
        <v>2064</v>
      </c>
      <c r="J161" s="814" t="s">
        <v>2065</v>
      </c>
      <c r="K161" s="814" t="s">
        <v>2066</v>
      </c>
      <c r="L161" s="817">
        <v>149.55000000000001</v>
      </c>
      <c r="M161" s="817">
        <v>6430.6500000000024</v>
      </c>
      <c r="N161" s="814">
        <v>43</v>
      </c>
      <c r="O161" s="818">
        <v>32</v>
      </c>
      <c r="P161" s="817">
        <v>3888.300000000002</v>
      </c>
      <c r="Q161" s="819">
        <v>0.60465116279069775</v>
      </c>
      <c r="R161" s="814">
        <v>26</v>
      </c>
      <c r="S161" s="819">
        <v>0.60465116279069764</v>
      </c>
      <c r="T161" s="818">
        <v>20</v>
      </c>
      <c r="U161" s="820">
        <v>0.625</v>
      </c>
    </row>
    <row r="162" spans="1:21" ht="14.45" customHeight="1" x14ac:dyDescent="0.2">
      <c r="A162" s="813">
        <v>12</v>
      </c>
      <c r="B162" s="814" t="s">
        <v>1740</v>
      </c>
      <c r="C162" s="814" t="s">
        <v>1746</v>
      </c>
      <c r="D162" s="815" t="s">
        <v>4046</v>
      </c>
      <c r="E162" s="816" t="s">
        <v>1755</v>
      </c>
      <c r="F162" s="814" t="s">
        <v>1741</v>
      </c>
      <c r="G162" s="814" t="s">
        <v>2063</v>
      </c>
      <c r="H162" s="814" t="s">
        <v>647</v>
      </c>
      <c r="I162" s="814" t="s">
        <v>2067</v>
      </c>
      <c r="J162" s="814" t="s">
        <v>819</v>
      </c>
      <c r="K162" s="814" t="s">
        <v>2068</v>
      </c>
      <c r="L162" s="817">
        <v>134.61000000000001</v>
      </c>
      <c r="M162" s="817">
        <v>3230.6400000000012</v>
      </c>
      <c r="N162" s="814">
        <v>24</v>
      </c>
      <c r="O162" s="818">
        <v>20</v>
      </c>
      <c r="P162" s="817">
        <v>2288.3700000000013</v>
      </c>
      <c r="Q162" s="819">
        <v>0.70833333333333348</v>
      </c>
      <c r="R162" s="814">
        <v>17</v>
      </c>
      <c r="S162" s="819">
        <v>0.70833333333333337</v>
      </c>
      <c r="T162" s="818">
        <v>13.5</v>
      </c>
      <c r="U162" s="820">
        <v>0.67500000000000004</v>
      </c>
    </row>
    <row r="163" spans="1:21" ht="14.45" customHeight="1" x14ac:dyDescent="0.2">
      <c r="A163" s="813">
        <v>12</v>
      </c>
      <c r="B163" s="814" t="s">
        <v>1740</v>
      </c>
      <c r="C163" s="814" t="s">
        <v>1746</v>
      </c>
      <c r="D163" s="815" t="s">
        <v>4046</v>
      </c>
      <c r="E163" s="816" t="s">
        <v>1755</v>
      </c>
      <c r="F163" s="814" t="s">
        <v>1741</v>
      </c>
      <c r="G163" s="814" t="s">
        <v>2063</v>
      </c>
      <c r="H163" s="814" t="s">
        <v>329</v>
      </c>
      <c r="I163" s="814" t="s">
        <v>2069</v>
      </c>
      <c r="J163" s="814" t="s">
        <v>2070</v>
      </c>
      <c r="K163" s="814" t="s">
        <v>2071</v>
      </c>
      <c r="L163" s="817">
        <v>300.31</v>
      </c>
      <c r="M163" s="817">
        <v>300.31</v>
      </c>
      <c r="N163" s="814">
        <v>1</v>
      </c>
      <c r="O163" s="818">
        <v>0.5</v>
      </c>
      <c r="P163" s="817"/>
      <c r="Q163" s="819">
        <v>0</v>
      </c>
      <c r="R163" s="814"/>
      <c r="S163" s="819">
        <v>0</v>
      </c>
      <c r="T163" s="818"/>
      <c r="U163" s="820">
        <v>0</v>
      </c>
    </row>
    <row r="164" spans="1:21" ht="14.45" customHeight="1" x14ac:dyDescent="0.2">
      <c r="A164" s="813">
        <v>12</v>
      </c>
      <c r="B164" s="814" t="s">
        <v>1740</v>
      </c>
      <c r="C164" s="814" t="s">
        <v>1746</v>
      </c>
      <c r="D164" s="815" t="s">
        <v>4046</v>
      </c>
      <c r="E164" s="816" t="s">
        <v>1755</v>
      </c>
      <c r="F164" s="814" t="s">
        <v>1741</v>
      </c>
      <c r="G164" s="814" t="s">
        <v>1807</v>
      </c>
      <c r="H164" s="814" t="s">
        <v>329</v>
      </c>
      <c r="I164" s="814" t="s">
        <v>2072</v>
      </c>
      <c r="J164" s="814" t="s">
        <v>2073</v>
      </c>
      <c r="K164" s="814" t="s">
        <v>1810</v>
      </c>
      <c r="L164" s="817">
        <v>659.9</v>
      </c>
      <c r="M164" s="817">
        <v>4619.3</v>
      </c>
      <c r="N164" s="814">
        <v>7</v>
      </c>
      <c r="O164" s="818">
        <v>6.5</v>
      </c>
      <c r="P164" s="817">
        <v>3299.5</v>
      </c>
      <c r="Q164" s="819">
        <v>0.7142857142857143</v>
      </c>
      <c r="R164" s="814">
        <v>5</v>
      </c>
      <c r="S164" s="819">
        <v>0.7142857142857143</v>
      </c>
      <c r="T164" s="818">
        <v>5</v>
      </c>
      <c r="U164" s="820">
        <v>0.76923076923076927</v>
      </c>
    </row>
    <row r="165" spans="1:21" ht="14.45" customHeight="1" x14ac:dyDescent="0.2">
      <c r="A165" s="813">
        <v>12</v>
      </c>
      <c r="B165" s="814" t="s">
        <v>1740</v>
      </c>
      <c r="C165" s="814" t="s">
        <v>1746</v>
      </c>
      <c r="D165" s="815" t="s">
        <v>4046</v>
      </c>
      <c r="E165" s="816" t="s">
        <v>1755</v>
      </c>
      <c r="F165" s="814" t="s">
        <v>1741</v>
      </c>
      <c r="G165" s="814" t="s">
        <v>1807</v>
      </c>
      <c r="H165" s="814" t="s">
        <v>647</v>
      </c>
      <c r="I165" s="814" t="s">
        <v>1808</v>
      </c>
      <c r="J165" s="814" t="s">
        <v>1809</v>
      </c>
      <c r="K165" s="814" t="s">
        <v>1810</v>
      </c>
      <c r="L165" s="817">
        <v>659.9</v>
      </c>
      <c r="M165" s="817">
        <v>1979.6999999999998</v>
      </c>
      <c r="N165" s="814">
        <v>3</v>
      </c>
      <c r="O165" s="818">
        <v>3</v>
      </c>
      <c r="P165" s="817">
        <v>1979.6999999999998</v>
      </c>
      <c r="Q165" s="819">
        <v>1</v>
      </c>
      <c r="R165" s="814">
        <v>3</v>
      </c>
      <c r="S165" s="819">
        <v>1</v>
      </c>
      <c r="T165" s="818">
        <v>3</v>
      </c>
      <c r="U165" s="820">
        <v>1</v>
      </c>
    </row>
    <row r="166" spans="1:21" ht="14.45" customHeight="1" x14ac:dyDescent="0.2">
      <c r="A166" s="813">
        <v>12</v>
      </c>
      <c r="B166" s="814" t="s">
        <v>1740</v>
      </c>
      <c r="C166" s="814" t="s">
        <v>1746</v>
      </c>
      <c r="D166" s="815" t="s">
        <v>4046</v>
      </c>
      <c r="E166" s="816" t="s">
        <v>1755</v>
      </c>
      <c r="F166" s="814" t="s">
        <v>1741</v>
      </c>
      <c r="G166" s="814" t="s">
        <v>1807</v>
      </c>
      <c r="H166" s="814" t="s">
        <v>329</v>
      </c>
      <c r="I166" s="814" t="s">
        <v>2074</v>
      </c>
      <c r="J166" s="814" t="s">
        <v>2073</v>
      </c>
      <c r="K166" s="814" t="s">
        <v>1810</v>
      </c>
      <c r="L166" s="817">
        <v>659.9</v>
      </c>
      <c r="M166" s="817">
        <v>659.9</v>
      </c>
      <c r="N166" s="814">
        <v>1</v>
      </c>
      <c r="O166" s="818">
        <v>0.5</v>
      </c>
      <c r="P166" s="817">
        <v>659.9</v>
      </c>
      <c r="Q166" s="819">
        <v>1</v>
      </c>
      <c r="R166" s="814">
        <v>1</v>
      </c>
      <c r="S166" s="819">
        <v>1</v>
      </c>
      <c r="T166" s="818">
        <v>0.5</v>
      </c>
      <c r="U166" s="820">
        <v>1</v>
      </c>
    </row>
    <row r="167" spans="1:21" ht="14.45" customHeight="1" x14ac:dyDescent="0.2">
      <c r="A167" s="813">
        <v>12</v>
      </c>
      <c r="B167" s="814" t="s">
        <v>1740</v>
      </c>
      <c r="C167" s="814" t="s">
        <v>1746</v>
      </c>
      <c r="D167" s="815" t="s">
        <v>4046</v>
      </c>
      <c r="E167" s="816" t="s">
        <v>1755</v>
      </c>
      <c r="F167" s="814" t="s">
        <v>1741</v>
      </c>
      <c r="G167" s="814" t="s">
        <v>2075</v>
      </c>
      <c r="H167" s="814" t="s">
        <v>329</v>
      </c>
      <c r="I167" s="814" t="s">
        <v>2076</v>
      </c>
      <c r="J167" s="814" t="s">
        <v>2077</v>
      </c>
      <c r="K167" s="814" t="s">
        <v>2078</v>
      </c>
      <c r="L167" s="817">
        <v>263.68</v>
      </c>
      <c r="M167" s="817">
        <v>263.68</v>
      </c>
      <c r="N167" s="814">
        <v>1</v>
      </c>
      <c r="O167" s="818">
        <v>1</v>
      </c>
      <c r="P167" s="817"/>
      <c r="Q167" s="819">
        <v>0</v>
      </c>
      <c r="R167" s="814"/>
      <c r="S167" s="819">
        <v>0</v>
      </c>
      <c r="T167" s="818"/>
      <c r="U167" s="820">
        <v>0</v>
      </c>
    </row>
    <row r="168" spans="1:21" ht="14.45" customHeight="1" x14ac:dyDescent="0.2">
      <c r="A168" s="813">
        <v>12</v>
      </c>
      <c r="B168" s="814" t="s">
        <v>1740</v>
      </c>
      <c r="C168" s="814" t="s">
        <v>1746</v>
      </c>
      <c r="D168" s="815" t="s">
        <v>4046</v>
      </c>
      <c r="E168" s="816" t="s">
        <v>1755</v>
      </c>
      <c r="F168" s="814" t="s">
        <v>1741</v>
      </c>
      <c r="G168" s="814" t="s">
        <v>2079</v>
      </c>
      <c r="H168" s="814" t="s">
        <v>329</v>
      </c>
      <c r="I168" s="814" t="s">
        <v>2080</v>
      </c>
      <c r="J168" s="814" t="s">
        <v>2081</v>
      </c>
      <c r="K168" s="814" t="s">
        <v>2082</v>
      </c>
      <c r="L168" s="817">
        <v>224.69</v>
      </c>
      <c r="M168" s="817">
        <v>7414.77</v>
      </c>
      <c r="N168" s="814">
        <v>33</v>
      </c>
      <c r="O168" s="818">
        <v>11.5</v>
      </c>
      <c r="P168" s="817">
        <v>2246.9</v>
      </c>
      <c r="Q168" s="819">
        <v>0.30303030303030304</v>
      </c>
      <c r="R168" s="814">
        <v>10</v>
      </c>
      <c r="S168" s="819">
        <v>0.30303030303030304</v>
      </c>
      <c r="T168" s="818">
        <v>3.5</v>
      </c>
      <c r="U168" s="820">
        <v>0.30434782608695654</v>
      </c>
    </row>
    <row r="169" spans="1:21" ht="14.45" customHeight="1" x14ac:dyDescent="0.2">
      <c r="A169" s="813">
        <v>12</v>
      </c>
      <c r="B169" s="814" t="s">
        <v>1740</v>
      </c>
      <c r="C169" s="814" t="s">
        <v>1746</v>
      </c>
      <c r="D169" s="815" t="s">
        <v>4046</v>
      </c>
      <c r="E169" s="816" t="s">
        <v>1755</v>
      </c>
      <c r="F169" s="814" t="s">
        <v>1741</v>
      </c>
      <c r="G169" s="814" t="s">
        <v>2079</v>
      </c>
      <c r="H169" s="814" t="s">
        <v>329</v>
      </c>
      <c r="I169" s="814" t="s">
        <v>2083</v>
      </c>
      <c r="J169" s="814" t="s">
        <v>2081</v>
      </c>
      <c r="K169" s="814" t="s">
        <v>2084</v>
      </c>
      <c r="L169" s="817">
        <v>112.35</v>
      </c>
      <c r="M169" s="817">
        <v>898.8</v>
      </c>
      <c r="N169" s="814">
        <v>8</v>
      </c>
      <c r="O169" s="818">
        <v>1.5</v>
      </c>
      <c r="P169" s="817"/>
      <c r="Q169" s="819">
        <v>0</v>
      </c>
      <c r="R169" s="814"/>
      <c r="S169" s="819">
        <v>0</v>
      </c>
      <c r="T169" s="818"/>
      <c r="U169" s="820">
        <v>0</v>
      </c>
    </row>
    <row r="170" spans="1:21" ht="14.45" customHeight="1" x14ac:dyDescent="0.2">
      <c r="A170" s="813">
        <v>12</v>
      </c>
      <c r="B170" s="814" t="s">
        <v>1740</v>
      </c>
      <c r="C170" s="814" t="s">
        <v>1746</v>
      </c>
      <c r="D170" s="815" t="s">
        <v>4046</v>
      </c>
      <c r="E170" s="816" t="s">
        <v>1755</v>
      </c>
      <c r="F170" s="814" t="s">
        <v>1741</v>
      </c>
      <c r="G170" s="814" t="s">
        <v>2085</v>
      </c>
      <c r="H170" s="814" t="s">
        <v>329</v>
      </c>
      <c r="I170" s="814" t="s">
        <v>2086</v>
      </c>
      <c r="J170" s="814" t="s">
        <v>2087</v>
      </c>
      <c r="K170" s="814" t="s">
        <v>2088</v>
      </c>
      <c r="L170" s="817">
        <v>0</v>
      </c>
      <c r="M170" s="817">
        <v>0</v>
      </c>
      <c r="N170" s="814">
        <v>1</v>
      </c>
      <c r="O170" s="818">
        <v>1</v>
      </c>
      <c r="P170" s="817">
        <v>0</v>
      </c>
      <c r="Q170" s="819"/>
      <c r="R170" s="814">
        <v>1</v>
      </c>
      <c r="S170" s="819">
        <v>1</v>
      </c>
      <c r="T170" s="818">
        <v>1</v>
      </c>
      <c r="U170" s="820">
        <v>1</v>
      </c>
    </row>
    <row r="171" spans="1:21" ht="14.45" customHeight="1" x14ac:dyDescent="0.2">
      <c r="A171" s="813">
        <v>12</v>
      </c>
      <c r="B171" s="814" t="s">
        <v>1740</v>
      </c>
      <c r="C171" s="814" t="s">
        <v>1746</v>
      </c>
      <c r="D171" s="815" t="s">
        <v>4046</v>
      </c>
      <c r="E171" s="816" t="s">
        <v>1755</v>
      </c>
      <c r="F171" s="814" t="s">
        <v>1741</v>
      </c>
      <c r="G171" s="814" t="s">
        <v>2085</v>
      </c>
      <c r="H171" s="814" t="s">
        <v>329</v>
      </c>
      <c r="I171" s="814" t="s">
        <v>2089</v>
      </c>
      <c r="J171" s="814" t="s">
        <v>2087</v>
      </c>
      <c r="K171" s="814" t="s">
        <v>1691</v>
      </c>
      <c r="L171" s="817">
        <v>0</v>
      </c>
      <c r="M171" s="817">
        <v>0</v>
      </c>
      <c r="N171" s="814">
        <v>1</v>
      </c>
      <c r="O171" s="818">
        <v>1</v>
      </c>
      <c r="P171" s="817"/>
      <c r="Q171" s="819"/>
      <c r="R171" s="814"/>
      <c r="S171" s="819">
        <v>0</v>
      </c>
      <c r="T171" s="818"/>
      <c r="U171" s="820">
        <v>0</v>
      </c>
    </row>
    <row r="172" spans="1:21" ht="14.45" customHeight="1" x14ac:dyDescent="0.2">
      <c r="A172" s="813">
        <v>12</v>
      </c>
      <c r="B172" s="814" t="s">
        <v>1740</v>
      </c>
      <c r="C172" s="814" t="s">
        <v>1746</v>
      </c>
      <c r="D172" s="815" t="s">
        <v>4046</v>
      </c>
      <c r="E172" s="816" t="s">
        <v>1755</v>
      </c>
      <c r="F172" s="814" t="s">
        <v>1741</v>
      </c>
      <c r="G172" s="814" t="s">
        <v>2090</v>
      </c>
      <c r="H172" s="814" t="s">
        <v>329</v>
      </c>
      <c r="I172" s="814" t="s">
        <v>2091</v>
      </c>
      <c r="J172" s="814" t="s">
        <v>2092</v>
      </c>
      <c r="K172" s="814" t="s">
        <v>2093</v>
      </c>
      <c r="L172" s="817">
        <v>932.4</v>
      </c>
      <c r="M172" s="817">
        <v>5594.4</v>
      </c>
      <c r="N172" s="814">
        <v>6</v>
      </c>
      <c r="O172" s="818">
        <v>4</v>
      </c>
      <c r="P172" s="817">
        <v>1864.8</v>
      </c>
      <c r="Q172" s="819">
        <v>0.33333333333333337</v>
      </c>
      <c r="R172" s="814">
        <v>2</v>
      </c>
      <c r="S172" s="819">
        <v>0.33333333333333331</v>
      </c>
      <c r="T172" s="818">
        <v>1.5</v>
      </c>
      <c r="U172" s="820">
        <v>0.375</v>
      </c>
    </row>
    <row r="173" spans="1:21" ht="14.45" customHeight="1" x14ac:dyDescent="0.2">
      <c r="A173" s="813">
        <v>12</v>
      </c>
      <c r="B173" s="814" t="s">
        <v>1740</v>
      </c>
      <c r="C173" s="814" t="s">
        <v>1746</v>
      </c>
      <c r="D173" s="815" t="s">
        <v>4046</v>
      </c>
      <c r="E173" s="816" t="s">
        <v>1755</v>
      </c>
      <c r="F173" s="814" t="s">
        <v>1741</v>
      </c>
      <c r="G173" s="814" t="s">
        <v>2090</v>
      </c>
      <c r="H173" s="814" t="s">
        <v>329</v>
      </c>
      <c r="I173" s="814" t="s">
        <v>2094</v>
      </c>
      <c r="J173" s="814" t="s">
        <v>2092</v>
      </c>
      <c r="K173" s="814" t="s">
        <v>2093</v>
      </c>
      <c r="L173" s="817">
        <v>932.4</v>
      </c>
      <c r="M173" s="817">
        <v>4662</v>
      </c>
      <c r="N173" s="814">
        <v>5</v>
      </c>
      <c r="O173" s="818">
        <v>4.5</v>
      </c>
      <c r="P173" s="817">
        <v>3729.6</v>
      </c>
      <c r="Q173" s="819">
        <v>0.79999999999999993</v>
      </c>
      <c r="R173" s="814">
        <v>4</v>
      </c>
      <c r="S173" s="819">
        <v>0.8</v>
      </c>
      <c r="T173" s="818">
        <v>3.5</v>
      </c>
      <c r="U173" s="820">
        <v>0.77777777777777779</v>
      </c>
    </row>
    <row r="174" spans="1:21" ht="14.45" customHeight="1" x14ac:dyDescent="0.2">
      <c r="A174" s="813">
        <v>12</v>
      </c>
      <c r="B174" s="814" t="s">
        <v>1740</v>
      </c>
      <c r="C174" s="814" t="s">
        <v>1746</v>
      </c>
      <c r="D174" s="815" t="s">
        <v>4046</v>
      </c>
      <c r="E174" s="816" t="s">
        <v>1755</v>
      </c>
      <c r="F174" s="814" t="s">
        <v>1741</v>
      </c>
      <c r="G174" s="814" t="s">
        <v>2095</v>
      </c>
      <c r="H174" s="814" t="s">
        <v>329</v>
      </c>
      <c r="I174" s="814" t="s">
        <v>2096</v>
      </c>
      <c r="J174" s="814" t="s">
        <v>2097</v>
      </c>
      <c r="K174" s="814" t="s">
        <v>2098</v>
      </c>
      <c r="L174" s="817">
        <v>1392.75</v>
      </c>
      <c r="M174" s="817">
        <v>16713</v>
      </c>
      <c r="N174" s="814">
        <v>12</v>
      </c>
      <c r="O174" s="818">
        <v>10</v>
      </c>
      <c r="P174" s="817">
        <v>9749.25</v>
      </c>
      <c r="Q174" s="819">
        <v>0.58333333333333337</v>
      </c>
      <c r="R174" s="814">
        <v>7</v>
      </c>
      <c r="S174" s="819">
        <v>0.58333333333333337</v>
      </c>
      <c r="T174" s="818">
        <v>6.5</v>
      </c>
      <c r="U174" s="820">
        <v>0.65</v>
      </c>
    </row>
    <row r="175" spans="1:21" ht="14.45" customHeight="1" x14ac:dyDescent="0.2">
      <c r="A175" s="813">
        <v>12</v>
      </c>
      <c r="B175" s="814" t="s">
        <v>1740</v>
      </c>
      <c r="C175" s="814" t="s">
        <v>1746</v>
      </c>
      <c r="D175" s="815" t="s">
        <v>4046</v>
      </c>
      <c r="E175" s="816" t="s">
        <v>1755</v>
      </c>
      <c r="F175" s="814" t="s">
        <v>1741</v>
      </c>
      <c r="G175" s="814" t="s">
        <v>2099</v>
      </c>
      <c r="H175" s="814" t="s">
        <v>329</v>
      </c>
      <c r="I175" s="814" t="s">
        <v>2100</v>
      </c>
      <c r="J175" s="814" t="s">
        <v>2101</v>
      </c>
      <c r="K175" s="814" t="s">
        <v>2102</v>
      </c>
      <c r="L175" s="817">
        <v>0</v>
      </c>
      <c r="M175" s="817">
        <v>0</v>
      </c>
      <c r="N175" s="814">
        <v>8</v>
      </c>
      <c r="O175" s="818">
        <v>6.5</v>
      </c>
      <c r="P175" s="817">
        <v>0</v>
      </c>
      <c r="Q175" s="819"/>
      <c r="R175" s="814">
        <v>2</v>
      </c>
      <c r="S175" s="819">
        <v>0.25</v>
      </c>
      <c r="T175" s="818">
        <v>1</v>
      </c>
      <c r="U175" s="820">
        <v>0.15384615384615385</v>
      </c>
    </row>
    <row r="176" spans="1:21" ht="14.45" customHeight="1" x14ac:dyDescent="0.2">
      <c r="A176" s="813">
        <v>12</v>
      </c>
      <c r="B176" s="814" t="s">
        <v>1740</v>
      </c>
      <c r="C176" s="814" t="s">
        <v>1746</v>
      </c>
      <c r="D176" s="815" t="s">
        <v>4046</v>
      </c>
      <c r="E176" s="816" t="s">
        <v>1755</v>
      </c>
      <c r="F176" s="814" t="s">
        <v>1741</v>
      </c>
      <c r="G176" s="814" t="s">
        <v>2103</v>
      </c>
      <c r="H176" s="814" t="s">
        <v>329</v>
      </c>
      <c r="I176" s="814" t="s">
        <v>2104</v>
      </c>
      <c r="J176" s="814" t="s">
        <v>2105</v>
      </c>
      <c r="K176" s="814" t="s">
        <v>2106</v>
      </c>
      <c r="L176" s="817">
        <v>0</v>
      </c>
      <c r="M176" s="817">
        <v>0</v>
      </c>
      <c r="N176" s="814">
        <v>3</v>
      </c>
      <c r="O176" s="818">
        <v>3</v>
      </c>
      <c r="P176" s="817"/>
      <c r="Q176" s="819"/>
      <c r="R176" s="814"/>
      <c r="S176" s="819">
        <v>0</v>
      </c>
      <c r="T176" s="818"/>
      <c r="U176" s="820">
        <v>0</v>
      </c>
    </row>
    <row r="177" spans="1:21" ht="14.45" customHeight="1" x14ac:dyDescent="0.2">
      <c r="A177" s="813">
        <v>12</v>
      </c>
      <c r="B177" s="814" t="s">
        <v>1740</v>
      </c>
      <c r="C177" s="814" t="s">
        <v>1746</v>
      </c>
      <c r="D177" s="815" t="s">
        <v>4046</v>
      </c>
      <c r="E177" s="816" t="s">
        <v>1755</v>
      </c>
      <c r="F177" s="814" t="s">
        <v>1741</v>
      </c>
      <c r="G177" s="814" t="s">
        <v>2107</v>
      </c>
      <c r="H177" s="814" t="s">
        <v>329</v>
      </c>
      <c r="I177" s="814" t="s">
        <v>2108</v>
      </c>
      <c r="J177" s="814" t="s">
        <v>2109</v>
      </c>
      <c r="K177" s="814" t="s">
        <v>2110</v>
      </c>
      <c r="L177" s="817">
        <v>2030.55</v>
      </c>
      <c r="M177" s="817">
        <v>32488.799999999996</v>
      </c>
      <c r="N177" s="814">
        <v>16</v>
      </c>
      <c r="O177" s="818">
        <v>13.5</v>
      </c>
      <c r="P177" s="817">
        <v>18274.949999999997</v>
      </c>
      <c r="Q177" s="819">
        <v>0.5625</v>
      </c>
      <c r="R177" s="814">
        <v>9</v>
      </c>
      <c r="S177" s="819">
        <v>0.5625</v>
      </c>
      <c r="T177" s="818">
        <v>8.5</v>
      </c>
      <c r="U177" s="820">
        <v>0.62962962962962965</v>
      </c>
    </row>
    <row r="178" spans="1:21" ht="14.45" customHeight="1" x14ac:dyDescent="0.2">
      <c r="A178" s="813">
        <v>12</v>
      </c>
      <c r="B178" s="814" t="s">
        <v>1740</v>
      </c>
      <c r="C178" s="814" t="s">
        <v>1746</v>
      </c>
      <c r="D178" s="815" t="s">
        <v>4046</v>
      </c>
      <c r="E178" s="816" t="s">
        <v>1755</v>
      </c>
      <c r="F178" s="814" t="s">
        <v>1741</v>
      </c>
      <c r="G178" s="814" t="s">
        <v>2107</v>
      </c>
      <c r="H178" s="814" t="s">
        <v>329</v>
      </c>
      <c r="I178" s="814" t="s">
        <v>2111</v>
      </c>
      <c r="J178" s="814" t="s">
        <v>2109</v>
      </c>
      <c r="K178" s="814" t="s">
        <v>2112</v>
      </c>
      <c r="L178" s="817">
        <v>1015.28</v>
      </c>
      <c r="M178" s="817">
        <v>2030.56</v>
      </c>
      <c r="N178" s="814">
        <v>2</v>
      </c>
      <c r="O178" s="818">
        <v>1.5</v>
      </c>
      <c r="P178" s="817">
        <v>2030.56</v>
      </c>
      <c r="Q178" s="819">
        <v>1</v>
      </c>
      <c r="R178" s="814">
        <v>2</v>
      </c>
      <c r="S178" s="819">
        <v>1</v>
      </c>
      <c r="T178" s="818">
        <v>1.5</v>
      </c>
      <c r="U178" s="820">
        <v>1</v>
      </c>
    </row>
    <row r="179" spans="1:21" ht="14.45" customHeight="1" x14ac:dyDescent="0.2">
      <c r="A179" s="813">
        <v>12</v>
      </c>
      <c r="B179" s="814" t="s">
        <v>1740</v>
      </c>
      <c r="C179" s="814" t="s">
        <v>1746</v>
      </c>
      <c r="D179" s="815" t="s">
        <v>4046</v>
      </c>
      <c r="E179" s="816" t="s">
        <v>1755</v>
      </c>
      <c r="F179" s="814" t="s">
        <v>1741</v>
      </c>
      <c r="G179" s="814" t="s">
        <v>2113</v>
      </c>
      <c r="H179" s="814" t="s">
        <v>329</v>
      </c>
      <c r="I179" s="814" t="s">
        <v>2114</v>
      </c>
      <c r="J179" s="814" t="s">
        <v>1153</v>
      </c>
      <c r="K179" s="814" t="s">
        <v>1154</v>
      </c>
      <c r="L179" s="817">
        <v>50.32</v>
      </c>
      <c r="M179" s="817">
        <v>100.64</v>
      </c>
      <c r="N179" s="814">
        <v>2</v>
      </c>
      <c r="O179" s="818">
        <v>0.5</v>
      </c>
      <c r="P179" s="817">
        <v>100.64</v>
      </c>
      <c r="Q179" s="819">
        <v>1</v>
      </c>
      <c r="R179" s="814">
        <v>2</v>
      </c>
      <c r="S179" s="819">
        <v>1</v>
      </c>
      <c r="T179" s="818">
        <v>0.5</v>
      </c>
      <c r="U179" s="820">
        <v>1</v>
      </c>
    </row>
    <row r="180" spans="1:21" ht="14.45" customHeight="1" x14ac:dyDescent="0.2">
      <c r="A180" s="813">
        <v>12</v>
      </c>
      <c r="B180" s="814" t="s">
        <v>1740</v>
      </c>
      <c r="C180" s="814" t="s">
        <v>1746</v>
      </c>
      <c r="D180" s="815" t="s">
        <v>4046</v>
      </c>
      <c r="E180" s="816" t="s">
        <v>1755</v>
      </c>
      <c r="F180" s="814" t="s">
        <v>1741</v>
      </c>
      <c r="G180" s="814" t="s">
        <v>1800</v>
      </c>
      <c r="H180" s="814" t="s">
        <v>647</v>
      </c>
      <c r="I180" s="814" t="s">
        <v>1591</v>
      </c>
      <c r="J180" s="814" t="s">
        <v>1213</v>
      </c>
      <c r="K180" s="814" t="s">
        <v>1592</v>
      </c>
      <c r="L180" s="817">
        <v>154.36000000000001</v>
      </c>
      <c r="M180" s="817">
        <v>617.44000000000005</v>
      </c>
      <c r="N180" s="814">
        <v>4</v>
      </c>
      <c r="O180" s="818">
        <v>3</v>
      </c>
      <c r="P180" s="817">
        <v>463.08000000000004</v>
      </c>
      <c r="Q180" s="819">
        <v>0.75</v>
      </c>
      <c r="R180" s="814">
        <v>3</v>
      </c>
      <c r="S180" s="819">
        <v>0.75</v>
      </c>
      <c r="T180" s="818">
        <v>2</v>
      </c>
      <c r="U180" s="820">
        <v>0.66666666666666663</v>
      </c>
    </row>
    <row r="181" spans="1:21" ht="14.45" customHeight="1" x14ac:dyDescent="0.2">
      <c r="A181" s="813">
        <v>12</v>
      </c>
      <c r="B181" s="814" t="s">
        <v>1740</v>
      </c>
      <c r="C181" s="814" t="s">
        <v>1746</v>
      </c>
      <c r="D181" s="815" t="s">
        <v>4046</v>
      </c>
      <c r="E181" s="816" t="s">
        <v>1755</v>
      </c>
      <c r="F181" s="814" t="s">
        <v>1741</v>
      </c>
      <c r="G181" s="814" t="s">
        <v>1800</v>
      </c>
      <c r="H181" s="814" t="s">
        <v>329</v>
      </c>
      <c r="I181" s="814" t="s">
        <v>1811</v>
      </c>
      <c r="J181" s="814" t="s">
        <v>1213</v>
      </c>
      <c r="K181" s="814" t="s">
        <v>1812</v>
      </c>
      <c r="L181" s="817">
        <v>225.06</v>
      </c>
      <c r="M181" s="817">
        <v>3375.8999999999996</v>
      </c>
      <c r="N181" s="814">
        <v>15</v>
      </c>
      <c r="O181" s="818">
        <v>12</v>
      </c>
      <c r="P181" s="817">
        <v>1800.4799999999998</v>
      </c>
      <c r="Q181" s="819">
        <v>0.53333333333333333</v>
      </c>
      <c r="R181" s="814">
        <v>8</v>
      </c>
      <c r="S181" s="819">
        <v>0.53333333333333333</v>
      </c>
      <c r="T181" s="818">
        <v>7</v>
      </c>
      <c r="U181" s="820">
        <v>0.58333333333333337</v>
      </c>
    </row>
    <row r="182" spans="1:21" ht="14.45" customHeight="1" x14ac:dyDescent="0.2">
      <c r="A182" s="813">
        <v>12</v>
      </c>
      <c r="B182" s="814" t="s">
        <v>1740</v>
      </c>
      <c r="C182" s="814" t="s">
        <v>1746</v>
      </c>
      <c r="D182" s="815" t="s">
        <v>4046</v>
      </c>
      <c r="E182" s="816" t="s">
        <v>1755</v>
      </c>
      <c r="F182" s="814" t="s">
        <v>1741</v>
      </c>
      <c r="G182" s="814" t="s">
        <v>2115</v>
      </c>
      <c r="H182" s="814" t="s">
        <v>647</v>
      </c>
      <c r="I182" s="814" t="s">
        <v>2116</v>
      </c>
      <c r="J182" s="814" t="s">
        <v>1572</v>
      </c>
      <c r="K182" s="814" t="s">
        <v>2117</v>
      </c>
      <c r="L182" s="817">
        <v>63.14</v>
      </c>
      <c r="M182" s="817">
        <v>63.14</v>
      </c>
      <c r="N182" s="814">
        <v>1</v>
      </c>
      <c r="O182" s="818">
        <v>1</v>
      </c>
      <c r="P182" s="817">
        <v>63.14</v>
      </c>
      <c r="Q182" s="819">
        <v>1</v>
      </c>
      <c r="R182" s="814">
        <v>1</v>
      </c>
      <c r="S182" s="819">
        <v>1</v>
      </c>
      <c r="T182" s="818">
        <v>1</v>
      </c>
      <c r="U182" s="820">
        <v>1</v>
      </c>
    </row>
    <row r="183" spans="1:21" ht="14.45" customHeight="1" x14ac:dyDescent="0.2">
      <c r="A183" s="813">
        <v>12</v>
      </c>
      <c r="B183" s="814" t="s">
        <v>1740</v>
      </c>
      <c r="C183" s="814" t="s">
        <v>1746</v>
      </c>
      <c r="D183" s="815" t="s">
        <v>4046</v>
      </c>
      <c r="E183" s="816" t="s">
        <v>1755</v>
      </c>
      <c r="F183" s="814" t="s">
        <v>1741</v>
      </c>
      <c r="G183" s="814" t="s">
        <v>2118</v>
      </c>
      <c r="H183" s="814" t="s">
        <v>329</v>
      </c>
      <c r="I183" s="814" t="s">
        <v>2119</v>
      </c>
      <c r="J183" s="814" t="s">
        <v>2120</v>
      </c>
      <c r="K183" s="814" t="s">
        <v>2121</v>
      </c>
      <c r="L183" s="817">
        <v>121.92</v>
      </c>
      <c r="M183" s="817">
        <v>1463.04</v>
      </c>
      <c r="N183" s="814">
        <v>12</v>
      </c>
      <c r="O183" s="818">
        <v>3</v>
      </c>
      <c r="P183" s="817">
        <v>365.76</v>
      </c>
      <c r="Q183" s="819">
        <v>0.25</v>
      </c>
      <c r="R183" s="814">
        <v>3</v>
      </c>
      <c r="S183" s="819">
        <v>0.25</v>
      </c>
      <c r="T183" s="818">
        <v>1</v>
      </c>
      <c r="U183" s="820">
        <v>0.33333333333333331</v>
      </c>
    </row>
    <row r="184" spans="1:21" ht="14.45" customHeight="1" x14ac:dyDescent="0.2">
      <c r="A184" s="813">
        <v>12</v>
      </c>
      <c r="B184" s="814" t="s">
        <v>1740</v>
      </c>
      <c r="C184" s="814" t="s">
        <v>1746</v>
      </c>
      <c r="D184" s="815" t="s">
        <v>4046</v>
      </c>
      <c r="E184" s="816" t="s">
        <v>1755</v>
      </c>
      <c r="F184" s="814" t="s">
        <v>1741</v>
      </c>
      <c r="G184" s="814" t="s">
        <v>2118</v>
      </c>
      <c r="H184" s="814" t="s">
        <v>329</v>
      </c>
      <c r="I184" s="814" t="s">
        <v>2122</v>
      </c>
      <c r="J184" s="814" t="s">
        <v>2120</v>
      </c>
      <c r="K184" s="814" t="s">
        <v>2121</v>
      </c>
      <c r="L184" s="817">
        <v>121.92</v>
      </c>
      <c r="M184" s="817">
        <v>365.76</v>
      </c>
      <c r="N184" s="814">
        <v>3</v>
      </c>
      <c r="O184" s="818">
        <v>1</v>
      </c>
      <c r="P184" s="817"/>
      <c r="Q184" s="819">
        <v>0</v>
      </c>
      <c r="R184" s="814"/>
      <c r="S184" s="819">
        <v>0</v>
      </c>
      <c r="T184" s="818"/>
      <c r="U184" s="820">
        <v>0</v>
      </c>
    </row>
    <row r="185" spans="1:21" ht="14.45" customHeight="1" x14ac:dyDescent="0.2">
      <c r="A185" s="813">
        <v>12</v>
      </c>
      <c r="B185" s="814" t="s">
        <v>1740</v>
      </c>
      <c r="C185" s="814" t="s">
        <v>1746</v>
      </c>
      <c r="D185" s="815" t="s">
        <v>4046</v>
      </c>
      <c r="E185" s="816" t="s">
        <v>1755</v>
      </c>
      <c r="F185" s="814" t="s">
        <v>1741</v>
      </c>
      <c r="G185" s="814" t="s">
        <v>2123</v>
      </c>
      <c r="H185" s="814" t="s">
        <v>329</v>
      </c>
      <c r="I185" s="814" t="s">
        <v>2124</v>
      </c>
      <c r="J185" s="814" t="s">
        <v>2125</v>
      </c>
      <c r="K185" s="814" t="s">
        <v>2126</v>
      </c>
      <c r="L185" s="817">
        <v>144.38999999999999</v>
      </c>
      <c r="M185" s="817">
        <v>577.55999999999995</v>
      </c>
      <c r="N185" s="814">
        <v>4</v>
      </c>
      <c r="O185" s="818">
        <v>3.5</v>
      </c>
      <c r="P185" s="817">
        <v>288.77999999999997</v>
      </c>
      <c r="Q185" s="819">
        <v>0.5</v>
      </c>
      <c r="R185" s="814">
        <v>2</v>
      </c>
      <c r="S185" s="819">
        <v>0.5</v>
      </c>
      <c r="T185" s="818">
        <v>1.5</v>
      </c>
      <c r="U185" s="820">
        <v>0.42857142857142855</v>
      </c>
    </row>
    <row r="186" spans="1:21" ht="14.45" customHeight="1" x14ac:dyDescent="0.2">
      <c r="A186" s="813">
        <v>12</v>
      </c>
      <c r="B186" s="814" t="s">
        <v>1740</v>
      </c>
      <c r="C186" s="814" t="s">
        <v>1746</v>
      </c>
      <c r="D186" s="815" t="s">
        <v>4046</v>
      </c>
      <c r="E186" s="816" t="s">
        <v>1755</v>
      </c>
      <c r="F186" s="814" t="s">
        <v>1741</v>
      </c>
      <c r="G186" s="814" t="s">
        <v>2123</v>
      </c>
      <c r="H186" s="814" t="s">
        <v>329</v>
      </c>
      <c r="I186" s="814" t="s">
        <v>2127</v>
      </c>
      <c r="J186" s="814" t="s">
        <v>2125</v>
      </c>
      <c r="K186" s="814" t="s">
        <v>2126</v>
      </c>
      <c r="L186" s="817">
        <v>144.38999999999999</v>
      </c>
      <c r="M186" s="817">
        <v>433.16999999999996</v>
      </c>
      <c r="N186" s="814">
        <v>3</v>
      </c>
      <c r="O186" s="818">
        <v>2</v>
      </c>
      <c r="P186" s="817">
        <v>288.77999999999997</v>
      </c>
      <c r="Q186" s="819">
        <v>0.66666666666666663</v>
      </c>
      <c r="R186" s="814">
        <v>2</v>
      </c>
      <c r="S186" s="819">
        <v>0.66666666666666663</v>
      </c>
      <c r="T186" s="818">
        <v>1.5</v>
      </c>
      <c r="U186" s="820">
        <v>0.75</v>
      </c>
    </row>
    <row r="187" spans="1:21" ht="14.45" customHeight="1" x14ac:dyDescent="0.2">
      <c r="A187" s="813">
        <v>12</v>
      </c>
      <c r="B187" s="814" t="s">
        <v>1740</v>
      </c>
      <c r="C187" s="814" t="s">
        <v>1746</v>
      </c>
      <c r="D187" s="815" t="s">
        <v>4046</v>
      </c>
      <c r="E187" s="816" t="s">
        <v>1755</v>
      </c>
      <c r="F187" s="814" t="s">
        <v>1742</v>
      </c>
      <c r="G187" s="814" t="s">
        <v>2128</v>
      </c>
      <c r="H187" s="814" t="s">
        <v>329</v>
      </c>
      <c r="I187" s="814" t="s">
        <v>1892</v>
      </c>
      <c r="J187" s="814" t="s">
        <v>2016</v>
      </c>
      <c r="K187" s="814"/>
      <c r="L187" s="817">
        <v>78.33</v>
      </c>
      <c r="M187" s="817">
        <v>156.66</v>
      </c>
      <c r="N187" s="814">
        <v>2</v>
      </c>
      <c r="O187" s="818">
        <v>1</v>
      </c>
      <c r="P187" s="817">
        <v>156.66</v>
      </c>
      <c r="Q187" s="819">
        <v>1</v>
      </c>
      <c r="R187" s="814">
        <v>2</v>
      </c>
      <c r="S187" s="819">
        <v>1</v>
      </c>
      <c r="T187" s="818">
        <v>1</v>
      </c>
      <c r="U187" s="820">
        <v>1</v>
      </c>
    </row>
    <row r="188" spans="1:21" ht="14.45" customHeight="1" x14ac:dyDescent="0.2">
      <c r="A188" s="813">
        <v>12</v>
      </c>
      <c r="B188" s="814" t="s">
        <v>1740</v>
      </c>
      <c r="C188" s="814" t="s">
        <v>1746</v>
      </c>
      <c r="D188" s="815" t="s">
        <v>4046</v>
      </c>
      <c r="E188" s="816" t="s">
        <v>1755</v>
      </c>
      <c r="F188" s="814" t="s">
        <v>1742</v>
      </c>
      <c r="G188" s="814" t="s">
        <v>2128</v>
      </c>
      <c r="H188" s="814" t="s">
        <v>329</v>
      </c>
      <c r="I188" s="814" t="s">
        <v>2048</v>
      </c>
      <c r="J188" s="814" t="s">
        <v>2016</v>
      </c>
      <c r="K188" s="814"/>
      <c r="L188" s="817">
        <v>1036</v>
      </c>
      <c r="M188" s="817">
        <v>1036</v>
      </c>
      <c r="N188" s="814">
        <v>1</v>
      </c>
      <c r="O188" s="818">
        <v>1</v>
      </c>
      <c r="P188" s="817"/>
      <c r="Q188" s="819">
        <v>0</v>
      </c>
      <c r="R188" s="814"/>
      <c r="S188" s="819">
        <v>0</v>
      </c>
      <c r="T188" s="818"/>
      <c r="U188" s="820">
        <v>0</v>
      </c>
    </row>
    <row r="189" spans="1:21" ht="14.45" customHeight="1" x14ac:dyDescent="0.2">
      <c r="A189" s="813">
        <v>12</v>
      </c>
      <c r="B189" s="814" t="s">
        <v>1740</v>
      </c>
      <c r="C189" s="814" t="s">
        <v>1746</v>
      </c>
      <c r="D189" s="815" t="s">
        <v>4046</v>
      </c>
      <c r="E189" s="816" t="s">
        <v>1755</v>
      </c>
      <c r="F189" s="814" t="s">
        <v>1742</v>
      </c>
      <c r="G189" s="814" t="s">
        <v>2128</v>
      </c>
      <c r="H189" s="814" t="s">
        <v>329</v>
      </c>
      <c r="I189" s="814" t="s">
        <v>1936</v>
      </c>
      <c r="J189" s="814" t="s">
        <v>2016</v>
      </c>
      <c r="K189" s="814"/>
      <c r="L189" s="817">
        <v>1740.47</v>
      </c>
      <c r="M189" s="817">
        <v>1740.47</v>
      </c>
      <c r="N189" s="814">
        <v>1</v>
      </c>
      <c r="O189" s="818">
        <v>1</v>
      </c>
      <c r="P189" s="817">
        <v>1740.47</v>
      </c>
      <c r="Q189" s="819">
        <v>1</v>
      </c>
      <c r="R189" s="814">
        <v>1</v>
      </c>
      <c r="S189" s="819">
        <v>1</v>
      </c>
      <c r="T189" s="818">
        <v>1</v>
      </c>
      <c r="U189" s="820">
        <v>1</v>
      </c>
    </row>
    <row r="190" spans="1:21" ht="14.45" customHeight="1" x14ac:dyDescent="0.2">
      <c r="A190" s="813">
        <v>12</v>
      </c>
      <c r="B190" s="814" t="s">
        <v>1740</v>
      </c>
      <c r="C190" s="814" t="s">
        <v>1746</v>
      </c>
      <c r="D190" s="815" t="s">
        <v>4046</v>
      </c>
      <c r="E190" s="816" t="s">
        <v>1755</v>
      </c>
      <c r="F190" s="814" t="s">
        <v>1742</v>
      </c>
      <c r="G190" s="814" t="s">
        <v>2128</v>
      </c>
      <c r="H190" s="814" t="s">
        <v>329</v>
      </c>
      <c r="I190" s="814" t="s">
        <v>1472</v>
      </c>
      <c r="J190" s="814" t="s">
        <v>2016</v>
      </c>
      <c r="K190" s="814"/>
      <c r="L190" s="817">
        <v>422.33</v>
      </c>
      <c r="M190" s="817">
        <v>422.33</v>
      </c>
      <c r="N190" s="814">
        <v>1</v>
      </c>
      <c r="O190" s="818">
        <v>0.5</v>
      </c>
      <c r="P190" s="817">
        <v>422.33</v>
      </c>
      <c r="Q190" s="819">
        <v>1</v>
      </c>
      <c r="R190" s="814">
        <v>1</v>
      </c>
      <c r="S190" s="819">
        <v>1</v>
      </c>
      <c r="T190" s="818">
        <v>0.5</v>
      </c>
      <c r="U190" s="820">
        <v>1</v>
      </c>
    </row>
    <row r="191" spans="1:21" ht="14.45" customHeight="1" x14ac:dyDescent="0.2">
      <c r="A191" s="813">
        <v>12</v>
      </c>
      <c r="B191" s="814" t="s">
        <v>1740</v>
      </c>
      <c r="C191" s="814" t="s">
        <v>1746</v>
      </c>
      <c r="D191" s="815" t="s">
        <v>4046</v>
      </c>
      <c r="E191" s="816" t="s">
        <v>1755</v>
      </c>
      <c r="F191" s="814" t="s">
        <v>1742</v>
      </c>
      <c r="G191" s="814" t="s">
        <v>2128</v>
      </c>
      <c r="H191" s="814" t="s">
        <v>329</v>
      </c>
      <c r="I191" s="814" t="s">
        <v>1802</v>
      </c>
      <c r="J191" s="814" t="s">
        <v>2016</v>
      </c>
      <c r="K191" s="814"/>
      <c r="L191" s="817">
        <v>174.59</v>
      </c>
      <c r="M191" s="817">
        <v>523.77</v>
      </c>
      <c r="N191" s="814">
        <v>3</v>
      </c>
      <c r="O191" s="818">
        <v>1</v>
      </c>
      <c r="P191" s="817">
        <v>523.77</v>
      </c>
      <c r="Q191" s="819">
        <v>1</v>
      </c>
      <c r="R191" s="814">
        <v>3</v>
      </c>
      <c r="S191" s="819">
        <v>1</v>
      </c>
      <c r="T191" s="818">
        <v>1</v>
      </c>
      <c r="U191" s="820">
        <v>1</v>
      </c>
    </row>
    <row r="192" spans="1:21" ht="14.45" customHeight="1" x14ac:dyDescent="0.2">
      <c r="A192" s="813">
        <v>12</v>
      </c>
      <c r="B192" s="814" t="s">
        <v>1740</v>
      </c>
      <c r="C192" s="814" t="s">
        <v>1746</v>
      </c>
      <c r="D192" s="815" t="s">
        <v>4046</v>
      </c>
      <c r="E192" s="816" t="s">
        <v>1755</v>
      </c>
      <c r="F192" s="814" t="s">
        <v>1742</v>
      </c>
      <c r="G192" s="814" t="s">
        <v>2128</v>
      </c>
      <c r="H192" s="814" t="s">
        <v>329</v>
      </c>
      <c r="I192" s="814" t="s">
        <v>2108</v>
      </c>
      <c r="J192" s="814" t="s">
        <v>2016</v>
      </c>
      <c r="K192" s="814"/>
      <c r="L192" s="817">
        <v>2030.55</v>
      </c>
      <c r="M192" s="817">
        <v>2030.55</v>
      </c>
      <c r="N192" s="814">
        <v>1</v>
      </c>
      <c r="O192" s="818">
        <v>1</v>
      </c>
      <c r="P192" s="817"/>
      <c r="Q192" s="819">
        <v>0</v>
      </c>
      <c r="R192" s="814"/>
      <c r="S192" s="819">
        <v>0</v>
      </c>
      <c r="T192" s="818"/>
      <c r="U192" s="820">
        <v>0</v>
      </c>
    </row>
    <row r="193" spans="1:21" ht="14.45" customHeight="1" x14ac:dyDescent="0.2">
      <c r="A193" s="813">
        <v>12</v>
      </c>
      <c r="B193" s="814" t="s">
        <v>1740</v>
      </c>
      <c r="C193" s="814" t="s">
        <v>1746</v>
      </c>
      <c r="D193" s="815" t="s">
        <v>4046</v>
      </c>
      <c r="E193" s="816" t="s">
        <v>1755</v>
      </c>
      <c r="F193" s="814" t="s">
        <v>1743</v>
      </c>
      <c r="G193" s="814" t="s">
        <v>1787</v>
      </c>
      <c r="H193" s="814" t="s">
        <v>329</v>
      </c>
      <c r="I193" s="814" t="s">
        <v>2129</v>
      </c>
      <c r="J193" s="814" t="s">
        <v>2130</v>
      </c>
      <c r="K193" s="814" t="s">
        <v>2131</v>
      </c>
      <c r="L193" s="817">
        <v>1483.5</v>
      </c>
      <c r="M193" s="817">
        <v>86043</v>
      </c>
      <c r="N193" s="814">
        <v>58</v>
      </c>
      <c r="O193" s="818">
        <v>5</v>
      </c>
      <c r="P193" s="817">
        <v>86043</v>
      </c>
      <c r="Q193" s="819">
        <v>1</v>
      </c>
      <c r="R193" s="814">
        <v>58</v>
      </c>
      <c r="S193" s="819">
        <v>1</v>
      </c>
      <c r="T193" s="818">
        <v>5</v>
      </c>
      <c r="U193" s="820">
        <v>1</v>
      </c>
    </row>
    <row r="194" spans="1:21" ht="14.45" customHeight="1" x14ac:dyDescent="0.2">
      <c r="A194" s="813">
        <v>12</v>
      </c>
      <c r="B194" s="814" t="s">
        <v>1740</v>
      </c>
      <c r="C194" s="814" t="s">
        <v>1746</v>
      </c>
      <c r="D194" s="815" t="s">
        <v>4046</v>
      </c>
      <c r="E194" s="816" t="s">
        <v>1755</v>
      </c>
      <c r="F194" s="814" t="s">
        <v>1743</v>
      </c>
      <c r="G194" s="814" t="s">
        <v>1787</v>
      </c>
      <c r="H194" s="814" t="s">
        <v>329</v>
      </c>
      <c r="I194" s="814" t="s">
        <v>1788</v>
      </c>
      <c r="J194" s="814" t="s">
        <v>1789</v>
      </c>
      <c r="K194" s="814" t="s">
        <v>1790</v>
      </c>
      <c r="L194" s="817">
        <v>168.55</v>
      </c>
      <c r="M194" s="817">
        <v>40283.449999999997</v>
      </c>
      <c r="N194" s="814">
        <v>239</v>
      </c>
      <c r="O194" s="818">
        <v>18</v>
      </c>
      <c r="P194" s="817">
        <v>18371.950000000004</v>
      </c>
      <c r="Q194" s="819">
        <v>0.4560669456066947</v>
      </c>
      <c r="R194" s="814">
        <v>109</v>
      </c>
      <c r="S194" s="819">
        <v>0.45606694560669458</v>
      </c>
      <c r="T194" s="818">
        <v>7</v>
      </c>
      <c r="U194" s="820">
        <v>0.3888888888888889</v>
      </c>
    </row>
    <row r="195" spans="1:21" ht="14.45" customHeight="1" x14ac:dyDescent="0.2">
      <c r="A195" s="813">
        <v>12</v>
      </c>
      <c r="B195" s="814" t="s">
        <v>1740</v>
      </c>
      <c r="C195" s="814" t="s">
        <v>1746</v>
      </c>
      <c r="D195" s="815" t="s">
        <v>4046</v>
      </c>
      <c r="E195" s="816" t="s">
        <v>1755</v>
      </c>
      <c r="F195" s="814" t="s">
        <v>1743</v>
      </c>
      <c r="G195" s="814" t="s">
        <v>1787</v>
      </c>
      <c r="H195" s="814" t="s">
        <v>329</v>
      </c>
      <c r="I195" s="814" t="s">
        <v>1826</v>
      </c>
      <c r="J195" s="814" t="s">
        <v>1827</v>
      </c>
      <c r="K195" s="814" t="s">
        <v>1828</v>
      </c>
      <c r="L195" s="817">
        <v>146.71</v>
      </c>
      <c r="M195" s="817">
        <v>50028.11</v>
      </c>
      <c r="N195" s="814">
        <v>341</v>
      </c>
      <c r="O195" s="818">
        <v>14</v>
      </c>
      <c r="P195" s="817">
        <v>4107.88</v>
      </c>
      <c r="Q195" s="819">
        <v>8.2111436950146624E-2</v>
      </c>
      <c r="R195" s="814">
        <v>28</v>
      </c>
      <c r="S195" s="819">
        <v>8.2111436950146624E-2</v>
      </c>
      <c r="T195" s="818">
        <v>1</v>
      </c>
      <c r="U195" s="820">
        <v>7.1428571428571425E-2</v>
      </c>
    </row>
    <row r="196" spans="1:21" ht="14.45" customHeight="1" x14ac:dyDescent="0.2">
      <c r="A196" s="813">
        <v>12</v>
      </c>
      <c r="B196" s="814" t="s">
        <v>1740</v>
      </c>
      <c r="C196" s="814" t="s">
        <v>1746</v>
      </c>
      <c r="D196" s="815" t="s">
        <v>4046</v>
      </c>
      <c r="E196" s="816" t="s">
        <v>1755</v>
      </c>
      <c r="F196" s="814" t="s">
        <v>1743</v>
      </c>
      <c r="G196" s="814" t="s">
        <v>1787</v>
      </c>
      <c r="H196" s="814" t="s">
        <v>329</v>
      </c>
      <c r="I196" s="814" t="s">
        <v>2132</v>
      </c>
      <c r="J196" s="814" t="s">
        <v>2133</v>
      </c>
      <c r="K196" s="814" t="s">
        <v>2134</v>
      </c>
      <c r="L196" s="817">
        <v>99.84</v>
      </c>
      <c r="M196" s="817">
        <v>24760.32</v>
      </c>
      <c r="N196" s="814">
        <v>248</v>
      </c>
      <c r="O196" s="818">
        <v>16</v>
      </c>
      <c r="P196" s="817">
        <v>14576.64</v>
      </c>
      <c r="Q196" s="819">
        <v>0.58870967741935487</v>
      </c>
      <c r="R196" s="814">
        <v>146</v>
      </c>
      <c r="S196" s="819">
        <v>0.58870967741935487</v>
      </c>
      <c r="T196" s="818">
        <v>9</v>
      </c>
      <c r="U196" s="820">
        <v>0.5625</v>
      </c>
    </row>
    <row r="197" spans="1:21" ht="14.45" customHeight="1" x14ac:dyDescent="0.2">
      <c r="A197" s="813">
        <v>12</v>
      </c>
      <c r="B197" s="814" t="s">
        <v>1740</v>
      </c>
      <c r="C197" s="814" t="s">
        <v>1746</v>
      </c>
      <c r="D197" s="815" t="s">
        <v>4046</v>
      </c>
      <c r="E197" s="816" t="s">
        <v>1755</v>
      </c>
      <c r="F197" s="814" t="s">
        <v>1743</v>
      </c>
      <c r="G197" s="814" t="s">
        <v>1787</v>
      </c>
      <c r="H197" s="814" t="s">
        <v>329</v>
      </c>
      <c r="I197" s="814" t="s">
        <v>2135</v>
      </c>
      <c r="J197" s="814" t="s">
        <v>2136</v>
      </c>
      <c r="K197" s="814" t="s">
        <v>2137</v>
      </c>
      <c r="L197" s="817">
        <v>78.790000000000006</v>
      </c>
      <c r="M197" s="817">
        <v>2206.1200000000003</v>
      </c>
      <c r="N197" s="814">
        <v>28</v>
      </c>
      <c r="O197" s="818">
        <v>1</v>
      </c>
      <c r="P197" s="817">
        <v>2206.1200000000003</v>
      </c>
      <c r="Q197" s="819">
        <v>1</v>
      </c>
      <c r="R197" s="814">
        <v>28</v>
      </c>
      <c r="S197" s="819">
        <v>1</v>
      </c>
      <c r="T197" s="818">
        <v>1</v>
      </c>
      <c r="U197" s="820">
        <v>1</v>
      </c>
    </row>
    <row r="198" spans="1:21" ht="14.45" customHeight="1" x14ac:dyDescent="0.2">
      <c r="A198" s="813">
        <v>12</v>
      </c>
      <c r="B198" s="814" t="s">
        <v>1740</v>
      </c>
      <c r="C198" s="814" t="s">
        <v>1746</v>
      </c>
      <c r="D198" s="815" t="s">
        <v>4046</v>
      </c>
      <c r="E198" s="816" t="s">
        <v>1755</v>
      </c>
      <c r="F198" s="814" t="s">
        <v>1743</v>
      </c>
      <c r="G198" s="814" t="s">
        <v>1787</v>
      </c>
      <c r="H198" s="814" t="s">
        <v>329</v>
      </c>
      <c r="I198" s="814" t="s">
        <v>2135</v>
      </c>
      <c r="J198" s="814" t="s">
        <v>2136</v>
      </c>
      <c r="K198" s="814" t="s">
        <v>2137</v>
      </c>
      <c r="L198" s="817">
        <v>79.27</v>
      </c>
      <c r="M198" s="817">
        <v>16171.079999999998</v>
      </c>
      <c r="N198" s="814">
        <v>204</v>
      </c>
      <c r="O198" s="818">
        <v>8</v>
      </c>
      <c r="P198" s="817">
        <v>12524.659999999998</v>
      </c>
      <c r="Q198" s="819">
        <v>0.77450980392156865</v>
      </c>
      <c r="R198" s="814">
        <v>158</v>
      </c>
      <c r="S198" s="819">
        <v>0.77450980392156865</v>
      </c>
      <c r="T198" s="818">
        <v>6</v>
      </c>
      <c r="U198" s="820">
        <v>0.75</v>
      </c>
    </row>
    <row r="199" spans="1:21" ht="14.45" customHeight="1" x14ac:dyDescent="0.2">
      <c r="A199" s="813">
        <v>12</v>
      </c>
      <c r="B199" s="814" t="s">
        <v>1740</v>
      </c>
      <c r="C199" s="814" t="s">
        <v>1746</v>
      </c>
      <c r="D199" s="815" t="s">
        <v>4046</v>
      </c>
      <c r="E199" s="816" t="s">
        <v>1755</v>
      </c>
      <c r="F199" s="814" t="s">
        <v>1743</v>
      </c>
      <c r="G199" s="814" t="s">
        <v>1787</v>
      </c>
      <c r="H199" s="814" t="s">
        <v>329</v>
      </c>
      <c r="I199" s="814" t="s">
        <v>2138</v>
      </c>
      <c r="J199" s="814" t="s">
        <v>2139</v>
      </c>
      <c r="K199" s="814" t="s">
        <v>2140</v>
      </c>
      <c r="L199" s="817">
        <v>134.84</v>
      </c>
      <c r="M199" s="817">
        <v>2427.12</v>
      </c>
      <c r="N199" s="814">
        <v>18</v>
      </c>
      <c r="O199" s="818">
        <v>1</v>
      </c>
      <c r="P199" s="817"/>
      <c r="Q199" s="819">
        <v>0</v>
      </c>
      <c r="R199" s="814"/>
      <c r="S199" s="819">
        <v>0</v>
      </c>
      <c r="T199" s="818"/>
      <c r="U199" s="820">
        <v>0</v>
      </c>
    </row>
    <row r="200" spans="1:21" ht="14.45" customHeight="1" x14ac:dyDescent="0.2">
      <c r="A200" s="813">
        <v>12</v>
      </c>
      <c r="B200" s="814" t="s">
        <v>1740</v>
      </c>
      <c r="C200" s="814" t="s">
        <v>1746</v>
      </c>
      <c r="D200" s="815" t="s">
        <v>4046</v>
      </c>
      <c r="E200" s="816" t="s">
        <v>1755</v>
      </c>
      <c r="F200" s="814" t="s">
        <v>1743</v>
      </c>
      <c r="G200" s="814" t="s">
        <v>1787</v>
      </c>
      <c r="H200" s="814" t="s">
        <v>329</v>
      </c>
      <c r="I200" s="814" t="s">
        <v>2141</v>
      </c>
      <c r="J200" s="814" t="s">
        <v>2142</v>
      </c>
      <c r="K200" s="814" t="s">
        <v>2143</v>
      </c>
      <c r="L200" s="817">
        <v>149.72</v>
      </c>
      <c r="M200" s="817">
        <v>4341.88</v>
      </c>
      <c r="N200" s="814">
        <v>29</v>
      </c>
      <c r="O200" s="818">
        <v>2</v>
      </c>
      <c r="P200" s="817">
        <v>4341.88</v>
      </c>
      <c r="Q200" s="819">
        <v>1</v>
      </c>
      <c r="R200" s="814">
        <v>29</v>
      </c>
      <c r="S200" s="819">
        <v>1</v>
      </c>
      <c r="T200" s="818">
        <v>2</v>
      </c>
      <c r="U200" s="820">
        <v>1</v>
      </c>
    </row>
    <row r="201" spans="1:21" ht="14.45" customHeight="1" x14ac:dyDescent="0.2">
      <c r="A201" s="813">
        <v>12</v>
      </c>
      <c r="B201" s="814" t="s">
        <v>1740</v>
      </c>
      <c r="C201" s="814" t="s">
        <v>1746</v>
      </c>
      <c r="D201" s="815" t="s">
        <v>4046</v>
      </c>
      <c r="E201" s="816" t="s">
        <v>1755</v>
      </c>
      <c r="F201" s="814" t="s">
        <v>1743</v>
      </c>
      <c r="G201" s="814" t="s">
        <v>1787</v>
      </c>
      <c r="H201" s="814" t="s">
        <v>329</v>
      </c>
      <c r="I201" s="814" t="s">
        <v>2144</v>
      </c>
      <c r="J201" s="814" t="s">
        <v>2145</v>
      </c>
      <c r="K201" s="814" t="s">
        <v>2146</v>
      </c>
      <c r="L201" s="817">
        <v>168.58</v>
      </c>
      <c r="M201" s="817">
        <v>6068.88</v>
      </c>
      <c r="N201" s="814">
        <v>36</v>
      </c>
      <c r="O201" s="818">
        <v>3</v>
      </c>
      <c r="P201" s="817">
        <v>2022.96</v>
      </c>
      <c r="Q201" s="819">
        <v>0.33333333333333331</v>
      </c>
      <c r="R201" s="814">
        <v>12</v>
      </c>
      <c r="S201" s="819">
        <v>0.33333333333333331</v>
      </c>
      <c r="T201" s="818">
        <v>1</v>
      </c>
      <c r="U201" s="820">
        <v>0.33333333333333331</v>
      </c>
    </row>
    <row r="202" spans="1:21" ht="14.45" customHeight="1" x14ac:dyDescent="0.2">
      <c r="A202" s="813">
        <v>12</v>
      </c>
      <c r="B202" s="814" t="s">
        <v>1740</v>
      </c>
      <c r="C202" s="814" t="s">
        <v>1746</v>
      </c>
      <c r="D202" s="815" t="s">
        <v>4046</v>
      </c>
      <c r="E202" s="816" t="s">
        <v>1755</v>
      </c>
      <c r="F202" s="814" t="s">
        <v>1743</v>
      </c>
      <c r="G202" s="814" t="s">
        <v>1787</v>
      </c>
      <c r="H202" s="814" t="s">
        <v>329</v>
      </c>
      <c r="I202" s="814" t="s">
        <v>1813</v>
      </c>
      <c r="J202" s="814" t="s">
        <v>1814</v>
      </c>
      <c r="K202" s="814" t="s">
        <v>1815</v>
      </c>
      <c r="L202" s="817">
        <v>321.04000000000002</v>
      </c>
      <c r="M202" s="817">
        <v>1284.1600000000001</v>
      </c>
      <c r="N202" s="814">
        <v>4</v>
      </c>
      <c r="O202" s="818">
        <v>1</v>
      </c>
      <c r="P202" s="817"/>
      <c r="Q202" s="819">
        <v>0</v>
      </c>
      <c r="R202" s="814"/>
      <c r="S202" s="819">
        <v>0</v>
      </c>
      <c r="T202" s="818"/>
      <c r="U202" s="820">
        <v>0</v>
      </c>
    </row>
    <row r="203" spans="1:21" ht="14.45" customHeight="1" x14ac:dyDescent="0.2">
      <c r="A203" s="813">
        <v>12</v>
      </c>
      <c r="B203" s="814" t="s">
        <v>1740</v>
      </c>
      <c r="C203" s="814" t="s">
        <v>1746</v>
      </c>
      <c r="D203" s="815" t="s">
        <v>4046</v>
      </c>
      <c r="E203" s="816" t="s">
        <v>1755</v>
      </c>
      <c r="F203" s="814" t="s">
        <v>1743</v>
      </c>
      <c r="G203" s="814" t="s">
        <v>1787</v>
      </c>
      <c r="H203" s="814" t="s">
        <v>329</v>
      </c>
      <c r="I203" s="814" t="s">
        <v>1816</v>
      </c>
      <c r="J203" s="814" t="s">
        <v>1817</v>
      </c>
      <c r="K203" s="814" t="s">
        <v>1818</v>
      </c>
      <c r="L203" s="817">
        <v>494.5</v>
      </c>
      <c r="M203" s="817">
        <v>12362.5</v>
      </c>
      <c r="N203" s="814">
        <v>25</v>
      </c>
      <c r="O203" s="818">
        <v>14</v>
      </c>
      <c r="P203" s="817">
        <v>494.5</v>
      </c>
      <c r="Q203" s="819">
        <v>0.04</v>
      </c>
      <c r="R203" s="814">
        <v>1</v>
      </c>
      <c r="S203" s="819">
        <v>0.04</v>
      </c>
      <c r="T203" s="818">
        <v>1</v>
      </c>
      <c r="U203" s="820">
        <v>7.1428571428571425E-2</v>
      </c>
    </row>
    <row r="204" spans="1:21" ht="14.45" customHeight="1" x14ac:dyDescent="0.2">
      <c r="A204" s="813">
        <v>12</v>
      </c>
      <c r="B204" s="814" t="s">
        <v>1740</v>
      </c>
      <c r="C204" s="814" t="s">
        <v>1746</v>
      </c>
      <c r="D204" s="815" t="s">
        <v>4046</v>
      </c>
      <c r="E204" s="816" t="s">
        <v>1755</v>
      </c>
      <c r="F204" s="814" t="s">
        <v>1743</v>
      </c>
      <c r="G204" s="814" t="s">
        <v>1787</v>
      </c>
      <c r="H204" s="814" t="s">
        <v>329</v>
      </c>
      <c r="I204" s="814" t="s">
        <v>2147</v>
      </c>
      <c r="J204" s="814" t="s">
        <v>2148</v>
      </c>
      <c r="K204" s="814" t="s">
        <v>2149</v>
      </c>
      <c r="L204" s="817">
        <v>253</v>
      </c>
      <c r="M204" s="817">
        <v>253</v>
      </c>
      <c r="N204" s="814">
        <v>1</v>
      </c>
      <c r="O204" s="818">
        <v>1</v>
      </c>
      <c r="P204" s="817"/>
      <c r="Q204" s="819">
        <v>0</v>
      </c>
      <c r="R204" s="814"/>
      <c r="S204" s="819">
        <v>0</v>
      </c>
      <c r="T204" s="818"/>
      <c r="U204" s="820">
        <v>0</v>
      </c>
    </row>
    <row r="205" spans="1:21" ht="14.45" customHeight="1" x14ac:dyDescent="0.2">
      <c r="A205" s="813">
        <v>12</v>
      </c>
      <c r="B205" s="814" t="s">
        <v>1740</v>
      </c>
      <c r="C205" s="814" t="s">
        <v>1746</v>
      </c>
      <c r="D205" s="815" t="s">
        <v>4046</v>
      </c>
      <c r="E205" s="816" t="s">
        <v>1755</v>
      </c>
      <c r="F205" s="814" t="s">
        <v>1743</v>
      </c>
      <c r="G205" s="814" t="s">
        <v>1787</v>
      </c>
      <c r="H205" s="814" t="s">
        <v>329</v>
      </c>
      <c r="I205" s="814" t="s">
        <v>2150</v>
      </c>
      <c r="J205" s="814" t="s">
        <v>2151</v>
      </c>
      <c r="K205" s="814" t="s">
        <v>2152</v>
      </c>
      <c r="L205" s="817">
        <v>25.3</v>
      </c>
      <c r="M205" s="817">
        <v>25.3</v>
      </c>
      <c r="N205" s="814">
        <v>1</v>
      </c>
      <c r="O205" s="818">
        <v>1</v>
      </c>
      <c r="P205" s="817"/>
      <c r="Q205" s="819">
        <v>0</v>
      </c>
      <c r="R205" s="814"/>
      <c r="S205" s="819">
        <v>0</v>
      </c>
      <c r="T205" s="818"/>
      <c r="U205" s="820">
        <v>0</v>
      </c>
    </row>
    <row r="206" spans="1:21" ht="14.45" customHeight="1" x14ac:dyDescent="0.2">
      <c r="A206" s="813">
        <v>12</v>
      </c>
      <c r="B206" s="814" t="s">
        <v>1740</v>
      </c>
      <c r="C206" s="814" t="s">
        <v>1746</v>
      </c>
      <c r="D206" s="815" t="s">
        <v>4046</v>
      </c>
      <c r="E206" s="816" t="s">
        <v>1755</v>
      </c>
      <c r="F206" s="814" t="s">
        <v>1743</v>
      </c>
      <c r="G206" s="814" t="s">
        <v>1787</v>
      </c>
      <c r="H206" s="814" t="s">
        <v>329</v>
      </c>
      <c r="I206" s="814" t="s">
        <v>1819</v>
      </c>
      <c r="J206" s="814" t="s">
        <v>1820</v>
      </c>
      <c r="K206" s="814" t="s">
        <v>1821</v>
      </c>
      <c r="L206" s="817">
        <v>50.6</v>
      </c>
      <c r="M206" s="817">
        <v>253</v>
      </c>
      <c r="N206" s="814">
        <v>5</v>
      </c>
      <c r="O206" s="818">
        <v>5</v>
      </c>
      <c r="P206" s="817"/>
      <c r="Q206" s="819">
        <v>0</v>
      </c>
      <c r="R206" s="814"/>
      <c r="S206" s="819">
        <v>0</v>
      </c>
      <c r="T206" s="818"/>
      <c r="U206" s="820">
        <v>0</v>
      </c>
    </row>
    <row r="207" spans="1:21" ht="14.45" customHeight="1" x14ac:dyDescent="0.2">
      <c r="A207" s="813">
        <v>12</v>
      </c>
      <c r="B207" s="814" t="s">
        <v>1740</v>
      </c>
      <c r="C207" s="814" t="s">
        <v>1746</v>
      </c>
      <c r="D207" s="815" t="s">
        <v>4046</v>
      </c>
      <c r="E207" s="816" t="s">
        <v>1755</v>
      </c>
      <c r="F207" s="814" t="s">
        <v>1743</v>
      </c>
      <c r="G207" s="814" t="s">
        <v>1787</v>
      </c>
      <c r="H207" s="814" t="s">
        <v>329</v>
      </c>
      <c r="I207" s="814" t="s">
        <v>2153</v>
      </c>
      <c r="J207" s="814" t="s">
        <v>2154</v>
      </c>
      <c r="K207" s="814" t="s">
        <v>2155</v>
      </c>
      <c r="L207" s="817">
        <v>78.790000000000006</v>
      </c>
      <c r="M207" s="817">
        <v>787.90000000000009</v>
      </c>
      <c r="N207" s="814">
        <v>10</v>
      </c>
      <c r="O207" s="818">
        <v>1</v>
      </c>
      <c r="P207" s="817"/>
      <c r="Q207" s="819">
        <v>0</v>
      </c>
      <c r="R207" s="814"/>
      <c r="S207" s="819">
        <v>0</v>
      </c>
      <c r="T207" s="818"/>
      <c r="U207" s="820">
        <v>0</v>
      </c>
    </row>
    <row r="208" spans="1:21" ht="14.45" customHeight="1" x14ac:dyDescent="0.2">
      <c r="A208" s="813">
        <v>12</v>
      </c>
      <c r="B208" s="814" t="s">
        <v>1740</v>
      </c>
      <c r="C208" s="814" t="s">
        <v>1746</v>
      </c>
      <c r="D208" s="815" t="s">
        <v>4046</v>
      </c>
      <c r="E208" s="816" t="s">
        <v>1755</v>
      </c>
      <c r="F208" s="814" t="s">
        <v>1743</v>
      </c>
      <c r="G208" s="814" t="s">
        <v>1787</v>
      </c>
      <c r="H208" s="814" t="s">
        <v>329</v>
      </c>
      <c r="I208" s="814" t="s">
        <v>2156</v>
      </c>
      <c r="J208" s="814" t="s">
        <v>2157</v>
      </c>
      <c r="K208" s="814" t="s">
        <v>2158</v>
      </c>
      <c r="L208" s="817">
        <v>17.95</v>
      </c>
      <c r="M208" s="817">
        <v>718</v>
      </c>
      <c r="N208" s="814">
        <v>40</v>
      </c>
      <c r="O208" s="818">
        <v>2</v>
      </c>
      <c r="P208" s="817">
        <v>538.5</v>
      </c>
      <c r="Q208" s="819">
        <v>0.75</v>
      </c>
      <c r="R208" s="814">
        <v>30</v>
      </c>
      <c r="S208" s="819">
        <v>0.75</v>
      </c>
      <c r="T208" s="818">
        <v>1</v>
      </c>
      <c r="U208" s="820">
        <v>0.5</v>
      </c>
    </row>
    <row r="209" spans="1:21" ht="14.45" customHeight="1" x14ac:dyDescent="0.2">
      <c r="A209" s="813">
        <v>12</v>
      </c>
      <c r="B209" s="814" t="s">
        <v>1740</v>
      </c>
      <c r="C209" s="814" t="s">
        <v>1746</v>
      </c>
      <c r="D209" s="815" t="s">
        <v>4046</v>
      </c>
      <c r="E209" s="816" t="s">
        <v>1755</v>
      </c>
      <c r="F209" s="814" t="s">
        <v>1743</v>
      </c>
      <c r="G209" s="814" t="s">
        <v>1787</v>
      </c>
      <c r="H209" s="814" t="s">
        <v>329</v>
      </c>
      <c r="I209" s="814" t="s">
        <v>2156</v>
      </c>
      <c r="J209" s="814" t="s">
        <v>2157</v>
      </c>
      <c r="K209" s="814" t="s">
        <v>2158</v>
      </c>
      <c r="L209" s="817">
        <v>18.48</v>
      </c>
      <c r="M209" s="817">
        <v>554.4</v>
      </c>
      <c r="N209" s="814">
        <v>30</v>
      </c>
      <c r="O209" s="818">
        <v>1</v>
      </c>
      <c r="P209" s="817">
        <v>554.4</v>
      </c>
      <c r="Q209" s="819">
        <v>1</v>
      </c>
      <c r="R209" s="814">
        <v>30</v>
      </c>
      <c r="S209" s="819">
        <v>1</v>
      </c>
      <c r="T209" s="818">
        <v>1</v>
      </c>
      <c r="U209" s="820">
        <v>1</v>
      </c>
    </row>
    <row r="210" spans="1:21" ht="14.45" customHeight="1" x14ac:dyDescent="0.2">
      <c r="A210" s="813">
        <v>12</v>
      </c>
      <c r="B210" s="814" t="s">
        <v>1740</v>
      </c>
      <c r="C210" s="814" t="s">
        <v>1746</v>
      </c>
      <c r="D210" s="815" t="s">
        <v>4046</v>
      </c>
      <c r="E210" s="816" t="s">
        <v>1755</v>
      </c>
      <c r="F210" s="814" t="s">
        <v>1743</v>
      </c>
      <c r="G210" s="814" t="s">
        <v>1787</v>
      </c>
      <c r="H210" s="814" t="s">
        <v>329</v>
      </c>
      <c r="I210" s="814" t="s">
        <v>2159</v>
      </c>
      <c r="J210" s="814" t="s">
        <v>2160</v>
      </c>
      <c r="K210" s="814" t="s">
        <v>2161</v>
      </c>
      <c r="L210" s="817">
        <v>1483.5</v>
      </c>
      <c r="M210" s="817">
        <v>112746</v>
      </c>
      <c r="N210" s="814">
        <v>76</v>
      </c>
      <c r="O210" s="818">
        <v>6</v>
      </c>
      <c r="P210" s="817">
        <v>86043</v>
      </c>
      <c r="Q210" s="819">
        <v>0.76315789473684215</v>
      </c>
      <c r="R210" s="814">
        <v>58</v>
      </c>
      <c r="S210" s="819">
        <v>0.76315789473684215</v>
      </c>
      <c r="T210" s="818">
        <v>5</v>
      </c>
      <c r="U210" s="820">
        <v>0.83333333333333337</v>
      </c>
    </row>
    <row r="211" spans="1:21" ht="14.45" customHeight="1" x14ac:dyDescent="0.2">
      <c r="A211" s="813">
        <v>12</v>
      </c>
      <c r="B211" s="814" t="s">
        <v>1740</v>
      </c>
      <c r="C211" s="814" t="s">
        <v>1746</v>
      </c>
      <c r="D211" s="815" t="s">
        <v>4046</v>
      </c>
      <c r="E211" s="816" t="s">
        <v>1755</v>
      </c>
      <c r="F211" s="814" t="s">
        <v>1743</v>
      </c>
      <c r="G211" s="814" t="s">
        <v>1787</v>
      </c>
      <c r="H211" s="814" t="s">
        <v>329</v>
      </c>
      <c r="I211" s="814" t="s">
        <v>2162</v>
      </c>
      <c r="J211" s="814" t="s">
        <v>2160</v>
      </c>
      <c r="K211" s="814" t="s">
        <v>2163</v>
      </c>
      <c r="L211" s="817">
        <v>1483.5</v>
      </c>
      <c r="M211" s="817">
        <v>94944</v>
      </c>
      <c r="N211" s="814">
        <v>64</v>
      </c>
      <c r="O211" s="818">
        <v>5</v>
      </c>
      <c r="P211" s="817">
        <v>94944</v>
      </c>
      <c r="Q211" s="819">
        <v>1</v>
      </c>
      <c r="R211" s="814">
        <v>64</v>
      </c>
      <c r="S211" s="819">
        <v>1</v>
      </c>
      <c r="T211" s="818">
        <v>5</v>
      </c>
      <c r="U211" s="820">
        <v>1</v>
      </c>
    </row>
    <row r="212" spans="1:21" ht="14.45" customHeight="1" x14ac:dyDescent="0.2">
      <c r="A212" s="813">
        <v>12</v>
      </c>
      <c r="B212" s="814" t="s">
        <v>1740</v>
      </c>
      <c r="C212" s="814" t="s">
        <v>1746</v>
      </c>
      <c r="D212" s="815" t="s">
        <v>4046</v>
      </c>
      <c r="E212" s="816" t="s">
        <v>1755</v>
      </c>
      <c r="F212" s="814" t="s">
        <v>1743</v>
      </c>
      <c r="G212" s="814" t="s">
        <v>1787</v>
      </c>
      <c r="H212" s="814" t="s">
        <v>329</v>
      </c>
      <c r="I212" s="814" t="s">
        <v>2164</v>
      </c>
      <c r="J212" s="814" t="s">
        <v>2160</v>
      </c>
      <c r="K212" s="814" t="s">
        <v>2165</v>
      </c>
      <c r="L212" s="817">
        <v>1483.5</v>
      </c>
      <c r="M212" s="817">
        <v>2967</v>
      </c>
      <c r="N212" s="814">
        <v>2</v>
      </c>
      <c r="O212" s="818">
        <v>2</v>
      </c>
      <c r="P212" s="817">
        <v>1483.5</v>
      </c>
      <c r="Q212" s="819">
        <v>0.5</v>
      </c>
      <c r="R212" s="814">
        <v>1</v>
      </c>
      <c r="S212" s="819">
        <v>0.5</v>
      </c>
      <c r="T212" s="818">
        <v>1</v>
      </c>
      <c r="U212" s="820">
        <v>0.5</v>
      </c>
    </row>
    <row r="213" spans="1:21" ht="14.45" customHeight="1" x14ac:dyDescent="0.2">
      <c r="A213" s="813">
        <v>12</v>
      </c>
      <c r="B213" s="814" t="s">
        <v>1740</v>
      </c>
      <c r="C213" s="814" t="s">
        <v>1746</v>
      </c>
      <c r="D213" s="815" t="s">
        <v>4046</v>
      </c>
      <c r="E213" s="816" t="s">
        <v>1755</v>
      </c>
      <c r="F213" s="814" t="s">
        <v>1743</v>
      </c>
      <c r="G213" s="814" t="s">
        <v>1787</v>
      </c>
      <c r="H213" s="814" t="s">
        <v>329</v>
      </c>
      <c r="I213" s="814" t="s">
        <v>2166</v>
      </c>
      <c r="J213" s="814" t="s">
        <v>2167</v>
      </c>
      <c r="K213" s="814" t="s">
        <v>2168</v>
      </c>
      <c r="L213" s="817">
        <v>1483.5</v>
      </c>
      <c r="M213" s="817">
        <v>115713</v>
      </c>
      <c r="N213" s="814">
        <v>78</v>
      </c>
      <c r="O213" s="818">
        <v>4</v>
      </c>
      <c r="P213" s="817">
        <v>84559.5</v>
      </c>
      <c r="Q213" s="819">
        <v>0.73076923076923073</v>
      </c>
      <c r="R213" s="814">
        <v>57</v>
      </c>
      <c r="S213" s="819">
        <v>0.73076923076923073</v>
      </c>
      <c r="T213" s="818">
        <v>3</v>
      </c>
      <c r="U213" s="820">
        <v>0.75</v>
      </c>
    </row>
    <row r="214" spans="1:21" ht="14.45" customHeight="1" x14ac:dyDescent="0.2">
      <c r="A214" s="813">
        <v>12</v>
      </c>
      <c r="B214" s="814" t="s">
        <v>1740</v>
      </c>
      <c r="C214" s="814" t="s">
        <v>1746</v>
      </c>
      <c r="D214" s="815" t="s">
        <v>4046</v>
      </c>
      <c r="E214" s="816" t="s">
        <v>1755</v>
      </c>
      <c r="F214" s="814" t="s">
        <v>1743</v>
      </c>
      <c r="G214" s="814" t="s">
        <v>1787</v>
      </c>
      <c r="H214" s="814" t="s">
        <v>329</v>
      </c>
      <c r="I214" s="814" t="s">
        <v>2169</v>
      </c>
      <c r="J214" s="814" t="s">
        <v>2167</v>
      </c>
      <c r="K214" s="814" t="s">
        <v>2170</v>
      </c>
      <c r="L214" s="817">
        <v>1483.5</v>
      </c>
      <c r="M214" s="817">
        <v>213624</v>
      </c>
      <c r="N214" s="814">
        <v>144</v>
      </c>
      <c r="O214" s="818">
        <v>8</v>
      </c>
      <c r="P214" s="817">
        <v>120163.5</v>
      </c>
      <c r="Q214" s="819">
        <v>0.5625</v>
      </c>
      <c r="R214" s="814">
        <v>81</v>
      </c>
      <c r="S214" s="819">
        <v>0.5625</v>
      </c>
      <c r="T214" s="818">
        <v>5</v>
      </c>
      <c r="U214" s="820">
        <v>0.625</v>
      </c>
    </row>
    <row r="215" spans="1:21" ht="14.45" customHeight="1" x14ac:dyDescent="0.2">
      <c r="A215" s="813">
        <v>12</v>
      </c>
      <c r="B215" s="814" t="s">
        <v>1740</v>
      </c>
      <c r="C215" s="814" t="s">
        <v>1746</v>
      </c>
      <c r="D215" s="815" t="s">
        <v>4046</v>
      </c>
      <c r="E215" s="816" t="s">
        <v>1755</v>
      </c>
      <c r="F215" s="814" t="s">
        <v>1743</v>
      </c>
      <c r="G215" s="814" t="s">
        <v>1787</v>
      </c>
      <c r="H215" s="814" t="s">
        <v>329</v>
      </c>
      <c r="I215" s="814" t="s">
        <v>2171</v>
      </c>
      <c r="J215" s="814" t="s">
        <v>2167</v>
      </c>
      <c r="K215" s="814" t="s">
        <v>2172</v>
      </c>
      <c r="L215" s="817">
        <v>1483.5</v>
      </c>
      <c r="M215" s="817">
        <v>53406</v>
      </c>
      <c r="N215" s="814">
        <v>36</v>
      </c>
      <c r="O215" s="818">
        <v>3</v>
      </c>
      <c r="P215" s="817">
        <v>53406</v>
      </c>
      <c r="Q215" s="819">
        <v>1</v>
      </c>
      <c r="R215" s="814">
        <v>36</v>
      </c>
      <c r="S215" s="819">
        <v>1</v>
      </c>
      <c r="T215" s="818">
        <v>3</v>
      </c>
      <c r="U215" s="820">
        <v>1</v>
      </c>
    </row>
    <row r="216" spans="1:21" ht="14.45" customHeight="1" x14ac:dyDescent="0.2">
      <c r="A216" s="813">
        <v>12</v>
      </c>
      <c r="B216" s="814" t="s">
        <v>1740</v>
      </c>
      <c r="C216" s="814" t="s">
        <v>1746</v>
      </c>
      <c r="D216" s="815" t="s">
        <v>4046</v>
      </c>
      <c r="E216" s="816" t="s">
        <v>1755</v>
      </c>
      <c r="F216" s="814" t="s">
        <v>1743</v>
      </c>
      <c r="G216" s="814" t="s">
        <v>1787</v>
      </c>
      <c r="H216" s="814" t="s">
        <v>329</v>
      </c>
      <c r="I216" s="814" t="s">
        <v>2173</v>
      </c>
      <c r="J216" s="814" t="s">
        <v>2130</v>
      </c>
      <c r="K216" s="814" t="s">
        <v>2174</v>
      </c>
      <c r="L216" s="817">
        <v>1483.5</v>
      </c>
      <c r="M216" s="817">
        <v>53406</v>
      </c>
      <c r="N216" s="814">
        <v>36</v>
      </c>
      <c r="O216" s="818">
        <v>2</v>
      </c>
      <c r="P216" s="817">
        <v>53406</v>
      </c>
      <c r="Q216" s="819">
        <v>1</v>
      </c>
      <c r="R216" s="814">
        <v>36</v>
      </c>
      <c r="S216" s="819">
        <v>1</v>
      </c>
      <c r="T216" s="818">
        <v>2</v>
      </c>
      <c r="U216" s="820">
        <v>1</v>
      </c>
    </row>
    <row r="217" spans="1:21" ht="14.45" customHeight="1" x14ac:dyDescent="0.2">
      <c r="A217" s="813">
        <v>12</v>
      </c>
      <c r="B217" s="814" t="s">
        <v>1740</v>
      </c>
      <c r="C217" s="814" t="s">
        <v>1746</v>
      </c>
      <c r="D217" s="815" t="s">
        <v>4046</v>
      </c>
      <c r="E217" s="816" t="s">
        <v>1755</v>
      </c>
      <c r="F217" s="814" t="s">
        <v>1743</v>
      </c>
      <c r="G217" s="814" t="s">
        <v>1787</v>
      </c>
      <c r="H217" s="814" t="s">
        <v>329</v>
      </c>
      <c r="I217" s="814" t="s">
        <v>2175</v>
      </c>
      <c r="J217" s="814" t="s">
        <v>2176</v>
      </c>
      <c r="K217" s="814" t="s">
        <v>2177</v>
      </c>
      <c r="L217" s="817">
        <v>402.5</v>
      </c>
      <c r="M217" s="817">
        <v>3622.5</v>
      </c>
      <c r="N217" s="814">
        <v>9</v>
      </c>
      <c r="O217" s="818">
        <v>6</v>
      </c>
      <c r="P217" s="817"/>
      <c r="Q217" s="819">
        <v>0</v>
      </c>
      <c r="R217" s="814"/>
      <c r="S217" s="819">
        <v>0</v>
      </c>
      <c r="T217" s="818"/>
      <c r="U217" s="820">
        <v>0</v>
      </c>
    </row>
    <row r="218" spans="1:21" ht="14.45" customHeight="1" x14ac:dyDescent="0.2">
      <c r="A218" s="813">
        <v>12</v>
      </c>
      <c r="B218" s="814" t="s">
        <v>1740</v>
      </c>
      <c r="C218" s="814" t="s">
        <v>1746</v>
      </c>
      <c r="D218" s="815" t="s">
        <v>4046</v>
      </c>
      <c r="E218" s="816" t="s">
        <v>1755</v>
      </c>
      <c r="F218" s="814" t="s">
        <v>1743</v>
      </c>
      <c r="G218" s="814" t="s">
        <v>1787</v>
      </c>
      <c r="H218" s="814" t="s">
        <v>329</v>
      </c>
      <c r="I218" s="814" t="s">
        <v>2178</v>
      </c>
      <c r="J218" s="814" t="s">
        <v>2179</v>
      </c>
      <c r="K218" s="814" t="s">
        <v>2177</v>
      </c>
      <c r="L218" s="817">
        <v>402.5</v>
      </c>
      <c r="M218" s="817">
        <v>1207.5</v>
      </c>
      <c r="N218" s="814">
        <v>3</v>
      </c>
      <c r="O218" s="818">
        <v>2</v>
      </c>
      <c r="P218" s="817"/>
      <c r="Q218" s="819">
        <v>0</v>
      </c>
      <c r="R218" s="814"/>
      <c r="S218" s="819">
        <v>0</v>
      </c>
      <c r="T218" s="818"/>
      <c r="U218" s="820">
        <v>0</v>
      </c>
    </row>
    <row r="219" spans="1:21" ht="14.45" customHeight="1" x14ac:dyDescent="0.2">
      <c r="A219" s="813">
        <v>12</v>
      </c>
      <c r="B219" s="814" t="s">
        <v>1740</v>
      </c>
      <c r="C219" s="814" t="s">
        <v>1746</v>
      </c>
      <c r="D219" s="815" t="s">
        <v>4046</v>
      </c>
      <c r="E219" s="816" t="s">
        <v>1755</v>
      </c>
      <c r="F219" s="814" t="s">
        <v>1743</v>
      </c>
      <c r="G219" s="814" t="s">
        <v>1787</v>
      </c>
      <c r="H219" s="814" t="s">
        <v>329</v>
      </c>
      <c r="I219" s="814" t="s">
        <v>2180</v>
      </c>
      <c r="J219" s="814" t="s">
        <v>2181</v>
      </c>
      <c r="K219" s="814" t="s">
        <v>2182</v>
      </c>
      <c r="L219" s="817">
        <v>128.44999999999999</v>
      </c>
      <c r="M219" s="817">
        <v>11560.5</v>
      </c>
      <c r="N219" s="814">
        <v>90</v>
      </c>
      <c r="O219" s="818">
        <v>9</v>
      </c>
      <c r="P219" s="817">
        <v>3082.7999999999997</v>
      </c>
      <c r="Q219" s="819">
        <v>0.26666666666666666</v>
      </c>
      <c r="R219" s="814">
        <v>24</v>
      </c>
      <c r="S219" s="819">
        <v>0.26666666666666666</v>
      </c>
      <c r="T219" s="818">
        <v>3</v>
      </c>
      <c r="U219" s="820">
        <v>0.33333333333333331</v>
      </c>
    </row>
    <row r="220" spans="1:21" ht="14.45" customHeight="1" x14ac:dyDescent="0.2">
      <c r="A220" s="813">
        <v>12</v>
      </c>
      <c r="B220" s="814" t="s">
        <v>1740</v>
      </c>
      <c r="C220" s="814" t="s">
        <v>1746</v>
      </c>
      <c r="D220" s="815" t="s">
        <v>4046</v>
      </c>
      <c r="E220" s="816" t="s">
        <v>1755</v>
      </c>
      <c r="F220" s="814" t="s">
        <v>1743</v>
      </c>
      <c r="G220" s="814" t="s">
        <v>1787</v>
      </c>
      <c r="H220" s="814" t="s">
        <v>329</v>
      </c>
      <c r="I220" s="814" t="s">
        <v>2183</v>
      </c>
      <c r="J220" s="814" t="s">
        <v>2184</v>
      </c>
      <c r="K220" s="814" t="s">
        <v>2185</v>
      </c>
      <c r="L220" s="817">
        <v>84.29</v>
      </c>
      <c r="M220" s="817">
        <v>2360.1200000000003</v>
      </c>
      <c r="N220" s="814">
        <v>28</v>
      </c>
      <c r="O220" s="818">
        <v>1</v>
      </c>
      <c r="P220" s="817"/>
      <c r="Q220" s="819">
        <v>0</v>
      </c>
      <c r="R220" s="814"/>
      <c r="S220" s="819">
        <v>0</v>
      </c>
      <c r="T220" s="818"/>
      <c r="U220" s="820">
        <v>0</v>
      </c>
    </row>
    <row r="221" spans="1:21" ht="14.45" customHeight="1" x14ac:dyDescent="0.2">
      <c r="A221" s="813">
        <v>12</v>
      </c>
      <c r="B221" s="814" t="s">
        <v>1740</v>
      </c>
      <c r="C221" s="814" t="s">
        <v>1746</v>
      </c>
      <c r="D221" s="815" t="s">
        <v>4046</v>
      </c>
      <c r="E221" s="816" t="s">
        <v>1755</v>
      </c>
      <c r="F221" s="814" t="s">
        <v>1743</v>
      </c>
      <c r="G221" s="814" t="s">
        <v>1787</v>
      </c>
      <c r="H221" s="814" t="s">
        <v>329</v>
      </c>
      <c r="I221" s="814" t="s">
        <v>2186</v>
      </c>
      <c r="J221" s="814" t="s">
        <v>2187</v>
      </c>
      <c r="K221" s="814" t="s">
        <v>2188</v>
      </c>
      <c r="L221" s="817">
        <v>320.87</v>
      </c>
      <c r="M221" s="817">
        <v>9946.9700000000012</v>
      </c>
      <c r="N221" s="814">
        <v>31</v>
      </c>
      <c r="O221" s="818">
        <v>3</v>
      </c>
      <c r="P221" s="817"/>
      <c r="Q221" s="819">
        <v>0</v>
      </c>
      <c r="R221" s="814"/>
      <c r="S221" s="819">
        <v>0</v>
      </c>
      <c r="T221" s="818"/>
      <c r="U221" s="820">
        <v>0</v>
      </c>
    </row>
    <row r="222" spans="1:21" ht="14.45" customHeight="1" x14ac:dyDescent="0.2">
      <c r="A222" s="813">
        <v>12</v>
      </c>
      <c r="B222" s="814" t="s">
        <v>1740</v>
      </c>
      <c r="C222" s="814" t="s">
        <v>1746</v>
      </c>
      <c r="D222" s="815" t="s">
        <v>4046</v>
      </c>
      <c r="E222" s="816" t="s">
        <v>1755</v>
      </c>
      <c r="F222" s="814" t="s">
        <v>1743</v>
      </c>
      <c r="G222" s="814" t="s">
        <v>1787</v>
      </c>
      <c r="H222" s="814" t="s">
        <v>329</v>
      </c>
      <c r="I222" s="814" t="s">
        <v>2189</v>
      </c>
      <c r="J222" s="814" t="s">
        <v>2190</v>
      </c>
      <c r="K222" s="814" t="s">
        <v>2191</v>
      </c>
      <c r="L222" s="817">
        <v>288.94</v>
      </c>
      <c r="M222" s="817">
        <v>4334.1000000000004</v>
      </c>
      <c r="N222" s="814">
        <v>15</v>
      </c>
      <c r="O222" s="818">
        <v>1</v>
      </c>
      <c r="P222" s="817">
        <v>4334.1000000000004</v>
      </c>
      <c r="Q222" s="819">
        <v>1</v>
      </c>
      <c r="R222" s="814">
        <v>15</v>
      </c>
      <c r="S222" s="819">
        <v>1</v>
      </c>
      <c r="T222" s="818">
        <v>1</v>
      </c>
      <c r="U222" s="820">
        <v>1</v>
      </c>
    </row>
    <row r="223" spans="1:21" ht="14.45" customHeight="1" x14ac:dyDescent="0.2">
      <c r="A223" s="813">
        <v>12</v>
      </c>
      <c r="B223" s="814" t="s">
        <v>1740</v>
      </c>
      <c r="C223" s="814" t="s">
        <v>1746</v>
      </c>
      <c r="D223" s="815" t="s">
        <v>4046</v>
      </c>
      <c r="E223" s="816" t="s">
        <v>1755</v>
      </c>
      <c r="F223" s="814" t="s">
        <v>1743</v>
      </c>
      <c r="G223" s="814" t="s">
        <v>1787</v>
      </c>
      <c r="H223" s="814" t="s">
        <v>329</v>
      </c>
      <c r="I223" s="814" t="s">
        <v>2192</v>
      </c>
      <c r="J223" s="814" t="s">
        <v>2193</v>
      </c>
      <c r="K223" s="814" t="s">
        <v>2194</v>
      </c>
      <c r="L223" s="817">
        <v>1483.5</v>
      </c>
      <c r="M223" s="817">
        <v>167635.5</v>
      </c>
      <c r="N223" s="814">
        <v>113</v>
      </c>
      <c r="O223" s="818">
        <v>9</v>
      </c>
      <c r="P223" s="817">
        <v>17802</v>
      </c>
      <c r="Q223" s="819">
        <v>0.10619469026548672</v>
      </c>
      <c r="R223" s="814">
        <v>12</v>
      </c>
      <c r="S223" s="819">
        <v>0.10619469026548672</v>
      </c>
      <c r="T223" s="818">
        <v>1</v>
      </c>
      <c r="U223" s="820">
        <v>0.1111111111111111</v>
      </c>
    </row>
    <row r="224" spans="1:21" ht="14.45" customHeight="1" x14ac:dyDescent="0.2">
      <c r="A224" s="813">
        <v>12</v>
      </c>
      <c r="B224" s="814" t="s">
        <v>1740</v>
      </c>
      <c r="C224" s="814" t="s">
        <v>1746</v>
      </c>
      <c r="D224" s="815" t="s">
        <v>4046</v>
      </c>
      <c r="E224" s="816" t="s">
        <v>1755</v>
      </c>
      <c r="F224" s="814" t="s">
        <v>1743</v>
      </c>
      <c r="G224" s="814" t="s">
        <v>1787</v>
      </c>
      <c r="H224" s="814" t="s">
        <v>329</v>
      </c>
      <c r="I224" s="814" t="s">
        <v>2195</v>
      </c>
      <c r="J224" s="814" t="s">
        <v>2193</v>
      </c>
      <c r="K224" s="814" t="s">
        <v>2196</v>
      </c>
      <c r="L224" s="817">
        <v>1483.5</v>
      </c>
      <c r="M224" s="817">
        <v>22252.5</v>
      </c>
      <c r="N224" s="814">
        <v>15</v>
      </c>
      <c r="O224" s="818">
        <v>1</v>
      </c>
      <c r="P224" s="817"/>
      <c r="Q224" s="819">
        <v>0</v>
      </c>
      <c r="R224" s="814"/>
      <c r="S224" s="819">
        <v>0</v>
      </c>
      <c r="T224" s="818"/>
      <c r="U224" s="820">
        <v>0</v>
      </c>
    </row>
    <row r="225" spans="1:21" ht="14.45" customHeight="1" x14ac:dyDescent="0.2">
      <c r="A225" s="813">
        <v>12</v>
      </c>
      <c r="B225" s="814" t="s">
        <v>1740</v>
      </c>
      <c r="C225" s="814" t="s">
        <v>1746</v>
      </c>
      <c r="D225" s="815" t="s">
        <v>4046</v>
      </c>
      <c r="E225" s="816" t="s">
        <v>1755</v>
      </c>
      <c r="F225" s="814" t="s">
        <v>1743</v>
      </c>
      <c r="G225" s="814" t="s">
        <v>1787</v>
      </c>
      <c r="H225" s="814" t="s">
        <v>329</v>
      </c>
      <c r="I225" s="814" t="s">
        <v>2197</v>
      </c>
      <c r="J225" s="814" t="s">
        <v>2198</v>
      </c>
      <c r="K225" s="814" t="s">
        <v>2199</v>
      </c>
      <c r="L225" s="817">
        <v>700</v>
      </c>
      <c r="M225" s="817">
        <v>1400</v>
      </c>
      <c r="N225" s="814">
        <v>2</v>
      </c>
      <c r="O225" s="818">
        <v>1</v>
      </c>
      <c r="P225" s="817"/>
      <c r="Q225" s="819">
        <v>0</v>
      </c>
      <c r="R225" s="814"/>
      <c r="S225" s="819">
        <v>0</v>
      </c>
      <c r="T225" s="818"/>
      <c r="U225" s="820">
        <v>0</v>
      </c>
    </row>
    <row r="226" spans="1:21" ht="14.45" customHeight="1" x14ac:dyDescent="0.2">
      <c r="A226" s="813">
        <v>12</v>
      </c>
      <c r="B226" s="814" t="s">
        <v>1740</v>
      </c>
      <c r="C226" s="814" t="s">
        <v>1746</v>
      </c>
      <c r="D226" s="815" t="s">
        <v>4046</v>
      </c>
      <c r="E226" s="816" t="s">
        <v>1755</v>
      </c>
      <c r="F226" s="814" t="s">
        <v>1743</v>
      </c>
      <c r="G226" s="814" t="s">
        <v>1787</v>
      </c>
      <c r="H226" s="814" t="s">
        <v>329</v>
      </c>
      <c r="I226" s="814" t="s">
        <v>2200</v>
      </c>
      <c r="J226" s="814" t="s">
        <v>2201</v>
      </c>
      <c r="K226" s="814" t="s">
        <v>2202</v>
      </c>
      <c r="L226" s="817">
        <v>1236.25</v>
      </c>
      <c r="M226" s="817">
        <v>30906.25</v>
      </c>
      <c r="N226" s="814">
        <v>25</v>
      </c>
      <c r="O226" s="818">
        <v>1</v>
      </c>
      <c r="P226" s="817"/>
      <c r="Q226" s="819">
        <v>0</v>
      </c>
      <c r="R226" s="814"/>
      <c r="S226" s="819">
        <v>0</v>
      </c>
      <c r="T226" s="818"/>
      <c r="U226" s="820">
        <v>0</v>
      </c>
    </row>
    <row r="227" spans="1:21" ht="14.45" customHeight="1" x14ac:dyDescent="0.2">
      <c r="A227" s="813">
        <v>12</v>
      </c>
      <c r="B227" s="814" t="s">
        <v>1740</v>
      </c>
      <c r="C227" s="814" t="s">
        <v>1746</v>
      </c>
      <c r="D227" s="815" t="s">
        <v>4046</v>
      </c>
      <c r="E227" s="816" t="s">
        <v>1755</v>
      </c>
      <c r="F227" s="814" t="s">
        <v>1743</v>
      </c>
      <c r="G227" s="814" t="s">
        <v>1787</v>
      </c>
      <c r="H227" s="814" t="s">
        <v>329</v>
      </c>
      <c r="I227" s="814" t="s">
        <v>2203</v>
      </c>
      <c r="J227" s="814" t="s">
        <v>2204</v>
      </c>
      <c r="K227" s="814" t="s">
        <v>2205</v>
      </c>
      <c r="L227" s="817">
        <v>1483.5</v>
      </c>
      <c r="M227" s="817">
        <v>75658.5</v>
      </c>
      <c r="N227" s="814">
        <v>51</v>
      </c>
      <c r="O227" s="818">
        <v>3</v>
      </c>
      <c r="P227" s="817"/>
      <c r="Q227" s="819">
        <v>0</v>
      </c>
      <c r="R227" s="814"/>
      <c r="S227" s="819">
        <v>0</v>
      </c>
      <c r="T227" s="818"/>
      <c r="U227" s="820">
        <v>0</v>
      </c>
    </row>
    <row r="228" spans="1:21" ht="14.45" customHeight="1" x14ac:dyDescent="0.2">
      <c r="A228" s="813">
        <v>12</v>
      </c>
      <c r="B228" s="814" t="s">
        <v>1740</v>
      </c>
      <c r="C228" s="814" t="s">
        <v>1746</v>
      </c>
      <c r="D228" s="815" t="s">
        <v>4046</v>
      </c>
      <c r="E228" s="816" t="s">
        <v>1755</v>
      </c>
      <c r="F228" s="814" t="s">
        <v>1743</v>
      </c>
      <c r="G228" s="814" t="s">
        <v>1787</v>
      </c>
      <c r="H228" s="814" t="s">
        <v>329</v>
      </c>
      <c r="I228" s="814" t="s">
        <v>2206</v>
      </c>
      <c r="J228" s="814" t="s">
        <v>2204</v>
      </c>
      <c r="K228" s="814" t="s">
        <v>2207</v>
      </c>
      <c r="L228" s="817">
        <v>1483.5</v>
      </c>
      <c r="M228" s="817">
        <v>175053</v>
      </c>
      <c r="N228" s="814">
        <v>118</v>
      </c>
      <c r="O228" s="818">
        <v>7</v>
      </c>
      <c r="P228" s="817"/>
      <c r="Q228" s="819">
        <v>0</v>
      </c>
      <c r="R228" s="814"/>
      <c r="S228" s="819">
        <v>0</v>
      </c>
      <c r="T228" s="818"/>
      <c r="U228" s="820">
        <v>0</v>
      </c>
    </row>
    <row r="229" spans="1:21" ht="14.45" customHeight="1" x14ac:dyDescent="0.2">
      <c r="A229" s="813">
        <v>12</v>
      </c>
      <c r="B229" s="814" t="s">
        <v>1740</v>
      </c>
      <c r="C229" s="814" t="s">
        <v>1746</v>
      </c>
      <c r="D229" s="815" t="s">
        <v>4046</v>
      </c>
      <c r="E229" s="816" t="s">
        <v>1755</v>
      </c>
      <c r="F229" s="814" t="s">
        <v>1743</v>
      </c>
      <c r="G229" s="814" t="s">
        <v>1787</v>
      </c>
      <c r="H229" s="814" t="s">
        <v>329</v>
      </c>
      <c r="I229" s="814" t="s">
        <v>2208</v>
      </c>
      <c r="J229" s="814" t="s">
        <v>2204</v>
      </c>
      <c r="K229" s="814" t="s">
        <v>2209</v>
      </c>
      <c r="L229" s="817">
        <v>1483.5</v>
      </c>
      <c r="M229" s="817">
        <v>4450.5</v>
      </c>
      <c r="N229" s="814">
        <v>3</v>
      </c>
      <c r="O229" s="818">
        <v>1</v>
      </c>
      <c r="P229" s="817"/>
      <c r="Q229" s="819">
        <v>0</v>
      </c>
      <c r="R229" s="814"/>
      <c r="S229" s="819">
        <v>0</v>
      </c>
      <c r="T229" s="818"/>
      <c r="U229" s="820">
        <v>0</v>
      </c>
    </row>
    <row r="230" spans="1:21" ht="14.45" customHeight="1" x14ac:dyDescent="0.2">
      <c r="A230" s="813">
        <v>12</v>
      </c>
      <c r="B230" s="814" t="s">
        <v>1740</v>
      </c>
      <c r="C230" s="814" t="s">
        <v>1746</v>
      </c>
      <c r="D230" s="815" t="s">
        <v>4046</v>
      </c>
      <c r="E230" s="816" t="s">
        <v>1755</v>
      </c>
      <c r="F230" s="814" t="s">
        <v>1743</v>
      </c>
      <c r="G230" s="814" t="s">
        <v>1787</v>
      </c>
      <c r="H230" s="814" t="s">
        <v>329</v>
      </c>
      <c r="I230" s="814" t="s">
        <v>2210</v>
      </c>
      <c r="J230" s="814" t="s">
        <v>2211</v>
      </c>
      <c r="K230" s="814" t="s">
        <v>2212</v>
      </c>
      <c r="L230" s="817">
        <v>65.64</v>
      </c>
      <c r="M230" s="817">
        <v>1378.44</v>
      </c>
      <c r="N230" s="814">
        <v>21</v>
      </c>
      <c r="O230" s="818">
        <v>1</v>
      </c>
      <c r="P230" s="817">
        <v>1378.44</v>
      </c>
      <c r="Q230" s="819">
        <v>1</v>
      </c>
      <c r="R230" s="814">
        <v>21</v>
      </c>
      <c r="S230" s="819">
        <v>1</v>
      </c>
      <c r="T230" s="818">
        <v>1</v>
      </c>
      <c r="U230" s="820">
        <v>1</v>
      </c>
    </row>
    <row r="231" spans="1:21" ht="14.45" customHeight="1" x14ac:dyDescent="0.2">
      <c r="A231" s="813">
        <v>12</v>
      </c>
      <c r="B231" s="814" t="s">
        <v>1740</v>
      </c>
      <c r="C231" s="814" t="s">
        <v>1746</v>
      </c>
      <c r="D231" s="815" t="s">
        <v>4046</v>
      </c>
      <c r="E231" s="816" t="s">
        <v>1755</v>
      </c>
      <c r="F231" s="814" t="s">
        <v>1743</v>
      </c>
      <c r="G231" s="814" t="s">
        <v>1787</v>
      </c>
      <c r="H231" s="814" t="s">
        <v>329</v>
      </c>
      <c r="I231" s="814" t="s">
        <v>2213</v>
      </c>
      <c r="J231" s="814" t="s">
        <v>2214</v>
      </c>
      <c r="K231" s="814" t="s">
        <v>2215</v>
      </c>
      <c r="L231" s="817">
        <v>288.94</v>
      </c>
      <c r="M231" s="817">
        <v>10112.900000000001</v>
      </c>
      <c r="N231" s="814">
        <v>35</v>
      </c>
      <c r="O231" s="818">
        <v>3</v>
      </c>
      <c r="P231" s="817"/>
      <c r="Q231" s="819">
        <v>0</v>
      </c>
      <c r="R231" s="814"/>
      <c r="S231" s="819">
        <v>0</v>
      </c>
      <c r="T231" s="818"/>
      <c r="U231" s="820">
        <v>0</v>
      </c>
    </row>
    <row r="232" spans="1:21" ht="14.45" customHeight="1" x14ac:dyDescent="0.2">
      <c r="A232" s="813">
        <v>12</v>
      </c>
      <c r="B232" s="814" t="s">
        <v>1740</v>
      </c>
      <c r="C232" s="814" t="s">
        <v>1746</v>
      </c>
      <c r="D232" s="815" t="s">
        <v>4046</v>
      </c>
      <c r="E232" s="816" t="s">
        <v>1755</v>
      </c>
      <c r="F232" s="814" t="s">
        <v>1743</v>
      </c>
      <c r="G232" s="814" t="s">
        <v>1787</v>
      </c>
      <c r="H232" s="814" t="s">
        <v>329</v>
      </c>
      <c r="I232" s="814" t="s">
        <v>2216</v>
      </c>
      <c r="J232" s="814" t="s">
        <v>2217</v>
      </c>
      <c r="K232" s="814" t="s">
        <v>2218</v>
      </c>
      <c r="L232" s="817">
        <v>206.37</v>
      </c>
      <c r="M232" s="817">
        <v>7222.9500000000007</v>
      </c>
      <c r="N232" s="814">
        <v>35</v>
      </c>
      <c r="O232" s="818">
        <v>3</v>
      </c>
      <c r="P232" s="817">
        <v>1444.5900000000001</v>
      </c>
      <c r="Q232" s="819">
        <v>0.2</v>
      </c>
      <c r="R232" s="814">
        <v>7</v>
      </c>
      <c r="S232" s="819">
        <v>0.2</v>
      </c>
      <c r="T232" s="818">
        <v>1</v>
      </c>
      <c r="U232" s="820">
        <v>0.33333333333333331</v>
      </c>
    </row>
    <row r="233" spans="1:21" ht="14.45" customHeight="1" x14ac:dyDescent="0.2">
      <c r="A233" s="813">
        <v>12</v>
      </c>
      <c r="B233" s="814" t="s">
        <v>1740</v>
      </c>
      <c r="C233" s="814" t="s">
        <v>1746</v>
      </c>
      <c r="D233" s="815" t="s">
        <v>4046</v>
      </c>
      <c r="E233" s="816" t="s">
        <v>1755</v>
      </c>
      <c r="F233" s="814" t="s">
        <v>1743</v>
      </c>
      <c r="G233" s="814" t="s">
        <v>1787</v>
      </c>
      <c r="H233" s="814" t="s">
        <v>329</v>
      </c>
      <c r="I233" s="814" t="s">
        <v>2219</v>
      </c>
      <c r="J233" s="814" t="s">
        <v>2220</v>
      </c>
      <c r="K233" s="814" t="s">
        <v>2221</v>
      </c>
      <c r="L233" s="817">
        <v>206.37</v>
      </c>
      <c r="M233" s="817">
        <v>17335.080000000002</v>
      </c>
      <c r="N233" s="814">
        <v>84</v>
      </c>
      <c r="O233" s="818">
        <v>5</v>
      </c>
      <c r="P233" s="817"/>
      <c r="Q233" s="819">
        <v>0</v>
      </c>
      <c r="R233" s="814"/>
      <c r="S233" s="819">
        <v>0</v>
      </c>
      <c r="T233" s="818"/>
      <c r="U233" s="820">
        <v>0</v>
      </c>
    </row>
    <row r="234" spans="1:21" ht="14.45" customHeight="1" x14ac:dyDescent="0.2">
      <c r="A234" s="813">
        <v>12</v>
      </c>
      <c r="B234" s="814" t="s">
        <v>1740</v>
      </c>
      <c r="C234" s="814" t="s">
        <v>1746</v>
      </c>
      <c r="D234" s="815" t="s">
        <v>4046</v>
      </c>
      <c r="E234" s="816" t="s">
        <v>1755</v>
      </c>
      <c r="F234" s="814" t="s">
        <v>1743</v>
      </c>
      <c r="G234" s="814" t="s">
        <v>1787</v>
      </c>
      <c r="H234" s="814" t="s">
        <v>329</v>
      </c>
      <c r="I234" s="814" t="s">
        <v>2222</v>
      </c>
      <c r="J234" s="814" t="s">
        <v>2160</v>
      </c>
      <c r="K234" s="814" t="s">
        <v>2223</v>
      </c>
      <c r="L234" s="817">
        <v>1483.5</v>
      </c>
      <c r="M234" s="817">
        <v>26703</v>
      </c>
      <c r="N234" s="814">
        <v>18</v>
      </c>
      <c r="O234" s="818">
        <v>2</v>
      </c>
      <c r="P234" s="817">
        <v>26703</v>
      </c>
      <c r="Q234" s="819">
        <v>1</v>
      </c>
      <c r="R234" s="814">
        <v>18</v>
      </c>
      <c r="S234" s="819">
        <v>1</v>
      </c>
      <c r="T234" s="818">
        <v>2</v>
      </c>
      <c r="U234" s="820">
        <v>1</v>
      </c>
    </row>
    <row r="235" spans="1:21" ht="14.45" customHeight="1" x14ac:dyDescent="0.2">
      <c r="A235" s="813">
        <v>12</v>
      </c>
      <c r="B235" s="814" t="s">
        <v>1740</v>
      </c>
      <c r="C235" s="814" t="s">
        <v>1746</v>
      </c>
      <c r="D235" s="815" t="s">
        <v>4046</v>
      </c>
      <c r="E235" s="816" t="s">
        <v>1755</v>
      </c>
      <c r="F235" s="814" t="s">
        <v>1743</v>
      </c>
      <c r="G235" s="814" t="s">
        <v>1787</v>
      </c>
      <c r="H235" s="814" t="s">
        <v>329</v>
      </c>
      <c r="I235" s="814" t="s">
        <v>2224</v>
      </c>
      <c r="J235" s="814" t="s">
        <v>2225</v>
      </c>
      <c r="K235" s="814" t="s">
        <v>2137</v>
      </c>
      <c r="L235" s="817">
        <v>78.790000000000006</v>
      </c>
      <c r="M235" s="817">
        <v>709.11</v>
      </c>
      <c r="N235" s="814">
        <v>9</v>
      </c>
      <c r="O235" s="818">
        <v>1</v>
      </c>
      <c r="P235" s="817"/>
      <c r="Q235" s="819">
        <v>0</v>
      </c>
      <c r="R235" s="814"/>
      <c r="S235" s="819">
        <v>0</v>
      </c>
      <c r="T235" s="818"/>
      <c r="U235" s="820">
        <v>0</v>
      </c>
    </row>
    <row r="236" spans="1:21" ht="14.45" customHeight="1" x14ac:dyDescent="0.2">
      <c r="A236" s="813">
        <v>12</v>
      </c>
      <c r="B236" s="814" t="s">
        <v>1740</v>
      </c>
      <c r="C236" s="814" t="s">
        <v>1746</v>
      </c>
      <c r="D236" s="815" t="s">
        <v>4046</v>
      </c>
      <c r="E236" s="816" t="s">
        <v>1755</v>
      </c>
      <c r="F236" s="814" t="s">
        <v>1743</v>
      </c>
      <c r="G236" s="814" t="s">
        <v>1787</v>
      </c>
      <c r="H236" s="814" t="s">
        <v>329</v>
      </c>
      <c r="I236" s="814" t="s">
        <v>2224</v>
      </c>
      <c r="J236" s="814" t="s">
        <v>2225</v>
      </c>
      <c r="K236" s="814" t="s">
        <v>2137</v>
      </c>
      <c r="L236" s="817">
        <v>79.27</v>
      </c>
      <c r="M236" s="817">
        <v>4359.8500000000004</v>
      </c>
      <c r="N236" s="814">
        <v>55</v>
      </c>
      <c r="O236" s="818">
        <v>4</v>
      </c>
      <c r="P236" s="817">
        <v>713.43</v>
      </c>
      <c r="Q236" s="819">
        <v>0.16363636363636361</v>
      </c>
      <c r="R236" s="814">
        <v>9</v>
      </c>
      <c r="S236" s="819">
        <v>0.16363636363636364</v>
      </c>
      <c r="T236" s="818">
        <v>1</v>
      </c>
      <c r="U236" s="820">
        <v>0.25</v>
      </c>
    </row>
    <row r="237" spans="1:21" ht="14.45" customHeight="1" x14ac:dyDescent="0.2">
      <c r="A237" s="813">
        <v>12</v>
      </c>
      <c r="B237" s="814" t="s">
        <v>1740</v>
      </c>
      <c r="C237" s="814" t="s">
        <v>1746</v>
      </c>
      <c r="D237" s="815" t="s">
        <v>4046</v>
      </c>
      <c r="E237" s="816" t="s">
        <v>1755</v>
      </c>
      <c r="F237" s="814" t="s">
        <v>1743</v>
      </c>
      <c r="G237" s="814" t="s">
        <v>1787</v>
      </c>
      <c r="H237" s="814" t="s">
        <v>329</v>
      </c>
      <c r="I237" s="814" t="s">
        <v>2226</v>
      </c>
      <c r="J237" s="814" t="s">
        <v>2193</v>
      </c>
      <c r="K237" s="814" t="s">
        <v>2227</v>
      </c>
      <c r="L237" s="817">
        <v>1483.5</v>
      </c>
      <c r="M237" s="817">
        <v>13351.5</v>
      </c>
      <c r="N237" s="814">
        <v>9</v>
      </c>
      <c r="O237" s="818">
        <v>1</v>
      </c>
      <c r="P237" s="817"/>
      <c r="Q237" s="819">
        <v>0</v>
      </c>
      <c r="R237" s="814"/>
      <c r="S237" s="819">
        <v>0</v>
      </c>
      <c r="T237" s="818"/>
      <c r="U237" s="820">
        <v>0</v>
      </c>
    </row>
    <row r="238" spans="1:21" ht="14.45" customHeight="1" x14ac:dyDescent="0.2">
      <c r="A238" s="813">
        <v>12</v>
      </c>
      <c r="B238" s="814" t="s">
        <v>1740</v>
      </c>
      <c r="C238" s="814" t="s">
        <v>1746</v>
      </c>
      <c r="D238" s="815" t="s">
        <v>4046</v>
      </c>
      <c r="E238" s="816" t="s">
        <v>1755</v>
      </c>
      <c r="F238" s="814" t="s">
        <v>1743</v>
      </c>
      <c r="G238" s="814" t="s">
        <v>1787</v>
      </c>
      <c r="H238" s="814" t="s">
        <v>329</v>
      </c>
      <c r="I238" s="814" t="s">
        <v>2228</v>
      </c>
      <c r="J238" s="814" t="s">
        <v>2229</v>
      </c>
      <c r="K238" s="814" t="s">
        <v>2230</v>
      </c>
      <c r="L238" s="817">
        <v>108.59</v>
      </c>
      <c r="M238" s="817">
        <v>3692.0600000000004</v>
      </c>
      <c r="N238" s="814">
        <v>34</v>
      </c>
      <c r="O238" s="818">
        <v>2</v>
      </c>
      <c r="P238" s="817">
        <v>1737.44</v>
      </c>
      <c r="Q238" s="819">
        <v>0.47058823529411759</v>
      </c>
      <c r="R238" s="814">
        <v>16</v>
      </c>
      <c r="S238" s="819">
        <v>0.47058823529411764</v>
      </c>
      <c r="T238" s="818">
        <v>1</v>
      </c>
      <c r="U238" s="820">
        <v>0.5</v>
      </c>
    </row>
    <row r="239" spans="1:21" ht="14.45" customHeight="1" x14ac:dyDescent="0.2">
      <c r="A239" s="813">
        <v>12</v>
      </c>
      <c r="B239" s="814" t="s">
        <v>1740</v>
      </c>
      <c r="C239" s="814" t="s">
        <v>1746</v>
      </c>
      <c r="D239" s="815" t="s">
        <v>4046</v>
      </c>
      <c r="E239" s="816" t="s">
        <v>1755</v>
      </c>
      <c r="F239" s="814" t="s">
        <v>1743</v>
      </c>
      <c r="G239" s="814" t="s">
        <v>1787</v>
      </c>
      <c r="H239" s="814" t="s">
        <v>329</v>
      </c>
      <c r="I239" s="814" t="s">
        <v>2231</v>
      </c>
      <c r="J239" s="814" t="s">
        <v>2232</v>
      </c>
      <c r="K239" s="814" t="s">
        <v>2233</v>
      </c>
      <c r="L239" s="817">
        <v>1794</v>
      </c>
      <c r="M239" s="817">
        <v>26910</v>
      </c>
      <c r="N239" s="814">
        <v>15</v>
      </c>
      <c r="O239" s="818">
        <v>1</v>
      </c>
      <c r="P239" s="817">
        <v>26910</v>
      </c>
      <c r="Q239" s="819">
        <v>1</v>
      </c>
      <c r="R239" s="814">
        <v>15</v>
      </c>
      <c r="S239" s="819">
        <v>1</v>
      </c>
      <c r="T239" s="818">
        <v>1</v>
      </c>
      <c r="U239" s="820">
        <v>1</v>
      </c>
    </row>
    <row r="240" spans="1:21" ht="14.45" customHeight="1" x14ac:dyDescent="0.2">
      <c r="A240" s="813">
        <v>12</v>
      </c>
      <c r="B240" s="814" t="s">
        <v>1740</v>
      </c>
      <c r="C240" s="814" t="s">
        <v>1746</v>
      </c>
      <c r="D240" s="815" t="s">
        <v>4046</v>
      </c>
      <c r="E240" s="816" t="s">
        <v>1755</v>
      </c>
      <c r="F240" s="814" t="s">
        <v>1743</v>
      </c>
      <c r="G240" s="814" t="s">
        <v>1787</v>
      </c>
      <c r="H240" s="814" t="s">
        <v>329</v>
      </c>
      <c r="I240" s="814" t="s">
        <v>2234</v>
      </c>
      <c r="J240" s="814" t="s">
        <v>2235</v>
      </c>
      <c r="K240" s="814" t="s">
        <v>2236</v>
      </c>
      <c r="L240" s="817">
        <v>160.51</v>
      </c>
      <c r="M240" s="817">
        <v>1444.59</v>
      </c>
      <c r="N240" s="814">
        <v>9</v>
      </c>
      <c r="O240" s="818">
        <v>1</v>
      </c>
      <c r="P240" s="817"/>
      <c r="Q240" s="819">
        <v>0</v>
      </c>
      <c r="R240" s="814"/>
      <c r="S240" s="819">
        <v>0</v>
      </c>
      <c r="T240" s="818"/>
      <c r="U240" s="820">
        <v>0</v>
      </c>
    </row>
    <row r="241" spans="1:21" ht="14.45" customHeight="1" x14ac:dyDescent="0.2">
      <c r="A241" s="813">
        <v>12</v>
      </c>
      <c r="B241" s="814" t="s">
        <v>1740</v>
      </c>
      <c r="C241" s="814" t="s">
        <v>1746</v>
      </c>
      <c r="D241" s="815" t="s">
        <v>4046</v>
      </c>
      <c r="E241" s="816" t="s">
        <v>1755</v>
      </c>
      <c r="F241" s="814" t="s">
        <v>1743</v>
      </c>
      <c r="G241" s="814" t="s">
        <v>1787</v>
      </c>
      <c r="H241" s="814" t="s">
        <v>329</v>
      </c>
      <c r="I241" s="814" t="s">
        <v>2237</v>
      </c>
      <c r="J241" s="814" t="s">
        <v>2238</v>
      </c>
      <c r="K241" s="814" t="s">
        <v>2239</v>
      </c>
      <c r="L241" s="817">
        <v>179.02</v>
      </c>
      <c r="M241" s="817">
        <v>3759.42</v>
      </c>
      <c r="N241" s="814">
        <v>21</v>
      </c>
      <c r="O241" s="818">
        <v>1</v>
      </c>
      <c r="P241" s="817"/>
      <c r="Q241" s="819">
        <v>0</v>
      </c>
      <c r="R241" s="814"/>
      <c r="S241" s="819">
        <v>0</v>
      </c>
      <c r="T241" s="818"/>
      <c r="U241" s="820">
        <v>0</v>
      </c>
    </row>
    <row r="242" spans="1:21" ht="14.45" customHeight="1" x14ac:dyDescent="0.2">
      <c r="A242" s="813">
        <v>12</v>
      </c>
      <c r="B242" s="814" t="s">
        <v>1740</v>
      </c>
      <c r="C242" s="814" t="s">
        <v>1746</v>
      </c>
      <c r="D242" s="815" t="s">
        <v>4046</v>
      </c>
      <c r="E242" s="816" t="s">
        <v>1755</v>
      </c>
      <c r="F242" s="814" t="s">
        <v>1743</v>
      </c>
      <c r="G242" s="814" t="s">
        <v>1787</v>
      </c>
      <c r="H242" s="814" t="s">
        <v>329</v>
      </c>
      <c r="I242" s="814" t="s">
        <v>2240</v>
      </c>
      <c r="J242" s="814" t="s">
        <v>2241</v>
      </c>
      <c r="K242" s="814" t="s">
        <v>2242</v>
      </c>
      <c r="L242" s="817">
        <v>180.59</v>
      </c>
      <c r="M242" s="817">
        <v>1444.72</v>
      </c>
      <c r="N242" s="814">
        <v>8</v>
      </c>
      <c r="O242" s="818">
        <v>1</v>
      </c>
      <c r="P242" s="817">
        <v>1444.72</v>
      </c>
      <c r="Q242" s="819">
        <v>1</v>
      </c>
      <c r="R242" s="814">
        <v>8</v>
      </c>
      <c r="S242" s="819">
        <v>1</v>
      </c>
      <c r="T242" s="818">
        <v>1</v>
      </c>
      <c r="U242" s="820">
        <v>1</v>
      </c>
    </row>
    <row r="243" spans="1:21" ht="14.45" customHeight="1" x14ac:dyDescent="0.2">
      <c r="A243" s="813">
        <v>12</v>
      </c>
      <c r="B243" s="814" t="s">
        <v>1740</v>
      </c>
      <c r="C243" s="814" t="s">
        <v>1746</v>
      </c>
      <c r="D243" s="815" t="s">
        <v>4046</v>
      </c>
      <c r="E243" s="816" t="s">
        <v>1755</v>
      </c>
      <c r="F243" s="814" t="s">
        <v>1743</v>
      </c>
      <c r="G243" s="814" t="s">
        <v>1787</v>
      </c>
      <c r="H243" s="814" t="s">
        <v>329</v>
      </c>
      <c r="I243" s="814" t="s">
        <v>2243</v>
      </c>
      <c r="J243" s="814" t="s">
        <v>2244</v>
      </c>
      <c r="K243" s="814" t="s">
        <v>2245</v>
      </c>
      <c r="L243" s="817">
        <v>361.16</v>
      </c>
      <c r="M243" s="817">
        <v>2889.28</v>
      </c>
      <c r="N243" s="814">
        <v>8</v>
      </c>
      <c r="O243" s="818">
        <v>1</v>
      </c>
      <c r="P243" s="817">
        <v>2889.28</v>
      </c>
      <c r="Q243" s="819">
        <v>1</v>
      </c>
      <c r="R243" s="814">
        <v>8</v>
      </c>
      <c r="S243" s="819">
        <v>1</v>
      </c>
      <c r="T243" s="818">
        <v>1</v>
      </c>
      <c r="U243" s="820">
        <v>1</v>
      </c>
    </row>
    <row r="244" spans="1:21" ht="14.45" customHeight="1" x14ac:dyDescent="0.2">
      <c r="A244" s="813">
        <v>12</v>
      </c>
      <c r="B244" s="814" t="s">
        <v>1740</v>
      </c>
      <c r="C244" s="814" t="s">
        <v>1746</v>
      </c>
      <c r="D244" s="815" t="s">
        <v>4046</v>
      </c>
      <c r="E244" s="816" t="s">
        <v>1755</v>
      </c>
      <c r="F244" s="814" t="s">
        <v>1743</v>
      </c>
      <c r="G244" s="814" t="s">
        <v>1787</v>
      </c>
      <c r="H244" s="814" t="s">
        <v>329</v>
      </c>
      <c r="I244" s="814" t="s">
        <v>2246</v>
      </c>
      <c r="J244" s="814" t="s">
        <v>2247</v>
      </c>
      <c r="K244" s="814" t="s">
        <v>2248</v>
      </c>
      <c r="L244" s="817">
        <v>288.94</v>
      </c>
      <c r="M244" s="817">
        <v>1444.7</v>
      </c>
      <c r="N244" s="814">
        <v>5</v>
      </c>
      <c r="O244" s="818">
        <v>1</v>
      </c>
      <c r="P244" s="817">
        <v>1444.7</v>
      </c>
      <c r="Q244" s="819">
        <v>1</v>
      </c>
      <c r="R244" s="814">
        <v>5</v>
      </c>
      <c r="S244" s="819">
        <v>1</v>
      </c>
      <c r="T244" s="818">
        <v>1</v>
      </c>
      <c r="U244" s="820">
        <v>1</v>
      </c>
    </row>
    <row r="245" spans="1:21" ht="14.45" customHeight="1" x14ac:dyDescent="0.2">
      <c r="A245" s="813">
        <v>12</v>
      </c>
      <c r="B245" s="814" t="s">
        <v>1740</v>
      </c>
      <c r="C245" s="814" t="s">
        <v>1746</v>
      </c>
      <c r="D245" s="815" t="s">
        <v>4046</v>
      </c>
      <c r="E245" s="816" t="s">
        <v>1755</v>
      </c>
      <c r="F245" s="814" t="s">
        <v>1743</v>
      </c>
      <c r="G245" s="814" t="s">
        <v>1787</v>
      </c>
      <c r="H245" s="814" t="s">
        <v>329</v>
      </c>
      <c r="I245" s="814" t="s">
        <v>2249</v>
      </c>
      <c r="J245" s="814" t="s">
        <v>2167</v>
      </c>
      <c r="K245" s="814" t="s">
        <v>2250</v>
      </c>
      <c r="L245" s="817">
        <v>1483.5</v>
      </c>
      <c r="M245" s="817">
        <v>1483.5</v>
      </c>
      <c r="N245" s="814">
        <v>1</v>
      </c>
      <c r="O245" s="818">
        <v>1</v>
      </c>
      <c r="P245" s="817">
        <v>1483.5</v>
      </c>
      <c r="Q245" s="819">
        <v>1</v>
      </c>
      <c r="R245" s="814">
        <v>1</v>
      </c>
      <c r="S245" s="819">
        <v>1</v>
      </c>
      <c r="T245" s="818">
        <v>1</v>
      </c>
      <c r="U245" s="820">
        <v>1</v>
      </c>
    </row>
    <row r="246" spans="1:21" ht="14.45" customHeight="1" x14ac:dyDescent="0.2">
      <c r="A246" s="813">
        <v>12</v>
      </c>
      <c r="B246" s="814" t="s">
        <v>1740</v>
      </c>
      <c r="C246" s="814" t="s">
        <v>1746</v>
      </c>
      <c r="D246" s="815" t="s">
        <v>4046</v>
      </c>
      <c r="E246" s="816" t="s">
        <v>1755</v>
      </c>
      <c r="F246" s="814" t="s">
        <v>1743</v>
      </c>
      <c r="G246" s="814" t="s">
        <v>1787</v>
      </c>
      <c r="H246" s="814" t="s">
        <v>329</v>
      </c>
      <c r="I246" s="814" t="s">
        <v>2251</v>
      </c>
      <c r="J246" s="814" t="s">
        <v>2252</v>
      </c>
      <c r="K246" s="814" t="s">
        <v>2253</v>
      </c>
      <c r="L246" s="817">
        <v>1794</v>
      </c>
      <c r="M246" s="817">
        <v>37674</v>
      </c>
      <c r="N246" s="814">
        <v>21</v>
      </c>
      <c r="O246" s="818">
        <v>1</v>
      </c>
      <c r="P246" s="817">
        <v>37674</v>
      </c>
      <c r="Q246" s="819">
        <v>1</v>
      </c>
      <c r="R246" s="814">
        <v>21</v>
      </c>
      <c r="S246" s="819">
        <v>1</v>
      </c>
      <c r="T246" s="818">
        <v>1</v>
      </c>
      <c r="U246" s="820">
        <v>1</v>
      </c>
    </row>
    <row r="247" spans="1:21" ht="14.45" customHeight="1" x14ac:dyDescent="0.2">
      <c r="A247" s="813">
        <v>12</v>
      </c>
      <c r="B247" s="814" t="s">
        <v>1740</v>
      </c>
      <c r="C247" s="814" t="s">
        <v>1746</v>
      </c>
      <c r="D247" s="815" t="s">
        <v>4046</v>
      </c>
      <c r="E247" s="816" t="s">
        <v>1755</v>
      </c>
      <c r="F247" s="814" t="s">
        <v>1743</v>
      </c>
      <c r="G247" s="814" t="s">
        <v>1787</v>
      </c>
      <c r="H247" s="814" t="s">
        <v>329</v>
      </c>
      <c r="I247" s="814" t="s">
        <v>2254</v>
      </c>
      <c r="J247" s="814" t="s">
        <v>2255</v>
      </c>
      <c r="K247" s="814" t="s">
        <v>2256</v>
      </c>
      <c r="L247" s="817">
        <v>57.36</v>
      </c>
      <c r="M247" s="817">
        <v>1835.52</v>
      </c>
      <c r="N247" s="814">
        <v>32</v>
      </c>
      <c r="O247" s="818">
        <v>1</v>
      </c>
      <c r="P247" s="817"/>
      <c r="Q247" s="819">
        <v>0</v>
      </c>
      <c r="R247" s="814"/>
      <c r="S247" s="819">
        <v>0</v>
      </c>
      <c r="T247" s="818"/>
      <c r="U247" s="820">
        <v>0</v>
      </c>
    </row>
    <row r="248" spans="1:21" ht="14.45" customHeight="1" x14ac:dyDescent="0.2">
      <c r="A248" s="813">
        <v>12</v>
      </c>
      <c r="B248" s="814" t="s">
        <v>1740</v>
      </c>
      <c r="C248" s="814" t="s">
        <v>1746</v>
      </c>
      <c r="D248" s="815" t="s">
        <v>4046</v>
      </c>
      <c r="E248" s="816" t="s">
        <v>1755</v>
      </c>
      <c r="F248" s="814" t="s">
        <v>1743</v>
      </c>
      <c r="G248" s="814" t="s">
        <v>1787</v>
      </c>
      <c r="H248" s="814" t="s">
        <v>329</v>
      </c>
      <c r="I248" s="814" t="s">
        <v>2257</v>
      </c>
      <c r="J248" s="814" t="s">
        <v>2258</v>
      </c>
      <c r="K248" s="814" t="s">
        <v>2259</v>
      </c>
      <c r="L248" s="817">
        <v>180.59</v>
      </c>
      <c r="M248" s="817">
        <v>1444.72</v>
      </c>
      <c r="N248" s="814">
        <v>8</v>
      </c>
      <c r="O248" s="818">
        <v>1</v>
      </c>
      <c r="P248" s="817">
        <v>1444.72</v>
      </c>
      <c r="Q248" s="819">
        <v>1</v>
      </c>
      <c r="R248" s="814">
        <v>8</v>
      </c>
      <c r="S248" s="819">
        <v>1</v>
      </c>
      <c r="T248" s="818">
        <v>1</v>
      </c>
      <c r="U248" s="820">
        <v>1</v>
      </c>
    </row>
    <row r="249" spans="1:21" ht="14.45" customHeight="1" x14ac:dyDescent="0.2">
      <c r="A249" s="813">
        <v>12</v>
      </c>
      <c r="B249" s="814" t="s">
        <v>1740</v>
      </c>
      <c r="C249" s="814" t="s">
        <v>1746</v>
      </c>
      <c r="D249" s="815" t="s">
        <v>4046</v>
      </c>
      <c r="E249" s="816" t="s">
        <v>1755</v>
      </c>
      <c r="F249" s="814" t="s">
        <v>1743</v>
      </c>
      <c r="G249" s="814" t="s">
        <v>1787</v>
      </c>
      <c r="H249" s="814" t="s">
        <v>329</v>
      </c>
      <c r="I249" s="814" t="s">
        <v>2260</v>
      </c>
      <c r="J249" s="814" t="s">
        <v>2261</v>
      </c>
      <c r="K249" s="814" t="s">
        <v>2262</v>
      </c>
      <c r="L249" s="817">
        <v>109.28</v>
      </c>
      <c r="M249" s="817">
        <v>1311.3600000000001</v>
      </c>
      <c r="N249" s="814">
        <v>12</v>
      </c>
      <c r="O249" s="818">
        <v>1</v>
      </c>
      <c r="P249" s="817"/>
      <c r="Q249" s="819">
        <v>0</v>
      </c>
      <c r="R249" s="814"/>
      <c r="S249" s="819">
        <v>0</v>
      </c>
      <c r="T249" s="818"/>
      <c r="U249" s="820">
        <v>0</v>
      </c>
    </row>
    <row r="250" spans="1:21" ht="14.45" customHeight="1" x14ac:dyDescent="0.2">
      <c r="A250" s="813">
        <v>12</v>
      </c>
      <c r="B250" s="814" t="s">
        <v>1740</v>
      </c>
      <c r="C250" s="814" t="s">
        <v>1746</v>
      </c>
      <c r="D250" s="815" t="s">
        <v>4046</v>
      </c>
      <c r="E250" s="816" t="s">
        <v>1757</v>
      </c>
      <c r="F250" s="814" t="s">
        <v>1741</v>
      </c>
      <c r="G250" s="814" t="s">
        <v>2263</v>
      </c>
      <c r="H250" s="814" t="s">
        <v>647</v>
      </c>
      <c r="I250" s="814" t="s">
        <v>2264</v>
      </c>
      <c r="J250" s="814" t="s">
        <v>1687</v>
      </c>
      <c r="K250" s="814" t="s">
        <v>2265</v>
      </c>
      <c r="L250" s="817">
        <v>23.4</v>
      </c>
      <c r="M250" s="817">
        <v>46.8</v>
      </c>
      <c r="N250" s="814">
        <v>2</v>
      </c>
      <c r="O250" s="818">
        <v>0.5</v>
      </c>
      <c r="P250" s="817">
        <v>46.8</v>
      </c>
      <c r="Q250" s="819">
        <v>1</v>
      </c>
      <c r="R250" s="814">
        <v>2</v>
      </c>
      <c r="S250" s="819">
        <v>1</v>
      </c>
      <c r="T250" s="818">
        <v>0.5</v>
      </c>
      <c r="U250" s="820">
        <v>1</v>
      </c>
    </row>
    <row r="251" spans="1:21" ht="14.45" customHeight="1" x14ac:dyDescent="0.2">
      <c r="A251" s="813">
        <v>12</v>
      </c>
      <c r="B251" s="814" t="s">
        <v>1740</v>
      </c>
      <c r="C251" s="814" t="s">
        <v>1746</v>
      </c>
      <c r="D251" s="815" t="s">
        <v>4046</v>
      </c>
      <c r="E251" s="816" t="s">
        <v>1757</v>
      </c>
      <c r="F251" s="814" t="s">
        <v>1741</v>
      </c>
      <c r="G251" s="814" t="s">
        <v>1853</v>
      </c>
      <c r="H251" s="814" t="s">
        <v>329</v>
      </c>
      <c r="I251" s="814" t="s">
        <v>1854</v>
      </c>
      <c r="J251" s="814" t="s">
        <v>1855</v>
      </c>
      <c r="K251" s="814" t="s">
        <v>1856</v>
      </c>
      <c r="L251" s="817">
        <v>0</v>
      </c>
      <c r="M251" s="817">
        <v>0</v>
      </c>
      <c r="N251" s="814">
        <v>13</v>
      </c>
      <c r="O251" s="818">
        <v>7</v>
      </c>
      <c r="P251" s="817">
        <v>0</v>
      </c>
      <c r="Q251" s="819"/>
      <c r="R251" s="814">
        <v>12</v>
      </c>
      <c r="S251" s="819">
        <v>0.92307692307692313</v>
      </c>
      <c r="T251" s="818">
        <v>6.5</v>
      </c>
      <c r="U251" s="820">
        <v>0.9285714285714286</v>
      </c>
    </row>
    <row r="252" spans="1:21" ht="14.45" customHeight="1" x14ac:dyDescent="0.2">
      <c r="A252" s="813">
        <v>12</v>
      </c>
      <c r="B252" s="814" t="s">
        <v>1740</v>
      </c>
      <c r="C252" s="814" t="s">
        <v>1746</v>
      </c>
      <c r="D252" s="815" t="s">
        <v>4046</v>
      </c>
      <c r="E252" s="816" t="s">
        <v>1757</v>
      </c>
      <c r="F252" s="814" t="s">
        <v>1741</v>
      </c>
      <c r="G252" s="814" t="s">
        <v>1853</v>
      </c>
      <c r="H252" s="814" t="s">
        <v>329</v>
      </c>
      <c r="I252" s="814" t="s">
        <v>2266</v>
      </c>
      <c r="J252" s="814" t="s">
        <v>2267</v>
      </c>
      <c r="K252" s="814" t="s">
        <v>2268</v>
      </c>
      <c r="L252" s="817">
        <v>0</v>
      </c>
      <c r="M252" s="817">
        <v>0</v>
      </c>
      <c r="N252" s="814">
        <v>23</v>
      </c>
      <c r="O252" s="818">
        <v>12</v>
      </c>
      <c r="P252" s="817">
        <v>0</v>
      </c>
      <c r="Q252" s="819"/>
      <c r="R252" s="814">
        <v>19</v>
      </c>
      <c r="S252" s="819">
        <v>0.82608695652173914</v>
      </c>
      <c r="T252" s="818">
        <v>8.5</v>
      </c>
      <c r="U252" s="820">
        <v>0.70833333333333337</v>
      </c>
    </row>
    <row r="253" spans="1:21" ht="14.45" customHeight="1" x14ac:dyDescent="0.2">
      <c r="A253" s="813">
        <v>12</v>
      </c>
      <c r="B253" s="814" t="s">
        <v>1740</v>
      </c>
      <c r="C253" s="814" t="s">
        <v>1746</v>
      </c>
      <c r="D253" s="815" t="s">
        <v>4046</v>
      </c>
      <c r="E253" s="816" t="s">
        <v>1757</v>
      </c>
      <c r="F253" s="814" t="s">
        <v>1741</v>
      </c>
      <c r="G253" s="814" t="s">
        <v>2269</v>
      </c>
      <c r="H253" s="814" t="s">
        <v>329</v>
      </c>
      <c r="I253" s="814" t="s">
        <v>2270</v>
      </c>
      <c r="J253" s="814" t="s">
        <v>2271</v>
      </c>
      <c r="K253" s="814" t="s">
        <v>2272</v>
      </c>
      <c r="L253" s="817">
        <v>80.19</v>
      </c>
      <c r="M253" s="817">
        <v>80.19</v>
      </c>
      <c r="N253" s="814">
        <v>1</v>
      </c>
      <c r="O253" s="818">
        <v>1</v>
      </c>
      <c r="P253" s="817"/>
      <c r="Q253" s="819">
        <v>0</v>
      </c>
      <c r="R253" s="814"/>
      <c r="S253" s="819">
        <v>0</v>
      </c>
      <c r="T253" s="818"/>
      <c r="U253" s="820">
        <v>0</v>
      </c>
    </row>
    <row r="254" spans="1:21" ht="14.45" customHeight="1" x14ac:dyDescent="0.2">
      <c r="A254" s="813">
        <v>12</v>
      </c>
      <c r="B254" s="814" t="s">
        <v>1740</v>
      </c>
      <c r="C254" s="814" t="s">
        <v>1746</v>
      </c>
      <c r="D254" s="815" t="s">
        <v>4046</v>
      </c>
      <c r="E254" s="816" t="s">
        <v>1757</v>
      </c>
      <c r="F254" s="814" t="s">
        <v>1741</v>
      </c>
      <c r="G254" s="814" t="s">
        <v>2269</v>
      </c>
      <c r="H254" s="814" t="s">
        <v>329</v>
      </c>
      <c r="I254" s="814" t="s">
        <v>2273</v>
      </c>
      <c r="J254" s="814" t="s">
        <v>2274</v>
      </c>
      <c r="K254" s="814" t="s">
        <v>2275</v>
      </c>
      <c r="L254" s="817">
        <v>123.47</v>
      </c>
      <c r="M254" s="817">
        <v>123.47</v>
      </c>
      <c r="N254" s="814">
        <v>1</v>
      </c>
      <c r="O254" s="818">
        <v>0.5</v>
      </c>
      <c r="P254" s="817"/>
      <c r="Q254" s="819">
        <v>0</v>
      </c>
      <c r="R254" s="814"/>
      <c r="S254" s="819">
        <v>0</v>
      </c>
      <c r="T254" s="818"/>
      <c r="U254" s="820">
        <v>0</v>
      </c>
    </row>
    <row r="255" spans="1:21" ht="14.45" customHeight="1" x14ac:dyDescent="0.2">
      <c r="A255" s="813">
        <v>12</v>
      </c>
      <c r="B255" s="814" t="s">
        <v>1740</v>
      </c>
      <c r="C255" s="814" t="s">
        <v>1746</v>
      </c>
      <c r="D255" s="815" t="s">
        <v>4046</v>
      </c>
      <c r="E255" s="816" t="s">
        <v>1757</v>
      </c>
      <c r="F255" s="814" t="s">
        <v>1741</v>
      </c>
      <c r="G255" s="814" t="s">
        <v>1877</v>
      </c>
      <c r="H255" s="814" t="s">
        <v>647</v>
      </c>
      <c r="I255" s="814" t="s">
        <v>1878</v>
      </c>
      <c r="J255" s="814" t="s">
        <v>1879</v>
      </c>
      <c r="K255" s="814" t="s">
        <v>1880</v>
      </c>
      <c r="L255" s="817">
        <v>1091.0899999999999</v>
      </c>
      <c r="M255" s="817">
        <v>3273.2699999999995</v>
      </c>
      <c r="N255" s="814">
        <v>3</v>
      </c>
      <c r="O255" s="818">
        <v>1</v>
      </c>
      <c r="P255" s="817">
        <v>3273.2699999999995</v>
      </c>
      <c r="Q255" s="819">
        <v>1</v>
      </c>
      <c r="R255" s="814">
        <v>3</v>
      </c>
      <c r="S255" s="819">
        <v>1</v>
      </c>
      <c r="T255" s="818">
        <v>1</v>
      </c>
      <c r="U255" s="820">
        <v>1</v>
      </c>
    </row>
    <row r="256" spans="1:21" ht="14.45" customHeight="1" x14ac:dyDescent="0.2">
      <c r="A256" s="813">
        <v>12</v>
      </c>
      <c r="B256" s="814" t="s">
        <v>1740</v>
      </c>
      <c r="C256" s="814" t="s">
        <v>1746</v>
      </c>
      <c r="D256" s="815" t="s">
        <v>4046</v>
      </c>
      <c r="E256" s="816" t="s">
        <v>1757</v>
      </c>
      <c r="F256" s="814" t="s">
        <v>1741</v>
      </c>
      <c r="G256" s="814" t="s">
        <v>1877</v>
      </c>
      <c r="H256" s="814" t="s">
        <v>329</v>
      </c>
      <c r="I256" s="814" t="s">
        <v>2276</v>
      </c>
      <c r="J256" s="814" t="s">
        <v>2277</v>
      </c>
      <c r="K256" s="814" t="s">
        <v>1880</v>
      </c>
      <c r="L256" s="817">
        <v>1091.0899999999999</v>
      </c>
      <c r="M256" s="817">
        <v>7637.6299999999992</v>
      </c>
      <c r="N256" s="814">
        <v>7</v>
      </c>
      <c r="O256" s="818">
        <v>3</v>
      </c>
      <c r="P256" s="817"/>
      <c r="Q256" s="819">
        <v>0</v>
      </c>
      <c r="R256" s="814"/>
      <c r="S256" s="819">
        <v>0</v>
      </c>
      <c r="T256" s="818"/>
      <c r="U256" s="820">
        <v>0</v>
      </c>
    </row>
    <row r="257" spans="1:21" ht="14.45" customHeight="1" x14ac:dyDescent="0.2">
      <c r="A257" s="813">
        <v>12</v>
      </c>
      <c r="B257" s="814" t="s">
        <v>1740</v>
      </c>
      <c r="C257" s="814" t="s">
        <v>1746</v>
      </c>
      <c r="D257" s="815" t="s">
        <v>4046</v>
      </c>
      <c r="E257" s="816" t="s">
        <v>1757</v>
      </c>
      <c r="F257" s="814" t="s">
        <v>1741</v>
      </c>
      <c r="G257" s="814" t="s">
        <v>2278</v>
      </c>
      <c r="H257" s="814" t="s">
        <v>329</v>
      </c>
      <c r="I257" s="814" t="s">
        <v>2279</v>
      </c>
      <c r="J257" s="814" t="s">
        <v>2280</v>
      </c>
      <c r="K257" s="814" t="s">
        <v>2281</v>
      </c>
      <c r="L257" s="817">
        <v>97.96</v>
      </c>
      <c r="M257" s="817">
        <v>97.96</v>
      </c>
      <c r="N257" s="814">
        <v>1</v>
      </c>
      <c r="O257" s="818">
        <v>0.5</v>
      </c>
      <c r="P257" s="817">
        <v>97.96</v>
      </c>
      <c r="Q257" s="819">
        <v>1</v>
      </c>
      <c r="R257" s="814">
        <v>1</v>
      </c>
      <c r="S257" s="819">
        <v>1</v>
      </c>
      <c r="T257" s="818">
        <v>0.5</v>
      </c>
      <c r="U257" s="820">
        <v>1</v>
      </c>
    </row>
    <row r="258" spans="1:21" ht="14.45" customHeight="1" x14ac:dyDescent="0.2">
      <c r="A258" s="813">
        <v>12</v>
      </c>
      <c r="B258" s="814" t="s">
        <v>1740</v>
      </c>
      <c r="C258" s="814" t="s">
        <v>1746</v>
      </c>
      <c r="D258" s="815" t="s">
        <v>4046</v>
      </c>
      <c r="E258" s="816" t="s">
        <v>1757</v>
      </c>
      <c r="F258" s="814" t="s">
        <v>1741</v>
      </c>
      <c r="G258" s="814" t="s">
        <v>1822</v>
      </c>
      <c r="H258" s="814" t="s">
        <v>329</v>
      </c>
      <c r="I258" s="814" t="s">
        <v>1886</v>
      </c>
      <c r="J258" s="814" t="s">
        <v>1887</v>
      </c>
      <c r="K258" s="814" t="s">
        <v>1603</v>
      </c>
      <c r="L258" s="817">
        <v>168.41</v>
      </c>
      <c r="M258" s="817">
        <v>168.41</v>
      </c>
      <c r="N258" s="814">
        <v>1</v>
      </c>
      <c r="O258" s="818">
        <v>1</v>
      </c>
      <c r="P258" s="817">
        <v>168.41</v>
      </c>
      <c r="Q258" s="819">
        <v>1</v>
      </c>
      <c r="R258" s="814">
        <v>1</v>
      </c>
      <c r="S258" s="819">
        <v>1</v>
      </c>
      <c r="T258" s="818">
        <v>1</v>
      </c>
      <c r="U258" s="820">
        <v>1</v>
      </c>
    </row>
    <row r="259" spans="1:21" ht="14.45" customHeight="1" x14ac:dyDescent="0.2">
      <c r="A259" s="813">
        <v>12</v>
      </c>
      <c r="B259" s="814" t="s">
        <v>1740</v>
      </c>
      <c r="C259" s="814" t="s">
        <v>1746</v>
      </c>
      <c r="D259" s="815" t="s">
        <v>4046</v>
      </c>
      <c r="E259" s="816" t="s">
        <v>1757</v>
      </c>
      <c r="F259" s="814" t="s">
        <v>1741</v>
      </c>
      <c r="G259" s="814" t="s">
        <v>1822</v>
      </c>
      <c r="H259" s="814" t="s">
        <v>329</v>
      </c>
      <c r="I259" s="814" t="s">
        <v>2282</v>
      </c>
      <c r="J259" s="814" t="s">
        <v>1887</v>
      </c>
      <c r="K259" s="814" t="s">
        <v>1890</v>
      </c>
      <c r="L259" s="817">
        <v>235.78</v>
      </c>
      <c r="M259" s="817">
        <v>707.34</v>
      </c>
      <c r="N259" s="814">
        <v>3</v>
      </c>
      <c r="O259" s="818">
        <v>2</v>
      </c>
      <c r="P259" s="817"/>
      <c r="Q259" s="819">
        <v>0</v>
      </c>
      <c r="R259" s="814"/>
      <c r="S259" s="819">
        <v>0</v>
      </c>
      <c r="T259" s="818"/>
      <c r="U259" s="820">
        <v>0</v>
      </c>
    </row>
    <row r="260" spans="1:21" ht="14.45" customHeight="1" x14ac:dyDescent="0.2">
      <c r="A260" s="813">
        <v>12</v>
      </c>
      <c r="B260" s="814" t="s">
        <v>1740</v>
      </c>
      <c r="C260" s="814" t="s">
        <v>1746</v>
      </c>
      <c r="D260" s="815" t="s">
        <v>4046</v>
      </c>
      <c r="E260" s="816" t="s">
        <v>1757</v>
      </c>
      <c r="F260" s="814" t="s">
        <v>1741</v>
      </c>
      <c r="G260" s="814" t="s">
        <v>2283</v>
      </c>
      <c r="H260" s="814" t="s">
        <v>647</v>
      </c>
      <c r="I260" s="814" t="s">
        <v>2284</v>
      </c>
      <c r="J260" s="814" t="s">
        <v>1159</v>
      </c>
      <c r="K260" s="814" t="s">
        <v>2285</v>
      </c>
      <c r="L260" s="817">
        <v>176.32</v>
      </c>
      <c r="M260" s="817">
        <v>176.32</v>
      </c>
      <c r="N260" s="814">
        <v>1</v>
      </c>
      <c r="O260" s="818">
        <v>1</v>
      </c>
      <c r="P260" s="817">
        <v>176.32</v>
      </c>
      <c r="Q260" s="819">
        <v>1</v>
      </c>
      <c r="R260" s="814">
        <v>1</v>
      </c>
      <c r="S260" s="819">
        <v>1</v>
      </c>
      <c r="T260" s="818">
        <v>1</v>
      </c>
      <c r="U260" s="820">
        <v>1</v>
      </c>
    </row>
    <row r="261" spans="1:21" ht="14.45" customHeight="1" x14ac:dyDescent="0.2">
      <c r="A261" s="813">
        <v>12</v>
      </c>
      <c r="B261" s="814" t="s">
        <v>1740</v>
      </c>
      <c r="C261" s="814" t="s">
        <v>1746</v>
      </c>
      <c r="D261" s="815" t="s">
        <v>4046</v>
      </c>
      <c r="E261" s="816" t="s">
        <v>1757</v>
      </c>
      <c r="F261" s="814" t="s">
        <v>1741</v>
      </c>
      <c r="G261" s="814" t="s">
        <v>2286</v>
      </c>
      <c r="H261" s="814" t="s">
        <v>329</v>
      </c>
      <c r="I261" s="814" t="s">
        <v>2287</v>
      </c>
      <c r="J261" s="814" t="s">
        <v>2288</v>
      </c>
      <c r="K261" s="814" t="s">
        <v>2289</v>
      </c>
      <c r="L261" s="817">
        <v>58.86</v>
      </c>
      <c r="M261" s="817">
        <v>117.72</v>
      </c>
      <c r="N261" s="814">
        <v>2</v>
      </c>
      <c r="O261" s="818">
        <v>1</v>
      </c>
      <c r="P261" s="817"/>
      <c r="Q261" s="819">
        <v>0</v>
      </c>
      <c r="R261" s="814"/>
      <c r="S261" s="819">
        <v>0</v>
      </c>
      <c r="T261" s="818"/>
      <c r="U261" s="820">
        <v>0</v>
      </c>
    </row>
    <row r="262" spans="1:21" ht="14.45" customHeight="1" x14ac:dyDescent="0.2">
      <c r="A262" s="813">
        <v>12</v>
      </c>
      <c r="B262" s="814" t="s">
        <v>1740</v>
      </c>
      <c r="C262" s="814" t="s">
        <v>1746</v>
      </c>
      <c r="D262" s="815" t="s">
        <v>4046</v>
      </c>
      <c r="E262" s="816" t="s">
        <v>1757</v>
      </c>
      <c r="F262" s="814" t="s">
        <v>1741</v>
      </c>
      <c r="G262" s="814" t="s">
        <v>1891</v>
      </c>
      <c r="H262" s="814" t="s">
        <v>329</v>
      </c>
      <c r="I262" s="814" t="s">
        <v>1892</v>
      </c>
      <c r="J262" s="814" t="s">
        <v>1893</v>
      </c>
      <c r="K262" s="814" t="s">
        <v>1603</v>
      </c>
      <c r="L262" s="817">
        <v>78.33</v>
      </c>
      <c r="M262" s="817">
        <v>313.32</v>
      </c>
      <c r="N262" s="814">
        <v>4</v>
      </c>
      <c r="O262" s="818">
        <v>1.5</v>
      </c>
      <c r="P262" s="817"/>
      <c r="Q262" s="819">
        <v>0</v>
      </c>
      <c r="R262" s="814"/>
      <c r="S262" s="819">
        <v>0</v>
      </c>
      <c r="T262" s="818"/>
      <c r="U262" s="820">
        <v>0</v>
      </c>
    </row>
    <row r="263" spans="1:21" ht="14.45" customHeight="1" x14ac:dyDescent="0.2">
      <c r="A263" s="813">
        <v>12</v>
      </c>
      <c r="B263" s="814" t="s">
        <v>1740</v>
      </c>
      <c r="C263" s="814" t="s">
        <v>1746</v>
      </c>
      <c r="D263" s="815" t="s">
        <v>4046</v>
      </c>
      <c r="E263" s="816" t="s">
        <v>1757</v>
      </c>
      <c r="F263" s="814" t="s">
        <v>1741</v>
      </c>
      <c r="G263" s="814" t="s">
        <v>1891</v>
      </c>
      <c r="H263" s="814" t="s">
        <v>329</v>
      </c>
      <c r="I263" s="814" t="s">
        <v>1895</v>
      </c>
      <c r="J263" s="814" t="s">
        <v>1893</v>
      </c>
      <c r="K263" s="814" t="s">
        <v>1603</v>
      </c>
      <c r="L263" s="817">
        <v>78.33</v>
      </c>
      <c r="M263" s="817">
        <v>156.66</v>
      </c>
      <c r="N263" s="814">
        <v>2</v>
      </c>
      <c r="O263" s="818">
        <v>1</v>
      </c>
      <c r="P263" s="817"/>
      <c r="Q263" s="819">
        <v>0</v>
      </c>
      <c r="R263" s="814"/>
      <c r="S263" s="819">
        <v>0</v>
      </c>
      <c r="T263" s="818"/>
      <c r="U263" s="820">
        <v>0</v>
      </c>
    </row>
    <row r="264" spans="1:21" ht="14.45" customHeight="1" x14ac:dyDescent="0.2">
      <c r="A264" s="813">
        <v>12</v>
      </c>
      <c r="B264" s="814" t="s">
        <v>1740</v>
      </c>
      <c r="C264" s="814" t="s">
        <v>1746</v>
      </c>
      <c r="D264" s="815" t="s">
        <v>4046</v>
      </c>
      <c r="E264" s="816" t="s">
        <v>1757</v>
      </c>
      <c r="F264" s="814" t="s">
        <v>1741</v>
      </c>
      <c r="G264" s="814" t="s">
        <v>1923</v>
      </c>
      <c r="H264" s="814" t="s">
        <v>647</v>
      </c>
      <c r="I264" s="814" t="s">
        <v>2290</v>
      </c>
      <c r="J264" s="814" t="s">
        <v>1925</v>
      </c>
      <c r="K264" s="814" t="s">
        <v>2291</v>
      </c>
      <c r="L264" s="817">
        <v>134.61000000000001</v>
      </c>
      <c r="M264" s="817">
        <v>134.61000000000001</v>
      </c>
      <c r="N264" s="814">
        <v>1</v>
      </c>
      <c r="O264" s="818">
        <v>1</v>
      </c>
      <c r="P264" s="817">
        <v>134.61000000000001</v>
      </c>
      <c r="Q264" s="819">
        <v>1</v>
      </c>
      <c r="R264" s="814">
        <v>1</v>
      </c>
      <c r="S264" s="819">
        <v>1</v>
      </c>
      <c r="T264" s="818">
        <v>1</v>
      </c>
      <c r="U264" s="820">
        <v>1</v>
      </c>
    </row>
    <row r="265" spans="1:21" ht="14.45" customHeight="1" x14ac:dyDescent="0.2">
      <c r="A265" s="813">
        <v>12</v>
      </c>
      <c r="B265" s="814" t="s">
        <v>1740</v>
      </c>
      <c r="C265" s="814" t="s">
        <v>1746</v>
      </c>
      <c r="D265" s="815" t="s">
        <v>4046</v>
      </c>
      <c r="E265" s="816" t="s">
        <v>1757</v>
      </c>
      <c r="F265" s="814" t="s">
        <v>1741</v>
      </c>
      <c r="G265" s="814" t="s">
        <v>1927</v>
      </c>
      <c r="H265" s="814" t="s">
        <v>329</v>
      </c>
      <c r="I265" s="814" t="s">
        <v>2292</v>
      </c>
      <c r="J265" s="814" t="s">
        <v>2293</v>
      </c>
      <c r="K265" s="814" t="s">
        <v>2294</v>
      </c>
      <c r="L265" s="817">
        <v>46.75</v>
      </c>
      <c r="M265" s="817">
        <v>187</v>
      </c>
      <c r="N265" s="814">
        <v>4</v>
      </c>
      <c r="O265" s="818">
        <v>1</v>
      </c>
      <c r="P265" s="817"/>
      <c r="Q265" s="819">
        <v>0</v>
      </c>
      <c r="R265" s="814"/>
      <c r="S265" s="819">
        <v>0</v>
      </c>
      <c r="T265" s="818"/>
      <c r="U265" s="820">
        <v>0</v>
      </c>
    </row>
    <row r="266" spans="1:21" ht="14.45" customHeight="1" x14ac:dyDescent="0.2">
      <c r="A266" s="813">
        <v>12</v>
      </c>
      <c r="B266" s="814" t="s">
        <v>1740</v>
      </c>
      <c r="C266" s="814" t="s">
        <v>1746</v>
      </c>
      <c r="D266" s="815" t="s">
        <v>4046</v>
      </c>
      <c r="E266" s="816" t="s">
        <v>1757</v>
      </c>
      <c r="F266" s="814" t="s">
        <v>1741</v>
      </c>
      <c r="G266" s="814" t="s">
        <v>2295</v>
      </c>
      <c r="H266" s="814" t="s">
        <v>329</v>
      </c>
      <c r="I266" s="814" t="s">
        <v>2296</v>
      </c>
      <c r="J266" s="814" t="s">
        <v>2297</v>
      </c>
      <c r="K266" s="814" t="s">
        <v>2298</v>
      </c>
      <c r="L266" s="817">
        <v>88.31</v>
      </c>
      <c r="M266" s="817">
        <v>176.62</v>
      </c>
      <c r="N266" s="814">
        <v>2</v>
      </c>
      <c r="O266" s="818">
        <v>1</v>
      </c>
      <c r="P266" s="817"/>
      <c r="Q266" s="819">
        <v>0</v>
      </c>
      <c r="R266" s="814"/>
      <c r="S266" s="819">
        <v>0</v>
      </c>
      <c r="T266" s="818"/>
      <c r="U266" s="820">
        <v>0</v>
      </c>
    </row>
    <row r="267" spans="1:21" ht="14.45" customHeight="1" x14ac:dyDescent="0.2">
      <c r="A267" s="813">
        <v>12</v>
      </c>
      <c r="B267" s="814" t="s">
        <v>1740</v>
      </c>
      <c r="C267" s="814" t="s">
        <v>1746</v>
      </c>
      <c r="D267" s="815" t="s">
        <v>4046</v>
      </c>
      <c r="E267" s="816" t="s">
        <v>1757</v>
      </c>
      <c r="F267" s="814" t="s">
        <v>1741</v>
      </c>
      <c r="G267" s="814" t="s">
        <v>2299</v>
      </c>
      <c r="H267" s="814" t="s">
        <v>329</v>
      </c>
      <c r="I267" s="814" t="s">
        <v>2300</v>
      </c>
      <c r="J267" s="814" t="s">
        <v>2301</v>
      </c>
      <c r="K267" s="814" t="s">
        <v>2302</v>
      </c>
      <c r="L267" s="817">
        <v>76.400000000000006</v>
      </c>
      <c r="M267" s="817">
        <v>305.60000000000002</v>
      </c>
      <c r="N267" s="814">
        <v>4</v>
      </c>
      <c r="O267" s="818">
        <v>1.5</v>
      </c>
      <c r="P267" s="817">
        <v>305.60000000000002</v>
      </c>
      <c r="Q267" s="819">
        <v>1</v>
      </c>
      <c r="R267" s="814">
        <v>4</v>
      </c>
      <c r="S267" s="819">
        <v>1</v>
      </c>
      <c r="T267" s="818">
        <v>1.5</v>
      </c>
      <c r="U267" s="820">
        <v>1</v>
      </c>
    </row>
    <row r="268" spans="1:21" ht="14.45" customHeight="1" x14ac:dyDescent="0.2">
      <c r="A268" s="813">
        <v>12</v>
      </c>
      <c r="B268" s="814" t="s">
        <v>1740</v>
      </c>
      <c r="C268" s="814" t="s">
        <v>1746</v>
      </c>
      <c r="D268" s="815" t="s">
        <v>4046</v>
      </c>
      <c r="E268" s="816" t="s">
        <v>1757</v>
      </c>
      <c r="F268" s="814" t="s">
        <v>1741</v>
      </c>
      <c r="G268" s="814" t="s">
        <v>1935</v>
      </c>
      <c r="H268" s="814" t="s">
        <v>329</v>
      </c>
      <c r="I268" s="814" t="s">
        <v>1936</v>
      </c>
      <c r="J268" s="814" t="s">
        <v>1937</v>
      </c>
      <c r="K268" s="814" t="s">
        <v>1938</v>
      </c>
      <c r="L268" s="817">
        <v>1740.47</v>
      </c>
      <c r="M268" s="817">
        <v>3480.94</v>
      </c>
      <c r="N268" s="814">
        <v>2</v>
      </c>
      <c r="O268" s="818">
        <v>2</v>
      </c>
      <c r="P268" s="817"/>
      <c r="Q268" s="819">
        <v>0</v>
      </c>
      <c r="R268" s="814"/>
      <c r="S268" s="819">
        <v>0</v>
      </c>
      <c r="T268" s="818"/>
      <c r="U268" s="820">
        <v>0</v>
      </c>
    </row>
    <row r="269" spans="1:21" ht="14.45" customHeight="1" x14ac:dyDescent="0.2">
      <c r="A269" s="813">
        <v>12</v>
      </c>
      <c r="B269" s="814" t="s">
        <v>1740</v>
      </c>
      <c r="C269" s="814" t="s">
        <v>1746</v>
      </c>
      <c r="D269" s="815" t="s">
        <v>4046</v>
      </c>
      <c r="E269" s="816" t="s">
        <v>1757</v>
      </c>
      <c r="F269" s="814" t="s">
        <v>1741</v>
      </c>
      <c r="G269" s="814" t="s">
        <v>1839</v>
      </c>
      <c r="H269" s="814" t="s">
        <v>647</v>
      </c>
      <c r="I269" s="814" t="s">
        <v>1650</v>
      </c>
      <c r="J269" s="814" t="s">
        <v>1651</v>
      </c>
      <c r="K269" s="814" t="s">
        <v>1652</v>
      </c>
      <c r="L269" s="817">
        <v>1392.47</v>
      </c>
      <c r="M269" s="817">
        <v>1392.47</v>
      </c>
      <c r="N269" s="814">
        <v>1</v>
      </c>
      <c r="O269" s="818">
        <v>1</v>
      </c>
      <c r="P269" s="817"/>
      <c r="Q269" s="819">
        <v>0</v>
      </c>
      <c r="R269" s="814"/>
      <c r="S269" s="819">
        <v>0</v>
      </c>
      <c r="T269" s="818"/>
      <c r="U269" s="820">
        <v>0</v>
      </c>
    </row>
    <row r="270" spans="1:21" ht="14.45" customHeight="1" x14ac:dyDescent="0.2">
      <c r="A270" s="813">
        <v>12</v>
      </c>
      <c r="B270" s="814" t="s">
        <v>1740</v>
      </c>
      <c r="C270" s="814" t="s">
        <v>1746</v>
      </c>
      <c r="D270" s="815" t="s">
        <v>4046</v>
      </c>
      <c r="E270" s="816" t="s">
        <v>1757</v>
      </c>
      <c r="F270" s="814" t="s">
        <v>1741</v>
      </c>
      <c r="G270" s="814" t="s">
        <v>2303</v>
      </c>
      <c r="H270" s="814" t="s">
        <v>329</v>
      </c>
      <c r="I270" s="814" t="s">
        <v>2304</v>
      </c>
      <c r="J270" s="814" t="s">
        <v>2305</v>
      </c>
      <c r="K270" s="814" t="s">
        <v>2306</v>
      </c>
      <c r="L270" s="817">
        <v>0</v>
      </c>
      <c r="M270" s="817">
        <v>0</v>
      </c>
      <c r="N270" s="814">
        <v>1</v>
      </c>
      <c r="O270" s="818">
        <v>0.5</v>
      </c>
      <c r="P270" s="817">
        <v>0</v>
      </c>
      <c r="Q270" s="819"/>
      <c r="R270" s="814">
        <v>1</v>
      </c>
      <c r="S270" s="819">
        <v>1</v>
      </c>
      <c r="T270" s="818">
        <v>0.5</v>
      </c>
      <c r="U270" s="820">
        <v>1</v>
      </c>
    </row>
    <row r="271" spans="1:21" ht="14.45" customHeight="1" x14ac:dyDescent="0.2">
      <c r="A271" s="813">
        <v>12</v>
      </c>
      <c r="B271" s="814" t="s">
        <v>1740</v>
      </c>
      <c r="C271" s="814" t="s">
        <v>1746</v>
      </c>
      <c r="D271" s="815" t="s">
        <v>4046</v>
      </c>
      <c r="E271" s="816" t="s">
        <v>1757</v>
      </c>
      <c r="F271" s="814" t="s">
        <v>1741</v>
      </c>
      <c r="G271" s="814" t="s">
        <v>2307</v>
      </c>
      <c r="H271" s="814" t="s">
        <v>329</v>
      </c>
      <c r="I271" s="814" t="s">
        <v>2308</v>
      </c>
      <c r="J271" s="814" t="s">
        <v>1246</v>
      </c>
      <c r="K271" s="814" t="s">
        <v>2309</v>
      </c>
      <c r="L271" s="817">
        <v>42.14</v>
      </c>
      <c r="M271" s="817">
        <v>84.28</v>
      </c>
      <c r="N271" s="814">
        <v>2</v>
      </c>
      <c r="O271" s="818">
        <v>1</v>
      </c>
      <c r="P271" s="817">
        <v>84.28</v>
      </c>
      <c r="Q271" s="819">
        <v>1</v>
      </c>
      <c r="R271" s="814">
        <v>2</v>
      </c>
      <c r="S271" s="819">
        <v>1</v>
      </c>
      <c r="T271" s="818">
        <v>1</v>
      </c>
      <c r="U271" s="820">
        <v>1</v>
      </c>
    </row>
    <row r="272" spans="1:21" ht="14.45" customHeight="1" x14ac:dyDescent="0.2">
      <c r="A272" s="813">
        <v>12</v>
      </c>
      <c r="B272" s="814" t="s">
        <v>1740</v>
      </c>
      <c r="C272" s="814" t="s">
        <v>1746</v>
      </c>
      <c r="D272" s="815" t="s">
        <v>4046</v>
      </c>
      <c r="E272" s="816" t="s">
        <v>1757</v>
      </c>
      <c r="F272" s="814" t="s">
        <v>1741</v>
      </c>
      <c r="G272" s="814" t="s">
        <v>2310</v>
      </c>
      <c r="H272" s="814" t="s">
        <v>329</v>
      </c>
      <c r="I272" s="814" t="s">
        <v>2311</v>
      </c>
      <c r="J272" s="814" t="s">
        <v>2312</v>
      </c>
      <c r="K272" s="814" t="s">
        <v>2313</v>
      </c>
      <c r="L272" s="817">
        <v>950.39</v>
      </c>
      <c r="M272" s="817">
        <v>3801.56</v>
      </c>
      <c r="N272" s="814">
        <v>4</v>
      </c>
      <c r="O272" s="818">
        <v>4</v>
      </c>
      <c r="P272" s="817">
        <v>2851.17</v>
      </c>
      <c r="Q272" s="819">
        <v>0.75</v>
      </c>
      <c r="R272" s="814">
        <v>3</v>
      </c>
      <c r="S272" s="819">
        <v>0.75</v>
      </c>
      <c r="T272" s="818">
        <v>3</v>
      </c>
      <c r="U272" s="820">
        <v>0.75</v>
      </c>
    </row>
    <row r="273" spans="1:21" ht="14.45" customHeight="1" x14ac:dyDescent="0.2">
      <c r="A273" s="813">
        <v>12</v>
      </c>
      <c r="B273" s="814" t="s">
        <v>1740</v>
      </c>
      <c r="C273" s="814" t="s">
        <v>1746</v>
      </c>
      <c r="D273" s="815" t="s">
        <v>4046</v>
      </c>
      <c r="E273" s="816" t="s">
        <v>1757</v>
      </c>
      <c r="F273" s="814" t="s">
        <v>1741</v>
      </c>
      <c r="G273" s="814" t="s">
        <v>2314</v>
      </c>
      <c r="H273" s="814" t="s">
        <v>329</v>
      </c>
      <c r="I273" s="814" t="s">
        <v>2315</v>
      </c>
      <c r="J273" s="814" t="s">
        <v>2316</v>
      </c>
      <c r="K273" s="814" t="s">
        <v>2317</v>
      </c>
      <c r="L273" s="817">
        <v>76.709999999999994</v>
      </c>
      <c r="M273" s="817">
        <v>76.709999999999994</v>
      </c>
      <c r="N273" s="814">
        <v>1</v>
      </c>
      <c r="O273" s="818">
        <v>1</v>
      </c>
      <c r="P273" s="817"/>
      <c r="Q273" s="819">
        <v>0</v>
      </c>
      <c r="R273" s="814"/>
      <c r="S273" s="819">
        <v>0</v>
      </c>
      <c r="T273" s="818"/>
      <c r="U273" s="820">
        <v>0</v>
      </c>
    </row>
    <row r="274" spans="1:21" ht="14.45" customHeight="1" x14ac:dyDescent="0.2">
      <c r="A274" s="813">
        <v>12</v>
      </c>
      <c r="B274" s="814" t="s">
        <v>1740</v>
      </c>
      <c r="C274" s="814" t="s">
        <v>1746</v>
      </c>
      <c r="D274" s="815" t="s">
        <v>4046</v>
      </c>
      <c r="E274" s="816" t="s">
        <v>1757</v>
      </c>
      <c r="F274" s="814" t="s">
        <v>1741</v>
      </c>
      <c r="G274" s="814" t="s">
        <v>2314</v>
      </c>
      <c r="H274" s="814" t="s">
        <v>329</v>
      </c>
      <c r="I274" s="814" t="s">
        <v>2318</v>
      </c>
      <c r="J274" s="814" t="s">
        <v>2316</v>
      </c>
      <c r="K274" s="814" t="s">
        <v>2319</v>
      </c>
      <c r="L274" s="817">
        <v>76.709999999999994</v>
      </c>
      <c r="M274" s="817">
        <v>76.709999999999994</v>
      </c>
      <c r="N274" s="814">
        <v>1</v>
      </c>
      <c r="O274" s="818">
        <v>1</v>
      </c>
      <c r="P274" s="817">
        <v>76.709999999999994</v>
      </c>
      <c r="Q274" s="819">
        <v>1</v>
      </c>
      <c r="R274" s="814">
        <v>1</v>
      </c>
      <c r="S274" s="819">
        <v>1</v>
      </c>
      <c r="T274" s="818">
        <v>1</v>
      </c>
      <c r="U274" s="820">
        <v>1</v>
      </c>
    </row>
    <row r="275" spans="1:21" ht="14.45" customHeight="1" x14ac:dyDescent="0.2">
      <c r="A275" s="813">
        <v>12</v>
      </c>
      <c r="B275" s="814" t="s">
        <v>1740</v>
      </c>
      <c r="C275" s="814" t="s">
        <v>1746</v>
      </c>
      <c r="D275" s="815" t="s">
        <v>4046</v>
      </c>
      <c r="E275" s="816" t="s">
        <v>1757</v>
      </c>
      <c r="F275" s="814" t="s">
        <v>1741</v>
      </c>
      <c r="G275" s="814" t="s">
        <v>2320</v>
      </c>
      <c r="H275" s="814" t="s">
        <v>329</v>
      </c>
      <c r="I275" s="814" t="s">
        <v>2321</v>
      </c>
      <c r="J275" s="814" t="s">
        <v>2322</v>
      </c>
      <c r="K275" s="814" t="s">
        <v>2323</v>
      </c>
      <c r="L275" s="817">
        <v>0</v>
      </c>
      <c r="M275" s="817">
        <v>0</v>
      </c>
      <c r="N275" s="814">
        <v>1</v>
      </c>
      <c r="O275" s="818">
        <v>0.5</v>
      </c>
      <c r="P275" s="817"/>
      <c r="Q275" s="819"/>
      <c r="R275" s="814"/>
      <c r="S275" s="819">
        <v>0</v>
      </c>
      <c r="T275" s="818"/>
      <c r="U275" s="820">
        <v>0</v>
      </c>
    </row>
    <row r="276" spans="1:21" ht="14.45" customHeight="1" x14ac:dyDescent="0.2">
      <c r="A276" s="813">
        <v>12</v>
      </c>
      <c r="B276" s="814" t="s">
        <v>1740</v>
      </c>
      <c r="C276" s="814" t="s">
        <v>1746</v>
      </c>
      <c r="D276" s="815" t="s">
        <v>4046</v>
      </c>
      <c r="E276" s="816" t="s">
        <v>1757</v>
      </c>
      <c r="F276" s="814" t="s">
        <v>1741</v>
      </c>
      <c r="G276" s="814" t="s">
        <v>2324</v>
      </c>
      <c r="H276" s="814" t="s">
        <v>329</v>
      </c>
      <c r="I276" s="814" t="s">
        <v>2325</v>
      </c>
      <c r="J276" s="814" t="s">
        <v>2326</v>
      </c>
      <c r="K276" s="814" t="s">
        <v>2327</v>
      </c>
      <c r="L276" s="817">
        <v>343.72</v>
      </c>
      <c r="M276" s="817">
        <v>343.72</v>
      </c>
      <c r="N276" s="814">
        <v>1</v>
      </c>
      <c r="O276" s="818">
        <v>0.5</v>
      </c>
      <c r="P276" s="817">
        <v>343.72</v>
      </c>
      <c r="Q276" s="819">
        <v>1</v>
      </c>
      <c r="R276" s="814">
        <v>1</v>
      </c>
      <c r="S276" s="819">
        <v>1</v>
      </c>
      <c r="T276" s="818">
        <v>0.5</v>
      </c>
      <c r="U276" s="820">
        <v>1</v>
      </c>
    </row>
    <row r="277" spans="1:21" ht="14.45" customHeight="1" x14ac:dyDescent="0.2">
      <c r="A277" s="813">
        <v>12</v>
      </c>
      <c r="B277" s="814" t="s">
        <v>1740</v>
      </c>
      <c r="C277" s="814" t="s">
        <v>1746</v>
      </c>
      <c r="D277" s="815" t="s">
        <v>4046</v>
      </c>
      <c r="E277" s="816" t="s">
        <v>1757</v>
      </c>
      <c r="F277" s="814" t="s">
        <v>1741</v>
      </c>
      <c r="G277" s="814" t="s">
        <v>2328</v>
      </c>
      <c r="H277" s="814" t="s">
        <v>329</v>
      </c>
      <c r="I277" s="814" t="s">
        <v>2329</v>
      </c>
      <c r="J277" s="814" t="s">
        <v>2330</v>
      </c>
      <c r="K277" s="814" t="s">
        <v>2331</v>
      </c>
      <c r="L277" s="817">
        <v>54.18</v>
      </c>
      <c r="M277" s="817">
        <v>54.18</v>
      </c>
      <c r="N277" s="814">
        <v>1</v>
      </c>
      <c r="O277" s="818">
        <v>1</v>
      </c>
      <c r="P277" s="817"/>
      <c r="Q277" s="819">
        <v>0</v>
      </c>
      <c r="R277" s="814"/>
      <c r="S277" s="819">
        <v>0</v>
      </c>
      <c r="T277" s="818"/>
      <c r="U277" s="820">
        <v>0</v>
      </c>
    </row>
    <row r="278" spans="1:21" ht="14.45" customHeight="1" x14ac:dyDescent="0.2">
      <c r="A278" s="813">
        <v>12</v>
      </c>
      <c r="B278" s="814" t="s">
        <v>1740</v>
      </c>
      <c r="C278" s="814" t="s">
        <v>1746</v>
      </c>
      <c r="D278" s="815" t="s">
        <v>4046</v>
      </c>
      <c r="E278" s="816" t="s">
        <v>1757</v>
      </c>
      <c r="F278" s="814" t="s">
        <v>1741</v>
      </c>
      <c r="G278" s="814" t="s">
        <v>1791</v>
      </c>
      <c r="H278" s="814" t="s">
        <v>647</v>
      </c>
      <c r="I278" s="814" t="s">
        <v>1472</v>
      </c>
      <c r="J278" s="814" t="s">
        <v>827</v>
      </c>
      <c r="K278" s="814" t="s">
        <v>1473</v>
      </c>
      <c r="L278" s="817">
        <v>490.89</v>
      </c>
      <c r="M278" s="817">
        <v>1472.67</v>
      </c>
      <c r="N278" s="814">
        <v>3</v>
      </c>
      <c r="O278" s="818">
        <v>1</v>
      </c>
      <c r="P278" s="817">
        <v>1472.67</v>
      </c>
      <c r="Q278" s="819">
        <v>1</v>
      </c>
      <c r="R278" s="814">
        <v>3</v>
      </c>
      <c r="S278" s="819">
        <v>1</v>
      </c>
      <c r="T278" s="818">
        <v>1</v>
      </c>
      <c r="U278" s="820">
        <v>1</v>
      </c>
    </row>
    <row r="279" spans="1:21" ht="14.45" customHeight="1" x14ac:dyDescent="0.2">
      <c r="A279" s="813">
        <v>12</v>
      </c>
      <c r="B279" s="814" t="s">
        <v>1740</v>
      </c>
      <c r="C279" s="814" t="s">
        <v>1746</v>
      </c>
      <c r="D279" s="815" t="s">
        <v>4046</v>
      </c>
      <c r="E279" s="816" t="s">
        <v>1757</v>
      </c>
      <c r="F279" s="814" t="s">
        <v>1741</v>
      </c>
      <c r="G279" s="814" t="s">
        <v>1977</v>
      </c>
      <c r="H279" s="814" t="s">
        <v>329</v>
      </c>
      <c r="I279" s="814" t="s">
        <v>1978</v>
      </c>
      <c r="J279" s="814" t="s">
        <v>1979</v>
      </c>
      <c r="K279" s="814" t="s">
        <v>1804</v>
      </c>
      <c r="L279" s="817">
        <v>35.25</v>
      </c>
      <c r="M279" s="817">
        <v>35.25</v>
      </c>
      <c r="N279" s="814">
        <v>1</v>
      </c>
      <c r="O279" s="818">
        <v>1</v>
      </c>
      <c r="P279" s="817"/>
      <c r="Q279" s="819">
        <v>0</v>
      </c>
      <c r="R279" s="814"/>
      <c r="S279" s="819">
        <v>0</v>
      </c>
      <c r="T279" s="818"/>
      <c r="U279" s="820">
        <v>0</v>
      </c>
    </row>
    <row r="280" spans="1:21" ht="14.45" customHeight="1" x14ac:dyDescent="0.2">
      <c r="A280" s="813">
        <v>12</v>
      </c>
      <c r="B280" s="814" t="s">
        <v>1740</v>
      </c>
      <c r="C280" s="814" t="s">
        <v>1746</v>
      </c>
      <c r="D280" s="815" t="s">
        <v>4046</v>
      </c>
      <c r="E280" s="816" t="s">
        <v>1757</v>
      </c>
      <c r="F280" s="814" t="s">
        <v>1741</v>
      </c>
      <c r="G280" s="814" t="s">
        <v>1801</v>
      </c>
      <c r="H280" s="814" t="s">
        <v>329</v>
      </c>
      <c r="I280" s="814" t="s">
        <v>1802</v>
      </c>
      <c r="J280" s="814" t="s">
        <v>1803</v>
      </c>
      <c r="K280" s="814" t="s">
        <v>1804</v>
      </c>
      <c r="L280" s="817">
        <v>174.59</v>
      </c>
      <c r="M280" s="817">
        <v>1571.31</v>
      </c>
      <c r="N280" s="814">
        <v>9</v>
      </c>
      <c r="O280" s="818">
        <v>4.5</v>
      </c>
      <c r="P280" s="817">
        <v>698.36</v>
      </c>
      <c r="Q280" s="819">
        <v>0.44444444444444448</v>
      </c>
      <c r="R280" s="814">
        <v>4</v>
      </c>
      <c r="S280" s="819">
        <v>0.44444444444444442</v>
      </c>
      <c r="T280" s="818">
        <v>2.5</v>
      </c>
      <c r="U280" s="820">
        <v>0.55555555555555558</v>
      </c>
    </row>
    <row r="281" spans="1:21" ht="14.45" customHeight="1" x14ac:dyDescent="0.2">
      <c r="A281" s="813">
        <v>12</v>
      </c>
      <c r="B281" s="814" t="s">
        <v>1740</v>
      </c>
      <c r="C281" s="814" t="s">
        <v>1746</v>
      </c>
      <c r="D281" s="815" t="s">
        <v>4046</v>
      </c>
      <c r="E281" s="816" t="s">
        <v>1757</v>
      </c>
      <c r="F281" s="814" t="s">
        <v>1741</v>
      </c>
      <c r="G281" s="814" t="s">
        <v>1992</v>
      </c>
      <c r="H281" s="814" t="s">
        <v>329</v>
      </c>
      <c r="I281" s="814" t="s">
        <v>1993</v>
      </c>
      <c r="J281" s="814" t="s">
        <v>1994</v>
      </c>
      <c r="K281" s="814" t="s">
        <v>1995</v>
      </c>
      <c r="L281" s="817">
        <v>78.33</v>
      </c>
      <c r="M281" s="817">
        <v>626.64</v>
      </c>
      <c r="N281" s="814">
        <v>8</v>
      </c>
      <c r="O281" s="818">
        <v>3</v>
      </c>
      <c r="P281" s="817">
        <v>313.32</v>
      </c>
      <c r="Q281" s="819">
        <v>0.5</v>
      </c>
      <c r="R281" s="814">
        <v>4</v>
      </c>
      <c r="S281" s="819">
        <v>0.5</v>
      </c>
      <c r="T281" s="818">
        <v>1.5</v>
      </c>
      <c r="U281" s="820">
        <v>0.5</v>
      </c>
    </row>
    <row r="282" spans="1:21" ht="14.45" customHeight="1" x14ac:dyDescent="0.2">
      <c r="A282" s="813">
        <v>12</v>
      </c>
      <c r="B282" s="814" t="s">
        <v>1740</v>
      </c>
      <c r="C282" s="814" t="s">
        <v>1746</v>
      </c>
      <c r="D282" s="815" t="s">
        <v>4046</v>
      </c>
      <c r="E282" s="816" t="s">
        <v>1757</v>
      </c>
      <c r="F282" s="814" t="s">
        <v>1741</v>
      </c>
      <c r="G282" s="814" t="s">
        <v>1792</v>
      </c>
      <c r="H282" s="814" t="s">
        <v>329</v>
      </c>
      <c r="I282" s="814" t="s">
        <v>2012</v>
      </c>
      <c r="J282" s="814" t="s">
        <v>2013</v>
      </c>
      <c r="K282" s="814" t="s">
        <v>2014</v>
      </c>
      <c r="L282" s="817">
        <v>290.08</v>
      </c>
      <c r="M282" s="817">
        <v>2030.56</v>
      </c>
      <c r="N282" s="814">
        <v>7</v>
      </c>
      <c r="O282" s="818">
        <v>3</v>
      </c>
      <c r="P282" s="817">
        <v>2030.56</v>
      </c>
      <c r="Q282" s="819">
        <v>1</v>
      </c>
      <c r="R282" s="814">
        <v>7</v>
      </c>
      <c r="S282" s="819">
        <v>1</v>
      </c>
      <c r="T282" s="818">
        <v>3</v>
      </c>
      <c r="U282" s="820">
        <v>1</v>
      </c>
    </row>
    <row r="283" spans="1:21" ht="14.45" customHeight="1" x14ac:dyDescent="0.2">
      <c r="A283" s="813">
        <v>12</v>
      </c>
      <c r="B283" s="814" t="s">
        <v>1740</v>
      </c>
      <c r="C283" s="814" t="s">
        <v>1746</v>
      </c>
      <c r="D283" s="815" t="s">
        <v>4046</v>
      </c>
      <c r="E283" s="816" t="s">
        <v>1757</v>
      </c>
      <c r="F283" s="814" t="s">
        <v>1741</v>
      </c>
      <c r="G283" s="814" t="s">
        <v>1792</v>
      </c>
      <c r="H283" s="814" t="s">
        <v>329</v>
      </c>
      <c r="I283" s="814" t="s">
        <v>2332</v>
      </c>
      <c r="J283" s="814" t="s">
        <v>2013</v>
      </c>
      <c r="K283" s="814" t="s">
        <v>2014</v>
      </c>
      <c r="L283" s="817">
        <v>290.08</v>
      </c>
      <c r="M283" s="817">
        <v>870.24</v>
      </c>
      <c r="N283" s="814">
        <v>3</v>
      </c>
      <c r="O283" s="818">
        <v>1</v>
      </c>
      <c r="P283" s="817">
        <v>870.24</v>
      </c>
      <c r="Q283" s="819">
        <v>1</v>
      </c>
      <c r="R283" s="814">
        <v>3</v>
      </c>
      <c r="S283" s="819">
        <v>1</v>
      </c>
      <c r="T283" s="818">
        <v>1</v>
      </c>
      <c r="U283" s="820">
        <v>1</v>
      </c>
    </row>
    <row r="284" spans="1:21" ht="14.45" customHeight="1" x14ac:dyDescent="0.2">
      <c r="A284" s="813">
        <v>12</v>
      </c>
      <c r="B284" s="814" t="s">
        <v>1740</v>
      </c>
      <c r="C284" s="814" t="s">
        <v>1746</v>
      </c>
      <c r="D284" s="815" t="s">
        <v>4046</v>
      </c>
      <c r="E284" s="816" t="s">
        <v>1757</v>
      </c>
      <c r="F284" s="814" t="s">
        <v>1741</v>
      </c>
      <c r="G284" s="814" t="s">
        <v>1792</v>
      </c>
      <c r="H284" s="814" t="s">
        <v>329</v>
      </c>
      <c r="I284" s="814" t="s">
        <v>2333</v>
      </c>
      <c r="J284" s="814" t="s">
        <v>1794</v>
      </c>
      <c r="K284" s="814" t="s">
        <v>2020</v>
      </c>
      <c r="L284" s="817">
        <v>89.88</v>
      </c>
      <c r="M284" s="817">
        <v>359.52</v>
      </c>
      <c r="N284" s="814">
        <v>4</v>
      </c>
      <c r="O284" s="818">
        <v>1</v>
      </c>
      <c r="P284" s="817">
        <v>359.52</v>
      </c>
      <c r="Q284" s="819">
        <v>1</v>
      </c>
      <c r="R284" s="814">
        <v>4</v>
      </c>
      <c r="S284" s="819">
        <v>1</v>
      </c>
      <c r="T284" s="818">
        <v>1</v>
      </c>
      <c r="U284" s="820">
        <v>1</v>
      </c>
    </row>
    <row r="285" spans="1:21" ht="14.45" customHeight="1" x14ac:dyDescent="0.2">
      <c r="A285" s="813">
        <v>12</v>
      </c>
      <c r="B285" s="814" t="s">
        <v>1740</v>
      </c>
      <c r="C285" s="814" t="s">
        <v>1746</v>
      </c>
      <c r="D285" s="815" t="s">
        <v>4046</v>
      </c>
      <c r="E285" s="816" t="s">
        <v>1757</v>
      </c>
      <c r="F285" s="814" t="s">
        <v>1741</v>
      </c>
      <c r="G285" s="814" t="s">
        <v>2334</v>
      </c>
      <c r="H285" s="814" t="s">
        <v>329</v>
      </c>
      <c r="I285" s="814" t="s">
        <v>2335</v>
      </c>
      <c r="J285" s="814" t="s">
        <v>2336</v>
      </c>
      <c r="K285" s="814" t="s">
        <v>2337</v>
      </c>
      <c r="L285" s="817">
        <v>54.75</v>
      </c>
      <c r="M285" s="817">
        <v>54.75</v>
      </c>
      <c r="N285" s="814">
        <v>1</v>
      </c>
      <c r="O285" s="818">
        <v>1</v>
      </c>
      <c r="P285" s="817"/>
      <c r="Q285" s="819">
        <v>0</v>
      </c>
      <c r="R285" s="814"/>
      <c r="S285" s="819">
        <v>0</v>
      </c>
      <c r="T285" s="818"/>
      <c r="U285" s="820">
        <v>0</v>
      </c>
    </row>
    <row r="286" spans="1:21" ht="14.45" customHeight="1" x14ac:dyDescent="0.2">
      <c r="A286" s="813">
        <v>12</v>
      </c>
      <c r="B286" s="814" t="s">
        <v>1740</v>
      </c>
      <c r="C286" s="814" t="s">
        <v>1746</v>
      </c>
      <c r="D286" s="815" t="s">
        <v>4046</v>
      </c>
      <c r="E286" s="816" t="s">
        <v>1757</v>
      </c>
      <c r="F286" s="814" t="s">
        <v>1741</v>
      </c>
      <c r="G286" s="814" t="s">
        <v>2023</v>
      </c>
      <c r="H286" s="814" t="s">
        <v>329</v>
      </c>
      <c r="I286" s="814" t="s">
        <v>2024</v>
      </c>
      <c r="J286" s="814" t="s">
        <v>2025</v>
      </c>
      <c r="K286" s="814" t="s">
        <v>2026</v>
      </c>
      <c r="L286" s="817">
        <v>308.69</v>
      </c>
      <c r="M286" s="817">
        <v>4012.97</v>
      </c>
      <c r="N286" s="814">
        <v>13</v>
      </c>
      <c r="O286" s="818">
        <v>4</v>
      </c>
      <c r="P286" s="817">
        <v>1852.1399999999999</v>
      </c>
      <c r="Q286" s="819">
        <v>0.46153846153846151</v>
      </c>
      <c r="R286" s="814">
        <v>6</v>
      </c>
      <c r="S286" s="819">
        <v>0.46153846153846156</v>
      </c>
      <c r="T286" s="818">
        <v>2</v>
      </c>
      <c r="U286" s="820">
        <v>0.5</v>
      </c>
    </row>
    <row r="287" spans="1:21" ht="14.45" customHeight="1" x14ac:dyDescent="0.2">
      <c r="A287" s="813">
        <v>12</v>
      </c>
      <c r="B287" s="814" t="s">
        <v>1740</v>
      </c>
      <c r="C287" s="814" t="s">
        <v>1746</v>
      </c>
      <c r="D287" s="815" t="s">
        <v>4046</v>
      </c>
      <c r="E287" s="816" t="s">
        <v>1757</v>
      </c>
      <c r="F287" s="814" t="s">
        <v>1741</v>
      </c>
      <c r="G287" s="814" t="s">
        <v>2027</v>
      </c>
      <c r="H287" s="814" t="s">
        <v>329</v>
      </c>
      <c r="I287" s="814" t="s">
        <v>2028</v>
      </c>
      <c r="J287" s="814" t="s">
        <v>2029</v>
      </c>
      <c r="K287" s="814" t="s">
        <v>2030</v>
      </c>
      <c r="L287" s="817">
        <v>0</v>
      </c>
      <c r="M287" s="817">
        <v>0</v>
      </c>
      <c r="N287" s="814">
        <v>1</v>
      </c>
      <c r="O287" s="818">
        <v>0.5</v>
      </c>
      <c r="P287" s="817"/>
      <c r="Q287" s="819"/>
      <c r="R287" s="814"/>
      <c r="S287" s="819">
        <v>0</v>
      </c>
      <c r="T287" s="818"/>
      <c r="U287" s="820">
        <v>0</v>
      </c>
    </row>
    <row r="288" spans="1:21" ht="14.45" customHeight="1" x14ac:dyDescent="0.2">
      <c r="A288" s="813">
        <v>12</v>
      </c>
      <c r="B288" s="814" t="s">
        <v>1740</v>
      </c>
      <c r="C288" s="814" t="s">
        <v>1746</v>
      </c>
      <c r="D288" s="815" t="s">
        <v>4046</v>
      </c>
      <c r="E288" s="816" t="s">
        <v>1757</v>
      </c>
      <c r="F288" s="814" t="s">
        <v>1741</v>
      </c>
      <c r="G288" s="814" t="s">
        <v>2031</v>
      </c>
      <c r="H288" s="814" t="s">
        <v>329</v>
      </c>
      <c r="I288" s="814" t="s">
        <v>2338</v>
      </c>
      <c r="J288" s="814" t="s">
        <v>2339</v>
      </c>
      <c r="K288" s="814" t="s">
        <v>2034</v>
      </c>
      <c r="L288" s="817">
        <v>0</v>
      </c>
      <c r="M288" s="817">
        <v>0</v>
      </c>
      <c r="N288" s="814">
        <v>12</v>
      </c>
      <c r="O288" s="818">
        <v>3</v>
      </c>
      <c r="P288" s="817"/>
      <c r="Q288" s="819"/>
      <c r="R288" s="814"/>
      <c r="S288" s="819">
        <v>0</v>
      </c>
      <c r="T288" s="818"/>
      <c r="U288" s="820">
        <v>0</v>
      </c>
    </row>
    <row r="289" spans="1:21" ht="14.45" customHeight="1" x14ac:dyDescent="0.2">
      <c r="A289" s="813">
        <v>12</v>
      </c>
      <c r="B289" s="814" t="s">
        <v>1740</v>
      </c>
      <c r="C289" s="814" t="s">
        <v>1746</v>
      </c>
      <c r="D289" s="815" t="s">
        <v>4046</v>
      </c>
      <c r="E289" s="816" t="s">
        <v>1757</v>
      </c>
      <c r="F289" s="814" t="s">
        <v>1741</v>
      </c>
      <c r="G289" s="814" t="s">
        <v>2031</v>
      </c>
      <c r="H289" s="814" t="s">
        <v>329</v>
      </c>
      <c r="I289" s="814" t="s">
        <v>2032</v>
      </c>
      <c r="J289" s="814" t="s">
        <v>2033</v>
      </c>
      <c r="K289" s="814" t="s">
        <v>2034</v>
      </c>
      <c r="L289" s="817">
        <v>0</v>
      </c>
      <c r="M289" s="817">
        <v>0</v>
      </c>
      <c r="N289" s="814">
        <v>168</v>
      </c>
      <c r="O289" s="818">
        <v>56</v>
      </c>
      <c r="P289" s="817">
        <v>0</v>
      </c>
      <c r="Q289" s="819"/>
      <c r="R289" s="814">
        <v>131</v>
      </c>
      <c r="S289" s="819">
        <v>0.77976190476190477</v>
      </c>
      <c r="T289" s="818">
        <v>40.5</v>
      </c>
      <c r="U289" s="820">
        <v>0.7232142857142857</v>
      </c>
    </row>
    <row r="290" spans="1:21" ht="14.45" customHeight="1" x14ac:dyDescent="0.2">
      <c r="A290" s="813">
        <v>12</v>
      </c>
      <c r="B290" s="814" t="s">
        <v>1740</v>
      </c>
      <c r="C290" s="814" t="s">
        <v>1746</v>
      </c>
      <c r="D290" s="815" t="s">
        <v>4046</v>
      </c>
      <c r="E290" s="816" t="s">
        <v>1757</v>
      </c>
      <c r="F290" s="814" t="s">
        <v>1741</v>
      </c>
      <c r="G290" s="814" t="s">
        <v>2031</v>
      </c>
      <c r="H290" s="814" t="s">
        <v>329</v>
      </c>
      <c r="I290" s="814" t="s">
        <v>2340</v>
      </c>
      <c r="J290" s="814" t="s">
        <v>2341</v>
      </c>
      <c r="K290" s="814" t="s">
        <v>2342</v>
      </c>
      <c r="L290" s="817">
        <v>0</v>
      </c>
      <c r="M290" s="817">
        <v>0</v>
      </c>
      <c r="N290" s="814">
        <v>1</v>
      </c>
      <c r="O290" s="818">
        <v>1</v>
      </c>
      <c r="P290" s="817"/>
      <c r="Q290" s="819"/>
      <c r="R290" s="814"/>
      <c r="S290" s="819">
        <v>0</v>
      </c>
      <c r="T290" s="818"/>
      <c r="U290" s="820">
        <v>0</v>
      </c>
    </row>
    <row r="291" spans="1:21" ht="14.45" customHeight="1" x14ac:dyDescent="0.2">
      <c r="A291" s="813">
        <v>12</v>
      </c>
      <c r="B291" s="814" t="s">
        <v>1740</v>
      </c>
      <c r="C291" s="814" t="s">
        <v>1746</v>
      </c>
      <c r="D291" s="815" t="s">
        <v>4046</v>
      </c>
      <c r="E291" s="816" t="s">
        <v>1757</v>
      </c>
      <c r="F291" s="814" t="s">
        <v>1741</v>
      </c>
      <c r="G291" s="814" t="s">
        <v>2031</v>
      </c>
      <c r="H291" s="814" t="s">
        <v>329</v>
      </c>
      <c r="I291" s="814" t="s">
        <v>2343</v>
      </c>
      <c r="J291" s="814" t="s">
        <v>2344</v>
      </c>
      <c r="K291" s="814" t="s">
        <v>2345</v>
      </c>
      <c r="L291" s="817">
        <v>0</v>
      </c>
      <c r="M291" s="817">
        <v>0</v>
      </c>
      <c r="N291" s="814">
        <v>1</v>
      </c>
      <c r="O291" s="818">
        <v>0.5</v>
      </c>
      <c r="P291" s="817">
        <v>0</v>
      </c>
      <c r="Q291" s="819"/>
      <c r="R291" s="814">
        <v>1</v>
      </c>
      <c r="S291" s="819">
        <v>1</v>
      </c>
      <c r="T291" s="818">
        <v>0.5</v>
      </c>
      <c r="U291" s="820">
        <v>1</v>
      </c>
    </row>
    <row r="292" spans="1:21" ht="14.45" customHeight="1" x14ac:dyDescent="0.2">
      <c r="A292" s="813">
        <v>12</v>
      </c>
      <c r="B292" s="814" t="s">
        <v>1740</v>
      </c>
      <c r="C292" s="814" t="s">
        <v>1746</v>
      </c>
      <c r="D292" s="815" t="s">
        <v>4046</v>
      </c>
      <c r="E292" s="816" t="s">
        <v>1757</v>
      </c>
      <c r="F292" s="814" t="s">
        <v>1741</v>
      </c>
      <c r="G292" s="814" t="s">
        <v>2031</v>
      </c>
      <c r="H292" s="814" t="s">
        <v>329</v>
      </c>
      <c r="I292" s="814" t="s">
        <v>2035</v>
      </c>
      <c r="J292" s="814" t="s">
        <v>2036</v>
      </c>
      <c r="K292" s="814" t="s">
        <v>2034</v>
      </c>
      <c r="L292" s="817">
        <v>0</v>
      </c>
      <c r="M292" s="817">
        <v>0</v>
      </c>
      <c r="N292" s="814">
        <v>3</v>
      </c>
      <c r="O292" s="818">
        <v>2</v>
      </c>
      <c r="P292" s="817"/>
      <c r="Q292" s="819"/>
      <c r="R292" s="814"/>
      <c r="S292" s="819">
        <v>0</v>
      </c>
      <c r="T292" s="818"/>
      <c r="U292" s="820">
        <v>0</v>
      </c>
    </row>
    <row r="293" spans="1:21" ht="14.45" customHeight="1" x14ac:dyDescent="0.2">
      <c r="A293" s="813">
        <v>12</v>
      </c>
      <c r="B293" s="814" t="s">
        <v>1740</v>
      </c>
      <c r="C293" s="814" t="s">
        <v>1746</v>
      </c>
      <c r="D293" s="815" t="s">
        <v>4046</v>
      </c>
      <c r="E293" s="816" t="s">
        <v>1757</v>
      </c>
      <c r="F293" s="814" t="s">
        <v>1741</v>
      </c>
      <c r="G293" s="814" t="s">
        <v>2031</v>
      </c>
      <c r="H293" s="814" t="s">
        <v>329</v>
      </c>
      <c r="I293" s="814" t="s">
        <v>2346</v>
      </c>
      <c r="J293" s="814" t="s">
        <v>2033</v>
      </c>
      <c r="K293" s="814" t="s">
        <v>2347</v>
      </c>
      <c r="L293" s="817">
        <v>0</v>
      </c>
      <c r="M293" s="817">
        <v>0</v>
      </c>
      <c r="N293" s="814">
        <v>1</v>
      </c>
      <c r="O293" s="818">
        <v>1</v>
      </c>
      <c r="P293" s="817">
        <v>0</v>
      </c>
      <c r="Q293" s="819"/>
      <c r="R293" s="814">
        <v>1</v>
      </c>
      <c r="S293" s="819">
        <v>1</v>
      </c>
      <c r="T293" s="818">
        <v>1</v>
      </c>
      <c r="U293" s="820">
        <v>1</v>
      </c>
    </row>
    <row r="294" spans="1:21" ht="14.45" customHeight="1" x14ac:dyDescent="0.2">
      <c r="A294" s="813">
        <v>12</v>
      </c>
      <c r="B294" s="814" t="s">
        <v>1740</v>
      </c>
      <c r="C294" s="814" t="s">
        <v>1746</v>
      </c>
      <c r="D294" s="815" t="s">
        <v>4046</v>
      </c>
      <c r="E294" s="816" t="s">
        <v>1757</v>
      </c>
      <c r="F294" s="814" t="s">
        <v>1741</v>
      </c>
      <c r="G294" s="814" t="s">
        <v>2031</v>
      </c>
      <c r="H294" s="814" t="s">
        <v>329</v>
      </c>
      <c r="I294" s="814" t="s">
        <v>2348</v>
      </c>
      <c r="J294" s="814" t="s">
        <v>2349</v>
      </c>
      <c r="K294" s="814" t="s">
        <v>2034</v>
      </c>
      <c r="L294" s="817">
        <v>0</v>
      </c>
      <c r="M294" s="817">
        <v>0</v>
      </c>
      <c r="N294" s="814">
        <v>4</v>
      </c>
      <c r="O294" s="818">
        <v>1.5</v>
      </c>
      <c r="P294" s="817">
        <v>0</v>
      </c>
      <c r="Q294" s="819"/>
      <c r="R294" s="814">
        <v>2</v>
      </c>
      <c r="S294" s="819">
        <v>0.5</v>
      </c>
      <c r="T294" s="818">
        <v>0.5</v>
      </c>
      <c r="U294" s="820">
        <v>0.33333333333333331</v>
      </c>
    </row>
    <row r="295" spans="1:21" ht="14.45" customHeight="1" x14ac:dyDescent="0.2">
      <c r="A295" s="813">
        <v>12</v>
      </c>
      <c r="B295" s="814" t="s">
        <v>1740</v>
      </c>
      <c r="C295" s="814" t="s">
        <v>1746</v>
      </c>
      <c r="D295" s="815" t="s">
        <v>4046</v>
      </c>
      <c r="E295" s="816" t="s">
        <v>1757</v>
      </c>
      <c r="F295" s="814" t="s">
        <v>1741</v>
      </c>
      <c r="G295" s="814" t="s">
        <v>1835</v>
      </c>
      <c r="H295" s="814" t="s">
        <v>647</v>
      </c>
      <c r="I295" s="814" t="s">
        <v>1836</v>
      </c>
      <c r="J295" s="814" t="s">
        <v>1837</v>
      </c>
      <c r="K295" s="814" t="s">
        <v>1838</v>
      </c>
      <c r="L295" s="817">
        <v>134.61000000000001</v>
      </c>
      <c r="M295" s="817">
        <v>269.22000000000003</v>
      </c>
      <c r="N295" s="814">
        <v>2</v>
      </c>
      <c r="O295" s="818">
        <v>2</v>
      </c>
      <c r="P295" s="817">
        <v>269.22000000000003</v>
      </c>
      <c r="Q295" s="819">
        <v>1</v>
      </c>
      <c r="R295" s="814">
        <v>2</v>
      </c>
      <c r="S295" s="819">
        <v>1</v>
      </c>
      <c r="T295" s="818">
        <v>2</v>
      </c>
      <c r="U295" s="820">
        <v>1</v>
      </c>
    </row>
    <row r="296" spans="1:21" ht="14.45" customHeight="1" x14ac:dyDescent="0.2">
      <c r="A296" s="813">
        <v>12</v>
      </c>
      <c r="B296" s="814" t="s">
        <v>1740</v>
      </c>
      <c r="C296" s="814" t="s">
        <v>1746</v>
      </c>
      <c r="D296" s="815" t="s">
        <v>4046</v>
      </c>
      <c r="E296" s="816" t="s">
        <v>1757</v>
      </c>
      <c r="F296" s="814" t="s">
        <v>1741</v>
      </c>
      <c r="G296" s="814" t="s">
        <v>2044</v>
      </c>
      <c r="H296" s="814" t="s">
        <v>329</v>
      </c>
      <c r="I296" s="814" t="s">
        <v>2045</v>
      </c>
      <c r="J296" s="814" t="s">
        <v>1150</v>
      </c>
      <c r="K296" s="814" t="s">
        <v>2046</v>
      </c>
      <c r="L296" s="817">
        <v>140.97</v>
      </c>
      <c r="M296" s="817">
        <v>422.90999999999997</v>
      </c>
      <c r="N296" s="814">
        <v>3</v>
      </c>
      <c r="O296" s="818">
        <v>2</v>
      </c>
      <c r="P296" s="817">
        <v>140.97</v>
      </c>
      <c r="Q296" s="819">
        <v>0.33333333333333337</v>
      </c>
      <c r="R296" s="814">
        <v>1</v>
      </c>
      <c r="S296" s="819">
        <v>0.33333333333333331</v>
      </c>
      <c r="T296" s="818">
        <v>0.5</v>
      </c>
      <c r="U296" s="820">
        <v>0.25</v>
      </c>
    </row>
    <row r="297" spans="1:21" ht="14.45" customHeight="1" x14ac:dyDescent="0.2">
      <c r="A297" s="813">
        <v>12</v>
      </c>
      <c r="B297" s="814" t="s">
        <v>1740</v>
      </c>
      <c r="C297" s="814" t="s">
        <v>1746</v>
      </c>
      <c r="D297" s="815" t="s">
        <v>4046</v>
      </c>
      <c r="E297" s="816" t="s">
        <v>1757</v>
      </c>
      <c r="F297" s="814" t="s">
        <v>1741</v>
      </c>
      <c r="G297" s="814" t="s">
        <v>1825</v>
      </c>
      <c r="H297" s="814" t="s">
        <v>647</v>
      </c>
      <c r="I297" s="814" t="s">
        <v>1676</v>
      </c>
      <c r="J297" s="814" t="s">
        <v>1012</v>
      </c>
      <c r="K297" s="814" t="s">
        <v>1016</v>
      </c>
      <c r="L297" s="817">
        <v>0</v>
      </c>
      <c r="M297" s="817">
        <v>0</v>
      </c>
      <c r="N297" s="814">
        <v>12</v>
      </c>
      <c r="O297" s="818">
        <v>2.5</v>
      </c>
      <c r="P297" s="817">
        <v>0</v>
      </c>
      <c r="Q297" s="819"/>
      <c r="R297" s="814">
        <v>7</v>
      </c>
      <c r="S297" s="819">
        <v>0.58333333333333337</v>
      </c>
      <c r="T297" s="818">
        <v>1.5</v>
      </c>
      <c r="U297" s="820">
        <v>0.6</v>
      </c>
    </row>
    <row r="298" spans="1:21" ht="14.45" customHeight="1" x14ac:dyDescent="0.2">
      <c r="A298" s="813">
        <v>12</v>
      </c>
      <c r="B298" s="814" t="s">
        <v>1740</v>
      </c>
      <c r="C298" s="814" t="s">
        <v>1746</v>
      </c>
      <c r="D298" s="815" t="s">
        <v>4046</v>
      </c>
      <c r="E298" s="816" t="s">
        <v>1757</v>
      </c>
      <c r="F298" s="814" t="s">
        <v>1741</v>
      </c>
      <c r="G298" s="814" t="s">
        <v>2047</v>
      </c>
      <c r="H298" s="814" t="s">
        <v>329</v>
      </c>
      <c r="I298" s="814" t="s">
        <v>2050</v>
      </c>
      <c r="J298" s="814" t="s">
        <v>2049</v>
      </c>
      <c r="K298" s="814" t="s">
        <v>2051</v>
      </c>
      <c r="L298" s="817">
        <v>2071.9899999999998</v>
      </c>
      <c r="M298" s="817">
        <v>6215.9699999999993</v>
      </c>
      <c r="N298" s="814">
        <v>3</v>
      </c>
      <c r="O298" s="818">
        <v>3</v>
      </c>
      <c r="P298" s="817">
        <v>2071.9899999999998</v>
      </c>
      <c r="Q298" s="819">
        <v>0.33333333333333331</v>
      </c>
      <c r="R298" s="814">
        <v>1</v>
      </c>
      <c r="S298" s="819">
        <v>0.33333333333333331</v>
      </c>
      <c r="T298" s="818">
        <v>1</v>
      </c>
      <c r="U298" s="820">
        <v>0.33333333333333331</v>
      </c>
    </row>
    <row r="299" spans="1:21" ht="14.45" customHeight="1" x14ac:dyDescent="0.2">
      <c r="A299" s="813">
        <v>12</v>
      </c>
      <c r="B299" s="814" t="s">
        <v>1740</v>
      </c>
      <c r="C299" s="814" t="s">
        <v>1746</v>
      </c>
      <c r="D299" s="815" t="s">
        <v>4046</v>
      </c>
      <c r="E299" s="816" t="s">
        <v>1757</v>
      </c>
      <c r="F299" s="814" t="s">
        <v>1741</v>
      </c>
      <c r="G299" s="814" t="s">
        <v>1796</v>
      </c>
      <c r="H299" s="814" t="s">
        <v>329</v>
      </c>
      <c r="I299" s="814" t="s">
        <v>2350</v>
      </c>
      <c r="J299" s="814" t="s">
        <v>1798</v>
      </c>
      <c r="K299" s="814" t="s">
        <v>2351</v>
      </c>
      <c r="L299" s="817">
        <v>24.05</v>
      </c>
      <c r="M299" s="817">
        <v>72.150000000000006</v>
      </c>
      <c r="N299" s="814">
        <v>3</v>
      </c>
      <c r="O299" s="818">
        <v>2.5</v>
      </c>
      <c r="P299" s="817"/>
      <c r="Q299" s="819">
        <v>0</v>
      </c>
      <c r="R299" s="814"/>
      <c r="S299" s="819">
        <v>0</v>
      </c>
      <c r="T299" s="818"/>
      <c r="U299" s="820">
        <v>0</v>
      </c>
    </row>
    <row r="300" spans="1:21" ht="14.45" customHeight="1" x14ac:dyDescent="0.2">
      <c r="A300" s="813">
        <v>12</v>
      </c>
      <c r="B300" s="814" t="s">
        <v>1740</v>
      </c>
      <c r="C300" s="814" t="s">
        <v>1746</v>
      </c>
      <c r="D300" s="815" t="s">
        <v>4046</v>
      </c>
      <c r="E300" s="816" t="s">
        <v>1757</v>
      </c>
      <c r="F300" s="814" t="s">
        <v>1741</v>
      </c>
      <c r="G300" s="814" t="s">
        <v>1796</v>
      </c>
      <c r="H300" s="814" t="s">
        <v>329</v>
      </c>
      <c r="I300" s="814" t="s">
        <v>1805</v>
      </c>
      <c r="J300" s="814" t="s">
        <v>1272</v>
      </c>
      <c r="K300" s="814" t="s">
        <v>1806</v>
      </c>
      <c r="L300" s="817">
        <v>0</v>
      </c>
      <c r="M300" s="817">
        <v>0</v>
      </c>
      <c r="N300" s="814">
        <v>7</v>
      </c>
      <c r="O300" s="818">
        <v>4</v>
      </c>
      <c r="P300" s="817">
        <v>0</v>
      </c>
      <c r="Q300" s="819"/>
      <c r="R300" s="814">
        <v>3</v>
      </c>
      <c r="S300" s="819">
        <v>0.42857142857142855</v>
      </c>
      <c r="T300" s="818">
        <v>1.5</v>
      </c>
      <c r="U300" s="820">
        <v>0.375</v>
      </c>
    </row>
    <row r="301" spans="1:21" ht="14.45" customHeight="1" x14ac:dyDescent="0.2">
      <c r="A301" s="813">
        <v>12</v>
      </c>
      <c r="B301" s="814" t="s">
        <v>1740</v>
      </c>
      <c r="C301" s="814" t="s">
        <v>1746</v>
      </c>
      <c r="D301" s="815" t="s">
        <v>4046</v>
      </c>
      <c r="E301" s="816" t="s">
        <v>1757</v>
      </c>
      <c r="F301" s="814" t="s">
        <v>1741</v>
      </c>
      <c r="G301" s="814" t="s">
        <v>1796</v>
      </c>
      <c r="H301" s="814" t="s">
        <v>329</v>
      </c>
      <c r="I301" s="814" t="s">
        <v>1797</v>
      </c>
      <c r="J301" s="814" t="s">
        <v>1798</v>
      </c>
      <c r="K301" s="814" t="s">
        <v>1799</v>
      </c>
      <c r="L301" s="817">
        <v>59.56</v>
      </c>
      <c r="M301" s="817">
        <v>297.8</v>
      </c>
      <c r="N301" s="814">
        <v>5</v>
      </c>
      <c r="O301" s="818">
        <v>4</v>
      </c>
      <c r="P301" s="817">
        <v>119.12</v>
      </c>
      <c r="Q301" s="819">
        <v>0.4</v>
      </c>
      <c r="R301" s="814">
        <v>2</v>
      </c>
      <c r="S301" s="819">
        <v>0.4</v>
      </c>
      <c r="T301" s="818">
        <v>1</v>
      </c>
      <c r="U301" s="820">
        <v>0.25</v>
      </c>
    </row>
    <row r="302" spans="1:21" ht="14.45" customHeight="1" x14ac:dyDescent="0.2">
      <c r="A302" s="813">
        <v>12</v>
      </c>
      <c r="B302" s="814" t="s">
        <v>1740</v>
      </c>
      <c r="C302" s="814" t="s">
        <v>1746</v>
      </c>
      <c r="D302" s="815" t="s">
        <v>4046</v>
      </c>
      <c r="E302" s="816" t="s">
        <v>1757</v>
      </c>
      <c r="F302" s="814" t="s">
        <v>1741</v>
      </c>
      <c r="G302" s="814" t="s">
        <v>1796</v>
      </c>
      <c r="H302" s="814" t="s">
        <v>329</v>
      </c>
      <c r="I302" s="814" t="s">
        <v>2352</v>
      </c>
      <c r="J302" s="814" t="s">
        <v>1798</v>
      </c>
      <c r="K302" s="814" t="s">
        <v>1799</v>
      </c>
      <c r="L302" s="817">
        <v>59.56</v>
      </c>
      <c r="M302" s="817">
        <v>119.12</v>
      </c>
      <c r="N302" s="814">
        <v>2</v>
      </c>
      <c r="O302" s="818">
        <v>1</v>
      </c>
      <c r="P302" s="817"/>
      <c r="Q302" s="819">
        <v>0</v>
      </c>
      <c r="R302" s="814"/>
      <c r="S302" s="819">
        <v>0</v>
      </c>
      <c r="T302" s="818"/>
      <c r="U302" s="820">
        <v>0</v>
      </c>
    </row>
    <row r="303" spans="1:21" ht="14.45" customHeight="1" x14ac:dyDescent="0.2">
      <c r="A303" s="813">
        <v>12</v>
      </c>
      <c r="B303" s="814" t="s">
        <v>1740</v>
      </c>
      <c r="C303" s="814" t="s">
        <v>1746</v>
      </c>
      <c r="D303" s="815" t="s">
        <v>4046</v>
      </c>
      <c r="E303" s="816" t="s">
        <v>1757</v>
      </c>
      <c r="F303" s="814" t="s">
        <v>1741</v>
      </c>
      <c r="G303" s="814" t="s">
        <v>2353</v>
      </c>
      <c r="H303" s="814" t="s">
        <v>329</v>
      </c>
      <c r="I303" s="814" t="s">
        <v>2354</v>
      </c>
      <c r="J303" s="814" t="s">
        <v>2355</v>
      </c>
      <c r="K303" s="814" t="s">
        <v>2356</v>
      </c>
      <c r="L303" s="817">
        <v>0</v>
      </c>
      <c r="M303" s="817">
        <v>0</v>
      </c>
      <c r="N303" s="814">
        <v>4</v>
      </c>
      <c r="O303" s="818">
        <v>2</v>
      </c>
      <c r="P303" s="817">
        <v>0</v>
      </c>
      <c r="Q303" s="819"/>
      <c r="R303" s="814">
        <v>3</v>
      </c>
      <c r="S303" s="819">
        <v>0.75</v>
      </c>
      <c r="T303" s="818">
        <v>1</v>
      </c>
      <c r="U303" s="820">
        <v>0.5</v>
      </c>
    </row>
    <row r="304" spans="1:21" ht="14.45" customHeight="1" x14ac:dyDescent="0.2">
      <c r="A304" s="813">
        <v>12</v>
      </c>
      <c r="B304" s="814" t="s">
        <v>1740</v>
      </c>
      <c r="C304" s="814" t="s">
        <v>1746</v>
      </c>
      <c r="D304" s="815" t="s">
        <v>4046</v>
      </c>
      <c r="E304" s="816" t="s">
        <v>1757</v>
      </c>
      <c r="F304" s="814" t="s">
        <v>1741</v>
      </c>
      <c r="G304" s="814" t="s">
        <v>2353</v>
      </c>
      <c r="H304" s="814" t="s">
        <v>329</v>
      </c>
      <c r="I304" s="814" t="s">
        <v>2357</v>
      </c>
      <c r="J304" s="814" t="s">
        <v>2355</v>
      </c>
      <c r="K304" s="814" t="s">
        <v>2358</v>
      </c>
      <c r="L304" s="817">
        <v>0</v>
      </c>
      <c r="M304" s="817">
        <v>0</v>
      </c>
      <c r="N304" s="814">
        <v>2</v>
      </c>
      <c r="O304" s="818">
        <v>1</v>
      </c>
      <c r="P304" s="817">
        <v>0</v>
      </c>
      <c r="Q304" s="819"/>
      <c r="R304" s="814">
        <v>2</v>
      </c>
      <c r="S304" s="819">
        <v>1</v>
      </c>
      <c r="T304" s="818">
        <v>1</v>
      </c>
      <c r="U304" s="820">
        <v>1</v>
      </c>
    </row>
    <row r="305" spans="1:21" ht="14.45" customHeight="1" x14ac:dyDescent="0.2">
      <c r="A305" s="813">
        <v>12</v>
      </c>
      <c r="B305" s="814" t="s">
        <v>1740</v>
      </c>
      <c r="C305" s="814" t="s">
        <v>1746</v>
      </c>
      <c r="D305" s="815" t="s">
        <v>4046</v>
      </c>
      <c r="E305" s="816" t="s">
        <v>1757</v>
      </c>
      <c r="F305" s="814" t="s">
        <v>1741</v>
      </c>
      <c r="G305" s="814" t="s">
        <v>2353</v>
      </c>
      <c r="H305" s="814" t="s">
        <v>329</v>
      </c>
      <c r="I305" s="814" t="s">
        <v>2359</v>
      </c>
      <c r="J305" s="814" t="s">
        <v>2360</v>
      </c>
      <c r="K305" s="814" t="s">
        <v>2358</v>
      </c>
      <c r="L305" s="817">
        <v>0</v>
      </c>
      <c r="M305" s="817">
        <v>0</v>
      </c>
      <c r="N305" s="814">
        <v>7</v>
      </c>
      <c r="O305" s="818">
        <v>5.5</v>
      </c>
      <c r="P305" s="817">
        <v>0</v>
      </c>
      <c r="Q305" s="819"/>
      <c r="R305" s="814">
        <v>4</v>
      </c>
      <c r="S305" s="819">
        <v>0.5714285714285714</v>
      </c>
      <c r="T305" s="818">
        <v>2.5</v>
      </c>
      <c r="U305" s="820">
        <v>0.45454545454545453</v>
      </c>
    </row>
    <row r="306" spans="1:21" ht="14.45" customHeight="1" x14ac:dyDescent="0.2">
      <c r="A306" s="813">
        <v>12</v>
      </c>
      <c r="B306" s="814" t="s">
        <v>1740</v>
      </c>
      <c r="C306" s="814" t="s">
        <v>1746</v>
      </c>
      <c r="D306" s="815" t="s">
        <v>4046</v>
      </c>
      <c r="E306" s="816" t="s">
        <v>1757</v>
      </c>
      <c r="F306" s="814" t="s">
        <v>1741</v>
      </c>
      <c r="G306" s="814" t="s">
        <v>2353</v>
      </c>
      <c r="H306" s="814" t="s">
        <v>329</v>
      </c>
      <c r="I306" s="814" t="s">
        <v>2361</v>
      </c>
      <c r="J306" s="814" t="s">
        <v>2362</v>
      </c>
      <c r="K306" s="814" t="s">
        <v>2363</v>
      </c>
      <c r="L306" s="817">
        <v>0</v>
      </c>
      <c r="M306" s="817">
        <v>0</v>
      </c>
      <c r="N306" s="814">
        <v>2</v>
      </c>
      <c r="O306" s="818">
        <v>1</v>
      </c>
      <c r="P306" s="817">
        <v>0</v>
      </c>
      <c r="Q306" s="819"/>
      <c r="R306" s="814">
        <v>2</v>
      </c>
      <c r="S306" s="819">
        <v>1</v>
      </c>
      <c r="T306" s="818">
        <v>1</v>
      </c>
      <c r="U306" s="820">
        <v>1</v>
      </c>
    </row>
    <row r="307" spans="1:21" ht="14.45" customHeight="1" x14ac:dyDescent="0.2">
      <c r="A307" s="813">
        <v>12</v>
      </c>
      <c r="B307" s="814" t="s">
        <v>1740</v>
      </c>
      <c r="C307" s="814" t="s">
        <v>1746</v>
      </c>
      <c r="D307" s="815" t="s">
        <v>4046</v>
      </c>
      <c r="E307" s="816" t="s">
        <v>1757</v>
      </c>
      <c r="F307" s="814" t="s">
        <v>1741</v>
      </c>
      <c r="G307" s="814" t="s">
        <v>2353</v>
      </c>
      <c r="H307" s="814" t="s">
        <v>329</v>
      </c>
      <c r="I307" s="814" t="s">
        <v>2364</v>
      </c>
      <c r="J307" s="814" t="s">
        <v>2360</v>
      </c>
      <c r="K307" s="814" t="s">
        <v>2356</v>
      </c>
      <c r="L307" s="817">
        <v>0</v>
      </c>
      <c r="M307" s="817">
        <v>0</v>
      </c>
      <c r="N307" s="814">
        <v>5</v>
      </c>
      <c r="O307" s="818">
        <v>1.5</v>
      </c>
      <c r="P307" s="817">
        <v>0</v>
      </c>
      <c r="Q307" s="819"/>
      <c r="R307" s="814">
        <v>5</v>
      </c>
      <c r="S307" s="819">
        <v>1</v>
      </c>
      <c r="T307" s="818">
        <v>1.5</v>
      </c>
      <c r="U307" s="820">
        <v>1</v>
      </c>
    </row>
    <row r="308" spans="1:21" ht="14.45" customHeight="1" x14ac:dyDescent="0.2">
      <c r="A308" s="813">
        <v>12</v>
      </c>
      <c r="B308" s="814" t="s">
        <v>1740</v>
      </c>
      <c r="C308" s="814" t="s">
        <v>1746</v>
      </c>
      <c r="D308" s="815" t="s">
        <v>4046</v>
      </c>
      <c r="E308" s="816" t="s">
        <v>1757</v>
      </c>
      <c r="F308" s="814" t="s">
        <v>1741</v>
      </c>
      <c r="G308" s="814" t="s">
        <v>2353</v>
      </c>
      <c r="H308" s="814" t="s">
        <v>329</v>
      </c>
      <c r="I308" s="814" t="s">
        <v>2365</v>
      </c>
      <c r="J308" s="814" t="s">
        <v>2366</v>
      </c>
      <c r="K308" s="814" t="s">
        <v>2358</v>
      </c>
      <c r="L308" s="817">
        <v>0</v>
      </c>
      <c r="M308" s="817">
        <v>0</v>
      </c>
      <c r="N308" s="814">
        <v>2</v>
      </c>
      <c r="O308" s="818">
        <v>1</v>
      </c>
      <c r="P308" s="817">
        <v>0</v>
      </c>
      <c r="Q308" s="819"/>
      <c r="R308" s="814">
        <v>2</v>
      </c>
      <c r="S308" s="819">
        <v>1</v>
      </c>
      <c r="T308" s="818">
        <v>1</v>
      </c>
      <c r="U308" s="820">
        <v>1</v>
      </c>
    </row>
    <row r="309" spans="1:21" ht="14.45" customHeight="1" x14ac:dyDescent="0.2">
      <c r="A309" s="813">
        <v>12</v>
      </c>
      <c r="B309" s="814" t="s">
        <v>1740</v>
      </c>
      <c r="C309" s="814" t="s">
        <v>1746</v>
      </c>
      <c r="D309" s="815" t="s">
        <v>4046</v>
      </c>
      <c r="E309" s="816" t="s">
        <v>1757</v>
      </c>
      <c r="F309" s="814" t="s">
        <v>1741</v>
      </c>
      <c r="G309" s="814" t="s">
        <v>2058</v>
      </c>
      <c r="H309" s="814" t="s">
        <v>647</v>
      </c>
      <c r="I309" s="814" t="s">
        <v>2062</v>
      </c>
      <c r="J309" s="814" t="s">
        <v>2060</v>
      </c>
      <c r="K309" s="814" t="s">
        <v>709</v>
      </c>
      <c r="L309" s="817">
        <v>502.31</v>
      </c>
      <c r="M309" s="817">
        <v>502.31</v>
      </c>
      <c r="N309" s="814">
        <v>1</v>
      </c>
      <c r="O309" s="818">
        <v>1</v>
      </c>
      <c r="P309" s="817"/>
      <c r="Q309" s="819">
        <v>0</v>
      </c>
      <c r="R309" s="814"/>
      <c r="S309" s="819">
        <v>0</v>
      </c>
      <c r="T309" s="818"/>
      <c r="U309" s="820">
        <v>0</v>
      </c>
    </row>
    <row r="310" spans="1:21" ht="14.45" customHeight="1" x14ac:dyDescent="0.2">
      <c r="A310" s="813">
        <v>12</v>
      </c>
      <c r="B310" s="814" t="s">
        <v>1740</v>
      </c>
      <c r="C310" s="814" t="s">
        <v>1746</v>
      </c>
      <c r="D310" s="815" t="s">
        <v>4046</v>
      </c>
      <c r="E310" s="816" t="s">
        <v>1757</v>
      </c>
      <c r="F310" s="814" t="s">
        <v>1741</v>
      </c>
      <c r="G310" s="814" t="s">
        <v>2063</v>
      </c>
      <c r="H310" s="814" t="s">
        <v>647</v>
      </c>
      <c r="I310" s="814" t="s">
        <v>1553</v>
      </c>
      <c r="J310" s="814" t="s">
        <v>819</v>
      </c>
      <c r="K310" s="814" t="s">
        <v>1554</v>
      </c>
      <c r="L310" s="817">
        <v>44.86</v>
      </c>
      <c r="M310" s="817">
        <v>89.72</v>
      </c>
      <c r="N310" s="814">
        <v>2</v>
      </c>
      <c r="O310" s="818">
        <v>2</v>
      </c>
      <c r="P310" s="817">
        <v>89.72</v>
      </c>
      <c r="Q310" s="819">
        <v>1</v>
      </c>
      <c r="R310" s="814">
        <v>2</v>
      </c>
      <c r="S310" s="819">
        <v>1</v>
      </c>
      <c r="T310" s="818">
        <v>2</v>
      </c>
      <c r="U310" s="820">
        <v>1</v>
      </c>
    </row>
    <row r="311" spans="1:21" ht="14.45" customHeight="1" x14ac:dyDescent="0.2">
      <c r="A311" s="813">
        <v>12</v>
      </c>
      <c r="B311" s="814" t="s">
        <v>1740</v>
      </c>
      <c r="C311" s="814" t="s">
        <v>1746</v>
      </c>
      <c r="D311" s="815" t="s">
        <v>4046</v>
      </c>
      <c r="E311" s="816" t="s">
        <v>1757</v>
      </c>
      <c r="F311" s="814" t="s">
        <v>1741</v>
      </c>
      <c r="G311" s="814" t="s">
        <v>2063</v>
      </c>
      <c r="H311" s="814" t="s">
        <v>329</v>
      </c>
      <c r="I311" s="814" t="s">
        <v>2064</v>
      </c>
      <c r="J311" s="814" t="s">
        <v>2065</v>
      </c>
      <c r="K311" s="814" t="s">
        <v>2066</v>
      </c>
      <c r="L311" s="817">
        <v>149.55000000000001</v>
      </c>
      <c r="M311" s="817">
        <v>1345.95</v>
      </c>
      <c r="N311" s="814">
        <v>9</v>
      </c>
      <c r="O311" s="818">
        <v>7</v>
      </c>
      <c r="P311" s="817">
        <v>897.3</v>
      </c>
      <c r="Q311" s="819">
        <v>0.66666666666666663</v>
      </c>
      <c r="R311" s="814">
        <v>6</v>
      </c>
      <c r="S311" s="819">
        <v>0.66666666666666663</v>
      </c>
      <c r="T311" s="818">
        <v>4</v>
      </c>
      <c r="U311" s="820">
        <v>0.5714285714285714</v>
      </c>
    </row>
    <row r="312" spans="1:21" ht="14.45" customHeight="1" x14ac:dyDescent="0.2">
      <c r="A312" s="813">
        <v>12</v>
      </c>
      <c r="B312" s="814" t="s">
        <v>1740</v>
      </c>
      <c r="C312" s="814" t="s">
        <v>1746</v>
      </c>
      <c r="D312" s="815" t="s">
        <v>4046</v>
      </c>
      <c r="E312" s="816" t="s">
        <v>1757</v>
      </c>
      <c r="F312" s="814" t="s">
        <v>1741</v>
      </c>
      <c r="G312" s="814" t="s">
        <v>2063</v>
      </c>
      <c r="H312" s="814" t="s">
        <v>329</v>
      </c>
      <c r="I312" s="814" t="s">
        <v>2367</v>
      </c>
      <c r="J312" s="814" t="s">
        <v>2065</v>
      </c>
      <c r="K312" s="814" t="s">
        <v>2368</v>
      </c>
      <c r="L312" s="817">
        <v>44.86</v>
      </c>
      <c r="M312" s="817">
        <v>44.86</v>
      </c>
      <c r="N312" s="814">
        <v>1</v>
      </c>
      <c r="O312" s="818">
        <v>1</v>
      </c>
      <c r="P312" s="817"/>
      <c r="Q312" s="819">
        <v>0</v>
      </c>
      <c r="R312" s="814"/>
      <c r="S312" s="819">
        <v>0</v>
      </c>
      <c r="T312" s="818"/>
      <c r="U312" s="820">
        <v>0</v>
      </c>
    </row>
    <row r="313" spans="1:21" ht="14.45" customHeight="1" x14ac:dyDescent="0.2">
      <c r="A313" s="813">
        <v>12</v>
      </c>
      <c r="B313" s="814" t="s">
        <v>1740</v>
      </c>
      <c r="C313" s="814" t="s">
        <v>1746</v>
      </c>
      <c r="D313" s="815" t="s">
        <v>4046</v>
      </c>
      <c r="E313" s="816" t="s">
        <v>1757</v>
      </c>
      <c r="F313" s="814" t="s">
        <v>1741</v>
      </c>
      <c r="G313" s="814" t="s">
        <v>2063</v>
      </c>
      <c r="H313" s="814" t="s">
        <v>647</v>
      </c>
      <c r="I313" s="814" t="s">
        <v>2067</v>
      </c>
      <c r="J313" s="814" t="s">
        <v>819</v>
      </c>
      <c r="K313" s="814" t="s">
        <v>2068</v>
      </c>
      <c r="L313" s="817">
        <v>134.61000000000001</v>
      </c>
      <c r="M313" s="817">
        <v>2288.3700000000003</v>
      </c>
      <c r="N313" s="814">
        <v>17</v>
      </c>
      <c r="O313" s="818">
        <v>17</v>
      </c>
      <c r="P313" s="817">
        <v>1211.4900000000002</v>
      </c>
      <c r="Q313" s="819">
        <v>0.52941176470588236</v>
      </c>
      <c r="R313" s="814">
        <v>9</v>
      </c>
      <c r="S313" s="819">
        <v>0.52941176470588236</v>
      </c>
      <c r="T313" s="818">
        <v>9</v>
      </c>
      <c r="U313" s="820">
        <v>0.52941176470588236</v>
      </c>
    </row>
    <row r="314" spans="1:21" ht="14.45" customHeight="1" x14ac:dyDescent="0.2">
      <c r="A314" s="813">
        <v>12</v>
      </c>
      <c r="B314" s="814" t="s">
        <v>1740</v>
      </c>
      <c r="C314" s="814" t="s">
        <v>1746</v>
      </c>
      <c r="D314" s="815" t="s">
        <v>4046</v>
      </c>
      <c r="E314" s="816" t="s">
        <v>1757</v>
      </c>
      <c r="F314" s="814" t="s">
        <v>1741</v>
      </c>
      <c r="G314" s="814" t="s">
        <v>2063</v>
      </c>
      <c r="H314" s="814" t="s">
        <v>329</v>
      </c>
      <c r="I314" s="814" t="s">
        <v>2369</v>
      </c>
      <c r="J314" s="814" t="s">
        <v>2370</v>
      </c>
      <c r="K314" s="814" t="s">
        <v>2371</v>
      </c>
      <c r="L314" s="817">
        <v>149.55000000000001</v>
      </c>
      <c r="M314" s="817">
        <v>149.55000000000001</v>
      </c>
      <c r="N314" s="814">
        <v>1</v>
      </c>
      <c r="O314" s="818">
        <v>0.5</v>
      </c>
      <c r="P314" s="817">
        <v>149.55000000000001</v>
      </c>
      <c r="Q314" s="819">
        <v>1</v>
      </c>
      <c r="R314" s="814">
        <v>1</v>
      </c>
      <c r="S314" s="819">
        <v>1</v>
      </c>
      <c r="T314" s="818">
        <v>0.5</v>
      </c>
      <c r="U314" s="820">
        <v>1</v>
      </c>
    </row>
    <row r="315" spans="1:21" ht="14.45" customHeight="1" x14ac:dyDescent="0.2">
      <c r="A315" s="813">
        <v>12</v>
      </c>
      <c r="B315" s="814" t="s">
        <v>1740</v>
      </c>
      <c r="C315" s="814" t="s">
        <v>1746</v>
      </c>
      <c r="D315" s="815" t="s">
        <v>4046</v>
      </c>
      <c r="E315" s="816" t="s">
        <v>1757</v>
      </c>
      <c r="F315" s="814" t="s">
        <v>1741</v>
      </c>
      <c r="G315" s="814" t="s">
        <v>1807</v>
      </c>
      <c r="H315" s="814" t="s">
        <v>647</v>
      </c>
      <c r="I315" s="814" t="s">
        <v>1808</v>
      </c>
      <c r="J315" s="814" t="s">
        <v>1809</v>
      </c>
      <c r="K315" s="814" t="s">
        <v>1810</v>
      </c>
      <c r="L315" s="817">
        <v>659.9</v>
      </c>
      <c r="M315" s="817">
        <v>1319.8</v>
      </c>
      <c r="N315" s="814">
        <v>2</v>
      </c>
      <c r="O315" s="818">
        <v>2</v>
      </c>
      <c r="P315" s="817">
        <v>659.9</v>
      </c>
      <c r="Q315" s="819">
        <v>0.5</v>
      </c>
      <c r="R315" s="814">
        <v>1</v>
      </c>
      <c r="S315" s="819">
        <v>0.5</v>
      </c>
      <c r="T315" s="818">
        <v>1</v>
      </c>
      <c r="U315" s="820">
        <v>0.5</v>
      </c>
    </row>
    <row r="316" spans="1:21" ht="14.45" customHeight="1" x14ac:dyDescent="0.2">
      <c r="A316" s="813">
        <v>12</v>
      </c>
      <c r="B316" s="814" t="s">
        <v>1740</v>
      </c>
      <c r="C316" s="814" t="s">
        <v>1746</v>
      </c>
      <c r="D316" s="815" t="s">
        <v>4046</v>
      </c>
      <c r="E316" s="816" t="s">
        <v>1757</v>
      </c>
      <c r="F316" s="814" t="s">
        <v>1741</v>
      </c>
      <c r="G316" s="814" t="s">
        <v>1807</v>
      </c>
      <c r="H316" s="814" t="s">
        <v>329</v>
      </c>
      <c r="I316" s="814" t="s">
        <v>2074</v>
      </c>
      <c r="J316" s="814" t="s">
        <v>2073</v>
      </c>
      <c r="K316" s="814" t="s">
        <v>1810</v>
      </c>
      <c r="L316" s="817">
        <v>659.9</v>
      </c>
      <c r="M316" s="817">
        <v>2639.6</v>
      </c>
      <c r="N316" s="814">
        <v>4</v>
      </c>
      <c r="O316" s="818">
        <v>4</v>
      </c>
      <c r="P316" s="817">
        <v>2639.6</v>
      </c>
      <c r="Q316" s="819">
        <v>1</v>
      </c>
      <c r="R316" s="814">
        <v>4</v>
      </c>
      <c r="S316" s="819">
        <v>1</v>
      </c>
      <c r="T316" s="818">
        <v>4</v>
      </c>
      <c r="U316" s="820">
        <v>1</v>
      </c>
    </row>
    <row r="317" spans="1:21" ht="14.45" customHeight="1" x14ac:dyDescent="0.2">
      <c r="A317" s="813">
        <v>12</v>
      </c>
      <c r="B317" s="814" t="s">
        <v>1740</v>
      </c>
      <c r="C317" s="814" t="s">
        <v>1746</v>
      </c>
      <c r="D317" s="815" t="s">
        <v>4046</v>
      </c>
      <c r="E317" s="816" t="s">
        <v>1757</v>
      </c>
      <c r="F317" s="814" t="s">
        <v>1741</v>
      </c>
      <c r="G317" s="814" t="s">
        <v>2372</v>
      </c>
      <c r="H317" s="814" t="s">
        <v>329</v>
      </c>
      <c r="I317" s="814" t="s">
        <v>2373</v>
      </c>
      <c r="J317" s="814" t="s">
        <v>2374</v>
      </c>
      <c r="K317" s="814" t="s">
        <v>2375</v>
      </c>
      <c r="L317" s="817">
        <v>180.76</v>
      </c>
      <c r="M317" s="817">
        <v>7230.4</v>
      </c>
      <c r="N317" s="814">
        <v>40</v>
      </c>
      <c r="O317" s="818">
        <v>6</v>
      </c>
      <c r="P317" s="817">
        <v>4519</v>
      </c>
      <c r="Q317" s="819">
        <v>0.625</v>
      </c>
      <c r="R317" s="814">
        <v>25</v>
      </c>
      <c r="S317" s="819">
        <v>0.625</v>
      </c>
      <c r="T317" s="818">
        <v>4</v>
      </c>
      <c r="U317" s="820">
        <v>0.66666666666666663</v>
      </c>
    </row>
    <row r="318" spans="1:21" ht="14.45" customHeight="1" x14ac:dyDescent="0.2">
      <c r="A318" s="813">
        <v>12</v>
      </c>
      <c r="B318" s="814" t="s">
        <v>1740</v>
      </c>
      <c r="C318" s="814" t="s">
        <v>1746</v>
      </c>
      <c r="D318" s="815" t="s">
        <v>4046</v>
      </c>
      <c r="E318" s="816" t="s">
        <v>1757</v>
      </c>
      <c r="F318" s="814" t="s">
        <v>1741</v>
      </c>
      <c r="G318" s="814" t="s">
        <v>2372</v>
      </c>
      <c r="H318" s="814" t="s">
        <v>329</v>
      </c>
      <c r="I318" s="814" t="s">
        <v>2376</v>
      </c>
      <c r="J318" s="814" t="s">
        <v>2377</v>
      </c>
      <c r="K318" s="814" t="s">
        <v>2378</v>
      </c>
      <c r="L318" s="817">
        <v>723.06</v>
      </c>
      <c r="M318" s="817">
        <v>723.06</v>
      </c>
      <c r="N318" s="814">
        <v>1</v>
      </c>
      <c r="O318" s="818">
        <v>0.5</v>
      </c>
      <c r="P318" s="817">
        <v>723.06</v>
      </c>
      <c r="Q318" s="819">
        <v>1</v>
      </c>
      <c r="R318" s="814">
        <v>1</v>
      </c>
      <c r="S318" s="819">
        <v>1</v>
      </c>
      <c r="T318" s="818">
        <v>0.5</v>
      </c>
      <c r="U318" s="820">
        <v>1</v>
      </c>
    </row>
    <row r="319" spans="1:21" ht="14.45" customHeight="1" x14ac:dyDescent="0.2">
      <c r="A319" s="813">
        <v>12</v>
      </c>
      <c r="B319" s="814" t="s">
        <v>1740</v>
      </c>
      <c r="C319" s="814" t="s">
        <v>1746</v>
      </c>
      <c r="D319" s="815" t="s">
        <v>4046</v>
      </c>
      <c r="E319" s="816" t="s">
        <v>1757</v>
      </c>
      <c r="F319" s="814" t="s">
        <v>1741</v>
      </c>
      <c r="G319" s="814" t="s">
        <v>2372</v>
      </c>
      <c r="H319" s="814" t="s">
        <v>329</v>
      </c>
      <c r="I319" s="814" t="s">
        <v>2379</v>
      </c>
      <c r="J319" s="814" t="s">
        <v>2380</v>
      </c>
      <c r="K319" s="814" t="s">
        <v>2381</v>
      </c>
      <c r="L319" s="817">
        <v>294.39</v>
      </c>
      <c r="M319" s="817">
        <v>3238.2899999999995</v>
      </c>
      <c r="N319" s="814">
        <v>11</v>
      </c>
      <c r="O319" s="818">
        <v>3.5</v>
      </c>
      <c r="P319" s="817">
        <v>2943.8999999999996</v>
      </c>
      <c r="Q319" s="819">
        <v>0.90909090909090917</v>
      </c>
      <c r="R319" s="814">
        <v>10</v>
      </c>
      <c r="S319" s="819">
        <v>0.90909090909090906</v>
      </c>
      <c r="T319" s="818">
        <v>3</v>
      </c>
      <c r="U319" s="820">
        <v>0.8571428571428571</v>
      </c>
    </row>
    <row r="320" spans="1:21" ht="14.45" customHeight="1" x14ac:dyDescent="0.2">
      <c r="A320" s="813">
        <v>12</v>
      </c>
      <c r="B320" s="814" t="s">
        <v>1740</v>
      </c>
      <c r="C320" s="814" t="s">
        <v>1746</v>
      </c>
      <c r="D320" s="815" t="s">
        <v>4046</v>
      </c>
      <c r="E320" s="816" t="s">
        <v>1757</v>
      </c>
      <c r="F320" s="814" t="s">
        <v>1741</v>
      </c>
      <c r="G320" s="814" t="s">
        <v>2085</v>
      </c>
      <c r="H320" s="814" t="s">
        <v>329</v>
      </c>
      <c r="I320" s="814" t="s">
        <v>2382</v>
      </c>
      <c r="J320" s="814" t="s">
        <v>2383</v>
      </c>
      <c r="K320" s="814" t="s">
        <v>2051</v>
      </c>
      <c r="L320" s="817">
        <v>0</v>
      </c>
      <c r="M320" s="817">
        <v>0</v>
      </c>
      <c r="N320" s="814">
        <v>1</v>
      </c>
      <c r="O320" s="818">
        <v>0.5</v>
      </c>
      <c r="P320" s="817"/>
      <c r="Q320" s="819"/>
      <c r="R320" s="814"/>
      <c r="S320" s="819">
        <v>0</v>
      </c>
      <c r="T320" s="818"/>
      <c r="U320" s="820">
        <v>0</v>
      </c>
    </row>
    <row r="321" spans="1:21" ht="14.45" customHeight="1" x14ac:dyDescent="0.2">
      <c r="A321" s="813">
        <v>12</v>
      </c>
      <c r="B321" s="814" t="s">
        <v>1740</v>
      </c>
      <c r="C321" s="814" t="s">
        <v>1746</v>
      </c>
      <c r="D321" s="815" t="s">
        <v>4046</v>
      </c>
      <c r="E321" s="816" t="s">
        <v>1757</v>
      </c>
      <c r="F321" s="814" t="s">
        <v>1741</v>
      </c>
      <c r="G321" s="814" t="s">
        <v>2384</v>
      </c>
      <c r="H321" s="814" t="s">
        <v>329</v>
      </c>
      <c r="I321" s="814" t="s">
        <v>2385</v>
      </c>
      <c r="J321" s="814" t="s">
        <v>2386</v>
      </c>
      <c r="K321" s="814" t="s">
        <v>2387</v>
      </c>
      <c r="L321" s="817">
        <v>0</v>
      </c>
      <c r="M321" s="817">
        <v>0</v>
      </c>
      <c r="N321" s="814">
        <v>2</v>
      </c>
      <c r="O321" s="818">
        <v>1</v>
      </c>
      <c r="P321" s="817"/>
      <c r="Q321" s="819"/>
      <c r="R321" s="814"/>
      <c r="S321" s="819">
        <v>0</v>
      </c>
      <c r="T321" s="818"/>
      <c r="U321" s="820">
        <v>0</v>
      </c>
    </row>
    <row r="322" spans="1:21" ht="14.45" customHeight="1" x14ac:dyDescent="0.2">
      <c r="A322" s="813">
        <v>12</v>
      </c>
      <c r="B322" s="814" t="s">
        <v>1740</v>
      </c>
      <c r="C322" s="814" t="s">
        <v>1746</v>
      </c>
      <c r="D322" s="815" t="s">
        <v>4046</v>
      </c>
      <c r="E322" s="816" t="s">
        <v>1757</v>
      </c>
      <c r="F322" s="814" t="s">
        <v>1741</v>
      </c>
      <c r="G322" s="814" t="s">
        <v>2090</v>
      </c>
      <c r="H322" s="814" t="s">
        <v>329</v>
      </c>
      <c r="I322" s="814" t="s">
        <v>2388</v>
      </c>
      <c r="J322" s="814" t="s">
        <v>2092</v>
      </c>
      <c r="K322" s="814" t="s">
        <v>2389</v>
      </c>
      <c r="L322" s="817">
        <v>310.8</v>
      </c>
      <c r="M322" s="817">
        <v>310.8</v>
      </c>
      <c r="N322" s="814">
        <v>1</v>
      </c>
      <c r="O322" s="818">
        <v>1</v>
      </c>
      <c r="P322" s="817">
        <v>310.8</v>
      </c>
      <c r="Q322" s="819">
        <v>1</v>
      </c>
      <c r="R322" s="814">
        <v>1</v>
      </c>
      <c r="S322" s="819">
        <v>1</v>
      </c>
      <c r="T322" s="818">
        <v>1</v>
      </c>
      <c r="U322" s="820">
        <v>1</v>
      </c>
    </row>
    <row r="323" spans="1:21" ht="14.45" customHeight="1" x14ac:dyDescent="0.2">
      <c r="A323" s="813">
        <v>12</v>
      </c>
      <c r="B323" s="814" t="s">
        <v>1740</v>
      </c>
      <c r="C323" s="814" t="s">
        <v>1746</v>
      </c>
      <c r="D323" s="815" t="s">
        <v>4046</v>
      </c>
      <c r="E323" s="816" t="s">
        <v>1757</v>
      </c>
      <c r="F323" s="814" t="s">
        <v>1741</v>
      </c>
      <c r="G323" s="814" t="s">
        <v>2090</v>
      </c>
      <c r="H323" s="814" t="s">
        <v>329</v>
      </c>
      <c r="I323" s="814" t="s">
        <v>2094</v>
      </c>
      <c r="J323" s="814" t="s">
        <v>2092</v>
      </c>
      <c r="K323" s="814" t="s">
        <v>2093</v>
      </c>
      <c r="L323" s="817">
        <v>932.4</v>
      </c>
      <c r="M323" s="817">
        <v>1864.8</v>
      </c>
      <c r="N323" s="814">
        <v>2</v>
      </c>
      <c r="O323" s="818">
        <v>2</v>
      </c>
      <c r="P323" s="817">
        <v>1864.8</v>
      </c>
      <c r="Q323" s="819">
        <v>1</v>
      </c>
      <c r="R323" s="814">
        <v>2</v>
      </c>
      <c r="S323" s="819">
        <v>1</v>
      </c>
      <c r="T323" s="818">
        <v>2</v>
      </c>
      <c r="U323" s="820">
        <v>1</v>
      </c>
    </row>
    <row r="324" spans="1:21" ht="14.45" customHeight="1" x14ac:dyDescent="0.2">
      <c r="A324" s="813">
        <v>12</v>
      </c>
      <c r="B324" s="814" t="s">
        <v>1740</v>
      </c>
      <c r="C324" s="814" t="s">
        <v>1746</v>
      </c>
      <c r="D324" s="815" t="s">
        <v>4046</v>
      </c>
      <c r="E324" s="816" t="s">
        <v>1757</v>
      </c>
      <c r="F324" s="814" t="s">
        <v>1741</v>
      </c>
      <c r="G324" s="814" t="s">
        <v>2090</v>
      </c>
      <c r="H324" s="814" t="s">
        <v>329</v>
      </c>
      <c r="I324" s="814" t="s">
        <v>2390</v>
      </c>
      <c r="J324" s="814" t="s">
        <v>2092</v>
      </c>
      <c r="K324" s="814" t="s">
        <v>2391</v>
      </c>
      <c r="L324" s="817">
        <v>1543.26</v>
      </c>
      <c r="M324" s="817">
        <v>4629.78</v>
      </c>
      <c r="N324" s="814">
        <v>3</v>
      </c>
      <c r="O324" s="818">
        <v>3</v>
      </c>
      <c r="P324" s="817">
        <v>1543.26</v>
      </c>
      <c r="Q324" s="819">
        <v>0.33333333333333337</v>
      </c>
      <c r="R324" s="814">
        <v>1</v>
      </c>
      <c r="S324" s="819">
        <v>0.33333333333333331</v>
      </c>
      <c r="T324" s="818">
        <v>1</v>
      </c>
      <c r="U324" s="820">
        <v>0.33333333333333331</v>
      </c>
    </row>
    <row r="325" spans="1:21" ht="14.45" customHeight="1" x14ac:dyDescent="0.2">
      <c r="A325" s="813">
        <v>12</v>
      </c>
      <c r="B325" s="814" t="s">
        <v>1740</v>
      </c>
      <c r="C325" s="814" t="s">
        <v>1746</v>
      </c>
      <c r="D325" s="815" t="s">
        <v>4046</v>
      </c>
      <c r="E325" s="816" t="s">
        <v>1757</v>
      </c>
      <c r="F325" s="814" t="s">
        <v>1741</v>
      </c>
      <c r="G325" s="814" t="s">
        <v>2095</v>
      </c>
      <c r="H325" s="814" t="s">
        <v>329</v>
      </c>
      <c r="I325" s="814" t="s">
        <v>2096</v>
      </c>
      <c r="J325" s="814" t="s">
        <v>2097</v>
      </c>
      <c r="K325" s="814" t="s">
        <v>2098</v>
      </c>
      <c r="L325" s="817">
        <v>1392.75</v>
      </c>
      <c r="M325" s="817">
        <v>34818.75</v>
      </c>
      <c r="N325" s="814">
        <v>25</v>
      </c>
      <c r="O325" s="818">
        <v>24</v>
      </c>
      <c r="P325" s="817">
        <v>15320.25</v>
      </c>
      <c r="Q325" s="819">
        <v>0.44</v>
      </c>
      <c r="R325" s="814">
        <v>11</v>
      </c>
      <c r="S325" s="819">
        <v>0.44</v>
      </c>
      <c r="T325" s="818">
        <v>10</v>
      </c>
      <c r="U325" s="820">
        <v>0.41666666666666669</v>
      </c>
    </row>
    <row r="326" spans="1:21" ht="14.45" customHeight="1" x14ac:dyDescent="0.2">
      <c r="A326" s="813">
        <v>12</v>
      </c>
      <c r="B326" s="814" t="s">
        <v>1740</v>
      </c>
      <c r="C326" s="814" t="s">
        <v>1746</v>
      </c>
      <c r="D326" s="815" t="s">
        <v>4046</v>
      </c>
      <c r="E326" s="816" t="s">
        <v>1757</v>
      </c>
      <c r="F326" s="814" t="s">
        <v>1741</v>
      </c>
      <c r="G326" s="814" t="s">
        <v>2095</v>
      </c>
      <c r="H326" s="814" t="s">
        <v>329</v>
      </c>
      <c r="I326" s="814" t="s">
        <v>2392</v>
      </c>
      <c r="J326" s="814" t="s">
        <v>2097</v>
      </c>
      <c r="K326" s="814" t="s">
        <v>2393</v>
      </c>
      <c r="L326" s="817">
        <v>417.82</v>
      </c>
      <c r="M326" s="817">
        <v>835.64</v>
      </c>
      <c r="N326" s="814">
        <v>2</v>
      </c>
      <c r="O326" s="818">
        <v>1.5</v>
      </c>
      <c r="P326" s="817"/>
      <c r="Q326" s="819">
        <v>0</v>
      </c>
      <c r="R326" s="814"/>
      <c r="S326" s="819">
        <v>0</v>
      </c>
      <c r="T326" s="818"/>
      <c r="U326" s="820">
        <v>0</v>
      </c>
    </row>
    <row r="327" spans="1:21" ht="14.45" customHeight="1" x14ac:dyDescent="0.2">
      <c r="A327" s="813">
        <v>12</v>
      </c>
      <c r="B327" s="814" t="s">
        <v>1740</v>
      </c>
      <c r="C327" s="814" t="s">
        <v>1746</v>
      </c>
      <c r="D327" s="815" t="s">
        <v>4046</v>
      </c>
      <c r="E327" s="816" t="s">
        <v>1757</v>
      </c>
      <c r="F327" s="814" t="s">
        <v>1741</v>
      </c>
      <c r="G327" s="814" t="s">
        <v>2107</v>
      </c>
      <c r="H327" s="814" t="s">
        <v>329</v>
      </c>
      <c r="I327" s="814" t="s">
        <v>2108</v>
      </c>
      <c r="J327" s="814" t="s">
        <v>2109</v>
      </c>
      <c r="K327" s="814" t="s">
        <v>2110</v>
      </c>
      <c r="L327" s="817">
        <v>2030.55</v>
      </c>
      <c r="M327" s="817">
        <v>16244.4</v>
      </c>
      <c r="N327" s="814">
        <v>8</v>
      </c>
      <c r="O327" s="818">
        <v>8</v>
      </c>
      <c r="P327" s="817">
        <v>12183.3</v>
      </c>
      <c r="Q327" s="819">
        <v>0.75</v>
      </c>
      <c r="R327" s="814">
        <v>6</v>
      </c>
      <c r="S327" s="819">
        <v>0.75</v>
      </c>
      <c r="T327" s="818">
        <v>6</v>
      </c>
      <c r="U327" s="820">
        <v>0.75</v>
      </c>
    </row>
    <row r="328" spans="1:21" ht="14.45" customHeight="1" x14ac:dyDescent="0.2">
      <c r="A328" s="813">
        <v>12</v>
      </c>
      <c r="B328" s="814" t="s">
        <v>1740</v>
      </c>
      <c r="C328" s="814" t="s">
        <v>1746</v>
      </c>
      <c r="D328" s="815" t="s">
        <v>4046</v>
      </c>
      <c r="E328" s="816" t="s">
        <v>1757</v>
      </c>
      <c r="F328" s="814" t="s">
        <v>1741</v>
      </c>
      <c r="G328" s="814" t="s">
        <v>2107</v>
      </c>
      <c r="H328" s="814" t="s">
        <v>329</v>
      </c>
      <c r="I328" s="814" t="s">
        <v>2111</v>
      </c>
      <c r="J328" s="814" t="s">
        <v>2109</v>
      </c>
      <c r="K328" s="814" t="s">
        <v>2112</v>
      </c>
      <c r="L328" s="817">
        <v>1015.28</v>
      </c>
      <c r="M328" s="817">
        <v>1015.28</v>
      </c>
      <c r="N328" s="814">
        <v>1</v>
      </c>
      <c r="O328" s="818">
        <v>1</v>
      </c>
      <c r="P328" s="817"/>
      <c r="Q328" s="819">
        <v>0</v>
      </c>
      <c r="R328" s="814"/>
      <c r="S328" s="819">
        <v>0</v>
      </c>
      <c r="T328" s="818"/>
      <c r="U328" s="820">
        <v>0</v>
      </c>
    </row>
    <row r="329" spans="1:21" ht="14.45" customHeight="1" x14ac:dyDescent="0.2">
      <c r="A329" s="813">
        <v>12</v>
      </c>
      <c r="B329" s="814" t="s">
        <v>1740</v>
      </c>
      <c r="C329" s="814" t="s">
        <v>1746</v>
      </c>
      <c r="D329" s="815" t="s">
        <v>4046</v>
      </c>
      <c r="E329" s="816" t="s">
        <v>1757</v>
      </c>
      <c r="F329" s="814" t="s">
        <v>1741</v>
      </c>
      <c r="G329" s="814" t="s">
        <v>2107</v>
      </c>
      <c r="H329" s="814" t="s">
        <v>329</v>
      </c>
      <c r="I329" s="814" t="s">
        <v>2394</v>
      </c>
      <c r="J329" s="814" t="s">
        <v>2109</v>
      </c>
      <c r="K329" s="814" t="s">
        <v>2395</v>
      </c>
      <c r="L329" s="817">
        <v>290.08</v>
      </c>
      <c r="M329" s="817">
        <v>290.08</v>
      </c>
      <c r="N329" s="814">
        <v>1</v>
      </c>
      <c r="O329" s="818">
        <v>1</v>
      </c>
      <c r="P329" s="817">
        <v>290.08</v>
      </c>
      <c r="Q329" s="819">
        <v>1</v>
      </c>
      <c r="R329" s="814">
        <v>1</v>
      </c>
      <c r="S329" s="819">
        <v>1</v>
      </c>
      <c r="T329" s="818">
        <v>1</v>
      </c>
      <c r="U329" s="820">
        <v>1</v>
      </c>
    </row>
    <row r="330" spans="1:21" ht="14.45" customHeight="1" x14ac:dyDescent="0.2">
      <c r="A330" s="813">
        <v>12</v>
      </c>
      <c r="B330" s="814" t="s">
        <v>1740</v>
      </c>
      <c r="C330" s="814" t="s">
        <v>1746</v>
      </c>
      <c r="D330" s="815" t="s">
        <v>4046</v>
      </c>
      <c r="E330" s="816" t="s">
        <v>1757</v>
      </c>
      <c r="F330" s="814" t="s">
        <v>1741</v>
      </c>
      <c r="G330" s="814" t="s">
        <v>1800</v>
      </c>
      <c r="H330" s="814" t="s">
        <v>647</v>
      </c>
      <c r="I330" s="814" t="s">
        <v>1591</v>
      </c>
      <c r="J330" s="814" t="s">
        <v>1213</v>
      </c>
      <c r="K330" s="814" t="s">
        <v>1592</v>
      </c>
      <c r="L330" s="817">
        <v>154.36000000000001</v>
      </c>
      <c r="M330" s="817">
        <v>2624.1200000000003</v>
      </c>
      <c r="N330" s="814">
        <v>17</v>
      </c>
      <c r="O330" s="818">
        <v>7.5</v>
      </c>
      <c r="P330" s="817">
        <v>926.16000000000008</v>
      </c>
      <c r="Q330" s="819">
        <v>0.3529411764705882</v>
      </c>
      <c r="R330" s="814">
        <v>6</v>
      </c>
      <c r="S330" s="819">
        <v>0.35294117647058826</v>
      </c>
      <c r="T330" s="818">
        <v>3</v>
      </c>
      <c r="U330" s="820">
        <v>0.4</v>
      </c>
    </row>
    <row r="331" spans="1:21" ht="14.45" customHeight="1" x14ac:dyDescent="0.2">
      <c r="A331" s="813">
        <v>12</v>
      </c>
      <c r="B331" s="814" t="s">
        <v>1740</v>
      </c>
      <c r="C331" s="814" t="s">
        <v>1746</v>
      </c>
      <c r="D331" s="815" t="s">
        <v>4046</v>
      </c>
      <c r="E331" s="816" t="s">
        <v>1757</v>
      </c>
      <c r="F331" s="814" t="s">
        <v>1741</v>
      </c>
      <c r="G331" s="814" t="s">
        <v>1800</v>
      </c>
      <c r="H331" s="814" t="s">
        <v>329</v>
      </c>
      <c r="I331" s="814" t="s">
        <v>2396</v>
      </c>
      <c r="J331" s="814" t="s">
        <v>1213</v>
      </c>
      <c r="K331" s="814" t="s">
        <v>1592</v>
      </c>
      <c r="L331" s="817">
        <v>154.36000000000001</v>
      </c>
      <c r="M331" s="817">
        <v>154.36000000000001</v>
      </c>
      <c r="N331" s="814">
        <v>1</v>
      </c>
      <c r="O331" s="818">
        <v>1</v>
      </c>
      <c r="P331" s="817">
        <v>154.36000000000001</v>
      </c>
      <c r="Q331" s="819">
        <v>1</v>
      </c>
      <c r="R331" s="814">
        <v>1</v>
      </c>
      <c r="S331" s="819">
        <v>1</v>
      </c>
      <c r="T331" s="818">
        <v>1</v>
      </c>
      <c r="U331" s="820">
        <v>1</v>
      </c>
    </row>
    <row r="332" spans="1:21" ht="14.45" customHeight="1" x14ac:dyDescent="0.2">
      <c r="A332" s="813">
        <v>12</v>
      </c>
      <c r="B332" s="814" t="s">
        <v>1740</v>
      </c>
      <c r="C332" s="814" t="s">
        <v>1746</v>
      </c>
      <c r="D332" s="815" t="s">
        <v>4046</v>
      </c>
      <c r="E332" s="816" t="s">
        <v>1757</v>
      </c>
      <c r="F332" s="814" t="s">
        <v>1741</v>
      </c>
      <c r="G332" s="814" t="s">
        <v>1800</v>
      </c>
      <c r="H332" s="814" t="s">
        <v>329</v>
      </c>
      <c r="I332" s="814" t="s">
        <v>1811</v>
      </c>
      <c r="J332" s="814" t="s">
        <v>1213</v>
      </c>
      <c r="K332" s="814" t="s">
        <v>1812</v>
      </c>
      <c r="L332" s="817">
        <v>225.06</v>
      </c>
      <c r="M332" s="817">
        <v>225.06</v>
      </c>
      <c r="N332" s="814">
        <v>1</v>
      </c>
      <c r="O332" s="818">
        <v>1</v>
      </c>
      <c r="P332" s="817"/>
      <c r="Q332" s="819">
        <v>0</v>
      </c>
      <c r="R332" s="814"/>
      <c r="S332" s="819">
        <v>0</v>
      </c>
      <c r="T332" s="818"/>
      <c r="U332" s="820">
        <v>0</v>
      </c>
    </row>
    <row r="333" spans="1:21" ht="14.45" customHeight="1" x14ac:dyDescent="0.2">
      <c r="A333" s="813">
        <v>12</v>
      </c>
      <c r="B333" s="814" t="s">
        <v>1740</v>
      </c>
      <c r="C333" s="814" t="s">
        <v>1746</v>
      </c>
      <c r="D333" s="815" t="s">
        <v>4046</v>
      </c>
      <c r="E333" s="816" t="s">
        <v>1757</v>
      </c>
      <c r="F333" s="814" t="s">
        <v>1741</v>
      </c>
      <c r="G333" s="814" t="s">
        <v>2118</v>
      </c>
      <c r="H333" s="814" t="s">
        <v>329</v>
      </c>
      <c r="I333" s="814" t="s">
        <v>2119</v>
      </c>
      <c r="J333" s="814" t="s">
        <v>2120</v>
      </c>
      <c r="K333" s="814" t="s">
        <v>2121</v>
      </c>
      <c r="L333" s="817">
        <v>121.92</v>
      </c>
      <c r="M333" s="817">
        <v>853.44</v>
      </c>
      <c r="N333" s="814">
        <v>7</v>
      </c>
      <c r="O333" s="818">
        <v>3</v>
      </c>
      <c r="P333" s="817"/>
      <c r="Q333" s="819">
        <v>0</v>
      </c>
      <c r="R333" s="814"/>
      <c r="S333" s="819">
        <v>0</v>
      </c>
      <c r="T333" s="818"/>
      <c r="U333" s="820">
        <v>0</v>
      </c>
    </row>
    <row r="334" spans="1:21" ht="14.45" customHeight="1" x14ac:dyDescent="0.2">
      <c r="A334" s="813">
        <v>12</v>
      </c>
      <c r="B334" s="814" t="s">
        <v>1740</v>
      </c>
      <c r="C334" s="814" t="s">
        <v>1746</v>
      </c>
      <c r="D334" s="815" t="s">
        <v>4046</v>
      </c>
      <c r="E334" s="816" t="s">
        <v>1757</v>
      </c>
      <c r="F334" s="814" t="s">
        <v>1741</v>
      </c>
      <c r="G334" s="814" t="s">
        <v>2118</v>
      </c>
      <c r="H334" s="814" t="s">
        <v>329</v>
      </c>
      <c r="I334" s="814" t="s">
        <v>2122</v>
      </c>
      <c r="J334" s="814" t="s">
        <v>2120</v>
      </c>
      <c r="K334" s="814" t="s">
        <v>2121</v>
      </c>
      <c r="L334" s="817">
        <v>121.92</v>
      </c>
      <c r="M334" s="817">
        <v>2560.3199999999997</v>
      </c>
      <c r="N334" s="814">
        <v>21</v>
      </c>
      <c r="O334" s="818">
        <v>5</v>
      </c>
      <c r="P334" s="817">
        <v>1828.8</v>
      </c>
      <c r="Q334" s="819">
        <v>0.7142857142857143</v>
      </c>
      <c r="R334" s="814">
        <v>15</v>
      </c>
      <c r="S334" s="819">
        <v>0.7142857142857143</v>
      </c>
      <c r="T334" s="818">
        <v>3.5</v>
      </c>
      <c r="U334" s="820">
        <v>0.7</v>
      </c>
    </row>
    <row r="335" spans="1:21" ht="14.45" customHeight="1" x14ac:dyDescent="0.2">
      <c r="A335" s="813">
        <v>12</v>
      </c>
      <c r="B335" s="814" t="s">
        <v>1740</v>
      </c>
      <c r="C335" s="814" t="s">
        <v>1746</v>
      </c>
      <c r="D335" s="815" t="s">
        <v>4046</v>
      </c>
      <c r="E335" s="816" t="s">
        <v>1757</v>
      </c>
      <c r="F335" s="814" t="s">
        <v>1743</v>
      </c>
      <c r="G335" s="814" t="s">
        <v>2397</v>
      </c>
      <c r="H335" s="814" t="s">
        <v>329</v>
      </c>
      <c r="I335" s="814" t="s">
        <v>2398</v>
      </c>
      <c r="J335" s="814" t="s">
        <v>2399</v>
      </c>
      <c r="K335" s="814" t="s">
        <v>2400</v>
      </c>
      <c r="L335" s="817">
        <v>389.82</v>
      </c>
      <c r="M335" s="817">
        <v>389.82</v>
      </c>
      <c r="N335" s="814">
        <v>1</v>
      </c>
      <c r="O335" s="818">
        <v>1</v>
      </c>
      <c r="P335" s="817"/>
      <c r="Q335" s="819">
        <v>0</v>
      </c>
      <c r="R335" s="814"/>
      <c r="S335" s="819">
        <v>0</v>
      </c>
      <c r="T335" s="818"/>
      <c r="U335" s="820">
        <v>0</v>
      </c>
    </row>
    <row r="336" spans="1:21" ht="14.45" customHeight="1" x14ac:dyDescent="0.2">
      <c r="A336" s="813">
        <v>12</v>
      </c>
      <c r="B336" s="814" t="s">
        <v>1740</v>
      </c>
      <c r="C336" s="814" t="s">
        <v>1746</v>
      </c>
      <c r="D336" s="815" t="s">
        <v>4046</v>
      </c>
      <c r="E336" s="816" t="s">
        <v>1757</v>
      </c>
      <c r="F336" s="814" t="s">
        <v>1743</v>
      </c>
      <c r="G336" s="814" t="s">
        <v>1787</v>
      </c>
      <c r="H336" s="814" t="s">
        <v>329</v>
      </c>
      <c r="I336" s="814" t="s">
        <v>1788</v>
      </c>
      <c r="J336" s="814" t="s">
        <v>1789</v>
      </c>
      <c r="K336" s="814" t="s">
        <v>1790</v>
      </c>
      <c r="L336" s="817">
        <v>168.55</v>
      </c>
      <c r="M336" s="817">
        <v>1179.8500000000001</v>
      </c>
      <c r="N336" s="814">
        <v>7</v>
      </c>
      <c r="O336" s="818">
        <v>1</v>
      </c>
      <c r="P336" s="817">
        <v>1179.8500000000001</v>
      </c>
      <c r="Q336" s="819">
        <v>1</v>
      </c>
      <c r="R336" s="814">
        <v>7</v>
      </c>
      <c r="S336" s="819">
        <v>1</v>
      </c>
      <c r="T336" s="818">
        <v>1</v>
      </c>
      <c r="U336" s="820">
        <v>1</v>
      </c>
    </row>
    <row r="337" spans="1:21" ht="14.45" customHeight="1" x14ac:dyDescent="0.2">
      <c r="A337" s="813">
        <v>12</v>
      </c>
      <c r="B337" s="814" t="s">
        <v>1740</v>
      </c>
      <c r="C337" s="814" t="s">
        <v>1746</v>
      </c>
      <c r="D337" s="815" t="s">
        <v>4046</v>
      </c>
      <c r="E337" s="816" t="s">
        <v>1757</v>
      </c>
      <c r="F337" s="814" t="s">
        <v>1743</v>
      </c>
      <c r="G337" s="814" t="s">
        <v>1787</v>
      </c>
      <c r="H337" s="814" t="s">
        <v>329</v>
      </c>
      <c r="I337" s="814" t="s">
        <v>1826</v>
      </c>
      <c r="J337" s="814" t="s">
        <v>1827</v>
      </c>
      <c r="K337" s="814" t="s">
        <v>1828</v>
      </c>
      <c r="L337" s="817">
        <v>146.71</v>
      </c>
      <c r="M337" s="817">
        <v>1026.97</v>
      </c>
      <c r="N337" s="814">
        <v>7</v>
      </c>
      <c r="O337" s="818">
        <v>1</v>
      </c>
      <c r="P337" s="817">
        <v>1026.97</v>
      </c>
      <c r="Q337" s="819">
        <v>1</v>
      </c>
      <c r="R337" s="814">
        <v>7</v>
      </c>
      <c r="S337" s="819">
        <v>1</v>
      </c>
      <c r="T337" s="818">
        <v>1</v>
      </c>
      <c r="U337" s="820">
        <v>1</v>
      </c>
    </row>
    <row r="338" spans="1:21" ht="14.45" customHeight="1" x14ac:dyDescent="0.2">
      <c r="A338" s="813">
        <v>12</v>
      </c>
      <c r="B338" s="814" t="s">
        <v>1740</v>
      </c>
      <c r="C338" s="814" t="s">
        <v>1746</v>
      </c>
      <c r="D338" s="815" t="s">
        <v>4046</v>
      </c>
      <c r="E338" s="816" t="s">
        <v>1757</v>
      </c>
      <c r="F338" s="814" t="s">
        <v>1743</v>
      </c>
      <c r="G338" s="814" t="s">
        <v>1787</v>
      </c>
      <c r="H338" s="814" t="s">
        <v>329</v>
      </c>
      <c r="I338" s="814" t="s">
        <v>2144</v>
      </c>
      <c r="J338" s="814" t="s">
        <v>2145</v>
      </c>
      <c r="K338" s="814" t="s">
        <v>2146</v>
      </c>
      <c r="L338" s="817">
        <v>168.58</v>
      </c>
      <c r="M338" s="817">
        <v>6574.6200000000008</v>
      </c>
      <c r="N338" s="814">
        <v>39</v>
      </c>
      <c r="O338" s="818">
        <v>4</v>
      </c>
      <c r="P338" s="817">
        <v>2360.1200000000003</v>
      </c>
      <c r="Q338" s="819">
        <v>0.35897435897435898</v>
      </c>
      <c r="R338" s="814">
        <v>14</v>
      </c>
      <c r="S338" s="819">
        <v>0.35897435897435898</v>
      </c>
      <c r="T338" s="818">
        <v>2</v>
      </c>
      <c r="U338" s="820">
        <v>0.5</v>
      </c>
    </row>
    <row r="339" spans="1:21" ht="14.45" customHeight="1" x14ac:dyDescent="0.2">
      <c r="A339" s="813">
        <v>12</v>
      </c>
      <c r="B339" s="814" t="s">
        <v>1740</v>
      </c>
      <c r="C339" s="814" t="s">
        <v>1746</v>
      </c>
      <c r="D339" s="815" t="s">
        <v>4046</v>
      </c>
      <c r="E339" s="816" t="s">
        <v>1757</v>
      </c>
      <c r="F339" s="814" t="s">
        <v>1743</v>
      </c>
      <c r="G339" s="814" t="s">
        <v>1787</v>
      </c>
      <c r="H339" s="814" t="s">
        <v>329</v>
      </c>
      <c r="I339" s="814" t="s">
        <v>1816</v>
      </c>
      <c r="J339" s="814" t="s">
        <v>1817</v>
      </c>
      <c r="K339" s="814" t="s">
        <v>1818</v>
      </c>
      <c r="L339" s="817">
        <v>494.5</v>
      </c>
      <c r="M339" s="817">
        <v>1978</v>
      </c>
      <c r="N339" s="814">
        <v>4</v>
      </c>
      <c r="O339" s="818">
        <v>1</v>
      </c>
      <c r="P339" s="817"/>
      <c r="Q339" s="819">
        <v>0</v>
      </c>
      <c r="R339" s="814"/>
      <c r="S339" s="819">
        <v>0</v>
      </c>
      <c r="T339" s="818"/>
      <c r="U339" s="820">
        <v>0</v>
      </c>
    </row>
    <row r="340" spans="1:21" ht="14.45" customHeight="1" x14ac:dyDescent="0.2">
      <c r="A340" s="813">
        <v>12</v>
      </c>
      <c r="B340" s="814" t="s">
        <v>1740</v>
      </c>
      <c r="C340" s="814" t="s">
        <v>1746</v>
      </c>
      <c r="D340" s="815" t="s">
        <v>4046</v>
      </c>
      <c r="E340" s="816" t="s">
        <v>1757</v>
      </c>
      <c r="F340" s="814" t="s">
        <v>1743</v>
      </c>
      <c r="G340" s="814" t="s">
        <v>1787</v>
      </c>
      <c r="H340" s="814" t="s">
        <v>329</v>
      </c>
      <c r="I340" s="814" t="s">
        <v>2147</v>
      </c>
      <c r="J340" s="814" t="s">
        <v>2148</v>
      </c>
      <c r="K340" s="814" t="s">
        <v>2149</v>
      </c>
      <c r="L340" s="817">
        <v>253</v>
      </c>
      <c r="M340" s="817">
        <v>1012</v>
      </c>
      <c r="N340" s="814">
        <v>4</v>
      </c>
      <c r="O340" s="818">
        <v>1</v>
      </c>
      <c r="P340" s="817"/>
      <c r="Q340" s="819">
        <v>0</v>
      </c>
      <c r="R340" s="814"/>
      <c r="S340" s="819">
        <v>0</v>
      </c>
      <c r="T340" s="818"/>
      <c r="U340" s="820">
        <v>0</v>
      </c>
    </row>
    <row r="341" spans="1:21" ht="14.45" customHeight="1" x14ac:dyDescent="0.2">
      <c r="A341" s="813">
        <v>12</v>
      </c>
      <c r="B341" s="814" t="s">
        <v>1740</v>
      </c>
      <c r="C341" s="814" t="s">
        <v>1746</v>
      </c>
      <c r="D341" s="815" t="s">
        <v>4046</v>
      </c>
      <c r="E341" s="816" t="s">
        <v>1757</v>
      </c>
      <c r="F341" s="814" t="s">
        <v>1743</v>
      </c>
      <c r="G341" s="814" t="s">
        <v>1787</v>
      </c>
      <c r="H341" s="814" t="s">
        <v>329</v>
      </c>
      <c r="I341" s="814" t="s">
        <v>2150</v>
      </c>
      <c r="J341" s="814" t="s">
        <v>2151</v>
      </c>
      <c r="K341" s="814" t="s">
        <v>2152</v>
      </c>
      <c r="L341" s="817">
        <v>25.3</v>
      </c>
      <c r="M341" s="817">
        <v>25.3</v>
      </c>
      <c r="N341" s="814">
        <v>1</v>
      </c>
      <c r="O341" s="818">
        <v>1</v>
      </c>
      <c r="P341" s="817"/>
      <c r="Q341" s="819">
        <v>0</v>
      </c>
      <c r="R341" s="814"/>
      <c r="S341" s="819">
        <v>0</v>
      </c>
      <c r="T341" s="818"/>
      <c r="U341" s="820">
        <v>0</v>
      </c>
    </row>
    <row r="342" spans="1:21" ht="14.45" customHeight="1" x14ac:dyDescent="0.2">
      <c r="A342" s="813">
        <v>12</v>
      </c>
      <c r="B342" s="814" t="s">
        <v>1740</v>
      </c>
      <c r="C342" s="814" t="s">
        <v>1746</v>
      </c>
      <c r="D342" s="815" t="s">
        <v>4046</v>
      </c>
      <c r="E342" s="816" t="s">
        <v>1757</v>
      </c>
      <c r="F342" s="814" t="s">
        <v>1743</v>
      </c>
      <c r="G342" s="814" t="s">
        <v>1787</v>
      </c>
      <c r="H342" s="814" t="s">
        <v>329</v>
      </c>
      <c r="I342" s="814" t="s">
        <v>1819</v>
      </c>
      <c r="J342" s="814" t="s">
        <v>1820</v>
      </c>
      <c r="K342" s="814" t="s">
        <v>1821</v>
      </c>
      <c r="L342" s="817">
        <v>50.6</v>
      </c>
      <c r="M342" s="817">
        <v>101.2</v>
      </c>
      <c r="N342" s="814">
        <v>2</v>
      </c>
      <c r="O342" s="818">
        <v>1</v>
      </c>
      <c r="P342" s="817"/>
      <c r="Q342" s="819">
        <v>0</v>
      </c>
      <c r="R342" s="814"/>
      <c r="S342" s="819">
        <v>0</v>
      </c>
      <c r="T342" s="818"/>
      <c r="U342" s="820">
        <v>0</v>
      </c>
    </row>
    <row r="343" spans="1:21" ht="14.45" customHeight="1" x14ac:dyDescent="0.2">
      <c r="A343" s="813">
        <v>12</v>
      </c>
      <c r="B343" s="814" t="s">
        <v>1740</v>
      </c>
      <c r="C343" s="814" t="s">
        <v>1746</v>
      </c>
      <c r="D343" s="815" t="s">
        <v>4046</v>
      </c>
      <c r="E343" s="816" t="s">
        <v>1757</v>
      </c>
      <c r="F343" s="814" t="s">
        <v>1743</v>
      </c>
      <c r="G343" s="814" t="s">
        <v>1787</v>
      </c>
      <c r="H343" s="814" t="s">
        <v>329</v>
      </c>
      <c r="I343" s="814" t="s">
        <v>2401</v>
      </c>
      <c r="J343" s="814" t="s">
        <v>2402</v>
      </c>
      <c r="K343" s="814" t="s">
        <v>2403</v>
      </c>
      <c r="L343" s="817">
        <v>109.28</v>
      </c>
      <c r="M343" s="817">
        <v>4808.32</v>
      </c>
      <c r="N343" s="814">
        <v>44</v>
      </c>
      <c r="O343" s="818">
        <v>2</v>
      </c>
      <c r="P343" s="817">
        <v>4808.32</v>
      </c>
      <c r="Q343" s="819">
        <v>1</v>
      </c>
      <c r="R343" s="814">
        <v>44</v>
      </c>
      <c r="S343" s="819">
        <v>1</v>
      </c>
      <c r="T343" s="818">
        <v>2</v>
      </c>
      <c r="U343" s="820">
        <v>1</v>
      </c>
    </row>
    <row r="344" spans="1:21" ht="14.45" customHeight="1" x14ac:dyDescent="0.2">
      <c r="A344" s="813">
        <v>12</v>
      </c>
      <c r="B344" s="814" t="s">
        <v>1740</v>
      </c>
      <c r="C344" s="814" t="s">
        <v>1746</v>
      </c>
      <c r="D344" s="815" t="s">
        <v>4046</v>
      </c>
      <c r="E344" s="816" t="s">
        <v>1757</v>
      </c>
      <c r="F344" s="814" t="s">
        <v>1743</v>
      </c>
      <c r="G344" s="814" t="s">
        <v>1787</v>
      </c>
      <c r="H344" s="814" t="s">
        <v>329</v>
      </c>
      <c r="I344" s="814" t="s">
        <v>2206</v>
      </c>
      <c r="J344" s="814" t="s">
        <v>2204</v>
      </c>
      <c r="K344" s="814" t="s">
        <v>2207</v>
      </c>
      <c r="L344" s="817">
        <v>1483.5</v>
      </c>
      <c r="M344" s="817">
        <v>22252.5</v>
      </c>
      <c r="N344" s="814">
        <v>15</v>
      </c>
      <c r="O344" s="818">
        <v>1</v>
      </c>
      <c r="P344" s="817"/>
      <c r="Q344" s="819">
        <v>0</v>
      </c>
      <c r="R344" s="814"/>
      <c r="S344" s="819">
        <v>0</v>
      </c>
      <c r="T344" s="818"/>
      <c r="U344" s="820">
        <v>0</v>
      </c>
    </row>
    <row r="345" spans="1:21" ht="14.45" customHeight="1" x14ac:dyDescent="0.2">
      <c r="A345" s="813">
        <v>12</v>
      </c>
      <c r="B345" s="814" t="s">
        <v>1740</v>
      </c>
      <c r="C345" s="814" t="s">
        <v>1746</v>
      </c>
      <c r="D345" s="815" t="s">
        <v>4046</v>
      </c>
      <c r="E345" s="816" t="s">
        <v>1758</v>
      </c>
      <c r="F345" s="814" t="s">
        <v>1741</v>
      </c>
      <c r="G345" s="814" t="s">
        <v>2404</v>
      </c>
      <c r="H345" s="814" t="s">
        <v>329</v>
      </c>
      <c r="I345" s="814" t="s">
        <v>2405</v>
      </c>
      <c r="J345" s="814" t="s">
        <v>2406</v>
      </c>
      <c r="K345" s="814" t="s">
        <v>2407</v>
      </c>
      <c r="L345" s="817">
        <v>23.49</v>
      </c>
      <c r="M345" s="817">
        <v>23.49</v>
      </c>
      <c r="N345" s="814">
        <v>1</v>
      </c>
      <c r="O345" s="818">
        <v>0.5</v>
      </c>
      <c r="P345" s="817">
        <v>23.49</v>
      </c>
      <c r="Q345" s="819">
        <v>1</v>
      </c>
      <c r="R345" s="814">
        <v>1</v>
      </c>
      <c r="S345" s="819">
        <v>1</v>
      </c>
      <c r="T345" s="818">
        <v>0.5</v>
      </c>
      <c r="U345" s="820">
        <v>1</v>
      </c>
    </row>
    <row r="346" spans="1:21" ht="14.45" customHeight="1" x14ac:dyDescent="0.2">
      <c r="A346" s="813">
        <v>12</v>
      </c>
      <c r="B346" s="814" t="s">
        <v>1740</v>
      </c>
      <c r="C346" s="814" t="s">
        <v>1746</v>
      </c>
      <c r="D346" s="815" t="s">
        <v>4046</v>
      </c>
      <c r="E346" s="816" t="s">
        <v>1758</v>
      </c>
      <c r="F346" s="814" t="s">
        <v>1741</v>
      </c>
      <c r="G346" s="814" t="s">
        <v>2408</v>
      </c>
      <c r="H346" s="814" t="s">
        <v>329</v>
      </c>
      <c r="I346" s="814" t="s">
        <v>2409</v>
      </c>
      <c r="J346" s="814" t="s">
        <v>2410</v>
      </c>
      <c r="K346" s="814" t="s">
        <v>2411</v>
      </c>
      <c r="L346" s="817">
        <v>247.17</v>
      </c>
      <c r="M346" s="817">
        <v>247.17</v>
      </c>
      <c r="N346" s="814">
        <v>1</v>
      </c>
      <c r="O346" s="818">
        <v>0.5</v>
      </c>
      <c r="P346" s="817"/>
      <c r="Q346" s="819">
        <v>0</v>
      </c>
      <c r="R346" s="814"/>
      <c r="S346" s="819">
        <v>0</v>
      </c>
      <c r="T346" s="818"/>
      <c r="U346" s="820">
        <v>0</v>
      </c>
    </row>
    <row r="347" spans="1:21" ht="14.45" customHeight="1" x14ac:dyDescent="0.2">
      <c r="A347" s="813">
        <v>12</v>
      </c>
      <c r="B347" s="814" t="s">
        <v>1740</v>
      </c>
      <c r="C347" s="814" t="s">
        <v>1746</v>
      </c>
      <c r="D347" s="815" t="s">
        <v>4046</v>
      </c>
      <c r="E347" s="816" t="s">
        <v>1758</v>
      </c>
      <c r="F347" s="814" t="s">
        <v>1741</v>
      </c>
      <c r="G347" s="814" t="s">
        <v>2263</v>
      </c>
      <c r="H347" s="814" t="s">
        <v>647</v>
      </c>
      <c r="I347" s="814" t="s">
        <v>2264</v>
      </c>
      <c r="J347" s="814" t="s">
        <v>1687</v>
      </c>
      <c r="K347" s="814" t="s">
        <v>2265</v>
      </c>
      <c r="L347" s="817">
        <v>23.4</v>
      </c>
      <c r="M347" s="817">
        <v>70.199999999999989</v>
      </c>
      <c r="N347" s="814">
        <v>3</v>
      </c>
      <c r="O347" s="818">
        <v>1</v>
      </c>
      <c r="P347" s="817"/>
      <c r="Q347" s="819">
        <v>0</v>
      </c>
      <c r="R347" s="814"/>
      <c r="S347" s="819">
        <v>0</v>
      </c>
      <c r="T347" s="818"/>
      <c r="U347" s="820">
        <v>0</v>
      </c>
    </row>
    <row r="348" spans="1:21" ht="14.45" customHeight="1" x14ac:dyDescent="0.2">
      <c r="A348" s="813">
        <v>12</v>
      </c>
      <c r="B348" s="814" t="s">
        <v>1740</v>
      </c>
      <c r="C348" s="814" t="s">
        <v>1746</v>
      </c>
      <c r="D348" s="815" t="s">
        <v>4046</v>
      </c>
      <c r="E348" s="816" t="s">
        <v>1758</v>
      </c>
      <c r="F348" s="814" t="s">
        <v>1741</v>
      </c>
      <c r="G348" s="814" t="s">
        <v>2263</v>
      </c>
      <c r="H348" s="814" t="s">
        <v>329</v>
      </c>
      <c r="I348" s="814" t="s">
        <v>2412</v>
      </c>
      <c r="J348" s="814" t="s">
        <v>2413</v>
      </c>
      <c r="K348" s="814" t="s">
        <v>1688</v>
      </c>
      <c r="L348" s="817">
        <v>11.71</v>
      </c>
      <c r="M348" s="817">
        <v>35.130000000000003</v>
      </c>
      <c r="N348" s="814">
        <v>3</v>
      </c>
      <c r="O348" s="818">
        <v>1</v>
      </c>
      <c r="P348" s="817">
        <v>35.130000000000003</v>
      </c>
      <c r="Q348" s="819">
        <v>1</v>
      </c>
      <c r="R348" s="814">
        <v>3</v>
      </c>
      <c r="S348" s="819">
        <v>1</v>
      </c>
      <c r="T348" s="818">
        <v>1</v>
      </c>
      <c r="U348" s="820">
        <v>1</v>
      </c>
    </row>
    <row r="349" spans="1:21" ht="14.45" customHeight="1" x14ac:dyDescent="0.2">
      <c r="A349" s="813">
        <v>12</v>
      </c>
      <c r="B349" s="814" t="s">
        <v>1740</v>
      </c>
      <c r="C349" s="814" t="s">
        <v>1746</v>
      </c>
      <c r="D349" s="815" t="s">
        <v>4046</v>
      </c>
      <c r="E349" s="816" t="s">
        <v>1758</v>
      </c>
      <c r="F349" s="814" t="s">
        <v>1741</v>
      </c>
      <c r="G349" s="814" t="s">
        <v>2263</v>
      </c>
      <c r="H349" s="814" t="s">
        <v>647</v>
      </c>
      <c r="I349" s="814" t="s">
        <v>1686</v>
      </c>
      <c r="J349" s="814" t="s">
        <v>1687</v>
      </c>
      <c r="K349" s="814" t="s">
        <v>1688</v>
      </c>
      <c r="L349" s="817">
        <v>11.71</v>
      </c>
      <c r="M349" s="817">
        <v>210.78</v>
      </c>
      <c r="N349" s="814">
        <v>18</v>
      </c>
      <c r="O349" s="818">
        <v>3.5</v>
      </c>
      <c r="P349" s="817">
        <v>199.07</v>
      </c>
      <c r="Q349" s="819">
        <v>0.94444444444444442</v>
      </c>
      <c r="R349" s="814">
        <v>17</v>
      </c>
      <c r="S349" s="819">
        <v>0.94444444444444442</v>
      </c>
      <c r="T349" s="818">
        <v>2.5</v>
      </c>
      <c r="U349" s="820">
        <v>0.7142857142857143</v>
      </c>
    </row>
    <row r="350" spans="1:21" ht="14.45" customHeight="1" x14ac:dyDescent="0.2">
      <c r="A350" s="813">
        <v>12</v>
      </c>
      <c r="B350" s="814" t="s">
        <v>1740</v>
      </c>
      <c r="C350" s="814" t="s">
        <v>1746</v>
      </c>
      <c r="D350" s="815" t="s">
        <v>4046</v>
      </c>
      <c r="E350" s="816" t="s">
        <v>1758</v>
      </c>
      <c r="F350" s="814" t="s">
        <v>1741</v>
      </c>
      <c r="G350" s="814" t="s">
        <v>1853</v>
      </c>
      <c r="H350" s="814" t="s">
        <v>329</v>
      </c>
      <c r="I350" s="814" t="s">
        <v>2266</v>
      </c>
      <c r="J350" s="814" t="s">
        <v>2267</v>
      </c>
      <c r="K350" s="814" t="s">
        <v>2268</v>
      </c>
      <c r="L350" s="817">
        <v>0</v>
      </c>
      <c r="M350" s="817">
        <v>0</v>
      </c>
      <c r="N350" s="814">
        <v>1</v>
      </c>
      <c r="O350" s="818">
        <v>1</v>
      </c>
      <c r="P350" s="817">
        <v>0</v>
      </c>
      <c r="Q350" s="819"/>
      <c r="R350" s="814">
        <v>1</v>
      </c>
      <c r="S350" s="819">
        <v>1</v>
      </c>
      <c r="T350" s="818">
        <v>1</v>
      </c>
      <c r="U350" s="820">
        <v>1</v>
      </c>
    </row>
    <row r="351" spans="1:21" ht="14.45" customHeight="1" x14ac:dyDescent="0.2">
      <c r="A351" s="813">
        <v>12</v>
      </c>
      <c r="B351" s="814" t="s">
        <v>1740</v>
      </c>
      <c r="C351" s="814" t="s">
        <v>1746</v>
      </c>
      <c r="D351" s="815" t="s">
        <v>4046</v>
      </c>
      <c r="E351" s="816" t="s">
        <v>1758</v>
      </c>
      <c r="F351" s="814" t="s">
        <v>1741</v>
      </c>
      <c r="G351" s="814" t="s">
        <v>2414</v>
      </c>
      <c r="H351" s="814" t="s">
        <v>329</v>
      </c>
      <c r="I351" s="814" t="s">
        <v>2415</v>
      </c>
      <c r="J351" s="814" t="s">
        <v>2416</v>
      </c>
      <c r="K351" s="814" t="s">
        <v>2417</v>
      </c>
      <c r="L351" s="817">
        <v>183.79</v>
      </c>
      <c r="M351" s="817">
        <v>735.16</v>
      </c>
      <c r="N351" s="814">
        <v>4</v>
      </c>
      <c r="O351" s="818">
        <v>3</v>
      </c>
      <c r="P351" s="817">
        <v>735.16</v>
      </c>
      <c r="Q351" s="819">
        <v>1</v>
      </c>
      <c r="R351" s="814">
        <v>4</v>
      </c>
      <c r="S351" s="819">
        <v>1</v>
      </c>
      <c r="T351" s="818">
        <v>3</v>
      </c>
      <c r="U351" s="820">
        <v>1</v>
      </c>
    </row>
    <row r="352" spans="1:21" ht="14.45" customHeight="1" x14ac:dyDescent="0.2">
      <c r="A352" s="813">
        <v>12</v>
      </c>
      <c r="B352" s="814" t="s">
        <v>1740</v>
      </c>
      <c r="C352" s="814" t="s">
        <v>1746</v>
      </c>
      <c r="D352" s="815" t="s">
        <v>4046</v>
      </c>
      <c r="E352" s="816" t="s">
        <v>1758</v>
      </c>
      <c r="F352" s="814" t="s">
        <v>1741</v>
      </c>
      <c r="G352" s="814" t="s">
        <v>1862</v>
      </c>
      <c r="H352" s="814" t="s">
        <v>647</v>
      </c>
      <c r="I352" s="814" t="s">
        <v>1863</v>
      </c>
      <c r="J352" s="814" t="s">
        <v>1864</v>
      </c>
      <c r="K352" s="814" t="s">
        <v>1865</v>
      </c>
      <c r="L352" s="817">
        <v>56.06</v>
      </c>
      <c r="M352" s="817">
        <v>56.06</v>
      </c>
      <c r="N352" s="814">
        <v>1</v>
      </c>
      <c r="O352" s="818">
        <v>1</v>
      </c>
      <c r="P352" s="817">
        <v>56.06</v>
      </c>
      <c r="Q352" s="819">
        <v>1</v>
      </c>
      <c r="R352" s="814">
        <v>1</v>
      </c>
      <c r="S352" s="819">
        <v>1</v>
      </c>
      <c r="T352" s="818">
        <v>1</v>
      </c>
      <c r="U352" s="820">
        <v>1</v>
      </c>
    </row>
    <row r="353" spans="1:21" ht="14.45" customHeight="1" x14ac:dyDescent="0.2">
      <c r="A353" s="813">
        <v>12</v>
      </c>
      <c r="B353" s="814" t="s">
        <v>1740</v>
      </c>
      <c r="C353" s="814" t="s">
        <v>1746</v>
      </c>
      <c r="D353" s="815" t="s">
        <v>4046</v>
      </c>
      <c r="E353" s="816" t="s">
        <v>1758</v>
      </c>
      <c r="F353" s="814" t="s">
        <v>1741</v>
      </c>
      <c r="G353" s="814" t="s">
        <v>1862</v>
      </c>
      <c r="H353" s="814" t="s">
        <v>647</v>
      </c>
      <c r="I353" s="814" t="s">
        <v>2418</v>
      </c>
      <c r="J353" s="814" t="s">
        <v>1864</v>
      </c>
      <c r="K353" s="814" t="s">
        <v>2419</v>
      </c>
      <c r="L353" s="817">
        <v>56.06</v>
      </c>
      <c r="M353" s="817">
        <v>56.06</v>
      </c>
      <c r="N353" s="814">
        <v>1</v>
      </c>
      <c r="O353" s="818">
        <v>0.5</v>
      </c>
      <c r="P353" s="817">
        <v>56.06</v>
      </c>
      <c r="Q353" s="819">
        <v>1</v>
      </c>
      <c r="R353" s="814">
        <v>1</v>
      </c>
      <c r="S353" s="819">
        <v>1</v>
      </c>
      <c r="T353" s="818">
        <v>0.5</v>
      </c>
      <c r="U353" s="820">
        <v>1</v>
      </c>
    </row>
    <row r="354" spans="1:21" ht="14.45" customHeight="1" x14ac:dyDescent="0.2">
      <c r="A354" s="813">
        <v>12</v>
      </c>
      <c r="B354" s="814" t="s">
        <v>1740</v>
      </c>
      <c r="C354" s="814" t="s">
        <v>1746</v>
      </c>
      <c r="D354" s="815" t="s">
        <v>4046</v>
      </c>
      <c r="E354" s="816" t="s">
        <v>1758</v>
      </c>
      <c r="F354" s="814" t="s">
        <v>1741</v>
      </c>
      <c r="G354" s="814" t="s">
        <v>2269</v>
      </c>
      <c r="H354" s="814" t="s">
        <v>329</v>
      </c>
      <c r="I354" s="814" t="s">
        <v>2420</v>
      </c>
      <c r="J354" s="814" t="s">
        <v>2271</v>
      </c>
      <c r="K354" s="814" t="s">
        <v>2421</v>
      </c>
      <c r="L354" s="817">
        <v>80.19</v>
      </c>
      <c r="M354" s="817">
        <v>80.19</v>
      </c>
      <c r="N354" s="814">
        <v>1</v>
      </c>
      <c r="O354" s="818">
        <v>1</v>
      </c>
      <c r="P354" s="817"/>
      <c r="Q354" s="819">
        <v>0</v>
      </c>
      <c r="R354" s="814"/>
      <c r="S354" s="819">
        <v>0</v>
      </c>
      <c r="T354" s="818"/>
      <c r="U354" s="820">
        <v>0</v>
      </c>
    </row>
    <row r="355" spans="1:21" ht="14.45" customHeight="1" x14ac:dyDescent="0.2">
      <c r="A355" s="813">
        <v>12</v>
      </c>
      <c r="B355" s="814" t="s">
        <v>1740</v>
      </c>
      <c r="C355" s="814" t="s">
        <v>1746</v>
      </c>
      <c r="D355" s="815" t="s">
        <v>4046</v>
      </c>
      <c r="E355" s="816" t="s">
        <v>1758</v>
      </c>
      <c r="F355" s="814" t="s">
        <v>1741</v>
      </c>
      <c r="G355" s="814" t="s">
        <v>2422</v>
      </c>
      <c r="H355" s="814" t="s">
        <v>647</v>
      </c>
      <c r="I355" s="814" t="s">
        <v>2423</v>
      </c>
      <c r="J355" s="814" t="s">
        <v>1505</v>
      </c>
      <c r="K355" s="814" t="s">
        <v>640</v>
      </c>
      <c r="L355" s="817">
        <v>117.03</v>
      </c>
      <c r="M355" s="817">
        <v>234.06</v>
      </c>
      <c r="N355" s="814">
        <v>2</v>
      </c>
      <c r="O355" s="818">
        <v>1.5</v>
      </c>
      <c r="P355" s="817">
        <v>234.06</v>
      </c>
      <c r="Q355" s="819">
        <v>1</v>
      </c>
      <c r="R355" s="814">
        <v>2</v>
      </c>
      <c r="S355" s="819">
        <v>1</v>
      </c>
      <c r="T355" s="818">
        <v>1.5</v>
      </c>
      <c r="U355" s="820">
        <v>1</v>
      </c>
    </row>
    <row r="356" spans="1:21" ht="14.45" customHeight="1" x14ac:dyDescent="0.2">
      <c r="A356" s="813">
        <v>12</v>
      </c>
      <c r="B356" s="814" t="s">
        <v>1740</v>
      </c>
      <c r="C356" s="814" t="s">
        <v>1746</v>
      </c>
      <c r="D356" s="815" t="s">
        <v>4046</v>
      </c>
      <c r="E356" s="816" t="s">
        <v>1758</v>
      </c>
      <c r="F356" s="814" t="s">
        <v>1741</v>
      </c>
      <c r="G356" s="814" t="s">
        <v>2422</v>
      </c>
      <c r="H356" s="814" t="s">
        <v>647</v>
      </c>
      <c r="I356" s="814" t="s">
        <v>2424</v>
      </c>
      <c r="J356" s="814" t="s">
        <v>1505</v>
      </c>
      <c r="K356" s="814" t="s">
        <v>2051</v>
      </c>
      <c r="L356" s="817">
        <v>234.07</v>
      </c>
      <c r="M356" s="817">
        <v>468.14</v>
      </c>
      <c r="N356" s="814">
        <v>2</v>
      </c>
      <c r="O356" s="818">
        <v>1.5</v>
      </c>
      <c r="P356" s="817">
        <v>468.14</v>
      </c>
      <c r="Q356" s="819">
        <v>1</v>
      </c>
      <c r="R356" s="814">
        <v>2</v>
      </c>
      <c r="S356" s="819">
        <v>1</v>
      </c>
      <c r="T356" s="818">
        <v>1.5</v>
      </c>
      <c r="U356" s="820">
        <v>1</v>
      </c>
    </row>
    <row r="357" spans="1:21" ht="14.45" customHeight="1" x14ac:dyDescent="0.2">
      <c r="A357" s="813">
        <v>12</v>
      </c>
      <c r="B357" s="814" t="s">
        <v>1740</v>
      </c>
      <c r="C357" s="814" t="s">
        <v>1746</v>
      </c>
      <c r="D357" s="815" t="s">
        <v>4046</v>
      </c>
      <c r="E357" s="816" t="s">
        <v>1758</v>
      </c>
      <c r="F357" s="814" t="s">
        <v>1741</v>
      </c>
      <c r="G357" s="814" t="s">
        <v>2425</v>
      </c>
      <c r="H357" s="814" t="s">
        <v>329</v>
      </c>
      <c r="I357" s="814" t="s">
        <v>2426</v>
      </c>
      <c r="J357" s="814" t="s">
        <v>2427</v>
      </c>
      <c r="K357" s="814" t="s">
        <v>2428</v>
      </c>
      <c r="L357" s="817">
        <v>0</v>
      </c>
      <c r="M357" s="817">
        <v>0</v>
      </c>
      <c r="N357" s="814">
        <v>1</v>
      </c>
      <c r="O357" s="818">
        <v>0.5</v>
      </c>
      <c r="P357" s="817"/>
      <c r="Q357" s="819"/>
      <c r="R357" s="814"/>
      <c r="S357" s="819">
        <v>0</v>
      </c>
      <c r="T357" s="818"/>
      <c r="U357" s="820">
        <v>0</v>
      </c>
    </row>
    <row r="358" spans="1:21" ht="14.45" customHeight="1" x14ac:dyDescent="0.2">
      <c r="A358" s="813">
        <v>12</v>
      </c>
      <c r="B358" s="814" t="s">
        <v>1740</v>
      </c>
      <c r="C358" s="814" t="s">
        <v>1746</v>
      </c>
      <c r="D358" s="815" t="s">
        <v>4046</v>
      </c>
      <c r="E358" s="816" t="s">
        <v>1758</v>
      </c>
      <c r="F358" s="814" t="s">
        <v>1741</v>
      </c>
      <c r="G358" s="814" t="s">
        <v>2425</v>
      </c>
      <c r="H358" s="814" t="s">
        <v>329</v>
      </c>
      <c r="I358" s="814" t="s">
        <v>2429</v>
      </c>
      <c r="J358" s="814" t="s">
        <v>2427</v>
      </c>
      <c r="K358" s="814" t="s">
        <v>2430</v>
      </c>
      <c r="L358" s="817">
        <v>0</v>
      </c>
      <c r="M358" s="817">
        <v>0</v>
      </c>
      <c r="N358" s="814">
        <v>6</v>
      </c>
      <c r="O358" s="818">
        <v>1</v>
      </c>
      <c r="P358" s="817"/>
      <c r="Q358" s="819"/>
      <c r="R358" s="814"/>
      <c r="S358" s="819">
        <v>0</v>
      </c>
      <c r="T358" s="818"/>
      <c r="U358" s="820">
        <v>0</v>
      </c>
    </row>
    <row r="359" spans="1:21" ht="14.45" customHeight="1" x14ac:dyDescent="0.2">
      <c r="A359" s="813">
        <v>12</v>
      </c>
      <c r="B359" s="814" t="s">
        <v>1740</v>
      </c>
      <c r="C359" s="814" t="s">
        <v>1746</v>
      </c>
      <c r="D359" s="815" t="s">
        <v>4046</v>
      </c>
      <c r="E359" s="816" t="s">
        <v>1758</v>
      </c>
      <c r="F359" s="814" t="s">
        <v>1741</v>
      </c>
      <c r="G359" s="814" t="s">
        <v>1822</v>
      </c>
      <c r="H359" s="814" t="s">
        <v>647</v>
      </c>
      <c r="I359" s="814" t="s">
        <v>1601</v>
      </c>
      <c r="J359" s="814" t="s">
        <v>1602</v>
      </c>
      <c r="K359" s="814" t="s">
        <v>1603</v>
      </c>
      <c r="L359" s="817">
        <v>168.41</v>
      </c>
      <c r="M359" s="817">
        <v>336.82</v>
      </c>
      <c r="N359" s="814">
        <v>2</v>
      </c>
      <c r="O359" s="818">
        <v>1.5</v>
      </c>
      <c r="P359" s="817">
        <v>336.82</v>
      </c>
      <c r="Q359" s="819">
        <v>1</v>
      </c>
      <c r="R359" s="814">
        <v>2</v>
      </c>
      <c r="S359" s="819">
        <v>1</v>
      </c>
      <c r="T359" s="818">
        <v>1.5</v>
      </c>
      <c r="U359" s="820">
        <v>1</v>
      </c>
    </row>
    <row r="360" spans="1:21" ht="14.45" customHeight="1" x14ac:dyDescent="0.2">
      <c r="A360" s="813">
        <v>12</v>
      </c>
      <c r="B360" s="814" t="s">
        <v>1740</v>
      </c>
      <c r="C360" s="814" t="s">
        <v>1746</v>
      </c>
      <c r="D360" s="815" t="s">
        <v>4046</v>
      </c>
      <c r="E360" s="816" t="s">
        <v>1758</v>
      </c>
      <c r="F360" s="814" t="s">
        <v>1741</v>
      </c>
      <c r="G360" s="814" t="s">
        <v>1822</v>
      </c>
      <c r="H360" s="814" t="s">
        <v>329</v>
      </c>
      <c r="I360" s="814" t="s">
        <v>1889</v>
      </c>
      <c r="J360" s="814" t="s">
        <v>1602</v>
      </c>
      <c r="K360" s="814" t="s">
        <v>1890</v>
      </c>
      <c r="L360" s="817">
        <v>235.78</v>
      </c>
      <c r="M360" s="817">
        <v>943.12</v>
      </c>
      <c r="N360" s="814">
        <v>4</v>
      </c>
      <c r="O360" s="818">
        <v>3.5</v>
      </c>
      <c r="P360" s="817">
        <v>707.34</v>
      </c>
      <c r="Q360" s="819">
        <v>0.75</v>
      </c>
      <c r="R360" s="814">
        <v>3</v>
      </c>
      <c r="S360" s="819">
        <v>0.75</v>
      </c>
      <c r="T360" s="818">
        <v>3</v>
      </c>
      <c r="U360" s="820">
        <v>0.8571428571428571</v>
      </c>
    </row>
    <row r="361" spans="1:21" ht="14.45" customHeight="1" x14ac:dyDescent="0.2">
      <c r="A361" s="813">
        <v>12</v>
      </c>
      <c r="B361" s="814" t="s">
        <v>1740</v>
      </c>
      <c r="C361" s="814" t="s">
        <v>1746</v>
      </c>
      <c r="D361" s="815" t="s">
        <v>4046</v>
      </c>
      <c r="E361" s="816" t="s">
        <v>1758</v>
      </c>
      <c r="F361" s="814" t="s">
        <v>1741</v>
      </c>
      <c r="G361" s="814" t="s">
        <v>2283</v>
      </c>
      <c r="H361" s="814" t="s">
        <v>647</v>
      </c>
      <c r="I361" s="814" t="s">
        <v>2284</v>
      </c>
      <c r="J361" s="814" t="s">
        <v>1159</v>
      </c>
      <c r="K361" s="814" t="s">
        <v>2285</v>
      </c>
      <c r="L361" s="817">
        <v>176.32</v>
      </c>
      <c r="M361" s="817">
        <v>352.64</v>
      </c>
      <c r="N361" s="814">
        <v>2</v>
      </c>
      <c r="O361" s="818">
        <v>2</v>
      </c>
      <c r="P361" s="817">
        <v>352.64</v>
      </c>
      <c r="Q361" s="819">
        <v>1</v>
      </c>
      <c r="R361" s="814">
        <v>2</v>
      </c>
      <c r="S361" s="819">
        <v>1</v>
      </c>
      <c r="T361" s="818">
        <v>2</v>
      </c>
      <c r="U361" s="820">
        <v>1</v>
      </c>
    </row>
    <row r="362" spans="1:21" ht="14.45" customHeight="1" x14ac:dyDescent="0.2">
      <c r="A362" s="813">
        <v>12</v>
      </c>
      <c r="B362" s="814" t="s">
        <v>1740</v>
      </c>
      <c r="C362" s="814" t="s">
        <v>1746</v>
      </c>
      <c r="D362" s="815" t="s">
        <v>4046</v>
      </c>
      <c r="E362" s="816" t="s">
        <v>1758</v>
      </c>
      <c r="F362" s="814" t="s">
        <v>1741</v>
      </c>
      <c r="G362" s="814" t="s">
        <v>1891</v>
      </c>
      <c r="H362" s="814" t="s">
        <v>329</v>
      </c>
      <c r="I362" s="814" t="s">
        <v>1892</v>
      </c>
      <c r="J362" s="814" t="s">
        <v>1893</v>
      </c>
      <c r="K362" s="814" t="s">
        <v>1603</v>
      </c>
      <c r="L362" s="817">
        <v>78.33</v>
      </c>
      <c r="M362" s="817">
        <v>313.32</v>
      </c>
      <c r="N362" s="814">
        <v>4</v>
      </c>
      <c r="O362" s="818">
        <v>2</v>
      </c>
      <c r="P362" s="817">
        <v>156.66</v>
      </c>
      <c r="Q362" s="819">
        <v>0.5</v>
      </c>
      <c r="R362" s="814">
        <v>2</v>
      </c>
      <c r="S362" s="819">
        <v>0.5</v>
      </c>
      <c r="T362" s="818">
        <v>1</v>
      </c>
      <c r="U362" s="820">
        <v>0.5</v>
      </c>
    </row>
    <row r="363" spans="1:21" ht="14.45" customHeight="1" x14ac:dyDescent="0.2">
      <c r="A363" s="813">
        <v>12</v>
      </c>
      <c r="B363" s="814" t="s">
        <v>1740</v>
      </c>
      <c r="C363" s="814" t="s">
        <v>1746</v>
      </c>
      <c r="D363" s="815" t="s">
        <v>4046</v>
      </c>
      <c r="E363" s="816" t="s">
        <v>1758</v>
      </c>
      <c r="F363" s="814" t="s">
        <v>1741</v>
      </c>
      <c r="G363" s="814" t="s">
        <v>1891</v>
      </c>
      <c r="H363" s="814" t="s">
        <v>329</v>
      </c>
      <c r="I363" s="814" t="s">
        <v>1895</v>
      </c>
      <c r="J363" s="814" t="s">
        <v>1893</v>
      </c>
      <c r="K363" s="814" t="s">
        <v>1603</v>
      </c>
      <c r="L363" s="817">
        <v>78.33</v>
      </c>
      <c r="M363" s="817">
        <v>469.98</v>
      </c>
      <c r="N363" s="814">
        <v>6</v>
      </c>
      <c r="O363" s="818">
        <v>4.5</v>
      </c>
      <c r="P363" s="817">
        <v>313.32</v>
      </c>
      <c r="Q363" s="819">
        <v>0.66666666666666663</v>
      </c>
      <c r="R363" s="814">
        <v>4</v>
      </c>
      <c r="S363" s="819">
        <v>0.66666666666666663</v>
      </c>
      <c r="T363" s="818">
        <v>3</v>
      </c>
      <c r="U363" s="820">
        <v>0.66666666666666663</v>
      </c>
    </row>
    <row r="364" spans="1:21" ht="14.45" customHeight="1" x14ac:dyDescent="0.2">
      <c r="A364" s="813">
        <v>12</v>
      </c>
      <c r="B364" s="814" t="s">
        <v>1740</v>
      </c>
      <c r="C364" s="814" t="s">
        <v>1746</v>
      </c>
      <c r="D364" s="815" t="s">
        <v>4046</v>
      </c>
      <c r="E364" s="816" t="s">
        <v>1758</v>
      </c>
      <c r="F364" s="814" t="s">
        <v>1741</v>
      </c>
      <c r="G364" s="814" t="s">
        <v>2431</v>
      </c>
      <c r="H364" s="814" t="s">
        <v>647</v>
      </c>
      <c r="I364" s="814" t="s">
        <v>2432</v>
      </c>
      <c r="J364" s="814" t="s">
        <v>1694</v>
      </c>
      <c r="K364" s="814" t="s">
        <v>2417</v>
      </c>
      <c r="L364" s="817">
        <v>439.98</v>
      </c>
      <c r="M364" s="817">
        <v>439.98</v>
      </c>
      <c r="N364" s="814">
        <v>1</v>
      </c>
      <c r="O364" s="818">
        <v>1</v>
      </c>
      <c r="P364" s="817">
        <v>439.98</v>
      </c>
      <c r="Q364" s="819">
        <v>1</v>
      </c>
      <c r="R364" s="814">
        <v>1</v>
      </c>
      <c r="S364" s="819">
        <v>1</v>
      </c>
      <c r="T364" s="818">
        <v>1</v>
      </c>
      <c r="U364" s="820">
        <v>1</v>
      </c>
    </row>
    <row r="365" spans="1:21" ht="14.45" customHeight="1" x14ac:dyDescent="0.2">
      <c r="A365" s="813">
        <v>12</v>
      </c>
      <c r="B365" s="814" t="s">
        <v>1740</v>
      </c>
      <c r="C365" s="814" t="s">
        <v>1746</v>
      </c>
      <c r="D365" s="815" t="s">
        <v>4046</v>
      </c>
      <c r="E365" s="816" t="s">
        <v>1758</v>
      </c>
      <c r="F365" s="814" t="s">
        <v>1741</v>
      </c>
      <c r="G365" s="814" t="s">
        <v>2433</v>
      </c>
      <c r="H365" s="814" t="s">
        <v>329</v>
      </c>
      <c r="I365" s="814" t="s">
        <v>2434</v>
      </c>
      <c r="J365" s="814" t="s">
        <v>821</v>
      </c>
      <c r="K365" s="814" t="s">
        <v>822</v>
      </c>
      <c r="L365" s="817">
        <v>236.03</v>
      </c>
      <c r="M365" s="817">
        <v>236.03</v>
      </c>
      <c r="N365" s="814">
        <v>1</v>
      </c>
      <c r="O365" s="818">
        <v>0.5</v>
      </c>
      <c r="P365" s="817">
        <v>236.03</v>
      </c>
      <c r="Q365" s="819">
        <v>1</v>
      </c>
      <c r="R365" s="814">
        <v>1</v>
      </c>
      <c r="S365" s="819">
        <v>1</v>
      </c>
      <c r="T365" s="818">
        <v>0.5</v>
      </c>
      <c r="U365" s="820">
        <v>1</v>
      </c>
    </row>
    <row r="366" spans="1:21" ht="14.45" customHeight="1" x14ac:dyDescent="0.2">
      <c r="A366" s="813">
        <v>12</v>
      </c>
      <c r="B366" s="814" t="s">
        <v>1740</v>
      </c>
      <c r="C366" s="814" t="s">
        <v>1746</v>
      </c>
      <c r="D366" s="815" t="s">
        <v>4046</v>
      </c>
      <c r="E366" s="816" t="s">
        <v>1758</v>
      </c>
      <c r="F366" s="814" t="s">
        <v>1741</v>
      </c>
      <c r="G366" s="814" t="s">
        <v>2435</v>
      </c>
      <c r="H366" s="814" t="s">
        <v>329</v>
      </c>
      <c r="I366" s="814" t="s">
        <v>2436</v>
      </c>
      <c r="J366" s="814" t="s">
        <v>765</v>
      </c>
      <c r="K366" s="814" t="s">
        <v>766</v>
      </c>
      <c r="L366" s="817">
        <v>93.61</v>
      </c>
      <c r="M366" s="817">
        <v>93.61</v>
      </c>
      <c r="N366" s="814">
        <v>1</v>
      </c>
      <c r="O366" s="818">
        <v>1</v>
      </c>
      <c r="P366" s="817">
        <v>93.61</v>
      </c>
      <c r="Q366" s="819">
        <v>1</v>
      </c>
      <c r="R366" s="814">
        <v>1</v>
      </c>
      <c r="S366" s="819">
        <v>1</v>
      </c>
      <c r="T366" s="818">
        <v>1</v>
      </c>
      <c r="U366" s="820">
        <v>1</v>
      </c>
    </row>
    <row r="367" spans="1:21" ht="14.45" customHeight="1" x14ac:dyDescent="0.2">
      <c r="A367" s="813">
        <v>12</v>
      </c>
      <c r="B367" s="814" t="s">
        <v>1740</v>
      </c>
      <c r="C367" s="814" t="s">
        <v>1746</v>
      </c>
      <c r="D367" s="815" t="s">
        <v>4046</v>
      </c>
      <c r="E367" s="816" t="s">
        <v>1758</v>
      </c>
      <c r="F367" s="814" t="s">
        <v>1741</v>
      </c>
      <c r="G367" s="814" t="s">
        <v>1844</v>
      </c>
      <c r="H367" s="814" t="s">
        <v>329</v>
      </c>
      <c r="I367" s="814" t="s">
        <v>1910</v>
      </c>
      <c r="J367" s="814" t="s">
        <v>1911</v>
      </c>
      <c r="K367" s="814" t="s">
        <v>1912</v>
      </c>
      <c r="L367" s="817">
        <v>52.87</v>
      </c>
      <c r="M367" s="817">
        <v>158.60999999999999</v>
      </c>
      <c r="N367" s="814">
        <v>3</v>
      </c>
      <c r="O367" s="818">
        <v>0.5</v>
      </c>
      <c r="P367" s="817">
        <v>158.60999999999999</v>
      </c>
      <c r="Q367" s="819">
        <v>1</v>
      </c>
      <c r="R367" s="814">
        <v>3</v>
      </c>
      <c r="S367" s="819">
        <v>1</v>
      </c>
      <c r="T367" s="818">
        <v>0.5</v>
      </c>
      <c r="U367" s="820">
        <v>1</v>
      </c>
    </row>
    <row r="368" spans="1:21" ht="14.45" customHeight="1" x14ac:dyDescent="0.2">
      <c r="A368" s="813">
        <v>12</v>
      </c>
      <c r="B368" s="814" t="s">
        <v>1740</v>
      </c>
      <c r="C368" s="814" t="s">
        <v>1746</v>
      </c>
      <c r="D368" s="815" t="s">
        <v>4046</v>
      </c>
      <c r="E368" s="816" t="s">
        <v>1758</v>
      </c>
      <c r="F368" s="814" t="s">
        <v>1741</v>
      </c>
      <c r="G368" s="814" t="s">
        <v>1844</v>
      </c>
      <c r="H368" s="814" t="s">
        <v>329</v>
      </c>
      <c r="I368" s="814" t="s">
        <v>2437</v>
      </c>
      <c r="J368" s="814" t="s">
        <v>2438</v>
      </c>
      <c r="K368" s="814" t="s">
        <v>2439</v>
      </c>
      <c r="L368" s="817">
        <v>234.94</v>
      </c>
      <c r="M368" s="817">
        <v>234.94</v>
      </c>
      <c r="N368" s="814">
        <v>1</v>
      </c>
      <c r="O368" s="818">
        <v>0.5</v>
      </c>
      <c r="P368" s="817">
        <v>234.94</v>
      </c>
      <c r="Q368" s="819">
        <v>1</v>
      </c>
      <c r="R368" s="814">
        <v>1</v>
      </c>
      <c r="S368" s="819">
        <v>1</v>
      </c>
      <c r="T368" s="818">
        <v>0.5</v>
      </c>
      <c r="U368" s="820">
        <v>1</v>
      </c>
    </row>
    <row r="369" spans="1:21" ht="14.45" customHeight="1" x14ac:dyDescent="0.2">
      <c r="A369" s="813">
        <v>12</v>
      </c>
      <c r="B369" s="814" t="s">
        <v>1740</v>
      </c>
      <c r="C369" s="814" t="s">
        <v>1746</v>
      </c>
      <c r="D369" s="815" t="s">
        <v>4046</v>
      </c>
      <c r="E369" s="816" t="s">
        <v>1758</v>
      </c>
      <c r="F369" s="814" t="s">
        <v>1741</v>
      </c>
      <c r="G369" s="814" t="s">
        <v>2440</v>
      </c>
      <c r="H369" s="814" t="s">
        <v>329</v>
      </c>
      <c r="I369" s="814" t="s">
        <v>2441</v>
      </c>
      <c r="J369" s="814" t="s">
        <v>2442</v>
      </c>
      <c r="K369" s="814" t="s">
        <v>2443</v>
      </c>
      <c r="L369" s="817">
        <v>0</v>
      </c>
      <c r="M369" s="817">
        <v>0</v>
      </c>
      <c r="N369" s="814">
        <v>1</v>
      </c>
      <c r="O369" s="818">
        <v>1</v>
      </c>
      <c r="P369" s="817"/>
      <c r="Q369" s="819"/>
      <c r="R369" s="814"/>
      <c r="S369" s="819">
        <v>0</v>
      </c>
      <c r="T369" s="818"/>
      <c r="U369" s="820">
        <v>0</v>
      </c>
    </row>
    <row r="370" spans="1:21" ht="14.45" customHeight="1" x14ac:dyDescent="0.2">
      <c r="A370" s="813">
        <v>12</v>
      </c>
      <c r="B370" s="814" t="s">
        <v>1740</v>
      </c>
      <c r="C370" s="814" t="s">
        <v>1746</v>
      </c>
      <c r="D370" s="815" t="s">
        <v>4046</v>
      </c>
      <c r="E370" s="816" t="s">
        <v>1758</v>
      </c>
      <c r="F370" s="814" t="s">
        <v>1741</v>
      </c>
      <c r="G370" s="814" t="s">
        <v>1917</v>
      </c>
      <c r="H370" s="814" t="s">
        <v>329</v>
      </c>
      <c r="I370" s="814" t="s">
        <v>2444</v>
      </c>
      <c r="J370" s="814" t="s">
        <v>758</v>
      </c>
      <c r="K370" s="814" t="s">
        <v>2445</v>
      </c>
      <c r="L370" s="817">
        <v>273.33</v>
      </c>
      <c r="M370" s="817">
        <v>273.33</v>
      </c>
      <c r="N370" s="814">
        <v>1</v>
      </c>
      <c r="O370" s="818">
        <v>1</v>
      </c>
      <c r="P370" s="817">
        <v>273.33</v>
      </c>
      <c r="Q370" s="819">
        <v>1</v>
      </c>
      <c r="R370" s="814">
        <v>1</v>
      </c>
      <c r="S370" s="819">
        <v>1</v>
      </c>
      <c r="T370" s="818">
        <v>1</v>
      </c>
      <c r="U370" s="820">
        <v>1</v>
      </c>
    </row>
    <row r="371" spans="1:21" ht="14.45" customHeight="1" x14ac:dyDescent="0.2">
      <c r="A371" s="813">
        <v>12</v>
      </c>
      <c r="B371" s="814" t="s">
        <v>1740</v>
      </c>
      <c r="C371" s="814" t="s">
        <v>1746</v>
      </c>
      <c r="D371" s="815" t="s">
        <v>4046</v>
      </c>
      <c r="E371" s="816" t="s">
        <v>1758</v>
      </c>
      <c r="F371" s="814" t="s">
        <v>1741</v>
      </c>
      <c r="G371" s="814" t="s">
        <v>1927</v>
      </c>
      <c r="H371" s="814" t="s">
        <v>329</v>
      </c>
      <c r="I371" s="814" t="s">
        <v>2446</v>
      </c>
      <c r="J371" s="814" t="s">
        <v>1929</v>
      </c>
      <c r="K371" s="814" t="s">
        <v>2447</v>
      </c>
      <c r="L371" s="817">
        <v>93.49</v>
      </c>
      <c r="M371" s="817">
        <v>841.41</v>
      </c>
      <c r="N371" s="814">
        <v>9</v>
      </c>
      <c r="O371" s="818">
        <v>3</v>
      </c>
      <c r="P371" s="817"/>
      <c r="Q371" s="819">
        <v>0</v>
      </c>
      <c r="R371" s="814"/>
      <c r="S371" s="819">
        <v>0</v>
      </c>
      <c r="T371" s="818"/>
      <c r="U371" s="820">
        <v>0</v>
      </c>
    </row>
    <row r="372" spans="1:21" ht="14.45" customHeight="1" x14ac:dyDescent="0.2">
      <c r="A372" s="813">
        <v>12</v>
      </c>
      <c r="B372" s="814" t="s">
        <v>1740</v>
      </c>
      <c r="C372" s="814" t="s">
        <v>1746</v>
      </c>
      <c r="D372" s="815" t="s">
        <v>4046</v>
      </c>
      <c r="E372" s="816" t="s">
        <v>1758</v>
      </c>
      <c r="F372" s="814" t="s">
        <v>1741</v>
      </c>
      <c r="G372" s="814" t="s">
        <v>2448</v>
      </c>
      <c r="H372" s="814" t="s">
        <v>329</v>
      </c>
      <c r="I372" s="814" t="s">
        <v>2449</v>
      </c>
      <c r="J372" s="814" t="s">
        <v>799</v>
      </c>
      <c r="K372" s="814" t="s">
        <v>2450</v>
      </c>
      <c r="L372" s="817">
        <v>159.16999999999999</v>
      </c>
      <c r="M372" s="817">
        <v>159.16999999999999</v>
      </c>
      <c r="N372" s="814">
        <v>1</v>
      </c>
      <c r="O372" s="818">
        <v>0.5</v>
      </c>
      <c r="P372" s="817">
        <v>159.16999999999999</v>
      </c>
      <c r="Q372" s="819">
        <v>1</v>
      </c>
      <c r="R372" s="814">
        <v>1</v>
      </c>
      <c r="S372" s="819">
        <v>1</v>
      </c>
      <c r="T372" s="818">
        <v>0.5</v>
      </c>
      <c r="U372" s="820">
        <v>1</v>
      </c>
    </row>
    <row r="373" spans="1:21" ht="14.45" customHeight="1" x14ac:dyDescent="0.2">
      <c r="A373" s="813">
        <v>12</v>
      </c>
      <c r="B373" s="814" t="s">
        <v>1740</v>
      </c>
      <c r="C373" s="814" t="s">
        <v>1746</v>
      </c>
      <c r="D373" s="815" t="s">
        <v>4046</v>
      </c>
      <c r="E373" s="816" t="s">
        <v>1758</v>
      </c>
      <c r="F373" s="814" t="s">
        <v>1741</v>
      </c>
      <c r="G373" s="814" t="s">
        <v>2448</v>
      </c>
      <c r="H373" s="814" t="s">
        <v>329</v>
      </c>
      <c r="I373" s="814" t="s">
        <v>2451</v>
      </c>
      <c r="J373" s="814" t="s">
        <v>799</v>
      </c>
      <c r="K373" s="814" t="s">
        <v>2452</v>
      </c>
      <c r="L373" s="817">
        <v>79.58</v>
      </c>
      <c r="M373" s="817">
        <v>79.58</v>
      </c>
      <c r="N373" s="814">
        <v>1</v>
      </c>
      <c r="O373" s="818">
        <v>0.5</v>
      </c>
      <c r="P373" s="817"/>
      <c r="Q373" s="819">
        <v>0</v>
      </c>
      <c r="R373" s="814"/>
      <c r="S373" s="819">
        <v>0</v>
      </c>
      <c r="T373" s="818"/>
      <c r="U373" s="820">
        <v>0</v>
      </c>
    </row>
    <row r="374" spans="1:21" ht="14.45" customHeight="1" x14ac:dyDescent="0.2">
      <c r="A374" s="813">
        <v>12</v>
      </c>
      <c r="B374" s="814" t="s">
        <v>1740</v>
      </c>
      <c r="C374" s="814" t="s">
        <v>1746</v>
      </c>
      <c r="D374" s="815" t="s">
        <v>4046</v>
      </c>
      <c r="E374" s="816" t="s">
        <v>1758</v>
      </c>
      <c r="F374" s="814" t="s">
        <v>1741</v>
      </c>
      <c r="G374" s="814" t="s">
        <v>1935</v>
      </c>
      <c r="H374" s="814" t="s">
        <v>329</v>
      </c>
      <c r="I374" s="814" t="s">
        <v>1936</v>
      </c>
      <c r="J374" s="814" t="s">
        <v>1937</v>
      </c>
      <c r="K374" s="814" t="s">
        <v>1938</v>
      </c>
      <c r="L374" s="817">
        <v>1740.47</v>
      </c>
      <c r="M374" s="817">
        <v>1740.47</v>
      </c>
      <c r="N374" s="814">
        <v>1</v>
      </c>
      <c r="O374" s="818">
        <v>1</v>
      </c>
      <c r="P374" s="817"/>
      <c r="Q374" s="819">
        <v>0</v>
      </c>
      <c r="R374" s="814"/>
      <c r="S374" s="819">
        <v>0</v>
      </c>
      <c r="T374" s="818"/>
      <c r="U374" s="820">
        <v>0</v>
      </c>
    </row>
    <row r="375" spans="1:21" ht="14.45" customHeight="1" x14ac:dyDescent="0.2">
      <c r="A375" s="813">
        <v>12</v>
      </c>
      <c r="B375" s="814" t="s">
        <v>1740</v>
      </c>
      <c r="C375" s="814" t="s">
        <v>1746</v>
      </c>
      <c r="D375" s="815" t="s">
        <v>4046</v>
      </c>
      <c r="E375" s="816" t="s">
        <v>1758</v>
      </c>
      <c r="F375" s="814" t="s">
        <v>1741</v>
      </c>
      <c r="G375" s="814" t="s">
        <v>2453</v>
      </c>
      <c r="H375" s="814" t="s">
        <v>329</v>
      </c>
      <c r="I375" s="814" t="s">
        <v>2454</v>
      </c>
      <c r="J375" s="814" t="s">
        <v>2455</v>
      </c>
      <c r="K375" s="814" t="s">
        <v>2456</v>
      </c>
      <c r="L375" s="817">
        <v>176.61</v>
      </c>
      <c r="M375" s="817">
        <v>176.61</v>
      </c>
      <c r="N375" s="814">
        <v>1</v>
      </c>
      <c r="O375" s="818">
        <v>1</v>
      </c>
      <c r="P375" s="817">
        <v>176.61</v>
      </c>
      <c r="Q375" s="819">
        <v>1</v>
      </c>
      <c r="R375" s="814">
        <v>1</v>
      </c>
      <c r="S375" s="819">
        <v>1</v>
      </c>
      <c r="T375" s="818">
        <v>1</v>
      </c>
      <c r="U375" s="820">
        <v>1</v>
      </c>
    </row>
    <row r="376" spans="1:21" ht="14.45" customHeight="1" x14ac:dyDescent="0.2">
      <c r="A376" s="813">
        <v>12</v>
      </c>
      <c r="B376" s="814" t="s">
        <v>1740</v>
      </c>
      <c r="C376" s="814" t="s">
        <v>1746</v>
      </c>
      <c r="D376" s="815" t="s">
        <v>4046</v>
      </c>
      <c r="E376" s="816" t="s">
        <v>1758</v>
      </c>
      <c r="F376" s="814" t="s">
        <v>1741</v>
      </c>
      <c r="G376" s="814" t="s">
        <v>1829</v>
      </c>
      <c r="H376" s="814" t="s">
        <v>647</v>
      </c>
      <c r="I376" s="814" t="s">
        <v>2457</v>
      </c>
      <c r="J376" s="814" t="s">
        <v>1683</v>
      </c>
      <c r="K376" s="814" t="s">
        <v>2458</v>
      </c>
      <c r="L376" s="817">
        <v>113.16</v>
      </c>
      <c r="M376" s="817">
        <v>452.64</v>
      </c>
      <c r="N376" s="814">
        <v>4</v>
      </c>
      <c r="O376" s="818">
        <v>1.5</v>
      </c>
      <c r="P376" s="817">
        <v>452.64</v>
      </c>
      <c r="Q376" s="819">
        <v>1</v>
      </c>
      <c r="R376" s="814">
        <v>4</v>
      </c>
      <c r="S376" s="819">
        <v>1</v>
      </c>
      <c r="T376" s="818">
        <v>1.5</v>
      </c>
      <c r="U376" s="820">
        <v>1</v>
      </c>
    </row>
    <row r="377" spans="1:21" ht="14.45" customHeight="1" x14ac:dyDescent="0.2">
      <c r="A377" s="813">
        <v>12</v>
      </c>
      <c r="B377" s="814" t="s">
        <v>1740</v>
      </c>
      <c r="C377" s="814" t="s">
        <v>1746</v>
      </c>
      <c r="D377" s="815" t="s">
        <v>4046</v>
      </c>
      <c r="E377" s="816" t="s">
        <v>1758</v>
      </c>
      <c r="F377" s="814" t="s">
        <v>1741</v>
      </c>
      <c r="G377" s="814" t="s">
        <v>2459</v>
      </c>
      <c r="H377" s="814" t="s">
        <v>329</v>
      </c>
      <c r="I377" s="814" t="s">
        <v>2460</v>
      </c>
      <c r="J377" s="814" t="s">
        <v>2461</v>
      </c>
      <c r="K377" s="814" t="s">
        <v>2462</v>
      </c>
      <c r="L377" s="817">
        <v>0</v>
      </c>
      <c r="M377" s="817">
        <v>0</v>
      </c>
      <c r="N377" s="814">
        <v>1</v>
      </c>
      <c r="O377" s="818">
        <v>1</v>
      </c>
      <c r="P377" s="817">
        <v>0</v>
      </c>
      <c r="Q377" s="819"/>
      <c r="R377" s="814">
        <v>1</v>
      </c>
      <c r="S377" s="819">
        <v>1</v>
      </c>
      <c r="T377" s="818">
        <v>1</v>
      </c>
      <c r="U377" s="820">
        <v>1</v>
      </c>
    </row>
    <row r="378" spans="1:21" ht="14.45" customHeight="1" x14ac:dyDescent="0.2">
      <c r="A378" s="813">
        <v>12</v>
      </c>
      <c r="B378" s="814" t="s">
        <v>1740</v>
      </c>
      <c r="C378" s="814" t="s">
        <v>1746</v>
      </c>
      <c r="D378" s="815" t="s">
        <v>4046</v>
      </c>
      <c r="E378" s="816" t="s">
        <v>1758</v>
      </c>
      <c r="F378" s="814" t="s">
        <v>1741</v>
      </c>
      <c r="G378" s="814" t="s">
        <v>2459</v>
      </c>
      <c r="H378" s="814" t="s">
        <v>329</v>
      </c>
      <c r="I378" s="814" t="s">
        <v>2463</v>
      </c>
      <c r="J378" s="814" t="s">
        <v>2464</v>
      </c>
      <c r="K378" s="814" t="s">
        <v>2462</v>
      </c>
      <c r="L378" s="817">
        <v>0</v>
      </c>
      <c r="M378" s="817">
        <v>0</v>
      </c>
      <c r="N378" s="814">
        <v>2</v>
      </c>
      <c r="O378" s="818">
        <v>2</v>
      </c>
      <c r="P378" s="817"/>
      <c r="Q378" s="819"/>
      <c r="R378" s="814"/>
      <c r="S378" s="819">
        <v>0</v>
      </c>
      <c r="T378" s="818"/>
      <c r="U378" s="820">
        <v>0</v>
      </c>
    </row>
    <row r="379" spans="1:21" ht="14.45" customHeight="1" x14ac:dyDescent="0.2">
      <c r="A379" s="813">
        <v>12</v>
      </c>
      <c r="B379" s="814" t="s">
        <v>1740</v>
      </c>
      <c r="C379" s="814" t="s">
        <v>1746</v>
      </c>
      <c r="D379" s="815" t="s">
        <v>4046</v>
      </c>
      <c r="E379" s="816" t="s">
        <v>1758</v>
      </c>
      <c r="F379" s="814" t="s">
        <v>1741</v>
      </c>
      <c r="G379" s="814" t="s">
        <v>2465</v>
      </c>
      <c r="H379" s="814" t="s">
        <v>329</v>
      </c>
      <c r="I379" s="814" t="s">
        <v>2466</v>
      </c>
      <c r="J379" s="814" t="s">
        <v>2467</v>
      </c>
      <c r="K379" s="814" t="s">
        <v>2468</v>
      </c>
      <c r="L379" s="817">
        <v>38.47</v>
      </c>
      <c r="M379" s="817">
        <v>115.41</v>
      </c>
      <c r="N379" s="814">
        <v>3</v>
      </c>
      <c r="O379" s="818">
        <v>1</v>
      </c>
      <c r="P379" s="817"/>
      <c r="Q379" s="819">
        <v>0</v>
      </c>
      <c r="R379" s="814"/>
      <c r="S379" s="819">
        <v>0</v>
      </c>
      <c r="T379" s="818"/>
      <c r="U379" s="820">
        <v>0</v>
      </c>
    </row>
    <row r="380" spans="1:21" ht="14.45" customHeight="1" x14ac:dyDescent="0.2">
      <c r="A380" s="813">
        <v>12</v>
      </c>
      <c r="B380" s="814" t="s">
        <v>1740</v>
      </c>
      <c r="C380" s="814" t="s">
        <v>1746</v>
      </c>
      <c r="D380" s="815" t="s">
        <v>4046</v>
      </c>
      <c r="E380" s="816" t="s">
        <v>1758</v>
      </c>
      <c r="F380" s="814" t="s">
        <v>1741</v>
      </c>
      <c r="G380" s="814" t="s">
        <v>1784</v>
      </c>
      <c r="H380" s="814" t="s">
        <v>329</v>
      </c>
      <c r="I380" s="814" t="s">
        <v>2469</v>
      </c>
      <c r="J380" s="814" t="s">
        <v>925</v>
      </c>
      <c r="K380" s="814" t="s">
        <v>2470</v>
      </c>
      <c r="L380" s="817">
        <v>59.33</v>
      </c>
      <c r="M380" s="817">
        <v>355.97999999999996</v>
      </c>
      <c r="N380" s="814">
        <v>6</v>
      </c>
      <c r="O380" s="818">
        <v>1.5</v>
      </c>
      <c r="P380" s="817">
        <v>296.64999999999998</v>
      </c>
      <c r="Q380" s="819">
        <v>0.83333333333333337</v>
      </c>
      <c r="R380" s="814">
        <v>5</v>
      </c>
      <c r="S380" s="819">
        <v>0.83333333333333337</v>
      </c>
      <c r="T380" s="818">
        <v>0.5</v>
      </c>
      <c r="U380" s="820">
        <v>0.33333333333333331</v>
      </c>
    </row>
    <row r="381" spans="1:21" ht="14.45" customHeight="1" x14ac:dyDescent="0.2">
      <c r="A381" s="813">
        <v>12</v>
      </c>
      <c r="B381" s="814" t="s">
        <v>1740</v>
      </c>
      <c r="C381" s="814" t="s">
        <v>1746</v>
      </c>
      <c r="D381" s="815" t="s">
        <v>4046</v>
      </c>
      <c r="E381" s="816" t="s">
        <v>1758</v>
      </c>
      <c r="F381" s="814" t="s">
        <v>1741</v>
      </c>
      <c r="G381" s="814" t="s">
        <v>1840</v>
      </c>
      <c r="H381" s="814" t="s">
        <v>329</v>
      </c>
      <c r="I381" s="814" t="s">
        <v>1841</v>
      </c>
      <c r="J381" s="814" t="s">
        <v>1842</v>
      </c>
      <c r="K381" s="814" t="s">
        <v>1843</v>
      </c>
      <c r="L381" s="817">
        <v>91.78</v>
      </c>
      <c r="M381" s="817">
        <v>183.56</v>
      </c>
      <c r="N381" s="814">
        <v>2</v>
      </c>
      <c r="O381" s="818">
        <v>1</v>
      </c>
      <c r="P381" s="817">
        <v>183.56</v>
      </c>
      <c r="Q381" s="819">
        <v>1</v>
      </c>
      <c r="R381" s="814">
        <v>2</v>
      </c>
      <c r="S381" s="819">
        <v>1</v>
      </c>
      <c r="T381" s="818">
        <v>1</v>
      </c>
      <c r="U381" s="820">
        <v>1</v>
      </c>
    </row>
    <row r="382" spans="1:21" ht="14.45" customHeight="1" x14ac:dyDescent="0.2">
      <c r="A382" s="813">
        <v>12</v>
      </c>
      <c r="B382" s="814" t="s">
        <v>1740</v>
      </c>
      <c r="C382" s="814" t="s">
        <v>1746</v>
      </c>
      <c r="D382" s="815" t="s">
        <v>4046</v>
      </c>
      <c r="E382" s="816" t="s">
        <v>1758</v>
      </c>
      <c r="F382" s="814" t="s">
        <v>1741</v>
      </c>
      <c r="G382" s="814" t="s">
        <v>2471</v>
      </c>
      <c r="H382" s="814" t="s">
        <v>329</v>
      </c>
      <c r="I382" s="814" t="s">
        <v>2472</v>
      </c>
      <c r="J382" s="814" t="s">
        <v>1092</v>
      </c>
      <c r="K382" s="814" t="s">
        <v>2473</v>
      </c>
      <c r="L382" s="817">
        <v>0</v>
      </c>
      <c r="M382" s="817">
        <v>0</v>
      </c>
      <c r="N382" s="814">
        <v>2</v>
      </c>
      <c r="O382" s="818">
        <v>1.5</v>
      </c>
      <c r="P382" s="817">
        <v>0</v>
      </c>
      <c r="Q382" s="819"/>
      <c r="R382" s="814">
        <v>2</v>
      </c>
      <c r="S382" s="819">
        <v>1</v>
      </c>
      <c r="T382" s="818">
        <v>1.5</v>
      </c>
      <c r="U382" s="820">
        <v>1</v>
      </c>
    </row>
    <row r="383" spans="1:21" ht="14.45" customHeight="1" x14ac:dyDescent="0.2">
      <c r="A383" s="813">
        <v>12</v>
      </c>
      <c r="B383" s="814" t="s">
        <v>1740</v>
      </c>
      <c r="C383" s="814" t="s">
        <v>1746</v>
      </c>
      <c r="D383" s="815" t="s">
        <v>4046</v>
      </c>
      <c r="E383" s="816" t="s">
        <v>1758</v>
      </c>
      <c r="F383" s="814" t="s">
        <v>1741</v>
      </c>
      <c r="G383" s="814" t="s">
        <v>1955</v>
      </c>
      <c r="H383" s="814" t="s">
        <v>329</v>
      </c>
      <c r="I383" s="814" t="s">
        <v>1956</v>
      </c>
      <c r="J383" s="814" t="s">
        <v>1957</v>
      </c>
      <c r="K383" s="814" t="s">
        <v>1890</v>
      </c>
      <c r="L383" s="817">
        <v>78.48</v>
      </c>
      <c r="M383" s="817">
        <v>313.92</v>
      </c>
      <c r="N383" s="814">
        <v>4</v>
      </c>
      <c r="O383" s="818">
        <v>3.5</v>
      </c>
      <c r="P383" s="817">
        <v>156.96</v>
      </c>
      <c r="Q383" s="819">
        <v>0.5</v>
      </c>
      <c r="R383" s="814">
        <v>2</v>
      </c>
      <c r="S383" s="819">
        <v>0.5</v>
      </c>
      <c r="T383" s="818">
        <v>2</v>
      </c>
      <c r="U383" s="820">
        <v>0.5714285714285714</v>
      </c>
    </row>
    <row r="384" spans="1:21" ht="14.45" customHeight="1" x14ac:dyDescent="0.2">
      <c r="A384" s="813">
        <v>12</v>
      </c>
      <c r="B384" s="814" t="s">
        <v>1740</v>
      </c>
      <c r="C384" s="814" t="s">
        <v>1746</v>
      </c>
      <c r="D384" s="815" t="s">
        <v>4046</v>
      </c>
      <c r="E384" s="816" t="s">
        <v>1758</v>
      </c>
      <c r="F384" s="814" t="s">
        <v>1741</v>
      </c>
      <c r="G384" s="814" t="s">
        <v>2320</v>
      </c>
      <c r="H384" s="814" t="s">
        <v>329</v>
      </c>
      <c r="I384" s="814" t="s">
        <v>2474</v>
      </c>
      <c r="J384" s="814" t="s">
        <v>2475</v>
      </c>
      <c r="K384" s="814" t="s">
        <v>2476</v>
      </c>
      <c r="L384" s="817">
        <v>0</v>
      </c>
      <c r="M384" s="817">
        <v>0</v>
      </c>
      <c r="N384" s="814">
        <v>1</v>
      </c>
      <c r="O384" s="818">
        <v>1</v>
      </c>
      <c r="P384" s="817">
        <v>0</v>
      </c>
      <c r="Q384" s="819"/>
      <c r="R384" s="814">
        <v>1</v>
      </c>
      <c r="S384" s="819">
        <v>1</v>
      </c>
      <c r="T384" s="818">
        <v>1</v>
      </c>
      <c r="U384" s="820">
        <v>1</v>
      </c>
    </row>
    <row r="385" spans="1:21" ht="14.45" customHeight="1" x14ac:dyDescent="0.2">
      <c r="A385" s="813">
        <v>12</v>
      </c>
      <c r="B385" s="814" t="s">
        <v>1740</v>
      </c>
      <c r="C385" s="814" t="s">
        <v>1746</v>
      </c>
      <c r="D385" s="815" t="s">
        <v>4046</v>
      </c>
      <c r="E385" s="816" t="s">
        <v>1758</v>
      </c>
      <c r="F385" s="814" t="s">
        <v>1741</v>
      </c>
      <c r="G385" s="814" t="s">
        <v>2477</v>
      </c>
      <c r="H385" s="814" t="s">
        <v>329</v>
      </c>
      <c r="I385" s="814" t="s">
        <v>2478</v>
      </c>
      <c r="J385" s="814" t="s">
        <v>2479</v>
      </c>
      <c r="K385" s="814" t="s">
        <v>2480</v>
      </c>
      <c r="L385" s="817">
        <v>73.989999999999995</v>
      </c>
      <c r="M385" s="817">
        <v>147.97999999999999</v>
      </c>
      <c r="N385" s="814">
        <v>2</v>
      </c>
      <c r="O385" s="818">
        <v>1</v>
      </c>
      <c r="P385" s="817">
        <v>147.97999999999999</v>
      </c>
      <c r="Q385" s="819">
        <v>1</v>
      </c>
      <c r="R385" s="814">
        <v>2</v>
      </c>
      <c r="S385" s="819">
        <v>1</v>
      </c>
      <c r="T385" s="818">
        <v>1</v>
      </c>
      <c r="U385" s="820">
        <v>1</v>
      </c>
    </row>
    <row r="386" spans="1:21" ht="14.45" customHeight="1" x14ac:dyDescent="0.2">
      <c r="A386" s="813">
        <v>12</v>
      </c>
      <c r="B386" s="814" t="s">
        <v>1740</v>
      </c>
      <c r="C386" s="814" t="s">
        <v>1746</v>
      </c>
      <c r="D386" s="815" t="s">
        <v>4046</v>
      </c>
      <c r="E386" s="816" t="s">
        <v>1758</v>
      </c>
      <c r="F386" s="814" t="s">
        <v>1741</v>
      </c>
      <c r="G386" s="814" t="s">
        <v>2477</v>
      </c>
      <c r="H386" s="814" t="s">
        <v>329</v>
      </c>
      <c r="I386" s="814" t="s">
        <v>2481</v>
      </c>
      <c r="J386" s="814" t="s">
        <v>2479</v>
      </c>
      <c r="K386" s="814" t="s">
        <v>2480</v>
      </c>
      <c r="L386" s="817">
        <v>73.989999999999995</v>
      </c>
      <c r="M386" s="817">
        <v>73.989999999999995</v>
      </c>
      <c r="N386" s="814">
        <v>1</v>
      </c>
      <c r="O386" s="818">
        <v>0.5</v>
      </c>
      <c r="P386" s="817"/>
      <c r="Q386" s="819">
        <v>0</v>
      </c>
      <c r="R386" s="814"/>
      <c r="S386" s="819">
        <v>0</v>
      </c>
      <c r="T386" s="818"/>
      <c r="U386" s="820">
        <v>0</v>
      </c>
    </row>
    <row r="387" spans="1:21" ht="14.45" customHeight="1" x14ac:dyDescent="0.2">
      <c r="A387" s="813">
        <v>12</v>
      </c>
      <c r="B387" s="814" t="s">
        <v>1740</v>
      </c>
      <c r="C387" s="814" t="s">
        <v>1746</v>
      </c>
      <c r="D387" s="815" t="s">
        <v>4046</v>
      </c>
      <c r="E387" s="816" t="s">
        <v>1758</v>
      </c>
      <c r="F387" s="814" t="s">
        <v>1741</v>
      </c>
      <c r="G387" s="814" t="s">
        <v>2477</v>
      </c>
      <c r="H387" s="814" t="s">
        <v>329</v>
      </c>
      <c r="I387" s="814" t="s">
        <v>2482</v>
      </c>
      <c r="J387" s="814" t="s">
        <v>2479</v>
      </c>
      <c r="K387" s="814" t="s">
        <v>2483</v>
      </c>
      <c r="L387" s="817">
        <v>38.5</v>
      </c>
      <c r="M387" s="817">
        <v>38.5</v>
      </c>
      <c r="N387" s="814">
        <v>1</v>
      </c>
      <c r="O387" s="818">
        <v>1</v>
      </c>
      <c r="P387" s="817">
        <v>38.5</v>
      </c>
      <c r="Q387" s="819">
        <v>1</v>
      </c>
      <c r="R387" s="814">
        <v>1</v>
      </c>
      <c r="S387" s="819">
        <v>1</v>
      </c>
      <c r="T387" s="818">
        <v>1</v>
      </c>
      <c r="U387" s="820">
        <v>1</v>
      </c>
    </row>
    <row r="388" spans="1:21" ht="14.45" customHeight="1" x14ac:dyDescent="0.2">
      <c r="A388" s="813">
        <v>12</v>
      </c>
      <c r="B388" s="814" t="s">
        <v>1740</v>
      </c>
      <c r="C388" s="814" t="s">
        <v>1746</v>
      </c>
      <c r="D388" s="815" t="s">
        <v>4046</v>
      </c>
      <c r="E388" s="816" t="s">
        <v>1758</v>
      </c>
      <c r="F388" s="814" t="s">
        <v>1741</v>
      </c>
      <c r="G388" s="814" t="s">
        <v>2484</v>
      </c>
      <c r="H388" s="814" t="s">
        <v>329</v>
      </c>
      <c r="I388" s="814" t="s">
        <v>2485</v>
      </c>
      <c r="J388" s="814" t="s">
        <v>2486</v>
      </c>
      <c r="K388" s="814" t="s">
        <v>2487</v>
      </c>
      <c r="L388" s="817">
        <v>577.88</v>
      </c>
      <c r="M388" s="817">
        <v>1733.6399999999999</v>
      </c>
      <c r="N388" s="814">
        <v>3</v>
      </c>
      <c r="O388" s="818">
        <v>0.5</v>
      </c>
      <c r="P388" s="817">
        <v>1733.6399999999999</v>
      </c>
      <c r="Q388" s="819">
        <v>1</v>
      </c>
      <c r="R388" s="814">
        <v>3</v>
      </c>
      <c r="S388" s="819">
        <v>1</v>
      </c>
      <c r="T388" s="818">
        <v>0.5</v>
      </c>
      <c r="U388" s="820">
        <v>1</v>
      </c>
    </row>
    <row r="389" spans="1:21" ht="14.45" customHeight="1" x14ac:dyDescent="0.2">
      <c r="A389" s="813">
        <v>12</v>
      </c>
      <c r="B389" s="814" t="s">
        <v>1740</v>
      </c>
      <c r="C389" s="814" t="s">
        <v>1746</v>
      </c>
      <c r="D389" s="815" t="s">
        <v>4046</v>
      </c>
      <c r="E389" s="816" t="s">
        <v>1758</v>
      </c>
      <c r="F389" s="814" t="s">
        <v>1741</v>
      </c>
      <c r="G389" s="814" t="s">
        <v>2488</v>
      </c>
      <c r="H389" s="814" t="s">
        <v>329</v>
      </c>
      <c r="I389" s="814" t="s">
        <v>2489</v>
      </c>
      <c r="J389" s="814" t="s">
        <v>637</v>
      </c>
      <c r="K389" s="814" t="s">
        <v>638</v>
      </c>
      <c r="L389" s="817">
        <v>109.72</v>
      </c>
      <c r="M389" s="817">
        <v>329.15999999999997</v>
      </c>
      <c r="N389" s="814">
        <v>3</v>
      </c>
      <c r="O389" s="818">
        <v>0.5</v>
      </c>
      <c r="P389" s="817">
        <v>329.15999999999997</v>
      </c>
      <c r="Q389" s="819">
        <v>1</v>
      </c>
      <c r="R389" s="814">
        <v>3</v>
      </c>
      <c r="S389" s="819">
        <v>1</v>
      </c>
      <c r="T389" s="818">
        <v>0.5</v>
      </c>
      <c r="U389" s="820">
        <v>1</v>
      </c>
    </row>
    <row r="390" spans="1:21" ht="14.45" customHeight="1" x14ac:dyDescent="0.2">
      <c r="A390" s="813">
        <v>12</v>
      </c>
      <c r="B390" s="814" t="s">
        <v>1740</v>
      </c>
      <c r="C390" s="814" t="s">
        <v>1746</v>
      </c>
      <c r="D390" s="815" t="s">
        <v>4046</v>
      </c>
      <c r="E390" s="816" t="s">
        <v>1758</v>
      </c>
      <c r="F390" s="814" t="s">
        <v>1741</v>
      </c>
      <c r="G390" s="814" t="s">
        <v>2490</v>
      </c>
      <c r="H390" s="814" t="s">
        <v>329</v>
      </c>
      <c r="I390" s="814" t="s">
        <v>2491</v>
      </c>
      <c r="J390" s="814" t="s">
        <v>2492</v>
      </c>
      <c r="K390" s="814" t="s">
        <v>1684</v>
      </c>
      <c r="L390" s="817">
        <v>0</v>
      </c>
      <c r="M390" s="817">
        <v>0</v>
      </c>
      <c r="N390" s="814">
        <v>1</v>
      </c>
      <c r="O390" s="818">
        <v>0.5</v>
      </c>
      <c r="P390" s="817">
        <v>0</v>
      </c>
      <c r="Q390" s="819"/>
      <c r="R390" s="814">
        <v>1</v>
      </c>
      <c r="S390" s="819">
        <v>1</v>
      </c>
      <c r="T390" s="818">
        <v>0.5</v>
      </c>
      <c r="U390" s="820">
        <v>1</v>
      </c>
    </row>
    <row r="391" spans="1:21" ht="14.45" customHeight="1" x14ac:dyDescent="0.2">
      <c r="A391" s="813">
        <v>12</v>
      </c>
      <c r="B391" s="814" t="s">
        <v>1740</v>
      </c>
      <c r="C391" s="814" t="s">
        <v>1746</v>
      </c>
      <c r="D391" s="815" t="s">
        <v>4046</v>
      </c>
      <c r="E391" s="816" t="s">
        <v>1758</v>
      </c>
      <c r="F391" s="814" t="s">
        <v>1741</v>
      </c>
      <c r="G391" s="814" t="s">
        <v>2493</v>
      </c>
      <c r="H391" s="814" t="s">
        <v>329</v>
      </c>
      <c r="I391" s="814" t="s">
        <v>2494</v>
      </c>
      <c r="J391" s="814" t="s">
        <v>2495</v>
      </c>
      <c r="K391" s="814" t="s">
        <v>2496</v>
      </c>
      <c r="L391" s="817">
        <v>176.32</v>
      </c>
      <c r="M391" s="817">
        <v>352.64</v>
      </c>
      <c r="N391" s="814">
        <v>2</v>
      </c>
      <c r="O391" s="818">
        <v>2</v>
      </c>
      <c r="P391" s="817">
        <v>176.32</v>
      </c>
      <c r="Q391" s="819">
        <v>0.5</v>
      </c>
      <c r="R391" s="814">
        <v>1</v>
      </c>
      <c r="S391" s="819">
        <v>0.5</v>
      </c>
      <c r="T391" s="818">
        <v>1</v>
      </c>
      <c r="U391" s="820">
        <v>0.5</v>
      </c>
    </row>
    <row r="392" spans="1:21" ht="14.45" customHeight="1" x14ac:dyDescent="0.2">
      <c r="A392" s="813">
        <v>12</v>
      </c>
      <c r="B392" s="814" t="s">
        <v>1740</v>
      </c>
      <c r="C392" s="814" t="s">
        <v>1746</v>
      </c>
      <c r="D392" s="815" t="s">
        <v>4046</v>
      </c>
      <c r="E392" s="816" t="s">
        <v>1758</v>
      </c>
      <c r="F392" s="814" t="s">
        <v>1741</v>
      </c>
      <c r="G392" s="814" t="s">
        <v>2497</v>
      </c>
      <c r="H392" s="814" t="s">
        <v>329</v>
      </c>
      <c r="I392" s="814" t="s">
        <v>2498</v>
      </c>
      <c r="J392" s="814" t="s">
        <v>2499</v>
      </c>
      <c r="K392" s="814" t="s">
        <v>2500</v>
      </c>
      <c r="L392" s="817">
        <v>0</v>
      </c>
      <c r="M392" s="817">
        <v>0</v>
      </c>
      <c r="N392" s="814">
        <v>1</v>
      </c>
      <c r="O392" s="818">
        <v>0.5</v>
      </c>
      <c r="P392" s="817">
        <v>0</v>
      </c>
      <c r="Q392" s="819"/>
      <c r="R392" s="814">
        <v>1</v>
      </c>
      <c r="S392" s="819">
        <v>1</v>
      </c>
      <c r="T392" s="818">
        <v>0.5</v>
      </c>
      <c r="U392" s="820">
        <v>1</v>
      </c>
    </row>
    <row r="393" spans="1:21" ht="14.45" customHeight="1" x14ac:dyDescent="0.2">
      <c r="A393" s="813">
        <v>12</v>
      </c>
      <c r="B393" s="814" t="s">
        <v>1740</v>
      </c>
      <c r="C393" s="814" t="s">
        <v>1746</v>
      </c>
      <c r="D393" s="815" t="s">
        <v>4046</v>
      </c>
      <c r="E393" s="816" t="s">
        <v>1758</v>
      </c>
      <c r="F393" s="814" t="s">
        <v>1741</v>
      </c>
      <c r="G393" s="814" t="s">
        <v>2501</v>
      </c>
      <c r="H393" s="814" t="s">
        <v>329</v>
      </c>
      <c r="I393" s="814" t="s">
        <v>2502</v>
      </c>
      <c r="J393" s="814" t="s">
        <v>2503</v>
      </c>
      <c r="K393" s="814" t="s">
        <v>2504</v>
      </c>
      <c r="L393" s="817">
        <v>90.95</v>
      </c>
      <c r="M393" s="817">
        <v>90.95</v>
      </c>
      <c r="N393" s="814">
        <v>1</v>
      </c>
      <c r="O393" s="818">
        <v>1</v>
      </c>
      <c r="P393" s="817"/>
      <c r="Q393" s="819">
        <v>0</v>
      </c>
      <c r="R393" s="814"/>
      <c r="S393" s="819">
        <v>0</v>
      </c>
      <c r="T393" s="818"/>
      <c r="U393" s="820">
        <v>0</v>
      </c>
    </row>
    <row r="394" spans="1:21" ht="14.45" customHeight="1" x14ac:dyDescent="0.2">
      <c r="A394" s="813">
        <v>12</v>
      </c>
      <c r="B394" s="814" t="s">
        <v>1740</v>
      </c>
      <c r="C394" s="814" t="s">
        <v>1746</v>
      </c>
      <c r="D394" s="815" t="s">
        <v>4046</v>
      </c>
      <c r="E394" s="816" t="s">
        <v>1758</v>
      </c>
      <c r="F394" s="814" t="s">
        <v>1741</v>
      </c>
      <c r="G394" s="814" t="s">
        <v>2505</v>
      </c>
      <c r="H394" s="814" t="s">
        <v>647</v>
      </c>
      <c r="I394" s="814" t="s">
        <v>2506</v>
      </c>
      <c r="J394" s="814" t="s">
        <v>2507</v>
      </c>
      <c r="K394" s="814" t="s">
        <v>2508</v>
      </c>
      <c r="L394" s="817">
        <v>234.07</v>
      </c>
      <c r="M394" s="817">
        <v>702.21</v>
      </c>
      <c r="N394" s="814">
        <v>3</v>
      </c>
      <c r="O394" s="818">
        <v>2.5</v>
      </c>
      <c r="P394" s="817">
        <v>702.21</v>
      </c>
      <c r="Q394" s="819">
        <v>1</v>
      </c>
      <c r="R394" s="814">
        <v>3</v>
      </c>
      <c r="S394" s="819">
        <v>1</v>
      </c>
      <c r="T394" s="818">
        <v>2.5</v>
      </c>
      <c r="U394" s="820">
        <v>1</v>
      </c>
    </row>
    <row r="395" spans="1:21" ht="14.45" customHeight="1" x14ac:dyDescent="0.2">
      <c r="A395" s="813">
        <v>12</v>
      </c>
      <c r="B395" s="814" t="s">
        <v>1740</v>
      </c>
      <c r="C395" s="814" t="s">
        <v>1746</v>
      </c>
      <c r="D395" s="815" t="s">
        <v>4046</v>
      </c>
      <c r="E395" s="816" t="s">
        <v>1758</v>
      </c>
      <c r="F395" s="814" t="s">
        <v>1741</v>
      </c>
      <c r="G395" s="814" t="s">
        <v>1791</v>
      </c>
      <c r="H395" s="814" t="s">
        <v>647</v>
      </c>
      <c r="I395" s="814" t="s">
        <v>2509</v>
      </c>
      <c r="J395" s="814" t="s">
        <v>833</v>
      </c>
      <c r="K395" s="814" t="s">
        <v>2510</v>
      </c>
      <c r="L395" s="817">
        <v>2309.36</v>
      </c>
      <c r="M395" s="817">
        <v>9237.44</v>
      </c>
      <c r="N395" s="814">
        <v>4</v>
      </c>
      <c r="O395" s="818">
        <v>2</v>
      </c>
      <c r="P395" s="817">
        <v>2309.36</v>
      </c>
      <c r="Q395" s="819">
        <v>0.25</v>
      </c>
      <c r="R395" s="814">
        <v>1</v>
      </c>
      <c r="S395" s="819">
        <v>0.25</v>
      </c>
      <c r="T395" s="818">
        <v>1</v>
      </c>
      <c r="U395" s="820">
        <v>0.5</v>
      </c>
    </row>
    <row r="396" spans="1:21" ht="14.45" customHeight="1" x14ac:dyDescent="0.2">
      <c r="A396" s="813">
        <v>12</v>
      </c>
      <c r="B396" s="814" t="s">
        <v>1740</v>
      </c>
      <c r="C396" s="814" t="s">
        <v>1746</v>
      </c>
      <c r="D396" s="815" t="s">
        <v>4046</v>
      </c>
      <c r="E396" s="816" t="s">
        <v>1758</v>
      </c>
      <c r="F396" s="814" t="s">
        <v>1741</v>
      </c>
      <c r="G396" s="814" t="s">
        <v>1791</v>
      </c>
      <c r="H396" s="814" t="s">
        <v>647</v>
      </c>
      <c r="I396" s="814" t="s">
        <v>1466</v>
      </c>
      <c r="J396" s="814" t="s">
        <v>827</v>
      </c>
      <c r="K396" s="814" t="s">
        <v>1467</v>
      </c>
      <c r="L396" s="817">
        <v>316.75</v>
      </c>
      <c r="M396" s="817">
        <v>633.5</v>
      </c>
      <c r="N396" s="814">
        <v>2</v>
      </c>
      <c r="O396" s="818">
        <v>1</v>
      </c>
      <c r="P396" s="817">
        <v>633.5</v>
      </c>
      <c r="Q396" s="819">
        <v>1</v>
      </c>
      <c r="R396" s="814">
        <v>2</v>
      </c>
      <c r="S396" s="819">
        <v>1</v>
      </c>
      <c r="T396" s="818">
        <v>1</v>
      </c>
      <c r="U396" s="820">
        <v>1</v>
      </c>
    </row>
    <row r="397" spans="1:21" ht="14.45" customHeight="1" x14ac:dyDescent="0.2">
      <c r="A397" s="813">
        <v>12</v>
      </c>
      <c r="B397" s="814" t="s">
        <v>1740</v>
      </c>
      <c r="C397" s="814" t="s">
        <v>1746</v>
      </c>
      <c r="D397" s="815" t="s">
        <v>4046</v>
      </c>
      <c r="E397" s="816" t="s">
        <v>1758</v>
      </c>
      <c r="F397" s="814" t="s">
        <v>1741</v>
      </c>
      <c r="G397" s="814" t="s">
        <v>1791</v>
      </c>
      <c r="H397" s="814" t="s">
        <v>647</v>
      </c>
      <c r="I397" s="814" t="s">
        <v>1462</v>
      </c>
      <c r="J397" s="814" t="s">
        <v>833</v>
      </c>
      <c r="K397" s="814" t="s">
        <v>1463</v>
      </c>
      <c r="L397" s="817">
        <v>1385.62</v>
      </c>
      <c r="M397" s="817">
        <v>2771.24</v>
      </c>
      <c r="N397" s="814">
        <v>2</v>
      </c>
      <c r="O397" s="818">
        <v>2</v>
      </c>
      <c r="P397" s="817">
        <v>1385.62</v>
      </c>
      <c r="Q397" s="819">
        <v>0.5</v>
      </c>
      <c r="R397" s="814">
        <v>1</v>
      </c>
      <c r="S397" s="819">
        <v>0.5</v>
      </c>
      <c r="T397" s="818">
        <v>1</v>
      </c>
      <c r="U397" s="820">
        <v>0.5</v>
      </c>
    </row>
    <row r="398" spans="1:21" ht="14.45" customHeight="1" x14ac:dyDescent="0.2">
      <c r="A398" s="813">
        <v>12</v>
      </c>
      <c r="B398" s="814" t="s">
        <v>1740</v>
      </c>
      <c r="C398" s="814" t="s">
        <v>1746</v>
      </c>
      <c r="D398" s="815" t="s">
        <v>4046</v>
      </c>
      <c r="E398" s="816" t="s">
        <v>1758</v>
      </c>
      <c r="F398" s="814" t="s">
        <v>1741</v>
      </c>
      <c r="G398" s="814" t="s">
        <v>1791</v>
      </c>
      <c r="H398" s="814" t="s">
        <v>647</v>
      </c>
      <c r="I398" s="814" t="s">
        <v>1468</v>
      </c>
      <c r="J398" s="814" t="s">
        <v>827</v>
      </c>
      <c r="K398" s="814" t="s">
        <v>1469</v>
      </c>
      <c r="L398" s="817">
        <v>736.33</v>
      </c>
      <c r="M398" s="817">
        <v>736.33</v>
      </c>
      <c r="N398" s="814">
        <v>1</v>
      </c>
      <c r="O398" s="818">
        <v>0.5</v>
      </c>
      <c r="P398" s="817"/>
      <c r="Q398" s="819">
        <v>0</v>
      </c>
      <c r="R398" s="814"/>
      <c r="S398" s="819">
        <v>0</v>
      </c>
      <c r="T398" s="818"/>
      <c r="U398" s="820">
        <v>0</v>
      </c>
    </row>
    <row r="399" spans="1:21" ht="14.45" customHeight="1" x14ac:dyDescent="0.2">
      <c r="A399" s="813">
        <v>12</v>
      </c>
      <c r="B399" s="814" t="s">
        <v>1740</v>
      </c>
      <c r="C399" s="814" t="s">
        <v>1746</v>
      </c>
      <c r="D399" s="815" t="s">
        <v>4046</v>
      </c>
      <c r="E399" s="816" t="s">
        <v>1758</v>
      </c>
      <c r="F399" s="814" t="s">
        <v>1741</v>
      </c>
      <c r="G399" s="814" t="s">
        <v>1791</v>
      </c>
      <c r="H399" s="814" t="s">
        <v>647</v>
      </c>
      <c r="I399" s="814" t="s">
        <v>1472</v>
      </c>
      <c r="J399" s="814" t="s">
        <v>827</v>
      </c>
      <c r="K399" s="814" t="s">
        <v>1473</v>
      </c>
      <c r="L399" s="817">
        <v>490.89</v>
      </c>
      <c r="M399" s="817">
        <v>1472.67</v>
      </c>
      <c r="N399" s="814">
        <v>3</v>
      </c>
      <c r="O399" s="818">
        <v>2</v>
      </c>
      <c r="P399" s="817">
        <v>981.78</v>
      </c>
      <c r="Q399" s="819">
        <v>0.66666666666666663</v>
      </c>
      <c r="R399" s="814">
        <v>2</v>
      </c>
      <c r="S399" s="819">
        <v>0.66666666666666663</v>
      </c>
      <c r="T399" s="818">
        <v>1</v>
      </c>
      <c r="U399" s="820">
        <v>0.5</v>
      </c>
    </row>
    <row r="400" spans="1:21" ht="14.45" customHeight="1" x14ac:dyDescent="0.2">
      <c r="A400" s="813">
        <v>12</v>
      </c>
      <c r="B400" s="814" t="s">
        <v>1740</v>
      </c>
      <c r="C400" s="814" t="s">
        <v>1746</v>
      </c>
      <c r="D400" s="815" t="s">
        <v>4046</v>
      </c>
      <c r="E400" s="816" t="s">
        <v>1758</v>
      </c>
      <c r="F400" s="814" t="s">
        <v>1741</v>
      </c>
      <c r="G400" s="814" t="s">
        <v>1791</v>
      </c>
      <c r="H400" s="814" t="s">
        <v>647</v>
      </c>
      <c r="I400" s="814" t="s">
        <v>1464</v>
      </c>
      <c r="J400" s="814" t="s">
        <v>827</v>
      </c>
      <c r="K400" s="814" t="s">
        <v>1465</v>
      </c>
      <c r="L400" s="817">
        <v>923.74</v>
      </c>
      <c r="M400" s="817">
        <v>923.74</v>
      </c>
      <c r="N400" s="814">
        <v>1</v>
      </c>
      <c r="O400" s="818">
        <v>0.5</v>
      </c>
      <c r="P400" s="817">
        <v>923.74</v>
      </c>
      <c r="Q400" s="819">
        <v>1</v>
      </c>
      <c r="R400" s="814">
        <v>1</v>
      </c>
      <c r="S400" s="819">
        <v>1</v>
      </c>
      <c r="T400" s="818">
        <v>0.5</v>
      </c>
      <c r="U400" s="820">
        <v>1</v>
      </c>
    </row>
    <row r="401" spans="1:21" ht="14.45" customHeight="1" x14ac:dyDescent="0.2">
      <c r="A401" s="813">
        <v>12</v>
      </c>
      <c r="B401" s="814" t="s">
        <v>1740</v>
      </c>
      <c r="C401" s="814" t="s">
        <v>1746</v>
      </c>
      <c r="D401" s="815" t="s">
        <v>4046</v>
      </c>
      <c r="E401" s="816" t="s">
        <v>1758</v>
      </c>
      <c r="F401" s="814" t="s">
        <v>1741</v>
      </c>
      <c r="G401" s="814" t="s">
        <v>1973</v>
      </c>
      <c r="H401" s="814" t="s">
        <v>329</v>
      </c>
      <c r="I401" s="814" t="s">
        <v>1974</v>
      </c>
      <c r="J401" s="814" t="s">
        <v>1975</v>
      </c>
      <c r="K401" s="814" t="s">
        <v>1976</v>
      </c>
      <c r="L401" s="817">
        <v>77.599999999999994</v>
      </c>
      <c r="M401" s="817">
        <v>77.599999999999994</v>
      </c>
      <c r="N401" s="814">
        <v>1</v>
      </c>
      <c r="O401" s="818">
        <v>1</v>
      </c>
      <c r="P401" s="817"/>
      <c r="Q401" s="819">
        <v>0</v>
      </c>
      <c r="R401" s="814"/>
      <c r="S401" s="819">
        <v>0</v>
      </c>
      <c r="T401" s="818"/>
      <c r="U401" s="820">
        <v>0</v>
      </c>
    </row>
    <row r="402" spans="1:21" ht="14.45" customHeight="1" x14ac:dyDescent="0.2">
      <c r="A402" s="813">
        <v>12</v>
      </c>
      <c r="B402" s="814" t="s">
        <v>1740</v>
      </c>
      <c r="C402" s="814" t="s">
        <v>1746</v>
      </c>
      <c r="D402" s="815" t="s">
        <v>4046</v>
      </c>
      <c r="E402" s="816" t="s">
        <v>1758</v>
      </c>
      <c r="F402" s="814" t="s">
        <v>1741</v>
      </c>
      <c r="G402" s="814" t="s">
        <v>1977</v>
      </c>
      <c r="H402" s="814" t="s">
        <v>329</v>
      </c>
      <c r="I402" s="814" t="s">
        <v>1978</v>
      </c>
      <c r="J402" s="814" t="s">
        <v>1979</v>
      </c>
      <c r="K402" s="814" t="s">
        <v>1804</v>
      </c>
      <c r="L402" s="817">
        <v>35.25</v>
      </c>
      <c r="M402" s="817">
        <v>211.5</v>
      </c>
      <c r="N402" s="814">
        <v>6</v>
      </c>
      <c r="O402" s="818">
        <v>3</v>
      </c>
      <c r="P402" s="817">
        <v>35.25</v>
      </c>
      <c r="Q402" s="819">
        <v>0.16666666666666666</v>
      </c>
      <c r="R402" s="814">
        <v>1</v>
      </c>
      <c r="S402" s="819">
        <v>0.16666666666666666</v>
      </c>
      <c r="T402" s="818">
        <v>1</v>
      </c>
      <c r="U402" s="820">
        <v>0.33333333333333331</v>
      </c>
    </row>
    <row r="403" spans="1:21" ht="14.45" customHeight="1" x14ac:dyDescent="0.2">
      <c r="A403" s="813">
        <v>12</v>
      </c>
      <c r="B403" s="814" t="s">
        <v>1740</v>
      </c>
      <c r="C403" s="814" t="s">
        <v>1746</v>
      </c>
      <c r="D403" s="815" t="s">
        <v>4046</v>
      </c>
      <c r="E403" s="816" t="s">
        <v>1758</v>
      </c>
      <c r="F403" s="814" t="s">
        <v>1741</v>
      </c>
      <c r="G403" s="814" t="s">
        <v>1977</v>
      </c>
      <c r="H403" s="814" t="s">
        <v>329</v>
      </c>
      <c r="I403" s="814" t="s">
        <v>1980</v>
      </c>
      <c r="J403" s="814" t="s">
        <v>1979</v>
      </c>
      <c r="K403" s="814" t="s">
        <v>1981</v>
      </c>
      <c r="L403" s="817">
        <v>35.25</v>
      </c>
      <c r="M403" s="817">
        <v>35.25</v>
      </c>
      <c r="N403" s="814">
        <v>1</v>
      </c>
      <c r="O403" s="818">
        <v>1</v>
      </c>
      <c r="P403" s="817">
        <v>35.25</v>
      </c>
      <c r="Q403" s="819">
        <v>1</v>
      </c>
      <c r="R403" s="814">
        <v>1</v>
      </c>
      <c r="S403" s="819">
        <v>1</v>
      </c>
      <c r="T403" s="818">
        <v>1</v>
      </c>
      <c r="U403" s="820">
        <v>1</v>
      </c>
    </row>
    <row r="404" spans="1:21" ht="14.45" customHeight="1" x14ac:dyDescent="0.2">
      <c r="A404" s="813">
        <v>12</v>
      </c>
      <c r="B404" s="814" t="s">
        <v>1740</v>
      </c>
      <c r="C404" s="814" t="s">
        <v>1746</v>
      </c>
      <c r="D404" s="815" t="s">
        <v>4046</v>
      </c>
      <c r="E404" s="816" t="s">
        <v>1758</v>
      </c>
      <c r="F404" s="814" t="s">
        <v>1741</v>
      </c>
      <c r="G404" s="814" t="s">
        <v>1977</v>
      </c>
      <c r="H404" s="814" t="s">
        <v>329</v>
      </c>
      <c r="I404" s="814" t="s">
        <v>2511</v>
      </c>
      <c r="J404" s="814" t="s">
        <v>1979</v>
      </c>
      <c r="K404" s="814" t="s">
        <v>2512</v>
      </c>
      <c r="L404" s="817">
        <v>17.62</v>
      </c>
      <c r="M404" s="817">
        <v>35.24</v>
      </c>
      <c r="N404" s="814">
        <v>2</v>
      </c>
      <c r="O404" s="818">
        <v>1</v>
      </c>
      <c r="P404" s="817">
        <v>35.24</v>
      </c>
      <c r="Q404" s="819">
        <v>1</v>
      </c>
      <c r="R404" s="814">
        <v>2</v>
      </c>
      <c r="S404" s="819">
        <v>1</v>
      </c>
      <c r="T404" s="818">
        <v>1</v>
      </c>
      <c r="U404" s="820">
        <v>1</v>
      </c>
    </row>
    <row r="405" spans="1:21" ht="14.45" customHeight="1" x14ac:dyDescent="0.2">
      <c r="A405" s="813">
        <v>12</v>
      </c>
      <c r="B405" s="814" t="s">
        <v>1740</v>
      </c>
      <c r="C405" s="814" t="s">
        <v>1746</v>
      </c>
      <c r="D405" s="815" t="s">
        <v>4046</v>
      </c>
      <c r="E405" s="816" t="s">
        <v>1758</v>
      </c>
      <c r="F405" s="814" t="s">
        <v>1741</v>
      </c>
      <c r="G405" s="814" t="s">
        <v>1801</v>
      </c>
      <c r="H405" s="814" t="s">
        <v>329</v>
      </c>
      <c r="I405" s="814" t="s">
        <v>1802</v>
      </c>
      <c r="J405" s="814" t="s">
        <v>1803</v>
      </c>
      <c r="K405" s="814" t="s">
        <v>1804</v>
      </c>
      <c r="L405" s="817">
        <v>174.59</v>
      </c>
      <c r="M405" s="817">
        <v>174.59</v>
      </c>
      <c r="N405" s="814">
        <v>1</v>
      </c>
      <c r="O405" s="818">
        <v>1</v>
      </c>
      <c r="P405" s="817"/>
      <c r="Q405" s="819">
        <v>0</v>
      </c>
      <c r="R405" s="814"/>
      <c r="S405" s="819">
        <v>0</v>
      </c>
      <c r="T405" s="818"/>
      <c r="U405" s="820">
        <v>0</v>
      </c>
    </row>
    <row r="406" spans="1:21" ht="14.45" customHeight="1" x14ac:dyDescent="0.2">
      <c r="A406" s="813">
        <v>12</v>
      </c>
      <c r="B406" s="814" t="s">
        <v>1740</v>
      </c>
      <c r="C406" s="814" t="s">
        <v>1746</v>
      </c>
      <c r="D406" s="815" t="s">
        <v>4046</v>
      </c>
      <c r="E406" s="816" t="s">
        <v>1758</v>
      </c>
      <c r="F406" s="814" t="s">
        <v>1741</v>
      </c>
      <c r="G406" s="814" t="s">
        <v>2513</v>
      </c>
      <c r="H406" s="814" t="s">
        <v>329</v>
      </c>
      <c r="I406" s="814" t="s">
        <v>2514</v>
      </c>
      <c r="J406" s="814" t="s">
        <v>2515</v>
      </c>
      <c r="K406" s="814" t="s">
        <v>2516</v>
      </c>
      <c r="L406" s="817">
        <v>168.9</v>
      </c>
      <c r="M406" s="817">
        <v>168.9</v>
      </c>
      <c r="N406" s="814">
        <v>1</v>
      </c>
      <c r="O406" s="818">
        <v>0.5</v>
      </c>
      <c r="P406" s="817"/>
      <c r="Q406" s="819">
        <v>0</v>
      </c>
      <c r="R406" s="814"/>
      <c r="S406" s="819">
        <v>0</v>
      </c>
      <c r="T406" s="818"/>
      <c r="U406" s="820">
        <v>0</v>
      </c>
    </row>
    <row r="407" spans="1:21" ht="14.45" customHeight="1" x14ac:dyDescent="0.2">
      <c r="A407" s="813">
        <v>12</v>
      </c>
      <c r="B407" s="814" t="s">
        <v>1740</v>
      </c>
      <c r="C407" s="814" t="s">
        <v>1746</v>
      </c>
      <c r="D407" s="815" t="s">
        <v>4046</v>
      </c>
      <c r="E407" s="816" t="s">
        <v>1758</v>
      </c>
      <c r="F407" s="814" t="s">
        <v>1741</v>
      </c>
      <c r="G407" s="814" t="s">
        <v>2513</v>
      </c>
      <c r="H407" s="814" t="s">
        <v>329</v>
      </c>
      <c r="I407" s="814" t="s">
        <v>2517</v>
      </c>
      <c r="J407" s="814" t="s">
        <v>2515</v>
      </c>
      <c r="K407" s="814" t="s">
        <v>2518</v>
      </c>
      <c r="L407" s="817">
        <v>112.6</v>
      </c>
      <c r="M407" s="817">
        <v>225.2</v>
      </c>
      <c r="N407" s="814">
        <v>2</v>
      </c>
      <c r="O407" s="818">
        <v>2</v>
      </c>
      <c r="P407" s="817">
        <v>225.2</v>
      </c>
      <c r="Q407" s="819">
        <v>1</v>
      </c>
      <c r="R407" s="814">
        <v>2</v>
      </c>
      <c r="S407" s="819">
        <v>1</v>
      </c>
      <c r="T407" s="818">
        <v>2</v>
      </c>
      <c r="U407" s="820">
        <v>1</v>
      </c>
    </row>
    <row r="408" spans="1:21" ht="14.45" customHeight="1" x14ac:dyDescent="0.2">
      <c r="A408" s="813">
        <v>12</v>
      </c>
      <c r="B408" s="814" t="s">
        <v>1740</v>
      </c>
      <c r="C408" s="814" t="s">
        <v>1746</v>
      </c>
      <c r="D408" s="815" t="s">
        <v>4046</v>
      </c>
      <c r="E408" s="816" t="s">
        <v>1758</v>
      </c>
      <c r="F408" s="814" t="s">
        <v>1741</v>
      </c>
      <c r="G408" s="814" t="s">
        <v>1992</v>
      </c>
      <c r="H408" s="814" t="s">
        <v>329</v>
      </c>
      <c r="I408" s="814" t="s">
        <v>1993</v>
      </c>
      <c r="J408" s="814" t="s">
        <v>1994</v>
      </c>
      <c r="K408" s="814" t="s">
        <v>1995</v>
      </c>
      <c r="L408" s="817">
        <v>78.33</v>
      </c>
      <c r="M408" s="817">
        <v>156.66</v>
      </c>
      <c r="N408" s="814">
        <v>2</v>
      </c>
      <c r="O408" s="818">
        <v>2</v>
      </c>
      <c r="P408" s="817">
        <v>78.33</v>
      </c>
      <c r="Q408" s="819">
        <v>0.5</v>
      </c>
      <c r="R408" s="814">
        <v>1</v>
      </c>
      <c r="S408" s="819">
        <v>0.5</v>
      </c>
      <c r="T408" s="818">
        <v>1</v>
      </c>
      <c r="U408" s="820">
        <v>0.5</v>
      </c>
    </row>
    <row r="409" spans="1:21" ht="14.45" customHeight="1" x14ac:dyDescent="0.2">
      <c r="A409" s="813">
        <v>12</v>
      </c>
      <c r="B409" s="814" t="s">
        <v>1740</v>
      </c>
      <c r="C409" s="814" t="s">
        <v>1746</v>
      </c>
      <c r="D409" s="815" t="s">
        <v>4046</v>
      </c>
      <c r="E409" s="816" t="s">
        <v>1758</v>
      </c>
      <c r="F409" s="814" t="s">
        <v>1741</v>
      </c>
      <c r="G409" s="814" t="s">
        <v>1996</v>
      </c>
      <c r="H409" s="814" t="s">
        <v>329</v>
      </c>
      <c r="I409" s="814" t="s">
        <v>2519</v>
      </c>
      <c r="J409" s="814" t="s">
        <v>2520</v>
      </c>
      <c r="K409" s="814" t="s">
        <v>2521</v>
      </c>
      <c r="L409" s="817">
        <v>97.76</v>
      </c>
      <c r="M409" s="817">
        <v>97.76</v>
      </c>
      <c r="N409" s="814">
        <v>1</v>
      </c>
      <c r="O409" s="818">
        <v>1</v>
      </c>
      <c r="P409" s="817"/>
      <c r="Q409" s="819">
        <v>0</v>
      </c>
      <c r="R409" s="814"/>
      <c r="S409" s="819">
        <v>0</v>
      </c>
      <c r="T409" s="818"/>
      <c r="U409" s="820">
        <v>0</v>
      </c>
    </row>
    <row r="410" spans="1:21" ht="14.45" customHeight="1" x14ac:dyDescent="0.2">
      <c r="A410" s="813">
        <v>12</v>
      </c>
      <c r="B410" s="814" t="s">
        <v>1740</v>
      </c>
      <c r="C410" s="814" t="s">
        <v>1746</v>
      </c>
      <c r="D410" s="815" t="s">
        <v>4046</v>
      </c>
      <c r="E410" s="816" t="s">
        <v>1758</v>
      </c>
      <c r="F410" s="814" t="s">
        <v>1741</v>
      </c>
      <c r="G410" s="814" t="s">
        <v>1996</v>
      </c>
      <c r="H410" s="814" t="s">
        <v>329</v>
      </c>
      <c r="I410" s="814" t="s">
        <v>2522</v>
      </c>
      <c r="J410" s="814" t="s">
        <v>1998</v>
      </c>
      <c r="K410" s="814" t="s">
        <v>1999</v>
      </c>
      <c r="L410" s="817">
        <v>87.98</v>
      </c>
      <c r="M410" s="817">
        <v>175.96</v>
      </c>
      <c r="N410" s="814">
        <v>2</v>
      </c>
      <c r="O410" s="818">
        <v>1.5</v>
      </c>
      <c r="P410" s="817">
        <v>175.96</v>
      </c>
      <c r="Q410" s="819">
        <v>1</v>
      </c>
      <c r="R410" s="814">
        <v>2</v>
      </c>
      <c r="S410" s="819">
        <v>1</v>
      </c>
      <c r="T410" s="818">
        <v>1.5</v>
      </c>
      <c r="U410" s="820">
        <v>1</v>
      </c>
    </row>
    <row r="411" spans="1:21" ht="14.45" customHeight="1" x14ac:dyDescent="0.2">
      <c r="A411" s="813">
        <v>12</v>
      </c>
      <c r="B411" s="814" t="s">
        <v>1740</v>
      </c>
      <c r="C411" s="814" t="s">
        <v>1746</v>
      </c>
      <c r="D411" s="815" t="s">
        <v>4046</v>
      </c>
      <c r="E411" s="816" t="s">
        <v>1758</v>
      </c>
      <c r="F411" s="814" t="s">
        <v>1741</v>
      </c>
      <c r="G411" s="814" t="s">
        <v>1996</v>
      </c>
      <c r="H411" s="814" t="s">
        <v>329</v>
      </c>
      <c r="I411" s="814" t="s">
        <v>1997</v>
      </c>
      <c r="J411" s="814" t="s">
        <v>1998</v>
      </c>
      <c r="K411" s="814" t="s">
        <v>1999</v>
      </c>
      <c r="L411" s="817">
        <v>87.98</v>
      </c>
      <c r="M411" s="817">
        <v>87.98</v>
      </c>
      <c r="N411" s="814">
        <v>1</v>
      </c>
      <c r="O411" s="818">
        <v>1</v>
      </c>
      <c r="P411" s="817">
        <v>87.98</v>
      </c>
      <c r="Q411" s="819">
        <v>1</v>
      </c>
      <c r="R411" s="814">
        <v>1</v>
      </c>
      <c r="S411" s="819">
        <v>1</v>
      </c>
      <c r="T411" s="818">
        <v>1</v>
      </c>
      <c r="U411" s="820">
        <v>1</v>
      </c>
    </row>
    <row r="412" spans="1:21" ht="14.45" customHeight="1" x14ac:dyDescent="0.2">
      <c r="A412" s="813">
        <v>12</v>
      </c>
      <c r="B412" s="814" t="s">
        <v>1740</v>
      </c>
      <c r="C412" s="814" t="s">
        <v>1746</v>
      </c>
      <c r="D412" s="815" t="s">
        <v>4046</v>
      </c>
      <c r="E412" s="816" t="s">
        <v>1758</v>
      </c>
      <c r="F412" s="814" t="s">
        <v>1741</v>
      </c>
      <c r="G412" s="814" t="s">
        <v>2008</v>
      </c>
      <c r="H412" s="814" t="s">
        <v>329</v>
      </c>
      <c r="I412" s="814" t="s">
        <v>2523</v>
      </c>
      <c r="J412" s="814" t="s">
        <v>2010</v>
      </c>
      <c r="K412" s="814" t="s">
        <v>2524</v>
      </c>
      <c r="L412" s="817">
        <v>218.62</v>
      </c>
      <c r="M412" s="817">
        <v>218.62</v>
      </c>
      <c r="N412" s="814">
        <v>1</v>
      </c>
      <c r="O412" s="818">
        <v>0.5</v>
      </c>
      <c r="P412" s="817">
        <v>218.62</v>
      </c>
      <c r="Q412" s="819">
        <v>1</v>
      </c>
      <c r="R412" s="814">
        <v>1</v>
      </c>
      <c r="S412" s="819">
        <v>1</v>
      </c>
      <c r="T412" s="818">
        <v>0.5</v>
      </c>
      <c r="U412" s="820">
        <v>1</v>
      </c>
    </row>
    <row r="413" spans="1:21" ht="14.45" customHeight="1" x14ac:dyDescent="0.2">
      <c r="A413" s="813">
        <v>12</v>
      </c>
      <c r="B413" s="814" t="s">
        <v>1740</v>
      </c>
      <c r="C413" s="814" t="s">
        <v>1746</v>
      </c>
      <c r="D413" s="815" t="s">
        <v>4046</v>
      </c>
      <c r="E413" s="816" t="s">
        <v>1758</v>
      </c>
      <c r="F413" s="814" t="s">
        <v>1741</v>
      </c>
      <c r="G413" s="814" t="s">
        <v>1832</v>
      </c>
      <c r="H413" s="814" t="s">
        <v>329</v>
      </c>
      <c r="I413" s="814" t="s">
        <v>2525</v>
      </c>
      <c r="J413" s="814" t="s">
        <v>2526</v>
      </c>
      <c r="K413" s="814" t="s">
        <v>2527</v>
      </c>
      <c r="L413" s="817">
        <v>107.37</v>
      </c>
      <c r="M413" s="817">
        <v>107.37</v>
      </c>
      <c r="N413" s="814">
        <v>1</v>
      </c>
      <c r="O413" s="818">
        <v>0.5</v>
      </c>
      <c r="P413" s="817">
        <v>107.37</v>
      </c>
      <c r="Q413" s="819">
        <v>1</v>
      </c>
      <c r="R413" s="814">
        <v>1</v>
      </c>
      <c r="S413" s="819">
        <v>1</v>
      </c>
      <c r="T413" s="818">
        <v>0.5</v>
      </c>
      <c r="U413" s="820">
        <v>1</v>
      </c>
    </row>
    <row r="414" spans="1:21" ht="14.45" customHeight="1" x14ac:dyDescent="0.2">
      <c r="A414" s="813">
        <v>12</v>
      </c>
      <c r="B414" s="814" t="s">
        <v>1740</v>
      </c>
      <c r="C414" s="814" t="s">
        <v>1746</v>
      </c>
      <c r="D414" s="815" t="s">
        <v>4046</v>
      </c>
      <c r="E414" s="816" t="s">
        <v>1758</v>
      </c>
      <c r="F414" s="814" t="s">
        <v>1741</v>
      </c>
      <c r="G414" s="814" t="s">
        <v>2528</v>
      </c>
      <c r="H414" s="814" t="s">
        <v>647</v>
      </c>
      <c r="I414" s="814" t="s">
        <v>2529</v>
      </c>
      <c r="J414" s="814" t="s">
        <v>2530</v>
      </c>
      <c r="K414" s="814" t="s">
        <v>2531</v>
      </c>
      <c r="L414" s="817">
        <v>87.67</v>
      </c>
      <c r="M414" s="817">
        <v>87.67</v>
      </c>
      <c r="N414" s="814">
        <v>1</v>
      </c>
      <c r="O414" s="818">
        <v>1</v>
      </c>
      <c r="P414" s="817"/>
      <c r="Q414" s="819">
        <v>0</v>
      </c>
      <c r="R414" s="814"/>
      <c r="S414" s="819">
        <v>0</v>
      </c>
      <c r="T414" s="818"/>
      <c r="U414" s="820">
        <v>0</v>
      </c>
    </row>
    <row r="415" spans="1:21" ht="14.45" customHeight="1" x14ac:dyDescent="0.2">
      <c r="A415" s="813">
        <v>12</v>
      </c>
      <c r="B415" s="814" t="s">
        <v>1740</v>
      </c>
      <c r="C415" s="814" t="s">
        <v>1746</v>
      </c>
      <c r="D415" s="815" t="s">
        <v>4046</v>
      </c>
      <c r="E415" s="816" t="s">
        <v>1758</v>
      </c>
      <c r="F415" s="814" t="s">
        <v>1741</v>
      </c>
      <c r="G415" s="814" t="s">
        <v>2532</v>
      </c>
      <c r="H415" s="814" t="s">
        <v>329</v>
      </c>
      <c r="I415" s="814" t="s">
        <v>2533</v>
      </c>
      <c r="J415" s="814" t="s">
        <v>2534</v>
      </c>
      <c r="K415" s="814" t="s">
        <v>2535</v>
      </c>
      <c r="L415" s="817">
        <v>338.58</v>
      </c>
      <c r="M415" s="817">
        <v>338.58</v>
      </c>
      <c r="N415" s="814">
        <v>1</v>
      </c>
      <c r="O415" s="818">
        <v>1</v>
      </c>
      <c r="P415" s="817">
        <v>338.58</v>
      </c>
      <c r="Q415" s="819">
        <v>1</v>
      </c>
      <c r="R415" s="814">
        <v>1</v>
      </c>
      <c r="S415" s="819">
        <v>1</v>
      </c>
      <c r="T415" s="818">
        <v>1</v>
      </c>
      <c r="U415" s="820">
        <v>1</v>
      </c>
    </row>
    <row r="416" spans="1:21" ht="14.45" customHeight="1" x14ac:dyDescent="0.2">
      <c r="A416" s="813">
        <v>12</v>
      </c>
      <c r="B416" s="814" t="s">
        <v>1740</v>
      </c>
      <c r="C416" s="814" t="s">
        <v>1746</v>
      </c>
      <c r="D416" s="815" t="s">
        <v>4046</v>
      </c>
      <c r="E416" s="816" t="s">
        <v>1758</v>
      </c>
      <c r="F416" s="814" t="s">
        <v>1741</v>
      </c>
      <c r="G416" s="814" t="s">
        <v>2536</v>
      </c>
      <c r="H416" s="814" t="s">
        <v>329</v>
      </c>
      <c r="I416" s="814" t="s">
        <v>2537</v>
      </c>
      <c r="J416" s="814" t="s">
        <v>1264</v>
      </c>
      <c r="K416" s="814" t="s">
        <v>2538</v>
      </c>
      <c r="L416" s="817">
        <v>453.79</v>
      </c>
      <c r="M416" s="817">
        <v>453.79</v>
      </c>
      <c r="N416" s="814">
        <v>1</v>
      </c>
      <c r="O416" s="818">
        <v>1</v>
      </c>
      <c r="P416" s="817">
        <v>453.79</v>
      </c>
      <c r="Q416" s="819">
        <v>1</v>
      </c>
      <c r="R416" s="814">
        <v>1</v>
      </c>
      <c r="S416" s="819">
        <v>1</v>
      </c>
      <c r="T416" s="818">
        <v>1</v>
      </c>
      <c r="U416" s="820">
        <v>1</v>
      </c>
    </row>
    <row r="417" spans="1:21" ht="14.45" customHeight="1" x14ac:dyDescent="0.2">
      <c r="A417" s="813">
        <v>12</v>
      </c>
      <c r="B417" s="814" t="s">
        <v>1740</v>
      </c>
      <c r="C417" s="814" t="s">
        <v>1746</v>
      </c>
      <c r="D417" s="815" t="s">
        <v>4046</v>
      </c>
      <c r="E417" s="816" t="s">
        <v>1758</v>
      </c>
      <c r="F417" s="814" t="s">
        <v>1741</v>
      </c>
      <c r="G417" s="814" t="s">
        <v>2539</v>
      </c>
      <c r="H417" s="814" t="s">
        <v>329</v>
      </c>
      <c r="I417" s="814" t="s">
        <v>2540</v>
      </c>
      <c r="J417" s="814" t="s">
        <v>1072</v>
      </c>
      <c r="K417" s="814" t="s">
        <v>2541</v>
      </c>
      <c r="L417" s="817">
        <v>128.69999999999999</v>
      </c>
      <c r="M417" s="817">
        <v>128.69999999999999</v>
      </c>
      <c r="N417" s="814">
        <v>1</v>
      </c>
      <c r="O417" s="818">
        <v>1</v>
      </c>
      <c r="P417" s="817">
        <v>128.69999999999999</v>
      </c>
      <c r="Q417" s="819">
        <v>1</v>
      </c>
      <c r="R417" s="814">
        <v>1</v>
      </c>
      <c r="S417" s="819">
        <v>1</v>
      </c>
      <c r="T417" s="818">
        <v>1</v>
      </c>
      <c r="U417" s="820">
        <v>1</v>
      </c>
    </row>
    <row r="418" spans="1:21" ht="14.45" customHeight="1" x14ac:dyDescent="0.2">
      <c r="A418" s="813">
        <v>12</v>
      </c>
      <c r="B418" s="814" t="s">
        <v>1740</v>
      </c>
      <c r="C418" s="814" t="s">
        <v>1746</v>
      </c>
      <c r="D418" s="815" t="s">
        <v>4046</v>
      </c>
      <c r="E418" s="816" t="s">
        <v>1758</v>
      </c>
      <c r="F418" s="814" t="s">
        <v>1741</v>
      </c>
      <c r="G418" s="814" t="s">
        <v>2542</v>
      </c>
      <c r="H418" s="814" t="s">
        <v>647</v>
      </c>
      <c r="I418" s="814" t="s">
        <v>2543</v>
      </c>
      <c r="J418" s="814" t="s">
        <v>1138</v>
      </c>
      <c r="K418" s="814" t="s">
        <v>1139</v>
      </c>
      <c r="L418" s="817">
        <v>63.75</v>
      </c>
      <c r="M418" s="817">
        <v>63.75</v>
      </c>
      <c r="N418" s="814">
        <v>1</v>
      </c>
      <c r="O418" s="818">
        <v>1</v>
      </c>
      <c r="P418" s="817"/>
      <c r="Q418" s="819">
        <v>0</v>
      </c>
      <c r="R418" s="814"/>
      <c r="S418" s="819">
        <v>0</v>
      </c>
      <c r="T418" s="818"/>
      <c r="U418" s="820">
        <v>0</v>
      </c>
    </row>
    <row r="419" spans="1:21" ht="14.45" customHeight="1" x14ac:dyDescent="0.2">
      <c r="A419" s="813">
        <v>12</v>
      </c>
      <c r="B419" s="814" t="s">
        <v>1740</v>
      </c>
      <c r="C419" s="814" t="s">
        <v>1746</v>
      </c>
      <c r="D419" s="815" t="s">
        <v>4046</v>
      </c>
      <c r="E419" s="816" t="s">
        <v>1758</v>
      </c>
      <c r="F419" s="814" t="s">
        <v>1741</v>
      </c>
      <c r="G419" s="814" t="s">
        <v>2031</v>
      </c>
      <c r="H419" s="814" t="s">
        <v>329</v>
      </c>
      <c r="I419" s="814" t="s">
        <v>2348</v>
      </c>
      <c r="J419" s="814" t="s">
        <v>2349</v>
      </c>
      <c r="K419" s="814" t="s">
        <v>2034</v>
      </c>
      <c r="L419" s="817">
        <v>0</v>
      </c>
      <c r="M419" s="817">
        <v>0</v>
      </c>
      <c r="N419" s="814">
        <v>4</v>
      </c>
      <c r="O419" s="818">
        <v>1</v>
      </c>
      <c r="P419" s="817">
        <v>0</v>
      </c>
      <c r="Q419" s="819"/>
      <c r="R419" s="814">
        <v>4</v>
      </c>
      <c r="S419" s="819">
        <v>1</v>
      </c>
      <c r="T419" s="818">
        <v>1</v>
      </c>
      <c r="U419" s="820">
        <v>1</v>
      </c>
    </row>
    <row r="420" spans="1:21" ht="14.45" customHeight="1" x14ac:dyDescent="0.2">
      <c r="A420" s="813">
        <v>12</v>
      </c>
      <c r="B420" s="814" t="s">
        <v>1740</v>
      </c>
      <c r="C420" s="814" t="s">
        <v>1746</v>
      </c>
      <c r="D420" s="815" t="s">
        <v>4046</v>
      </c>
      <c r="E420" s="816" t="s">
        <v>1758</v>
      </c>
      <c r="F420" s="814" t="s">
        <v>1741</v>
      </c>
      <c r="G420" s="814" t="s">
        <v>2041</v>
      </c>
      <c r="H420" s="814" t="s">
        <v>329</v>
      </c>
      <c r="I420" s="814" t="s">
        <v>2544</v>
      </c>
      <c r="J420" s="814" t="s">
        <v>972</v>
      </c>
      <c r="K420" s="814" t="s">
        <v>973</v>
      </c>
      <c r="L420" s="817">
        <v>54.43</v>
      </c>
      <c r="M420" s="817">
        <v>108.86</v>
      </c>
      <c r="N420" s="814">
        <v>2</v>
      </c>
      <c r="O420" s="818">
        <v>1</v>
      </c>
      <c r="P420" s="817">
        <v>108.86</v>
      </c>
      <c r="Q420" s="819">
        <v>1</v>
      </c>
      <c r="R420" s="814">
        <v>2</v>
      </c>
      <c r="S420" s="819">
        <v>1</v>
      </c>
      <c r="T420" s="818">
        <v>1</v>
      </c>
      <c r="U420" s="820">
        <v>1</v>
      </c>
    </row>
    <row r="421" spans="1:21" ht="14.45" customHeight="1" x14ac:dyDescent="0.2">
      <c r="A421" s="813">
        <v>12</v>
      </c>
      <c r="B421" s="814" t="s">
        <v>1740</v>
      </c>
      <c r="C421" s="814" t="s">
        <v>1746</v>
      </c>
      <c r="D421" s="815" t="s">
        <v>4046</v>
      </c>
      <c r="E421" s="816" t="s">
        <v>1758</v>
      </c>
      <c r="F421" s="814" t="s">
        <v>1741</v>
      </c>
      <c r="G421" s="814" t="s">
        <v>2044</v>
      </c>
      <c r="H421" s="814" t="s">
        <v>329</v>
      </c>
      <c r="I421" s="814" t="s">
        <v>2045</v>
      </c>
      <c r="J421" s="814" t="s">
        <v>1150</v>
      </c>
      <c r="K421" s="814" t="s">
        <v>2046</v>
      </c>
      <c r="L421" s="817">
        <v>140.97</v>
      </c>
      <c r="M421" s="817">
        <v>281.94</v>
      </c>
      <c r="N421" s="814">
        <v>2</v>
      </c>
      <c r="O421" s="818">
        <v>1</v>
      </c>
      <c r="P421" s="817">
        <v>140.97</v>
      </c>
      <c r="Q421" s="819">
        <v>0.5</v>
      </c>
      <c r="R421" s="814">
        <v>1</v>
      </c>
      <c r="S421" s="819">
        <v>0.5</v>
      </c>
      <c r="T421" s="818">
        <v>0.5</v>
      </c>
      <c r="U421" s="820">
        <v>0.5</v>
      </c>
    </row>
    <row r="422" spans="1:21" ht="14.45" customHeight="1" x14ac:dyDescent="0.2">
      <c r="A422" s="813">
        <v>12</v>
      </c>
      <c r="B422" s="814" t="s">
        <v>1740</v>
      </c>
      <c r="C422" s="814" t="s">
        <v>1746</v>
      </c>
      <c r="D422" s="815" t="s">
        <v>4046</v>
      </c>
      <c r="E422" s="816" t="s">
        <v>1758</v>
      </c>
      <c r="F422" s="814" t="s">
        <v>1741</v>
      </c>
      <c r="G422" s="814" t="s">
        <v>1825</v>
      </c>
      <c r="H422" s="814" t="s">
        <v>647</v>
      </c>
      <c r="I422" s="814" t="s">
        <v>1676</v>
      </c>
      <c r="J422" s="814" t="s">
        <v>1012</v>
      </c>
      <c r="K422" s="814" t="s">
        <v>1016</v>
      </c>
      <c r="L422" s="817">
        <v>0</v>
      </c>
      <c r="M422" s="817">
        <v>0</v>
      </c>
      <c r="N422" s="814">
        <v>6</v>
      </c>
      <c r="O422" s="818">
        <v>4.5</v>
      </c>
      <c r="P422" s="817">
        <v>0</v>
      </c>
      <c r="Q422" s="819"/>
      <c r="R422" s="814">
        <v>4</v>
      </c>
      <c r="S422" s="819">
        <v>0.66666666666666663</v>
      </c>
      <c r="T422" s="818">
        <v>2.5</v>
      </c>
      <c r="U422" s="820">
        <v>0.55555555555555558</v>
      </c>
    </row>
    <row r="423" spans="1:21" ht="14.45" customHeight="1" x14ac:dyDescent="0.2">
      <c r="A423" s="813">
        <v>12</v>
      </c>
      <c r="B423" s="814" t="s">
        <v>1740</v>
      </c>
      <c r="C423" s="814" t="s">
        <v>1746</v>
      </c>
      <c r="D423" s="815" t="s">
        <v>4046</v>
      </c>
      <c r="E423" s="816" t="s">
        <v>1758</v>
      </c>
      <c r="F423" s="814" t="s">
        <v>1741</v>
      </c>
      <c r="G423" s="814" t="s">
        <v>2545</v>
      </c>
      <c r="H423" s="814" t="s">
        <v>329</v>
      </c>
      <c r="I423" s="814" t="s">
        <v>2546</v>
      </c>
      <c r="J423" s="814" t="s">
        <v>2547</v>
      </c>
      <c r="K423" s="814" t="s">
        <v>2548</v>
      </c>
      <c r="L423" s="817">
        <v>101.54</v>
      </c>
      <c r="M423" s="817">
        <v>304.62</v>
      </c>
      <c r="N423" s="814">
        <v>3</v>
      </c>
      <c r="O423" s="818">
        <v>1</v>
      </c>
      <c r="P423" s="817">
        <v>304.62</v>
      </c>
      <c r="Q423" s="819">
        <v>1</v>
      </c>
      <c r="R423" s="814">
        <v>3</v>
      </c>
      <c r="S423" s="819">
        <v>1</v>
      </c>
      <c r="T423" s="818">
        <v>1</v>
      </c>
      <c r="U423" s="820">
        <v>1</v>
      </c>
    </row>
    <row r="424" spans="1:21" ht="14.45" customHeight="1" x14ac:dyDescent="0.2">
      <c r="A424" s="813">
        <v>12</v>
      </c>
      <c r="B424" s="814" t="s">
        <v>1740</v>
      </c>
      <c r="C424" s="814" t="s">
        <v>1746</v>
      </c>
      <c r="D424" s="815" t="s">
        <v>4046</v>
      </c>
      <c r="E424" s="816" t="s">
        <v>1758</v>
      </c>
      <c r="F424" s="814" t="s">
        <v>1741</v>
      </c>
      <c r="G424" s="814" t="s">
        <v>1796</v>
      </c>
      <c r="H424" s="814" t="s">
        <v>329</v>
      </c>
      <c r="I424" s="814" t="s">
        <v>1805</v>
      </c>
      <c r="J424" s="814" t="s">
        <v>1272</v>
      </c>
      <c r="K424" s="814" t="s">
        <v>1806</v>
      </c>
      <c r="L424" s="817">
        <v>0</v>
      </c>
      <c r="M424" s="817">
        <v>0</v>
      </c>
      <c r="N424" s="814">
        <v>6</v>
      </c>
      <c r="O424" s="818">
        <v>5.5</v>
      </c>
      <c r="P424" s="817">
        <v>0</v>
      </c>
      <c r="Q424" s="819"/>
      <c r="R424" s="814">
        <v>3</v>
      </c>
      <c r="S424" s="819">
        <v>0.5</v>
      </c>
      <c r="T424" s="818">
        <v>3</v>
      </c>
      <c r="U424" s="820">
        <v>0.54545454545454541</v>
      </c>
    </row>
    <row r="425" spans="1:21" ht="14.45" customHeight="1" x14ac:dyDescent="0.2">
      <c r="A425" s="813">
        <v>12</v>
      </c>
      <c r="B425" s="814" t="s">
        <v>1740</v>
      </c>
      <c r="C425" s="814" t="s">
        <v>1746</v>
      </c>
      <c r="D425" s="815" t="s">
        <v>4046</v>
      </c>
      <c r="E425" s="816" t="s">
        <v>1758</v>
      </c>
      <c r="F425" s="814" t="s">
        <v>1741</v>
      </c>
      <c r="G425" s="814" t="s">
        <v>1796</v>
      </c>
      <c r="H425" s="814" t="s">
        <v>329</v>
      </c>
      <c r="I425" s="814" t="s">
        <v>1805</v>
      </c>
      <c r="J425" s="814" t="s">
        <v>1272</v>
      </c>
      <c r="K425" s="814" t="s">
        <v>1806</v>
      </c>
      <c r="L425" s="817">
        <v>42.54</v>
      </c>
      <c r="M425" s="817">
        <v>255.24</v>
      </c>
      <c r="N425" s="814">
        <v>6</v>
      </c>
      <c r="O425" s="818">
        <v>4.5</v>
      </c>
      <c r="P425" s="817">
        <v>127.62</v>
      </c>
      <c r="Q425" s="819">
        <v>0.5</v>
      </c>
      <c r="R425" s="814">
        <v>3</v>
      </c>
      <c r="S425" s="819">
        <v>0.5</v>
      </c>
      <c r="T425" s="818">
        <v>2</v>
      </c>
      <c r="U425" s="820">
        <v>0.44444444444444442</v>
      </c>
    </row>
    <row r="426" spans="1:21" ht="14.45" customHeight="1" x14ac:dyDescent="0.2">
      <c r="A426" s="813">
        <v>12</v>
      </c>
      <c r="B426" s="814" t="s">
        <v>1740</v>
      </c>
      <c r="C426" s="814" t="s">
        <v>1746</v>
      </c>
      <c r="D426" s="815" t="s">
        <v>4046</v>
      </c>
      <c r="E426" s="816" t="s">
        <v>1758</v>
      </c>
      <c r="F426" s="814" t="s">
        <v>1741</v>
      </c>
      <c r="G426" s="814" t="s">
        <v>1796</v>
      </c>
      <c r="H426" s="814" t="s">
        <v>329</v>
      </c>
      <c r="I426" s="814" t="s">
        <v>1797</v>
      </c>
      <c r="J426" s="814" t="s">
        <v>1798</v>
      </c>
      <c r="K426" s="814" t="s">
        <v>1799</v>
      </c>
      <c r="L426" s="817">
        <v>59.56</v>
      </c>
      <c r="M426" s="817">
        <v>59.56</v>
      </c>
      <c r="N426" s="814">
        <v>1</v>
      </c>
      <c r="O426" s="818">
        <v>1</v>
      </c>
      <c r="P426" s="817">
        <v>59.56</v>
      </c>
      <c r="Q426" s="819">
        <v>1</v>
      </c>
      <c r="R426" s="814">
        <v>1</v>
      </c>
      <c r="S426" s="819">
        <v>1</v>
      </c>
      <c r="T426" s="818">
        <v>1</v>
      </c>
      <c r="U426" s="820">
        <v>1</v>
      </c>
    </row>
    <row r="427" spans="1:21" ht="14.45" customHeight="1" x14ac:dyDescent="0.2">
      <c r="A427" s="813">
        <v>12</v>
      </c>
      <c r="B427" s="814" t="s">
        <v>1740</v>
      </c>
      <c r="C427" s="814" t="s">
        <v>1746</v>
      </c>
      <c r="D427" s="815" t="s">
        <v>4046</v>
      </c>
      <c r="E427" s="816" t="s">
        <v>1758</v>
      </c>
      <c r="F427" s="814" t="s">
        <v>1741</v>
      </c>
      <c r="G427" s="814" t="s">
        <v>2063</v>
      </c>
      <c r="H427" s="814" t="s">
        <v>647</v>
      </c>
      <c r="I427" s="814" t="s">
        <v>2067</v>
      </c>
      <c r="J427" s="814" t="s">
        <v>819</v>
      </c>
      <c r="K427" s="814" t="s">
        <v>2068</v>
      </c>
      <c r="L427" s="817">
        <v>134.61000000000001</v>
      </c>
      <c r="M427" s="817">
        <v>1211.4900000000002</v>
      </c>
      <c r="N427" s="814">
        <v>9</v>
      </c>
      <c r="O427" s="818">
        <v>9</v>
      </c>
      <c r="P427" s="817">
        <v>807.66000000000008</v>
      </c>
      <c r="Q427" s="819">
        <v>0.66666666666666663</v>
      </c>
      <c r="R427" s="814">
        <v>6</v>
      </c>
      <c r="S427" s="819">
        <v>0.66666666666666663</v>
      </c>
      <c r="T427" s="818">
        <v>6</v>
      </c>
      <c r="U427" s="820">
        <v>0.66666666666666663</v>
      </c>
    </row>
    <row r="428" spans="1:21" ht="14.45" customHeight="1" x14ac:dyDescent="0.2">
      <c r="A428" s="813">
        <v>12</v>
      </c>
      <c r="B428" s="814" t="s">
        <v>1740</v>
      </c>
      <c r="C428" s="814" t="s">
        <v>1746</v>
      </c>
      <c r="D428" s="815" t="s">
        <v>4046</v>
      </c>
      <c r="E428" s="816" t="s">
        <v>1758</v>
      </c>
      <c r="F428" s="814" t="s">
        <v>1741</v>
      </c>
      <c r="G428" s="814" t="s">
        <v>1807</v>
      </c>
      <c r="H428" s="814" t="s">
        <v>647</v>
      </c>
      <c r="I428" s="814" t="s">
        <v>1808</v>
      </c>
      <c r="J428" s="814" t="s">
        <v>1809</v>
      </c>
      <c r="K428" s="814" t="s">
        <v>1810</v>
      </c>
      <c r="L428" s="817">
        <v>659.9</v>
      </c>
      <c r="M428" s="817">
        <v>1319.8</v>
      </c>
      <c r="N428" s="814">
        <v>2</v>
      </c>
      <c r="O428" s="818">
        <v>2</v>
      </c>
      <c r="P428" s="817">
        <v>659.9</v>
      </c>
      <c r="Q428" s="819">
        <v>0.5</v>
      </c>
      <c r="R428" s="814">
        <v>1</v>
      </c>
      <c r="S428" s="819">
        <v>0.5</v>
      </c>
      <c r="T428" s="818">
        <v>1</v>
      </c>
      <c r="U428" s="820">
        <v>0.5</v>
      </c>
    </row>
    <row r="429" spans="1:21" ht="14.45" customHeight="1" x14ac:dyDescent="0.2">
      <c r="A429" s="813">
        <v>12</v>
      </c>
      <c r="B429" s="814" t="s">
        <v>1740</v>
      </c>
      <c r="C429" s="814" t="s">
        <v>1746</v>
      </c>
      <c r="D429" s="815" t="s">
        <v>4046</v>
      </c>
      <c r="E429" s="816" t="s">
        <v>1758</v>
      </c>
      <c r="F429" s="814" t="s">
        <v>1741</v>
      </c>
      <c r="G429" s="814" t="s">
        <v>2549</v>
      </c>
      <c r="H429" s="814" t="s">
        <v>329</v>
      </c>
      <c r="I429" s="814" t="s">
        <v>2550</v>
      </c>
      <c r="J429" s="814" t="s">
        <v>2551</v>
      </c>
      <c r="K429" s="814" t="s">
        <v>2552</v>
      </c>
      <c r="L429" s="817">
        <v>330.58</v>
      </c>
      <c r="M429" s="817">
        <v>991.74</v>
      </c>
      <c r="N429" s="814">
        <v>3</v>
      </c>
      <c r="O429" s="818">
        <v>2.5</v>
      </c>
      <c r="P429" s="817">
        <v>991.74</v>
      </c>
      <c r="Q429" s="819">
        <v>1</v>
      </c>
      <c r="R429" s="814">
        <v>3</v>
      </c>
      <c r="S429" s="819">
        <v>1</v>
      </c>
      <c r="T429" s="818">
        <v>2.5</v>
      </c>
      <c r="U429" s="820">
        <v>1</v>
      </c>
    </row>
    <row r="430" spans="1:21" ht="14.45" customHeight="1" x14ac:dyDescent="0.2">
      <c r="A430" s="813">
        <v>12</v>
      </c>
      <c r="B430" s="814" t="s">
        <v>1740</v>
      </c>
      <c r="C430" s="814" t="s">
        <v>1746</v>
      </c>
      <c r="D430" s="815" t="s">
        <v>4046</v>
      </c>
      <c r="E430" s="816" t="s">
        <v>1758</v>
      </c>
      <c r="F430" s="814" t="s">
        <v>1741</v>
      </c>
      <c r="G430" s="814" t="s">
        <v>2553</v>
      </c>
      <c r="H430" s="814" t="s">
        <v>647</v>
      </c>
      <c r="I430" s="814" t="s">
        <v>2554</v>
      </c>
      <c r="J430" s="814" t="s">
        <v>1542</v>
      </c>
      <c r="K430" s="814" t="s">
        <v>2555</v>
      </c>
      <c r="L430" s="817">
        <v>345.69</v>
      </c>
      <c r="M430" s="817">
        <v>691.38</v>
      </c>
      <c r="N430" s="814">
        <v>2</v>
      </c>
      <c r="O430" s="818">
        <v>1.5</v>
      </c>
      <c r="P430" s="817">
        <v>691.38</v>
      </c>
      <c r="Q430" s="819">
        <v>1</v>
      </c>
      <c r="R430" s="814">
        <v>2</v>
      </c>
      <c r="S430" s="819">
        <v>1</v>
      </c>
      <c r="T430" s="818">
        <v>1.5</v>
      </c>
      <c r="U430" s="820">
        <v>1</v>
      </c>
    </row>
    <row r="431" spans="1:21" ht="14.45" customHeight="1" x14ac:dyDescent="0.2">
      <c r="A431" s="813">
        <v>12</v>
      </c>
      <c r="B431" s="814" t="s">
        <v>1740</v>
      </c>
      <c r="C431" s="814" t="s">
        <v>1746</v>
      </c>
      <c r="D431" s="815" t="s">
        <v>4046</v>
      </c>
      <c r="E431" s="816" t="s">
        <v>1758</v>
      </c>
      <c r="F431" s="814" t="s">
        <v>1741</v>
      </c>
      <c r="G431" s="814" t="s">
        <v>2556</v>
      </c>
      <c r="H431" s="814" t="s">
        <v>329</v>
      </c>
      <c r="I431" s="814" t="s">
        <v>2557</v>
      </c>
      <c r="J431" s="814" t="s">
        <v>2558</v>
      </c>
      <c r="K431" s="814" t="s">
        <v>2559</v>
      </c>
      <c r="L431" s="817">
        <v>84.84</v>
      </c>
      <c r="M431" s="817">
        <v>254.52</v>
      </c>
      <c r="N431" s="814">
        <v>3</v>
      </c>
      <c r="O431" s="818">
        <v>1</v>
      </c>
      <c r="P431" s="817"/>
      <c r="Q431" s="819">
        <v>0</v>
      </c>
      <c r="R431" s="814"/>
      <c r="S431" s="819">
        <v>0</v>
      </c>
      <c r="T431" s="818"/>
      <c r="U431" s="820">
        <v>0</v>
      </c>
    </row>
    <row r="432" spans="1:21" ht="14.45" customHeight="1" x14ac:dyDescent="0.2">
      <c r="A432" s="813">
        <v>12</v>
      </c>
      <c r="B432" s="814" t="s">
        <v>1740</v>
      </c>
      <c r="C432" s="814" t="s">
        <v>1746</v>
      </c>
      <c r="D432" s="815" t="s">
        <v>4046</v>
      </c>
      <c r="E432" s="816" t="s">
        <v>1758</v>
      </c>
      <c r="F432" s="814" t="s">
        <v>1741</v>
      </c>
      <c r="G432" s="814" t="s">
        <v>2560</v>
      </c>
      <c r="H432" s="814" t="s">
        <v>329</v>
      </c>
      <c r="I432" s="814" t="s">
        <v>2561</v>
      </c>
      <c r="J432" s="814" t="s">
        <v>2562</v>
      </c>
      <c r="K432" s="814" t="s">
        <v>2563</v>
      </c>
      <c r="L432" s="817">
        <v>77.13</v>
      </c>
      <c r="M432" s="817">
        <v>154.26</v>
      </c>
      <c r="N432" s="814">
        <v>2</v>
      </c>
      <c r="O432" s="818">
        <v>1</v>
      </c>
      <c r="P432" s="817">
        <v>154.26</v>
      </c>
      <c r="Q432" s="819">
        <v>1</v>
      </c>
      <c r="R432" s="814">
        <v>2</v>
      </c>
      <c r="S432" s="819">
        <v>1</v>
      </c>
      <c r="T432" s="818">
        <v>1</v>
      </c>
      <c r="U432" s="820">
        <v>1</v>
      </c>
    </row>
    <row r="433" spans="1:21" ht="14.45" customHeight="1" x14ac:dyDescent="0.2">
      <c r="A433" s="813">
        <v>12</v>
      </c>
      <c r="B433" s="814" t="s">
        <v>1740</v>
      </c>
      <c r="C433" s="814" t="s">
        <v>1746</v>
      </c>
      <c r="D433" s="815" t="s">
        <v>4046</v>
      </c>
      <c r="E433" s="816" t="s">
        <v>1758</v>
      </c>
      <c r="F433" s="814" t="s">
        <v>1741</v>
      </c>
      <c r="G433" s="814" t="s">
        <v>2564</v>
      </c>
      <c r="H433" s="814" t="s">
        <v>329</v>
      </c>
      <c r="I433" s="814" t="s">
        <v>2565</v>
      </c>
      <c r="J433" s="814" t="s">
        <v>2566</v>
      </c>
      <c r="K433" s="814" t="s">
        <v>2567</v>
      </c>
      <c r="L433" s="817">
        <v>200.34</v>
      </c>
      <c r="M433" s="817">
        <v>801.36</v>
      </c>
      <c r="N433" s="814">
        <v>4</v>
      </c>
      <c r="O433" s="818">
        <v>1</v>
      </c>
      <c r="P433" s="817"/>
      <c r="Q433" s="819">
        <v>0</v>
      </c>
      <c r="R433" s="814"/>
      <c r="S433" s="819">
        <v>0</v>
      </c>
      <c r="T433" s="818"/>
      <c r="U433" s="820">
        <v>0</v>
      </c>
    </row>
    <row r="434" spans="1:21" ht="14.45" customHeight="1" x14ac:dyDescent="0.2">
      <c r="A434" s="813">
        <v>12</v>
      </c>
      <c r="B434" s="814" t="s">
        <v>1740</v>
      </c>
      <c r="C434" s="814" t="s">
        <v>1746</v>
      </c>
      <c r="D434" s="815" t="s">
        <v>4046</v>
      </c>
      <c r="E434" s="816" t="s">
        <v>1758</v>
      </c>
      <c r="F434" s="814" t="s">
        <v>1741</v>
      </c>
      <c r="G434" s="814" t="s">
        <v>2564</v>
      </c>
      <c r="H434" s="814" t="s">
        <v>329</v>
      </c>
      <c r="I434" s="814" t="s">
        <v>2568</v>
      </c>
      <c r="J434" s="814" t="s">
        <v>2569</v>
      </c>
      <c r="K434" s="814" t="s">
        <v>705</v>
      </c>
      <c r="L434" s="817">
        <v>200.34</v>
      </c>
      <c r="M434" s="817">
        <v>1202.04</v>
      </c>
      <c r="N434" s="814">
        <v>6</v>
      </c>
      <c r="O434" s="818">
        <v>1</v>
      </c>
      <c r="P434" s="817">
        <v>1202.04</v>
      </c>
      <c r="Q434" s="819">
        <v>1</v>
      </c>
      <c r="R434" s="814">
        <v>6</v>
      </c>
      <c r="S434" s="819">
        <v>1</v>
      </c>
      <c r="T434" s="818">
        <v>1</v>
      </c>
      <c r="U434" s="820">
        <v>1</v>
      </c>
    </row>
    <row r="435" spans="1:21" ht="14.45" customHeight="1" x14ac:dyDescent="0.2">
      <c r="A435" s="813">
        <v>12</v>
      </c>
      <c r="B435" s="814" t="s">
        <v>1740</v>
      </c>
      <c r="C435" s="814" t="s">
        <v>1746</v>
      </c>
      <c r="D435" s="815" t="s">
        <v>4046</v>
      </c>
      <c r="E435" s="816" t="s">
        <v>1758</v>
      </c>
      <c r="F435" s="814" t="s">
        <v>1741</v>
      </c>
      <c r="G435" s="814" t="s">
        <v>2570</v>
      </c>
      <c r="H435" s="814" t="s">
        <v>329</v>
      </c>
      <c r="I435" s="814" t="s">
        <v>2571</v>
      </c>
      <c r="J435" s="814" t="s">
        <v>2572</v>
      </c>
      <c r="K435" s="814" t="s">
        <v>2573</v>
      </c>
      <c r="L435" s="817">
        <v>264</v>
      </c>
      <c r="M435" s="817">
        <v>264</v>
      </c>
      <c r="N435" s="814">
        <v>1</v>
      </c>
      <c r="O435" s="818">
        <v>1</v>
      </c>
      <c r="P435" s="817">
        <v>264</v>
      </c>
      <c r="Q435" s="819">
        <v>1</v>
      </c>
      <c r="R435" s="814">
        <v>1</v>
      </c>
      <c r="S435" s="819">
        <v>1</v>
      </c>
      <c r="T435" s="818">
        <v>1</v>
      </c>
      <c r="U435" s="820">
        <v>1</v>
      </c>
    </row>
    <row r="436" spans="1:21" ht="14.45" customHeight="1" x14ac:dyDescent="0.2">
      <c r="A436" s="813">
        <v>12</v>
      </c>
      <c r="B436" s="814" t="s">
        <v>1740</v>
      </c>
      <c r="C436" s="814" t="s">
        <v>1746</v>
      </c>
      <c r="D436" s="815" t="s">
        <v>4046</v>
      </c>
      <c r="E436" s="816" t="s">
        <v>1758</v>
      </c>
      <c r="F436" s="814" t="s">
        <v>1741</v>
      </c>
      <c r="G436" s="814" t="s">
        <v>2570</v>
      </c>
      <c r="H436" s="814" t="s">
        <v>329</v>
      </c>
      <c r="I436" s="814" t="s">
        <v>2574</v>
      </c>
      <c r="J436" s="814" t="s">
        <v>2572</v>
      </c>
      <c r="K436" s="814" t="s">
        <v>2575</v>
      </c>
      <c r="L436" s="817">
        <v>197.99</v>
      </c>
      <c r="M436" s="817">
        <v>791.96</v>
      </c>
      <c r="N436" s="814">
        <v>4</v>
      </c>
      <c r="O436" s="818">
        <v>1.5</v>
      </c>
      <c r="P436" s="817"/>
      <c r="Q436" s="819">
        <v>0</v>
      </c>
      <c r="R436" s="814"/>
      <c r="S436" s="819">
        <v>0</v>
      </c>
      <c r="T436" s="818"/>
      <c r="U436" s="820">
        <v>0</v>
      </c>
    </row>
    <row r="437" spans="1:21" ht="14.45" customHeight="1" x14ac:dyDescent="0.2">
      <c r="A437" s="813">
        <v>12</v>
      </c>
      <c r="B437" s="814" t="s">
        <v>1740</v>
      </c>
      <c r="C437" s="814" t="s">
        <v>1746</v>
      </c>
      <c r="D437" s="815" t="s">
        <v>4046</v>
      </c>
      <c r="E437" s="816" t="s">
        <v>1758</v>
      </c>
      <c r="F437" s="814" t="s">
        <v>1741</v>
      </c>
      <c r="G437" s="814" t="s">
        <v>1146</v>
      </c>
      <c r="H437" s="814" t="s">
        <v>647</v>
      </c>
      <c r="I437" s="814" t="s">
        <v>2576</v>
      </c>
      <c r="J437" s="814" t="s">
        <v>2577</v>
      </c>
      <c r="K437" s="814" t="s">
        <v>2578</v>
      </c>
      <c r="L437" s="817">
        <v>184.74</v>
      </c>
      <c r="M437" s="817">
        <v>923.7</v>
      </c>
      <c r="N437" s="814">
        <v>5</v>
      </c>
      <c r="O437" s="818">
        <v>2.5</v>
      </c>
      <c r="P437" s="817">
        <v>923.7</v>
      </c>
      <c r="Q437" s="819">
        <v>1</v>
      </c>
      <c r="R437" s="814">
        <v>5</v>
      </c>
      <c r="S437" s="819">
        <v>1</v>
      </c>
      <c r="T437" s="818">
        <v>2.5</v>
      </c>
      <c r="U437" s="820">
        <v>1</v>
      </c>
    </row>
    <row r="438" spans="1:21" ht="14.45" customHeight="1" x14ac:dyDescent="0.2">
      <c r="A438" s="813">
        <v>12</v>
      </c>
      <c r="B438" s="814" t="s">
        <v>1740</v>
      </c>
      <c r="C438" s="814" t="s">
        <v>1746</v>
      </c>
      <c r="D438" s="815" t="s">
        <v>4046</v>
      </c>
      <c r="E438" s="816" t="s">
        <v>1758</v>
      </c>
      <c r="F438" s="814" t="s">
        <v>1741</v>
      </c>
      <c r="G438" s="814" t="s">
        <v>2085</v>
      </c>
      <c r="H438" s="814" t="s">
        <v>647</v>
      </c>
      <c r="I438" s="814" t="s">
        <v>2579</v>
      </c>
      <c r="J438" s="814" t="s">
        <v>1164</v>
      </c>
      <c r="K438" s="814" t="s">
        <v>2580</v>
      </c>
      <c r="L438" s="817">
        <v>0</v>
      </c>
      <c r="M438" s="817">
        <v>0</v>
      </c>
      <c r="N438" s="814">
        <v>11</v>
      </c>
      <c r="O438" s="818">
        <v>7</v>
      </c>
      <c r="P438" s="817">
        <v>0</v>
      </c>
      <c r="Q438" s="819"/>
      <c r="R438" s="814">
        <v>7</v>
      </c>
      <c r="S438" s="819">
        <v>0.63636363636363635</v>
      </c>
      <c r="T438" s="818">
        <v>5</v>
      </c>
      <c r="U438" s="820">
        <v>0.7142857142857143</v>
      </c>
    </row>
    <row r="439" spans="1:21" ht="14.45" customHeight="1" x14ac:dyDescent="0.2">
      <c r="A439" s="813">
        <v>12</v>
      </c>
      <c r="B439" s="814" t="s">
        <v>1740</v>
      </c>
      <c r="C439" s="814" t="s">
        <v>1746</v>
      </c>
      <c r="D439" s="815" t="s">
        <v>4046</v>
      </c>
      <c r="E439" s="816" t="s">
        <v>1758</v>
      </c>
      <c r="F439" s="814" t="s">
        <v>1741</v>
      </c>
      <c r="G439" s="814" t="s">
        <v>2085</v>
      </c>
      <c r="H439" s="814" t="s">
        <v>329</v>
      </c>
      <c r="I439" s="814" t="s">
        <v>2581</v>
      </c>
      <c r="J439" s="814" t="s">
        <v>2582</v>
      </c>
      <c r="K439" s="814" t="s">
        <v>2051</v>
      </c>
      <c r="L439" s="817">
        <v>0</v>
      </c>
      <c r="M439" s="817">
        <v>0</v>
      </c>
      <c r="N439" s="814">
        <v>1</v>
      </c>
      <c r="O439" s="818">
        <v>1</v>
      </c>
      <c r="P439" s="817">
        <v>0</v>
      </c>
      <c r="Q439" s="819"/>
      <c r="R439" s="814">
        <v>1</v>
      </c>
      <c r="S439" s="819">
        <v>1</v>
      </c>
      <c r="T439" s="818">
        <v>1</v>
      </c>
      <c r="U439" s="820">
        <v>1</v>
      </c>
    </row>
    <row r="440" spans="1:21" ht="14.45" customHeight="1" x14ac:dyDescent="0.2">
      <c r="A440" s="813">
        <v>12</v>
      </c>
      <c r="B440" s="814" t="s">
        <v>1740</v>
      </c>
      <c r="C440" s="814" t="s">
        <v>1746</v>
      </c>
      <c r="D440" s="815" t="s">
        <v>4046</v>
      </c>
      <c r="E440" s="816" t="s">
        <v>1758</v>
      </c>
      <c r="F440" s="814" t="s">
        <v>1741</v>
      </c>
      <c r="G440" s="814" t="s">
        <v>2583</v>
      </c>
      <c r="H440" s="814" t="s">
        <v>329</v>
      </c>
      <c r="I440" s="814" t="s">
        <v>2584</v>
      </c>
      <c r="J440" s="814" t="s">
        <v>2585</v>
      </c>
      <c r="K440" s="814" t="s">
        <v>2586</v>
      </c>
      <c r="L440" s="817">
        <v>0</v>
      </c>
      <c r="M440" s="817">
        <v>0</v>
      </c>
      <c r="N440" s="814">
        <v>2</v>
      </c>
      <c r="O440" s="818">
        <v>1.5</v>
      </c>
      <c r="P440" s="817">
        <v>0</v>
      </c>
      <c r="Q440" s="819"/>
      <c r="R440" s="814">
        <v>1</v>
      </c>
      <c r="S440" s="819">
        <v>0.5</v>
      </c>
      <c r="T440" s="818">
        <v>1</v>
      </c>
      <c r="U440" s="820">
        <v>0.66666666666666663</v>
      </c>
    </row>
    <row r="441" spans="1:21" ht="14.45" customHeight="1" x14ac:dyDescent="0.2">
      <c r="A441" s="813">
        <v>12</v>
      </c>
      <c r="B441" s="814" t="s">
        <v>1740</v>
      </c>
      <c r="C441" s="814" t="s">
        <v>1746</v>
      </c>
      <c r="D441" s="815" t="s">
        <v>4046</v>
      </c>
      <c r="E441" s="816" t="s">
        <v>1758</v>
      </c>
      <c r="F441" s="814" t="s">
        <v>1741</v>
      </c>
      <c r="G441" s="814" t="s">
        <v>2113</v>
      </c>
      <c r="H441" s="814" t="s">
        <v>329</v>
      </c>
      <c r="I441" s="814" t="s">
        <v>2587</v>
      </c>
      <c r="J441" s="814" t="s">
        <v>2588</v>
      </c>
      <c r="K441" s="814" t="s">
        <v>2589</v>
      </c>
      <c r="L441" s="817">
        <v>299.83999999999997</v>
      </c>
      <c r="M441" s="817">
        <v>299.83999999999997</v>
      </c>
      <c r="N441" s="814">
        <v>1</v>
      </c>
      <c r="O441" s="818">
        <v>1</v>
      </c>
      <c r="P441" s="817">
        <v>299.83999999999997</v>
      </c>
      <c r="Q441" s="819">
        <v>1</v>
      </c>
      <c r="R441" s="814">
        <v>1</v>
      </c>
      <c r="S441" s="819">
        <v>1</v>
      </c>
      <c r="T441" s="818">
        <v>1</v>
      </c>
      <c r="U441" s="820">
        <v>1</v>
      </c>
    </row>
    <row r="442" spans="1:21" ht="14.45" customHeight="1" x14ac:dyDescent="0.2">
      <c r="A442" s="813">
        <v>12</v>
      </c>
      <c r="B442" s="814" t="s">
        <v>1740</v>
      </c>
      <c r="C442" s="814" t="s">
        <v>1746</v>
      </c>
      <c r="D442" s="815" t="s">
        <v>4046</v>
      </c>
      <c r="E442" s="816" t="s">
        <v>1758</v>
      </c>
      <c r="F442" s="814" t="s">
        <v>1741</v>
      </c>
      <c r="G442" s="814" t="s">
        <v>2590</v>
      </c>
      <c r="H442" s="814" t="s">
        <v>329</v>
      </c>
      <c r="I442" s="814" t="s">
        <v>2591</v>
      </c>
      <c r="J442" s="814" t="s">
        <v>2592</v>
      </c>
      <c r="K442" s="814" t="s">
        <v>1530</v>
      </c>
      <c r="L442" s="817">
        <v>66.2</v>
      </c>
      <c r="M442" s="817">
        <v>595.80000000000007</v>
      </c>
      <c r="N442" s="814">
        <v>9</v>
      </c>
      <c r="O442" s="818">
        <v>2.5</v>
      </c>
      <c r="P442" s="817"/>
      <c r="Q442" s="819">
        <v>0</v>
      </c>
      <c r="R442" s="814"/>
      <c r="S442" s="819">
        <v>0</v>
      </c>
      <c r="T442" s="818"/>
      <c r="U442" s="820">
        <v>0</v>
      </c>
    </row>
    <row r="443" spans="1:21" ht="14.45" customHeight="1" x14ac:dyDescent="0.2">
      <c r="A443" s="813">
        <v>12</v>
      </c>
      <c r="B443" s="814" t="s">
        <v>1740</v>
      </c>
      <c r="C443" s="814" t="s">
        <v>1746</v>
      </c>
      <c r="D443" s="815" t="s">
        <v>4046</v>
      </c>
      <c r="E443" s="816" t="s">
        <v>1758</v>
      </c>
      <c r="F443" s="814" t="s">
        <v>1741</v>
      </c>
      <c r="G443" s="814" t="s">
        <v>2593</v>
      </c>
      <c r="H443" s="814" t="s">
        <v>329</v>
      </c>
      <c r="I443" s="814" t="s">
        <v>2594</v>
      </c>
      <c r="J443" s="814" t="s">
        <v>1126</v>
      </c>
      <c r="K443" s="814" t="s">
        <v>2595</v>
      </c>
      <c r="L443" s="817">
        <v>65.36</v>
      </c>
      <c r="M443" s="817">
        <v>196.07999999999998</v>
      </c>
      <c r="N443" s="814">
        <v>3</v>
      </c>
      <c r="O443" s="818">
        <v>1</v>
      </c>
      <c r="P443" s="817"/>
      <c r="Q443" s="819">
        <v>0</v>
      </c>
      <c r="R443" s="814"/>
      <c r="S443" s="819">
        <v>0</v>
      </c>
      <c r="T443" s="818"/>
      <c r="U443" s="820">
        <v>0</v>
      </c>
    </row>
    <row r="444" spans="1:21" ht="14.45" customHeight="1" x14ac:dyDescent="0.2">
      <c r="A444" s="813">
        <v>12</v>
      </c>
      <c r="B444" s="814" t="s">
        <v>1740</v>
      </c>
      <c r="C444" s="814" t="s">
        <v>1746</v>
      </c>
      <c r="D444" s="815" t="s">
        <v>4046</v>
      </c>
      <c r="E444" s="816" t="s">
        <v>1758</v>
      </c>
      <c r="F444" s="814" t="s">
        <v>1741</v>
      </c>
      <c r="G444" s="814" t="s">
        <v>1800</v>
      </c>
      <c r="H444" s="814" t="s">
        <v>647</v>
      </c>
      <c r="I444" s="814" t="s">
        <v>1591</v>
      </c>
      <c r="J444" s="814" t="s">
        <v>1213</v>
      </c>
      <c r="K444" s="814" t="s">
        <v>1592</v>
      </c>
      <c r="L444" s="817">
        <v>154.36000000000001</v>
      </c>
      <c r="M444" s="817">
        <v>1852.3200000000002</v>
      </c>
      <c r="N444" s="814">
        <v>12</v>
      </c>
      <c r="O444" s="818">
        <v>10</v>
      </c>
      <c r="P444" s="817">
        <v>926.16000000000008</v>
      </c>
      <c r="Q444" s="819">
        <v>0.5</v>
      </c>
      <c r="R444" s="814">
        <v>6</v>
      </c>
      <c r="S444" s="819">
        <v>0.5</v>
      </c>
      <c r="T444" s="818">
        <v>5</v>
      </c>
      <c r="U444" s="820">
        <v>0.5</v>
      </c>
    </row>
    <row r="445" spans="1:21" ht="14.45" customHeight="1" x14ac:dyDescent="0.2">
      <c r="A445" s="813">
        <v>12</v>
      </c>
      <c r="B445" s="814" t="s">
        <v>1740</v>
      </c>
      <c r="C445" s="814" t="s">
        <v>1746</v>
      </c>
      <c r="D445" s="815" t="s">
        <v>4046</v>
      </c>
      <c r="E445" s="816" t="s">
        <v>1758</v>
      </c>
      <c r="F445" s="814" t="s">
        <v>1741</v>
      </c>
      <c r="G445" s="814" t="s">
        <v>1800</v>
      </c>
      <c r="H445" s="814" t="s">
        <v>329</v>
      </c>
      <c r="I445" s="814" t="s">
        <v>1811</v>
      </c>
      <c r="J445" s="814" t="s">
        <v>1213</v>
      </c>
      <c r="K445" s="814" t="s">
        <v>1812</v>
      </c>
      <c r="L445" s="817">
        <v>225.06</v>
      </c>
      <c r="M445" s="817">
        <v>2700.7200000000003</v>
      </c>
      <c r="N445" s="814">
        <v>12</v>
      </c>
      <c r="O445" s="818">
        <v>9</v>
      </c>
      <c r="P445" s="817">
        <v>1575.42</v>
      </c>
      <c r="Q445" s="819">
        <v>0.58333333333333326</v>
      </c>
      <c r="R445" s="814">
        <v>7</v>
      </c>
      <c r="S445" s="819">
        <v>0.58333333333333337</v>
      </c>
      <c r="T445" s="818">
        <v>4.5</v>
      </c>
      <c r="U445" s="820">
        <v>0.5</v>
      </c>
    </row>
    <row r="446" spans="1:21" ht="14.45" customHeight="1" x14ac:dyDescent="0.2">
      <c r="A446" s="813">
        <v>12</v>
      </c>
      <c r="B446" s="814" t="s">
        <v>1740</v>
      </c>
      <c r="C446" s="814" t="s">
        <v>1746</v>
      </c>
      <c r="D446" s="815" t="s">
        <v>4046</v>
      </c>
      <c r="E446" s="816" t="s">
        <v>1758</v>
      </c>
      <c r="F446" s="814" t="s">
        <v>1741</v>
      </c>
      <c r="G446" s="814" t="s">
        <v>2596</v>
      </c>
      <c r="H446" s="814" t="s">
        <v>329</v>
      </c>
      <c r="I446" s="814" t="s">
        <v>2597</v>
      </c>
      <c r="J446" s="814" t="s">
        <v>769</v>
      </c>
      <c r="K446" s="814" t="s">
        <v>2598</v>
      </c>
      <c r="L446" s="817">
        <v>0</v>
      </c>
      <c r="M446" s="817">
        <v>0</v>
      </c>
      <c r="N446" s="814">
        <v>2</v>
      </c>
      <c r="O446" s="818">
        <v>2</v>
      </c>
      <c r="P446" s="817">
        <v>0</v>
      </c>
      <c r="Q446" s="819"/>
      <c r="R446" s="814">
        <v>1</v>
      </c>
      <c r="S446" s="819">
        <v>0.5</v>
      </c>
      <c r="T446" s="818">
        <v>1</v>
      </c>
      <c r="U446" s="820">
        <v>0.5</v>
      </c>
    </row>
    <row r="447" spans="1:21" ht="14.45" customHeight="1" x14ac:dyDescent="0.2">
      <c r="A447" s="813">
        <v>12</v>
      </c>
      <c r="B447" s="814" t="s">
        <v>1740</v>
      </c>
      <c r="C447" s="814" t="s">
        <v>1746</v>
      </c>
      <c r="D447" s="815" t="s">
        <v>4046</v>
      </c>
      <c r="E447" s="816" t="s">
        <v>1758</v>
      </c>
      <c r="F447" s="814" t="s">
        <v>1741</v>
      </c>
      <c r="G447" s="814" t="s">
        <v>2115</v>
      </c>
      <c r="H447" s="814" t="s">
        <v>647</v>
      </c>
      <c r="I447" s="814" t="s">
        <v>2599</v>
      </c>
      <c r="J447" s="814" t="s">
        <v>1572</v>
      </c>
      <c r="K447" s="814" t="s">
        <v>2600</v>
      </c>
      <c r="L447" s="817">
        <v>105.23</v>
      </c>
      <c r="M447" s="817">
        <v>105.23</v>
      </c>
      <c r="N447" s="814">
        <v>1</v>
      </c>
      <c r="O447" s="818">
        <v>0.5</v>
      </c>
      <c r="P447" s="817">
        <v>105.23</v>
      </c>
      <c r="Q447" s="819">
        <v>1</v>
      </c>
      <c r="R447" s="814">
        <v>1</v>
      </c>
      <c r="S447" s="819">
        <v>1</v>
      </c>
      <c r="T447" s="818">
        <v>0.5</v>
      </c>
      <c r="U447" s="820">
        <v>1</v>
      </c>
    </row>
    <row r="448" spans="1:21" ht="14.45" customHeight="1" x14ac:dyDescent="0.2">
      <c r="A448" s="813">
        <v>12</v>
      </c>
      <c r="B448" s="814" t="s">
        <v>1740</v>
      </c>
      <c r="C448" s="814" t="s">
        <v>1746</v>
      </c>
      <c r="D448" s="815" t="s">
        <v>4046</v>
      </c>
      <c r="E448" s="816" t="s">
        <v>1758</v>
      </c>
      <c r="F448" s="814" t="s">
        <v>1741</v>
      </c>
      <c r="G448" s="814" t="s">
        <v>2115</v>
      </c>
      <c r="H448" s="814" t="s">
        <v>647</v>
      </c>
      <c r="I448" s="814" t="s">
        <v>1571</v>
      </c>
      <c r="J448" s="814" t="s">
        <v>1572</v>
      </c>
      <c r="K448" s="814" t="s">
        <v>1573</v>
      </c>
      <c r="L448" s="817">
        <v>49.08</v>
      </c>
      <c r="M448" s="817">
        <v>98.16</v>
      </c>
      <c r="N448" s="814">
        <v>2</v>
      </c>
      <c r="O448" s="818">
        <v>1.5</v>
      </c>
      <c r="P448" s="817">
        <v>98.16</v>
      </c>
      <c r="Q448" s="819">
        <v>1</v>
      </c>
      <c r="R448" s="814">
        <v>2</v>
      </c>
      <c r="S448" s="819">
        <v>1</v>
      </c>
      <c r="T448" s="818">
        <v>1.5</v>
      </c>
      <c r="U448" s="820">
        <v>1</v>
      </c>
    </row>
    <row r="449" spans="1:21" ht="14.45" customHeight="1" x14ac:dyDescent="0.2">
      <c r="A449" s="813">
        <v>12</v>
      </c>
      <c r="B449" s="814" t="s">
        <v>1740</v>
      </c>
      <c r="C449" s="814" t="s">
        <v>1746</v>
      </c>
      <c r="D449" s="815" t="s">
        <v>4046</v>
      </c>
      <c r="E449" s="816" t="s">
        <v>1758</v>
      </c>
      <c r="F449" s="814" t="s">
        <v>1741</v>
      </c>
      <c r="G449" s="814" t="s">
        <v>2115</v>
      </c>
      <c r="H449" s="814" t="s">
        <v>647</v>
      </c>
      <c r="I449" s="814" t="s">
        <v>2601</v>
      </c>
      <c r="J449" s="814" t="s">
        <v>1577</v>
      </c>
      <c r="K449" s="814" t="s">
        <v>2602</v>
      </c>
      <c r="L449" s="817">
        <v>84.18</v>
      </c>
      <c r="M449" s="817">
        <v>84.18</v>
      </c>
      <c r="N449" s="814">
        <v>1</v>
      </c>
      <c r="O449" s="818">
        <v>1</v>
      </c>
      <c r="P449" s="817">
        <v>84.18</v>
      </c>
      <c r="Q449" s="819">
        <v>1</v>
      </c>
      <c r="R449" s="814">
        <v>1</v>
      </c>
      <c r="S449" s="819">
        <v>1</v>
      </c>
      <c r="T449" s="818">
        <v>1</v>
      </c>
      <c r="U449" s="820">
        <v>1</v>
      </c>
    </row>
    <row r="450" spans="1:21" ht="14.45" customHeight="1" x14ac:dyDescent="0.2">
      <c r="A450" s="813">
        <v>12</v>
      </c>
      <c r="B450" s="814" t="s">
        <v>1740</v>
      </c>
      <c r="C450" s="814" t="s">
        <v>1746</v>
      </c>
      <c r="D450" s="815" t="s">
        <v>4046</v>
      </c>
      <c r="E450" s="816" t="s">
        <v>1758</v>
      </c>
      <c r="F450" s="814" t="s">
        <v>1741</v>
      </c>
      <c r="G450" s="814" t="s">
        <v>2603</v>
      </c>
      <c r="H450" s="814" t="s">
        <v>329</v>
      </c>
      <c r="I450" s="814" t="s">
        <v>2604</v>
      </c>
      <c r="J450" s="814" t="s">
        <v>2605</v>
      </c>
      <c r="K450" s="814" t="s">
        <v>2606</v>
      </c>
      <c r="L450" s="817">
        <v>248.55</v>
      </c>
      <c r="M450" s="817">
        <v>248.55</v>
      </c>
      <c r="N450" s="814">
        <v>1</v>
      </c>
      <c r="O450" s="818">
        <v>1</v>
      </c>
      <c r="P450" s="817">
        <v>248.55</v>
      </c>
      <c r="Q450" s="819">
        <v>1</v>
      </c>
      <c r="R450" s="814">
        <v>1</v>
      </c>
      <c r="S450" s="819">
        <v>1</v>
      </c>
      <c r="T450" s="818">
        <v>1</v>
      </c>
      <c r="U450" s="820">
        <v>1</v>
      </c>
    </row>
    <row r="451" spans="1:21" ht="14.45" customHeight="1" x14ac:dyDescent="0.2">
      <c r="A451" s="813">
        <v>12</v>
      </c>
      <c r="B451" s="814" t="s">
        <v>1740</v>
      </c>
      <c r="C451" s="814" t="s">
        <v>1746</v>
      </c>
      <c r="D451" s="815" t="s">
        <v>4046</v>
      </c>
      <c r="E451" s="816" t="s">
        <v>1758</v>
      </c>
      <c r="F451" s="814" t="s">
        <v>1742</v>
      </c>
      <c r="G451" s="814" t="s">
        <v>2128</v>
      </c>
      <c r="H451" s="814" t="s">
        <v>329</v>
      </c>
      <c r="I451" s="814" t="s">
        <v>2607</v>
      </c>
      <c r="J451" s="814" t="s">
        <v>2016</v>
      </c>
      <c r="K451" s="814"/>
      <c r="L451" s="817">
        <v>0</v>
      </c>
      <c r="M451" s="817">
        <v>0</v>
      </c>
      <c r="N451" s="814">
        <v>25</v>
      </c>
      <c r="O451" s="818">
        <v>25</v>
      </c>
      <c r="P451" s="817">
        <v>0</v>
      </c>
      <c r="Q451" s="819"/>
      <c r="R451" s="814">
        <v>24</v>
      </c>
      <c r="S451" s="819">
        <v>0.96</v>
      </c>
      <c r="T451" s="818">
        <v>24</v>
      </c>
      <c r="U451" s="820">
        <v>0.96</v>
      </c>
    </row>
    <row r="452" spans="1:21" ht="14.45" customHeight="1" x14ac:dyDescent="0.2">
      <c r="A452" s="813">
        <v>12</v>
      </c>
      <c r="B452" s="814" t="s">
        <v>1740</v>
      </c>
      <c r="C452" s="814" t="s">
        <v>1746</v>
      </c>
      <c r="D452" s="815" t="s">
        <v>4046</v>
      </c>
      <c r="E452" s="816" t="s">
        <v>1758</v>
      </c>
      <c r="F452" s="814" t="s">
        <v>1743</v>
      </c>
      <c r="G452" s="814" t="s">
        <v>2608</v>
      </c>
      <c r="H452" s="814" t="s">
        <v>329</v>
      </c>
      <c r="I452" s="814" t="s">
        <v>2609</v>
      </c>
      <c r="J452" s="814" t="s">
        <v>2610</v>
      </c>
      <c r="K452" s="814" t="s">
        <v>2611</v>
      </c>
      <c r="L452" s="817">
        <v>500.01</v>
      </c>
      <c r="M452" s="817">
        <v>500.01</v>
      </c>
      <c r="N452" s="814">
        <v>1</v>
      </c>
      <c r="O452" s="818">
        <v>1</v>
      </c>
      <c r="P452" s="817">
        <v>500.01</v>
      </c>
      <c r="Q452" s="819">
        <v>1</v>
      </c>
      <c r="R452" s="814">
        <v>1</v>
      </c>
      <c r="S452" s="819">
        <v>1</v>
      </c>
      <c r="T452" s="818">
        <v>1</v>
      </c>
      <c r="U452" s="820">
        <v>1</v>
      </c>
    </row>
    <row r="453" spans="1:21" ht="14.45" customHeight="1" x14ac:dyDescent="0.2">
      <c r="A453" s="813">
        <v>12</v>
      </c>
      <c r="B453" s="814" t="s">
        <v>1740</v>
      </c>
      <c r="C453" s="814" t="s">
        <v>1746</v>
      </c>
      <c r="D453" s="815" t="s">
        <v>4046</v>
      </c>
      <c r="E453" s="816" t="s">
        <v>1758</v>
      </c>
      <c r="F453" s="814" t="s">
        <v>1743</v>
      </c>
      <c r="G453" s="814" t="s">
        <v>2608</v>
      </c>
      <c r="H453" s="814" t="s">
        <v>329</v>
      </c>
      <c r="I453" s="814" t="s">
        <v>2612</v>
      </c>
      <c r="J453" s="814" t="s">
        <v>2613</v>
      </c>
      <c r="K453" s="814" t="s">
        <v>2614</v>
      </c>
      <c r="L453" s="817">
        <v>198.07</v>
      </c>
      <c r="M453" s="817">
        <v>396.14</v>
      </c>
      <c r="N453" s="814">
        <v>2</v>
      </c>
      <c r="O453" s="818">
        <v>1</v>
      </c>
      <c r="P453" s="817">
        <v>396.14</v>
      </c>
      <c r="Q453" s="819">
        <v>1</v>
      </c>
      <c r="R453" s="814">
        <v>2</v>
      </c>
      <c r="S453" s="819">
        <v>1</v>
      </c>
      <c r="T453" s="818">
        <v>1</v>
      </c>
      <c r="U453" s="820">
        <v>1</v>
      </c>
    </row>
    <row r="454" spans="1:21" ht="14.45" customHeight="1" x14ac:dyDescent="0.2">
      <c r="A454" s="813">
        <v>12</v>
      </c>
      <c r="B454" s="814" t="s">
        <v>1740</v>
      </c>
      <c r="C454" s="814" t="s">
        <v>1746</v>
      </c>
      <c r="D454" s="815" t="s">
        <v>4046</v>
      </c>
      <c r="E454" s="816" t="s">
        <v>1758</v>
      </c>
      <c r="F454" s="814" t="s">
        <v>1743</v>
      </c>
      <c r="G454" s="814" t="s">
        <v>2608</v>
      </c>
      <c r="H454" s="814" t="s">
        <v>329</v>
      </c>
      <c r="I454" s="814" t="s">
        <v>2615</v>
      </c>
      <c r="J454" s="814" t="s">
        <v>2616</v>
      </c>
      <c r="K454" s="814" t="s">
        <v>2617</v>
      </c>
      <c r="L454" s="817">
        <v>180.25</v>
      </c>
      <c r="M454" s="817">
        <v>180.25</v>
      </c>
      <c r="N454" s="814">
        <v>1</v>
      </c>
      <c r="O454" s="818">
        <v>1</v>
      </c>
      <c r="P454" s="817">
        <v>180.25</v>
      </c>
      <c r="Q454" s="819">
        <v>1</v>
      </c>
      <c r="R454" s="814">
        <v>1</v>
      </c>
      <c r="S454" s="819">
        <v>1</v>
      </c>
      <c r="T454" s="818">
        <v>1</v>
      </c>
      <c r="U454" s="820">
        <v>1</v>
      </c>
    </row>
    <row r="455" spans="1:21" ht="14.45" customHeight="1" x14ac:dyDescent="0.2">
      <c r="A455" s="813">
        <v>12</v>
      </c>
      <c r="B455" s="814" t="s">
        <v>1740</v>
      </c>
      <c r="C455" s="814" t="s">
        <v>1746</v>
      </c>
      <c r="D455" s="815" t="s">
        <v>4046</v>
      </c>
      <c r="E455" s="816" t="s">
        <v>1758</v>
      </c>
      <c r="F455" s="814" t="s">
        <v>1743</v>
      </c>
      <c r="G455" s="814" t="s">
        <v>2608</v>
      </c>
      <c r="H455" s="814" t="s">
        <v>329</v>
      </c>
      <c r="I455" s="814" t="s">
        <v>2618</v>
      </c>
      <c r="J455" s="814" t="s">
        <v>2619</v>
      </c>
      <c r="K455" s="814" t="s">
        <v>2620</v>
      </c>
      <c r="L455" s="817">
        <v>556.46</v>
      </c>
      <c r="M455" s="817">
        <v>556.46</v>
      </c>
      <c r="N455" s="814">
        <v>1</v>
      </c>
      <c r="O455" s="818">
        <v>1</v>
      </c>
      <c r="P455" s="817">
        <v>556.46</v>
      </c>
      <c r="Q455" s="819">
        <v>1</v>
      </c>
      <c r="R455" s="814">
        <v>1</v>
      </c>
      <c r="S455" s="819">
        <v>1</v>
      </c>
      <c r="T455" s="818">
        <v>1</v>
      </c>
      <c r="U455" s="820">
        <v>1</v>
      </c>
    </row>
    <row r="456" spans="1:21" ht="14.45" customHeight="1" x14ac:dyDescent="0.2">
      <c r="A456" s="813">
        <v>12</v>
      </c>
      <c r="B456" s="814" t="s">
        <v>1740</v>
      </c>
      <c r="C456" s="814" t="s">
        <v>1746</v>
      </c>
      <c r="D456" s="815" t="s">
        <v>4046</v>
      </c>
      <c r="E456" s="816" t="s">
        <v>1758</v>
      </c>
      <c r="F456" s="814" t="s">
        <v>1743</v>
      </c>
      <c r="G456" s="814" t="s">
        <v>2608</v>
      </c>
      <c r="H456" s="814" t="s">
        <v>329</v>
      </c>
      <c r="I456" s="814" t="s">
        <v>2621</v>
      </c>
      <c r="J456" s="814" t="s">
        <v>2622</v>
      </c>
      <c r="K456" s="814" t="s">
        <v>2623</v>
      </c>
      <c r="L456" s="817">
        <v>249.41</v>
      </c>
      <c r="M456" s="817">
        <v>498.82</v>
      </c>
      <c r="N456" s="814">
        <v>2</v>
      </c>
      <c r="O456" s="818">
        <v>1</v>
      </c>
      <c r="P456" s="817">
        <v>498.82</v>
      </c>
      <c r="Q456" s="819">
        <v>1</v>
      </c>
      <c r="R456" s="814">
        <v>2</v>
      </c>
      <c r="S456" s="819">
        <v>1</v>
      </c>
      <c r="T456" s="818">
        <v>1</v>
      </c>
      <c r="U456" s="820">
        <v>1</v>
      </c>
    </row>
    <row r="457" spans="1:21" ht="14.45" customHeight="1" x14ac:dyDescent="0.2">
      <c r="A457" s="813">
        <v>12</v>
      </c>
      <c r="B457" s="814" t="s">
        <v>1740</v>
      </c>
      <c r="C457" s="814" t="s">
        <v>1746</v>
      </c>
      <c r="D457" s="815" t="s">
        <v>4046</v>
      </c>
      <c r="E457" s="816" t="s">
        <v>1758</v>
      </c>
      <c r="F457" s="814" t="s">
        <v>1743</v>
      </c>
      <c r="G457" s="814" t="s">
        <v>2608</v>
      </c>
      <c r="H457" s="814" t="s">
        <v>329</v>
      </c>
      <c r="I457" s="814" t="s">
        <v>2624</v>
      </c>
      <c r="J457" s="814" t="s">
        <v>2625</v>
      </c>
      <c r="K457" s="814" t="s">
        <v>2626</v>
      </c>
      <c r="L457" s="817">
        <v>1158.6500000000001</v>
      </c>
      <c r="M457" s="817">
        <v>5793.25</v>
      </c>
      <c r="N457" s="814">
        <v>5</v>
      </c>
      <c r="O457" s="818">
        <v>1</v>
      </c>
      <c r="P457" s="817">
        <v>5793.25</v>
      </c>
      <c r="Q457" s="819">
        <v>1</v>
      </c>
      <c r="R457" s="814">
        <v>5</v>
      </c>
      <c r="S457" s="819">
        <v>1</v>
      </c>
      <c r="T457" s="818">
        <v>1</v>
      </c>
      <c r="U457" s="820">
        <v>1</v>
      </c>
    </row>
    <row r="458" spans="1:21" ht="14.45" customHeight="1" x14ac:dyDescent="0.2">
      <c r="A458" s="813">
        <v>12</v>
      </c>
      <c r="B458" s="814" t="s">
        <v>1740</v>
      </c>
      <c r="C458" s="814" t="s">
        <v>1746</v>
      </c>
      <c r="D458" s="815" t="s">
        <v>4046</v>
      </c>
      <c r="E458" s="816" t="s">
        <v>1758</v>
      </c>
      <c r="F458" s="814" t="s">
        <v>1743</v>
      </c>
      <c r="G458" s="814" t="s">
        <v>2608</v>
      </c>
      <c r="H458" s="814" t="s">
        <v>329</v>
      </c>
      <c r="I458" s="814" t="s">
        <v>2627</v>
      </c>
      <c r="J458" s="814" t="s">
        <v>2628</v>
      </c>
      <c r="K458" s="814" t="s">
        <v>2629</v>
      </c>
      <c r="L458" s="817">
        <v>227.3</v>
      </c>
      <c r="M458" s="817">
        <v>454.6</v>
      </c>
      <c r="N458" s="814">
        <v>2</v>
      </c>
      <c r="O458" s="818">
        <v>1</v>
      </c>
      <c r="P458" s="817">
        <v>454.6</v>
      </c>
      <c r="Q458" s="819">
        <v>1</v>
      </c>
      <c r="R458" s="814">
        <v>2</v>
      </c>
      <c r="S458" s="819">
        <v>1</v>
      </c>
      <c r="T458" s="818">
        <v>1</v>
      </c>
      <c r="U458" s="820">
        <v>1</v>
      </c>
    </row>
    <row r="459" spans="1:21" ht="14.45" customHeight="1" x14ac:dyDescent="0.2">
      <c r="A459" s="813">
        <v>12</v>
      </c>
      <c r="B459" s="814" t="s">
        <v>1740</v>
      </c>
      <c r="C459" s="814" t="s">
        <v>1746</v>
      </c>
      <c r="D459" s="815" t="s">
        <v>4046</v>
      </c>
      <c r="E459" s="816" t="s">
        <v>1758</v>
      </c>
      <c r="F459" s="814" t="s">
        <v>1743</v>
      </c>
      <c r="G459" s="814" t="s">
        <v>2608</v>
      </c>
      <c r="H459" s="814" t="s">
        <v>329</v>
      </c>
      <c r="I459" s="814" t="s">
        <v>2630</v>
      </c>
      <c r="J459" s="814" t="s">
        <v>2631</v>
      </c>
      <c r="K459" s="814" t="s">
        <v>2632</v>
      </c>
      <c r="L459" s="817">
        <v>3174.98</v>
      </c>
      <c r="M459" s="817">
        <v>6349.96</v>
      </c>
      <c r="N459" s="814">
        <v>2</v>
      </c>
      <c r="O459" s="818">
        <v>1</v>
      </c>
      <c r="P459" s="817">
        <v>6349.96</v>
      </c>
      <c r="Q459" s="819">
        <v>1</v>
      </c>
      <c r="R459" s="814">
        <v>2</v>
      </c>
      <c r="S459" s="819">
        <v>1</v>
      </c>
      <c r="T459" s="818">
        <v>1</v>
      </c>
      <c r="U459" s="820">
        <v>1</v>
      </c>
    </row>
    <row r="460" spans="1:21" ht="14.45" customHeight="1" x14ac:dyDescent="0.2">
      <c r="A460" s="813">
        <v>12</v>
      </c>
      <c r="B460" s="814" t="s">
        <v>1740</v>
      </c>
      <c r="C460" s="814" t="s">
        <v>1746</v>
      </c>
      <c r="D460" s="815" t="s">
        <v>4046</v>
      </c>
      <c r="E460" s="816" t="s">
        <v>1758</v>
      </c>
      <c r="F460" s="814" t="s">
        <v>1743</v>
      </c>
      <c r="G460" s="814" t="s">
        <v>2608</v>
      </c>
      <c r="H460" s="814" t="s">
        <v>329</v>
      </c>
      <c r="I460" s="814" t="s">
        <v>2633</v>
      </c>
      <c r="J460" s="814" t="s">
        <v>2634</v>
      </c>
      <c r="K460" s="814" t="s">
        <v>2635</v>
      </c>
      <c r="L460" s="817">
        <v>1052.25</v>
      </c>
      <c r="M460" s="817">
        <v>6313.5</v>
      </c>
      <c r="N460" s="814">
        <v>6</v>
      </c>
      <c r="O460" s="818">
        <v>1</v>
      </c>
      <c r="P460" s="817">
        <v>6313.5</v>
      </c>
      <c r="Q460" s="819">
        <v>1</v>
      </c>
      <c r="R460" s="814">
        <v>6</v>
      </c>
      <c r="S460" s="819">
        <v>1</v>
      </c>
      <c r="T460" s="818">
        <v>1</v>
      </c>
      <c r="U460" s="820">
        <v>1</v>
      </c>
    </row>
    <row r="461" spans="1:21" ht="14.45" customHeight="1" x14ac:dyDescent="0.2">
      <c r="A461" s="813">
        <v>12</v>
      </c>
      <c r="B461" s="814" t="s">
        <v>1740</v>
      </c>
      <c r="C461" s="814" t="s">
        <v>1746</v>
      </c>
      <c r="D461" s="815" t="s">
        <v>4046</v>
      </c>
      <c r="E461" s="816" t="s">
        <v>1758</v>
      </c>
      <c r="F461" s="814" t="s">
        <v>1743</v>
      </c>
      <c r="G461" s="814" t="s">
        <v>1787</v>
      </c>
      <c r="H461" s="814" t="s">
        <v>329</v>
      </c>
      <c r="I461" s="814" t="s">
        <v>1788</v>
      </c>
      <c r="J461" s="814" t="s">
        <v>1789</v>
      </c>
      <c r="K461" s="814" t="s">
        <v>1790</v>
      </c>
      <c r="L461" s="817">
        <v>168.55</v>
      </c>
      <c r="M461" s="817">
        <v>1854.0500000000002</v>
      </c>
      <c r="N461" s="814">
        <v>11</v>
      </c>
      <c r="O461" s="818">
        <v>6</v>
      </c>
      <c r="P461" s="817">
        <v>842.75</v>
      </c>
      <c r="Q461" s="819">
        <v>0.45454545454545447</v>
      </c>
      <c r="R461" s="814">
        <v>5</v>
      </c>
      <c r="S461" s="819">
        <v>0.45454545454545453</v>
      </c>
      <c r="T461" s="818">
        <v>3</v>
      </c>
      <c r="U461" s="820">
        <v>0.5</v>
      </c>
    </row>
    <row r="462" spans="1:21" ht="14.45" customHeight="1" x14ac:dyDescent="0.2">
      <c r="A462" s="813">
        <v>12</v>
      </c>
      <c r="B462" s="814" t="s">
        <v>1740</v>
      </c>
      <c r="C462" s="814" t="s">
        <v>1746</v>
      </c>
      <c r="D462" s="815" t="s">
        <v>4046</v>
      </c>
      <c r="E462" s="816" t="s">
        <v>1758</v>
      </c>
      <c r="F462" s="814" t="s">
        <v>1743</v>
      </c>
      <c r="G462" s="814" t="s">
        <v>1787</v>
      </c>
      <c r="H462" s="814" t="s">
        <v>329</v>
      </c>
      <c r="I462" s="814" t="s">
        <v>2132</v>
      </c>
      <c r="J462" s="814" t="s">
        <v>2133</v>
      </c>
      <c r="K462" s="814" t="s">
        <v>2134</v>
      </c>
      <c r="L462" s="817">
        <v>99.84</v>
      </c>
      <c r="M462" s="817">
        <v>2196.48</v>
      </c>
      <c r="N462" s="814">
        <v>22</v>
      </c>
      <c r="O462" s="818">
        <v>1</v>
      </c>
      <c r="P462" s="817">
        <v>2196.48</v>
      </c>
      <c r="Q462" s="819">
        <v>1</v>
      </c>
      <c r="R462" s="814">
        <v>22</v>
      </c>
      <c r="S462" s="819">
        <v>1</v>
      </c>
      <c r="T462" s="818">
        <v>1</v>
      </c>
      <c r="U462" s="820">
        <v>1</v>
      </c>
    </row>
    <row r="463" spans="1:21" ht="14.45" customHeight="1" x14ac:dyDescent="0.2">
      <c r="A463" s="813">
        <v>12</v>
      </c>
      <c r="B463" s="814" t="s">
        <v>1740</v>
      </c>
      <c r="C463" s="814" t="s">
        <v>1746</v>
      </c>
      <c r="D463" s="815" t="s">
        <v>4046</v>
      </c>
      <c r="E463" s="816" t="s">
        <v>1758</v>
      </c>
      <c r="F463" s="814" t="s">
        <v>1743</v>
      </c>
      <c r="G463" s="814" t="s">
        <v>1787</v>
      </c>
      <c r="H463" s="814" t="s">
        <v>329</v>
      </c>
      <c r="I463" s="814" t="s">
        <v>2636</v>
      </c>
      <c r="J463" s="814" t="s">
        <v>2220</v>
      </c>
      <c r="K463" s="814" t="s">
        <v>2637</v>
      </c>
      <c r="L463" s="817">
        <v>288.94</v>
      </c>
      <c r="M463" s="817">
        <v>1733.6399999999999</v>
      </c>
      <c r="N463" s="814">
        <v>6</v>
      </c>
      <c r="O463" s="818">
        <v>1</v>
      </c>
      <c r="P463" s="817"/>
      <c r="Q463" s="819">
        <v>0</v>
      </c>
      <c r="R463" s="814"/>
      <c r="S463" s="819">
        <v>0</v>
      </c>
      <c r="T463" s="818"/>
      <c r="U463" s="820">
        <v>0</v>
      </c>
    </row>
    <row r="464" spans="1:21" ht="14.45" customHeight="1" x14ac:dyDescent="0.2">
      <c r="A464" s="813">
        <v>12</v>
      </c>
      <c r="B464" s="814" t="s">
        <v>1740</v>
      </c>
      <c r="C464" s="814" t="s">
        <v>1746</v>
      </c>
      <c r="D464" s="815" t="s">
        <v>4046</v>
      </c>
      <c r="E464" s="816" t="s">
        <v>1758</v>
      </c>
      <c r="F464" s="814" t="s">
        <v>1743</v>
      </c>
      <c r="G464" s="814" t="s">
        <v>1787</v>
      </c>
      <c r="H464" s="814" t="s">
        <v>329</v>
      </c>
      <c r="I464" s="814" t="s">
        <v>2147</v>
      </c>
      <c r="J464" s="814" t="s">
        <v>2148</v>
      </c>
      <c r="K464" s="814" t="s">
        <v>2149</v>
      </c>
      <c r="L464" s="817">
        <v>253</v>
      </c>
      <c r="M464" s="817">
        <v>506</v>
      </c>
      <c r="N464" s="814">
        <v>2</v>
      </c>
      <c r="O464" s="818">
        <v>1</v>
      </c>
      <c r="P464" s="817">
        <v>506</v>
      </c>
      <c r="Q464" s="819">
        <v>1</v>
      </c>
      <c r="R464" s="814">
        <v>2</v>
      </c>
      <c r="S464" s="819">
        <v>1</v>
      </c>
      <c r="T464" s="818">
        <v>1</v>
      </c>
      <c r="U464" s="820">
        <v>1</v>
      </c>
    </row>
    <row r="465" spans="1:21" ht="14.45" customHeight="1" x14ac:dyDescent="0.2">
      <c r="A465" s="813">
        <v>12</v>
      </c>
      <c r="B465" s="814" t="s">
        <v>1740</v>
      </c>
      <c r="C465" s="814" t="s">
        <v>1746</v>
      </c>
      <c r="D465" s="815" t="s">
        <v>4046</v>
      </c>
      <c r="E465" s="816" t="s">
        <v>1758</v>
      </c>
      <c r="F465" s="814" t="s">
        <v>1743</v>
      </c>
      <c r="G465" s="814" t="s">
        <v>1787</v>
      </c>
      <c r="H465" s="814" t="s">
        <v>329</v>
      </c>
      <c r="I465" s="814" t="s">
        <v>2638</v>
      </c>
      <c r="J465" s="814" t="s">
        <v>2639</v>
      </c>
      <c r="K465" s="814" t="s">
        <v>2640</v>
      </c>
      <c r="L465" s="817">
        <v>288.94</v>
      </c>
      <c r="M465" s="817">
        <v>5778.8</v>
      </c>
      <c r="N465" s="814">
        <v>20</v>
      </c>
      <c r="O465" s="818">
        <v>2</v>
      </c>
      <c r="P465" s="817">
        <v>5778.8</v>
      </c>
      <c r="Q465" s="819">
        <v>1</v>
      </c>
      <c r="R465" s="814">
        <v>20</v>
      </c>
      <c r="S465" s="819">
        <v>1</v>
      </c>
      <c r="T465" s="818">
        <v>2</v>
      </c>
      <c r="U465" s="820">
        <v>1</v>
      </c>
    </row>
    <row r="466" spans="1:21" ht="14.45" customHeight="1" x14ac:dyDescent="0.2">
      <c r="A466" s="813">
        <v>12</v>
      </c>
      <c r="B466" s="814" t="s">
        <v>1740</v>
      </c>
      <c r="C466" s="814" t="s">
        <v>1746</v>
      </c>
      <c r="D466" s="815" t="s">
        <v>4046</v>
      </c>
      <c r="E466" s="816" t="s">
        <v>1759</v>
      </c>
      <c r="F466" s="814" t="s">
        <v>1741</v>
      </c>
      <c r="G466" s="814" t="s">
        <v>2404</v>
      </c>
      <c r="H466" s="814" t="s">
        <v>329</v>
      </c>
      <c r="I466" s="814" t="s">
        <v>2641</v>
      </c>
      <c r="J466" s="814" t="s">
        <v>2406</v>
      </c>
      <c r="K466" s="814" t="s">
        <v>2642</v>
      </c>
      <c r="L466" s="817">
        <v>70.48</v>
      </c>
      <c r="M466" s="817">
        <v>70.48</v>
      </c>
      <c r="N466" s="814">
        <v>1</v>
      </c>
      <c r="O466" s="818">
        <v>1</v>
      </c>
      <c r="P466" s="817">
        <v>70.48</v>
      </c>
      <c r="Q466" s="819">
        <v>1</v>
      </c>
      <c r="R466" s="814">
        <v>1</v>
      </c>
      <c r="S466" s="819">
        <v>1</v>
      </c>
      <c r="T466" s="818">
        <v>1</v>
      </c>
      <c r="U466" s="820">
        <v>1</v>
      </c>
    </row>
    <row r="467" spans="1:21" ht="14.45" customHeight="1" x14ac:dyDescent="0.2">
      <c r="A467" s="813">
        <v>12</v>
      </c>
      <c r="B467" s="814" t="s">
        <v>1740</v>
      </c>
      <c r="C467" s="814" t="s">
        <v>1746</v>
      </c>
      <c r="D467" s="815" t="s">
        <v>4046</v>
      </c>
      <c r="E467" s="816" t="s">
        <v>1759</v>
      </c>
      <c r="F467" s="814" t="s">
        <v>1741</v>
      </c>
      <c r="G467" s="814" t="s">
        <v>1857</v>
      </c>
      <c r="H467" s="814" t="s">
        <v>329</v>
      </c>
      <c r="I467" s="814" t="s">
        <v>1858</v>
      </c>
      <c r="J467" s="814" t="s">
        <v>978</v>
      </c>
      <c r="K467" s="814" t="s">
        <v>1859</v>
      </c>
      <c r="L467" s="817">
        <v>0</v>
      </c>
      <c r="M467" s="817">
        <v>0</v>
      </c>
      <c r="N467" s="814">
        <v>2</v>
      </c>
      <c r="O467" s="818">
        <v>1</v>
      </c>
      <c r="P467" s="817">
        <v>0</v>
      </c>
      <c r="Q467" s="819"/>
      <c r="R467" s="814">
        <v>2</v>
      </c>
      <c r="S467" s="819">
        <v>1</v>
      </c>
      <c r="T467" s="818">
        <v>1</v>
      </c>
      <c r="U467" s="820">
        <v>1</v>
      </c>
    </row>
    <row r="468" spans="1:21" ht="14.45" customHeight="1" x14ac:dyDescent="0.2">
      <c r="A468" s="813">
        <v>12</v>
      </c>
      <c r="B468" s="814" t="s">
        <v>1740</v>
      </c>
      <c r="C468" s="814" t="s">
        <v>1746</v>
      </c>
      <c r="D468" s="815" t="s">
        <v>4046</v>
      </c>
      <c r="E468" s="816" t="s">
        <v>1759</v>
      </c>
      <c r="F468" s="814" t="s">
        <v>1741</v>
      </c>
      <c r="G468" s="814" t="s">
        <v>1822</v>
      </c>
      <c r="H468" s="814" t="s">
        <v>329</v>
      </c>
      <c r="I468" s="814" t="s">
        <v>1886</v>
      </c>
      <c r="J468" s="814" t="s">
        <v>1887</v>
      </c>
      <c r="K468" s="814" t="s">
        <v>1603</v>
      </c>
      <c r="L468" s="817">
        <v>168.41</v>
      </c>
      <c r="M468" s="817">
        <v>336.82</v>
      </c>
      <c r="N468" s="814">
        <v>2</v>
      </c>
      <c r="O468" s="818">
        <v>2</v>
      </c>
      <c r="P468" s="817">
        <v>336.82</v>
      </c>
      <c r="Q468" s="819">
        <v>1</v>
      </c>
      <c r="R468" s="814">
        <v>2</v>
      </c>
      <c r="S468" s="819">
        <v>1</v>
      </c>
      <c r="T468" s="818">
        <v>2</v>
      </c>
      <c r="U468" s="820">
        <v>1</v>
      </c>
    </row>
    <row r="469" spans="1:21" ht="14.45" customHeight="1" x14ac:dyDescent="0.2">
      <c r="A469" s="813">
        <v>12</v>
      </c>
      <c r="B469" s="814" t="s">
        <v>1740</v>
      </c>
      <c r="C469" s="814" t="s">
        <v>1746</v>
      </c>
      <c r="D469" s="815" t="s">
        <v>4046</v>
      </c>
      <c r="E469" s="816" t="s">
        <v>1759</v>
      </c>
      <c r="F469" s="814" t="s">
        <v>1741</v>
      </c>
      <c r="G469" s="814" t="s">
        <v>1891</v>
      </c>
      <c r="H469" s="814" t="s">
        <v>329</v>
      </c>
      <c r="I469" s="814" t="s">
        <v>1892</v>
      </c>
      <c r="J469" s="814" t="s">
        <v>1893</v>
      </c>
      <c r="K469" s="814" t="s">
        <v>1603</v>
      </c>
      <c r="L469" s="817">
        <v>78.33</v>
      </c>
      <c r="M469" s="817">
        <v>234.99</v>
      </c>
      <c r="N469" s="814">
        <v>3</v>
      </c>
      <c r="O469" s="818">
        <v>2</v>
      </c>
      <c r="P469" s="817">
        <v>234.99</v>
      </c>
      <c r="Q469" s="819">
        <v>1</v>
      </c>
      <c r="R469" s="814">
        <v>3</v>
      </c>
      <c r="S469" s="819">
        <v>1</v>
      </c>
      <c r="T469" s="818">
        <v>2</v>
      </c>
      <c r="U469" s="820">
        <v>1</v>
      </c>
    </row>
    <row r="470" spans="1:21" ht="14.45" customHeight="1" x14ac:dyDescent="0.2">
      <c r="A470" s="813">
        <v>12</v>
      </c>
      <c r="B470" s="814" t="s">
        <v>1740</v>
      </c>
      <c r="C470" s="814" t="s">
        <v>1746</v>
      </c>
      <c r="D470" s="815" t="s">
        <v>4046</v>
      </c>
      <c r="E470" s="816" t="s">
        <v>1759</v>
      </c>
      <c r="F470" s="814" t="s">
        <v>1741</v>
      </c>
      <c r="G470" s="814" t="s">
        <v>1900</v>
      </c>
      <c r="H470" s="814" t="s">
        <v>329</v>
      </c>
      <c r="I470" s="814" t="s">
        <v>1904</v>
      </c>
      <c r="J470" s="814" t="s">
        <v>1902</v>
      </c>
      <c r="K470" s="814" t="s">
        <v>1905</v>
      </c>
      <c r="L470" s="817">
        <v>1047.94</v>
      </c>
      <c r="M470" s="817">
        <v>2095.88</v>
      </c>
      <c r="N470" s="814">
        <v>2</v>
      </c>
      <c r="O470" s="818">
        <v>1</v>
      </c>
      <c r="P470" s="817">
        <v>2095.88</v>
      </c>
      <c r="Q470" s="819">
        <v>1</v>
      </c>
      <c r="R470" s="814">
        <v>2</v>
      </c>
      <c r="S470" s="819">
        <v>1</v>
      </c>
      <c r="T470" s="818">
        <v>1</v>
      </c>
      <c r="U470" s="820">
        <v>1</v>
      </c>
    </row>
    <row r="471" spans="1:21" ht="14.45" customHeight="1" x14ac:dyDescent="0.2">
      <c r="A471" s="813">
        <v>12</v>
      </c>
      <c r="B471" s="814" t="s">
        <v>1740</v>
      </c>
      <c r="C471" s="814" t="s">
        <v>1746</v>
      </c>
      <c r="D471" s="815" t="s">
        <v>4046</v>
      </c>
      <c r="E471" s="816" t="s">
        <v>1759</v>
      </c>
      <c r="F471" s="814" t="s">
        <v>1741</v>
      </c>
      <c r="G471" s="814" t="s">
        <v>2643</v>
      </c>
      <c r="H471" s="814" t="s">
        <v>329</v>
      </c>
      <c r="I471" s="814" t="s">
        <v>2644</v>
      </c>
      <c r="J471" s="814" t="s">
        <v>2645</v>
      </c>
      <c r="K471" s="814" t="s">
        <v>2646</v>
      </c>
      <c r="L471" s="817">
        <v>51</v>
      </c>
      <c r="M471" s="817">
        <v>51</v>
      </c>
      <c r="N471" s="814">
        <v>1</v>
      </c>
      <c r="O471" s="818">
        <v>1</v>
      </c>
      <c r="P471" s="817">
        <v>51</v>
      </c>
      <c r="Q471" s="819">
        <v>1</v>
      </c>
      <c r="R471" s="814">
        <v>1</v>
      </c>
      <c r="S471" s="819">
        <v>1</v>
      </c>
      <c r="T471" s="818">
        <v>1</v>
      </c>
      <c r="U471" s="820">
        <v>1</v>
      </c>
    </row>
    <row r="472" spans="1:21" ht="14.45" customHeight="1" x14ac:dyDescent="0.2">
      <c r="A472" s="813">
        <v>12</v>
      </c>
      <c r="B472" s="814" t="s">
        <v>1740</v>
      </c>
      <c r="C472" s="814" t="s">
        <v>1746</v>
      </c>
      <c r="D472" s="815" t="s">
        <v>4046</v>
      </c>
      <c r="E472" s="816" t="s">
        <v>1759</v>
      </c>
      <c r="F472" s="814" t="s">
        <v>1741</v>
      </c>
      <c r="G472" s="814" t="s">
        <v>1844</v>
      </c>
      <c r="H472" s="814" t="s">
        <v>329</v>
      </c>
      <c r="I472" s="814" t="s">
        <v>1845</v>
      </c>
      <c r="J472" s="814" t="s">
        <v>1846</v>
      </c>
      <c r="K472" s="814" t="s">
        <v>816</v>
      </c>
      <c r="L472" s="817">
        <v>35.25</v>
      </c>
      <c r="M472" s="817">
        <v>70.5</v>
      </c>
      <c r="N472" s="814">
        <v>2</v>
      </c>
      <c r="O472" s="818">
        <v>1</v>
      </c>
      <c r="P472" s="817">
        <v>70.5</v>
      </c>
      <c r="Q472" s="819">
        <v>1</v>
      </c>
      <c r="R472" s="814">
        <v>2</v>
      </c>
      <c r="S472" s="819">
        <v>1</v>
      </c>
      <c r="T472" s="818">
        <v>1</v>
      </c>
      <c r="U472" s="820">
        <v>1</v>
      </c>
    </row>
    <row r="473" spans="1:21" ht="14.45" customHeight="1" x14ac:dyDescent="0.2">
      <c r="A473" s="813">
        <v>12</v>
      </c>
      <c r="B473" s="814" t="s">
        <v>1740</v>
      </c>
      <c r="C473" s="814" t="s">
        <v>1746</v>
      </c>
      <c r="D473" s="815" t="s">
        <v>4046</v>
      </c>
      <c r="E473" s="816" t="s">
        <v>1759</v>
      </c>
      <c r="F473" s="814" t="s">
        <v>1741</v>
      </c>
      <c r="G473" s="814" t="s">
        <v>2459</v>
      </c>
      <c r="H473" s="814" t="s">
        <v>329</v>
      </c>
      <c r="I473" s="814" t="s">
        <v>2647</v>
      </c>
      <c r="J473" s="814" t="s">
        <v>2464</v>
      </c>
      <c r="K473" s="814" t="s">
        <v>2462</v>
      </c>
      <c r="L473" s="817">
        <v>0</v>
      </c>
      <c r="M473" s="817">
        <v>0</v>
      </c>
      <c r="N473" s="814">
        <v>1</v>
      </c>
      <c r="O473" s="818">
        <v>1</v>
      </c>
      <c r="P473" s="817">
        <v>0</v>
      </c>
      <c r="Q473" s="819"/>
      <c r="R473" s="814">
        <v>1</v>
      </c>
      <c r="S473" s="819">
        <v>1</v>
      </c>
      <c r="T473" s="818">
        <v>1</v>
      </c>
      <c r="U473" s="820">
        <v>1</v>
      </c>
    </row>
    <row r="474" spans="1:21" ht="14.45" customHeight="1" x14ac:dyDescent="0.2">
      <c r="A474" s="813">
        <v>12</v>
      </c>
      <c r="B474" s="814" t="s">
        <v>1740</v>
      </c>
      <c r="C474" s="814" t="s">
        <v>1746</v>
      </c>
      <c r="D474" s="815" t="s">
        <v>4046</v>
      </c>
      <c r="E474" s="816" t="s">
        <v>1759</v>
      </c>
      <c r="F474" s="814" t="s">
        <v>1741</v>
      </c>
      <c r="G474" s="814" t="s">
        <v>2303</v>
      </c>
      <c r="H474" s="814" t="s">
        <v>329</v>
      </c>
      <c r="I474" s="814" t="s">
        <v>2648</v>
      </c>
      <c r="J474" s="814" t="s">
        <v>2305</v>
      </c>
      <c r="K474" s="814" t="s">
        <v>2649</v>
      </c>
      <c r="L474" s="817">
        <v>0</v>
      </c>
      <c r="M474" s="817">
        <v>0</v>
      </c>
      <c r="N474" s="814">
        <v>2</v>
      </c>
      <c r="O474" s="818">
        <v>1</v>
      </c>
      <c r="P474" s="817"/>
      <c r="Q474" s="819"/>
      <c r="R474" s="814"/>
      <c r="S474" s="819">
        <v>0</v>
      </c>
      <c r="T474" s="818"/>
      <c r="U474" s="820">
        <v>0</v>
      </c>
    </row>
    <row r="475" spans="1:21" ht="14.45" customHeight="1" x14ac:dyDescent="0.2">
      <c r="A475" s="813">
        <v>12</v>
      </c>
      <c r="B475" s="814" t="s">
        <v>1740</v>
      </c>
      <c r="C475" s="814" t="s">
        <v>1746</v>
      </c>
      <c r="D475" s="815" t="s">
        <v>4046</v>
      </c>
      <c r="E475" s="816" t="s">
        <v>1759</v>
      </c>
      <c r="F475" s="814" t="s">
        <v>1741</v>
      </c>
      <c r="G475" s="814" t="s">
        <v>1949</v>
      </c>
      <c r="H475" s="814" t="s">
        <v>329</v>
      </c>
      <c r="I475" s="814" t="s">
        <v>2650</v>
      </c>
      <c r="J475" s="814" t="s">
        <v>1951</v>
      </c>
      <c r="K475" s="814" t="s">
        <v>1952</v>
      </c>
      <c r="L475" s="817">
        <v>49.04</v>
      </c>
      <c r="M475" s="817">
        <v>49.04</v>
      </c>
      <c r="N475" s="814">
        <v>1</v>
      </c>
      <c r="O475" s="818">
        <v>1</v>
      </c>
      <c r="P475" s="817"/>
      <c r="Q475" s="819">
        <v>0</v>
      </c>
      <c r="R475" s="814"/>
      <c r="S475" s="819">
        <v>0</v>
      </c>
      <c r="T475" s="818"/>
      <c r="U475" s="820">
        <v>0</v>
      </c>
    </row>
    <row r="476" spans="1:21" ht="14.45" customHeight="1" x14ac:dyDescent="0.2">
      <c r="A476" s="813">
        <v>12</v>
      </c>
      <c r="B476" s="814" t="s">
        <v>1740</v>
      </c>
      <c r="C476" s="814" t="s">
        <v>1746</v>
      </c>
      <c r="D476" s="815" t="s">
        <v>4046</v>
      </c>
      <c r="E476" s="816" t="s">
        <v>1759</v>
      </c>
      <c r="F476" s="814" t="s">
        <v>1741</v>
      </c>
      <c r="G476" s="814" t="s">
        <v>2310</v>
      </c>
      <c r="H476" s="814" t="s">
        <v>329</v>
      </c>
      <c r="I476" s="814" t="s">
        <v>2311</v>
      </c>
      <c r="J476" s="814" t="s">
        <v>2312</v>
      </c>
      <c r="K476" s="814" t="s">
        <v>2313</v>
      </c>
      <c r="L476" s="817">
        <v>950.39</v>
      </c>
      <c r="M476" s="817">
        <v>950.39</v>
      </c>
      <c r="N476" s="814">
        <v>1</v>
      </c>
      <c r="O476" s="818">
        <v>1</v>
      </c>
      <c r="P476" s="817">
        <v>950.39</v>
      </c>
      <c r="Q476" s="819">
        <v>1</v>
      </c>
      <c r="R476" s="814">
        <v>1</v>
      </c>
      <c r="S476" s="819">
        <v>1</v>
      </c>
      <c r="T476" s="818">
        <v>1</v>
      </c>
      <c r="U476" s="820">
        <v>1</v>
      </c>
    </row>
    <row r="477" spans="1:21" ht="14.45" customHeight="1" x14ac:dyDescent="0.2">
      <c r="A477" s="813">
        <v>12</v>
      </c>
      <c r="B477" s="814" t="s">
        <v>1740</v>
      </c>
      <c r="C477" s="814" t="s">
        <v>1746</v>
      </c>
      <c r="D477" s="815" t="s">
        <v>4046</v>
      </c>
      <c r="E477" s="816" t="s">
        <v>1759</v>
      </c>
      <c r="F477" s="814" t="s">
        <v>1741</v>
      </c>
      <c r="G477" s="814" t="s">
        <v>2651</v>
      </c>
      <c r="H477" s="814" t="s">
        <v>329</v>
      </c>
      <c r="I477" s="814" t="s">
        <v>2652</v>
      </c>
      <c r="J477" s="814" t="s">
        <v>696</v>
      </c>
      <c r="K477" s="814" t="s">
        <v>2653</v>
      </c>
      <c r="L477" s="817">
        <v>132.19</v>
      </c>
      <c r="M477" s="817">
        <v>132.19</v>
      </c>
      <c r="N477" s="814">
        <v>1</v>
      </c>
      <c r="O477" s="818">
        <v>1</v>
      </c>
      <c r="P477" s="817">
        <v>132.19</v>
      </c>
      <c r="Q477" s="819">
        <v>1</v>
      </c>
      <c r="R477" s="814">
        <v>1</v>
      </c>
      <c r="S477" s="819">
        <v>1</v>
      </c>
      <c r="T477" s="818">
        <v>1</v>
      </c>
      <c r="U477" s="820">
        <v>1</v>
      </c>
    </row>
    <row r="478" spans="1:21" ht="14.45" customHeight="1" x14ac:dyDescent="0.2">
      <c r="A478" s="813">
        <v>12</v>
      </c>
      <c r="B478" s="814" t="s">
        <v>1740</v>
      </c>
      <c r="C478" s="814" t="s">
        <v>1746</v>
      </c>
      <c r="D478" s="815" t="s">
        <v>4046</v>
      </c>
      <c r="E478" s="816" t="s">
        <v>1759</v>
      </c>
      <c r="F478" s="814" t="s">
        <v>1741</v>
      </c>
      <c r="G478" s="814" t="s">
        <v>1955</v>
      </c>
      <c r="H478" s="814" t="s">
        <v>329</v>
      </c>
      <c r="I478" s="814" t="s">
        <v>1956</v>
      </c>
      <c r="J478" s="814" t="s">
        <v>1957</v>
      </c>
      <c r="K478" s="814" t="s">
        <v>1890</v>
      </c>
      <c r="L478" s="817">
        <v>78.48</v>
      </c>
      <c r="M478" s="817">
        <v>78.48</v>
      </c>
      <c r="N478" s="814">
        <v>1</v>
      </c>
      <c r="O478" s="818">
        <v>1</v>
      </c>
      <c r="P478" s="817"/>
      <c r="Q478" s="819">
        <v>0</v>
      </c>
      <c r="R478" s="814"/>
      <c r="S478" s="819">
        <v>0</v>
      </c>
      <c r="T478" s="818"/>
      <c r="U478" s="820">
        <v>0</v>
      </c>
    </row>
    <row r="479" spans="1:21" ht="14.45" customHeight="1" x14ac:dyDescent="0.2">
      <c r="A479" s="813">
        <v>12</v>
      </c>
      <c r="B479" s="814" t="s">
        <v>1740</v>
      </c>
      <c r="C479" s="814" t="s">
        <v>1746</v>
      </c>
      <c r="D479" s="815" t="s">
        <v>4046</v>
      </c>
      <c r="E479" s="816" t="s">
        <v>1759</v>
      </c>
      <c r="F479" s="814" t="s">
        <v>1741</v>
      </c>
      <c r="G479" s="814" t="s">
        <v>1791</v>
      </c>
      <c r="H479" s="814" t="s">
        <v>647</v>
      </c>
      <c r="I479" s="814" t="s">
        <v>1468</v>
      </c>
      <c r="J479" s="814" t="s">
        <v>827</v>
      </c>
      <c r="K479" s="814" t="s">
        <v>1469</v>
      </c>
      <c r="L479" s="817">
        <v>633.49</v>
      </c>
      <c r="M479" s="817">
        <v>1266.98</v>
      </c>
      <c r="N479" s="814">
        <v>2</v>
      </c>
      <c r="O479" s="818">
        <v>2</v>
      </c>
      <c r="P479" s="817">
        <v>1266.98</v>
      </c>
      <c r="Q479" s="819">
        <v>1</v>
      </c>
      <c r="R479" s="814">
        <v>2</v>
      </c>
      <c r="S479" s="819">
        <v>1</v>
      </c>
      <c r="T479" s="818">
        <v>2</v>
      </c>
      <c r="U479" s="820">
        <v>1</v>
      </c>
    </row>
    <row r="480" spans="1:21" ht="14.45" customHeight="1" x14ac:dyDescent="0.2">
      <c r="A480" s="813">
        <v>12</v>
      </c>
      <c r="B480" s="814" t="s">
        <v>1740</v>
      </c>
      <c r="C480" s="814" t="s">
        <v>1746</v>
      </c>
      <c r="D480" s="815" t="s">
        <v>4046</v>
      </c>
      <c r="E480" s="816" t="s">
        <v>1759</v>
      </c>
      <c r="F480" s="814" t="s">
        <v>1741</v>
      </c>
      <c r="G480" s="814" t="s">
        <v>1791</v>
      </c>
      <c r="H480" s="814" t="s">
        <v>647</v>
      </c>
      <c r="I480" s="814" t="s">
        <v>1464</v>
      </c>
      <c r="J480" s="814" t="s">
        <v>827</v>
      </c>
      <c r="K480" s="814" t="s">
        <v>1465</v>
      </c>
      <c r="L480" s="817">
        <v>923.74</v>
      </c>
      <c r="M480" s="817">
        <v>1847.48</v>
      </c>
      <c r="N480" s="814">
        <v>2</v>
      </c>
      <c r="O480" s="818">
        <v>2</v>
      </c>
      <c r="P480" s="817">
        <v>1847.48</v>
      </c>
      <c r="Q480" s="819">
        <v>1</v>
      </c>
      <c r="R480" s="814">
        <v>2</v>
      </c>
      <c r="S480" s="819">
        <v>1</v>
      </c>
      <c r="T480" s="818">
        <v>2</v>
      </c>
      <c r="U480" s="820">
        <v>1</v>
      </c>
    </row>
    <row r="481" spans="1:21" ht="14.45" customHeight="1" x14ac:dyDescent="0.2">
      <c r="A481" s="813">
        <v>12</v>
      </c>
      <c r="B481" s="814" t="s">
        <v>1740</v>
      </c>
      <c r="C481" s="814" t="s">
        <v>1746</v>
      </c>
      <c r="D481" s="815" t="s">
        <v>4046</v>
      </c>
      <c r="E481" s="816" t="s">
        <v>1759</v>
      </c>
      <c r="F481" s="814" t="s">
        <v>1741</v>
      </c>
      <c r="G481" s="814" t="s">
        <v>1977</v>
      </c>
      <c r="H481" s="814" t="s">
        <v>329</v>
      </c>
      <c r="I481" s="814" t="s">
        <v>1980</v>
      </c>
      <c r="J481" s="814" t="s">
        <v>1979</v>
      </c>
      <c r="K481" s="814" t="s">
        <v>1981</v>
      </c>
      <c r="L481" s="817">
        <v>35.25</v>
      </c>
      <c r="M481" s="817">
        <v>35.25</v>
      </c>
      <c r="N481" s="814">
        <v>1</v>
      </c>
      <c r="O481" s="818">
        <v>1</v>
      </c>
      <c r="P481" s="817">
        <v>35.25</v>
      </c>
      <c r="Q481" s="819">
        <v>1</v>
      </c>
      <c r="R481" s="814">
        <v>1</v>
      </c>
      <c r="S481" s="819">
        <v>1</v>
      </c>
      <c r="T481" s="818">
        <v>1</v>
      </c>
      <c r="U481" s="820">
        <v>1</v>
      </c>
    </row>
    <row r="482" spans="1:21" ht="14.45" customHeight="1" x14ac:dyDescent="0.2">
      <c r="A482" s="813">
        <v>12</v>
      </c>
      <c r="B482" s="814" t="s">
        <v>1740</v>
      </c>
      <c r="C482" s="814" t="s">
        <v>1746</v>
      </c>
      <c r="D482" s="815" t="s">
        <v>4046</v>
      </c>
      <c r="E482" s="816" t="s">
        <v>1759</v>
      </c>
      <c r="F482" s="814" t="s">
        <v>1741</v>
      </c>
      <c r="G482" s="814" t="s">
        <v>1977</v>
      </c>
      <c r="H482" s="814" t="s">
        <v>329</v>
      </c>
      <c r="I482" s="814" t="s">
        <v>2654</v>
      </c>
      <c r="J482" s="814" t="s">
        <v>1979</v>
      </c>
      <c r="K482" s="814" t="s">
        <v>1804</v>
      </c>
      <c r="L482" s="817">
        <v>35.25</v>
      </c>
      <c r="M482" s="817">
        <v>141</v>
      </c>
      <c r="N482" s="814">
        <v>4</v>
      </c>
      <c r="O482" s="818">
        <v>2</v>
      </c>
      <c r="P482" s="817">
        <v>141</v>
      </c>
      <c r="Q482" s="819">
        <v>1</v>
      </c>
      <c r="R482" s="814">
        <v>4</v>
      </c>
      <c r="S482" s="819">
        <v>1</v>
      </c>
      <c r="T482" s="818">
        <v>2</v>
      </c>
      <c r="U482" s="820">
        <v>1</v>
      </c>
    </row>
    <row r="483" spans="1:21" ht="14.45" customHeight="1" x14ac:dyDescent="0.2">
      <c r="A483" s="813">
        <v>12</v>
      </c>
      <c r="B483" s="814" t="s">
        <v>1740</v>
      </c>
      <c r="C483" s="814" t="s">
        <v>1746</v>
      </c>
      <c r="D483" s="815" t="s">
        <v>4046</v>
      </c>
      <c r="E483" s="816" t="s">
        <v>1759</v>
      </c>
      <c r="F483" s="814" t="s">
        <v>1741</v>
      </c>
      <c r="G483" s="814" t="s">
        <v>1801</v>
      </c>
      <c r="H483" s="814" t="s">
        <v>329</v>
      </c>
      <c r="I483" s="814" t="s">
        <v>1802</v>
      </c>
      <c r="J483" s="814" t="s">
        <v>1803</v>
      </c>
      <c r="K483" s="814" t="s">
        <v>1804</v>
      </c>
      <c r="L483" s="817">
        <v>174.59</v>
      </c>
      <c r="M483" s="817">
        <v>174.59</v>
      </c>
      <c r="N483" s="814">
        <v>1</v>
      </c>
      <c r="O483" s="818">
        <v>1</v>
      </c>
      <c r="P483" s="817">
        <v>174.59</v>
      </c>
      <c r="Q483" s="819">
        <v>1</v>
      </c>
      <c r="R483" s="814">
        <v>1</v>
      </c>
      <c r="S483" s="819">
        <v>1</v>
      </c>
      <c r="T483" s="818">
        <v>1</v>
      </c>
      <c r="U483" s="820">
        <v>1</v>
      </c>
    </row>
    <row r="484" spans="1:21" ht="14.45" customHeight="1" x14ac:dyDescent="0.2">
      <c r="A484" s="813">
        <v>12</v>
      </c>
      <c r="B484" s="814" t="s">
        <v>1740</v>
      </c>
      <c r="C484" s="814" t="s">
        <v>1746</v>
      </c>
      <c r="D484" s="815" t="s">
        <v>4046</v>
      </c>
      <c r="E484" s="816" t="s">
        <v>1759</v>
      </c>
      <c r="F484" s="814" t="s">
        <v>1741</v>
      </c>
      <c r="G484" s="814" t="s">
        <v>2655</v>
      </c>
      <c r="H484" s="814" t="s">
        <v>329</v>
      </c>
      <c r="I484" s="814" t="s">
        <v>2656</v>
      </c>
      <c r="J484" s="814" t="s">
        <v>2657</v>
      </c>
      <c r="K484" s="814" t="s">
        <v>646</v>
      </c>
      <c r="L484" s="817">
        <v>0</v>
      </c>
      <c r="M484" s="817">
        <v>0</v>
      </c>
      <c r="N484" s="814">
        <v>1</v>
      </c>
      <c r="O484" s="818">
        <v>1</v>
      </c>
      <c r="P484" s="817"/>
      <c r="Q484" s="819"/>
      <c r="R484" s="814"/>
      <c r="S484" s="819">
        <v>0</v>
      </c>
      <c r="T484" s="818"/>
      <c r="U484" s="820">
        <v>0</v>
      </c>
    </row>
    <row r="485" spans="1:21" ht="14.45" customHeight="1" x14ac:dyDescent="0.2">
      <c r="A485" s="813">
        <v>12</v>
      </c>
      <c r="B485" s="814" t="s">
        <v>1740</v>
      </c>
      <c r="C485" s="814" t="s">
        <v>1746</v>
      </c>
      <c r="D485" s="815" t="s">
        <v>4046</v>
      </c>
      <c r="E485" s="816" t="s">
        <v>1759</v>
      </c>
      <c r="F485" s="814" t="s">
        <v>1741</v>
      </c>
      <c r="G485" s="814" t="s">
        <v>2658</v>
      </c>
      <c r="H485" s="814" t="s">
        <v>647</v>
      </c>
      <c r="I485" s="814" t="s">
        <v>1520</v>
      </c>
      <c r="J485" s="814" t="s">
        <v>1045</v>
      </c>
      <c r="K485" s="814" t="s">
        <v>1521</v>
      </c>
      <c r="L485" s="817">
        <v>103.4</v>
      </c>
      <c r="M485" s="817">
        <v>103.4</v>
      </c>
      <c r="N485" s="814">
        <v>1</v>
      </c>
      <c r="O485" s="818">
        <v>1</v>
      </c>
      <c r="P485" s="817">
        <v>103.4</v>
      </c>
      <c r="Q485" s="819">
        <v>1</v>
      </c>
      <c r="R485" s="814">
        <v>1</v>
      </c>
      <c r="S485" s="819">
        <v>1</v>
      </c>
      <c r="T485" s="818">
        <v>1</v>
      </c>
      <c r="U485" s="820">
        <v>1</v>
      </c>
    </row>
    <row r="486" spans="1:21" ht="14.45" customHeight="1" x14ac:dyDescent="0.2">
      <c r="A486" s="813">
        <v>12</v>
      </c>
      <c r="B486" s="814" t="s">
        <v>1740</v>
      </c>
      <c r="C486" s="814" t="s">
        <v>1746</v>
      </c>
      <c r="D486" s="815" t="s">
        <v>4046</v>
      </c>
      <c r="E486" s="816" t="s">
        <v>1759</v>
      </c>
      <c r="F486" s="814" t="s">
        <v>1741</v>
      </c>
      <c r="G486" s="814" t="s">
        <v>1832</v>
      </c>
      <c r="H486" s="814" t="s">
        <v>329</v>
      </c>
      <c r="I486" s="814" t="s">
        <v>1833</v>
      </c>
      <c r="J486" s="814" t="s">
        <v>652</v>
      </c>
      <c r="K486" s="814" t="s">
        <v>1834</v>
      </c>
      <c r="L486" s="817">
        <v>127.91</v>
      </c>
      <c r="M486" s="817">
        <v>127.91</v>
      </c>
      <c r="N486" s="814">
        <v>1</v>
      </c>
      <c r="O486" s="818">
        <v>1</v>
      </c>
      <c r="P486" s="817">
        <v>127.91</v>
      </c>
      <c r="Q486" s="819">
        <v>1</v>
      </c>
      <c r="R486" s="814">
        <v>1</v>
      </c>
      <c r="S486" s="819">
        <v>1</v>
      </c>
      <c r="T486" s="818">
        <v>1</v>
      </c>
      <c r="U486" s="820">
        <v>1</v>
      </c>
    </row>
    <row r="487" spans="1:21" ht="14.45" customHeight="1" x14ac:dyDescent="0.2">
      <c r="A487" s="813">
        <v>12</v>
      </c>
      <c r="B487" s="814" t="s">
        <v>1740</v>
      </c>
      <c r="C487" s="814" t="s">
        <v>1746</v>
      </c>
      <c r="D487" s="815" t="s">
        <v>4046</v>
      </c>
      <c r="E487" s="816" t="s">
        <v>1759</v>
      </c>
      <c r="F487" s="814" t="s">
        <v>1741</v>
      </c>
      <c r="G487" s="814" t="s">
        <v>2031</v>
      </c>
      <c r="H487" s="814" t="s">
        <v>329</v>
      </c>
      <c r="I487" s="814" t="s">
        <v>2032</v>
      </c>
      <c r="J487" s="814" t="s">
        <v>2033</v>
      </c>
      <c r="K487" s="814" t="s">
        <v>2034</v>
      </c>
      <c r="L487" s="817">
        <v>0</v>
      </c>
      <c r="M487" s="817">
        <v>0</v>
      </c>
      <c r="N487" s="814">
        <v>1</v>
      </c>
      <c r="O487" s="818">
        <v>1</v>
      </c>
      <c r="P487" s="817">
        <v>0</v>
      </c>
      <c r="Q487" s="819"/>
      <c r="R487" s="814">
        <v>1</v>
      </c>
      <c r="S487" s="819">
        <v>1</v>
      </c>
      <c r="T487" s="818">
        <v>1</v>
      </c>
      <c r="U487" s="820">
        <v>1</v>
      </c>
    </row>
    <row r="488" spans="1:21" ht="14.45" customHeight="1" x14ac:dyDescent="0.2">
      <c r="A488" s="813">
        <v>12</v>
      </c>
      <c r="B488" s="814" t="s">
        <v>1740</v>
      </c>
      <c r="C488" s="814" t="s">
        <v>1746</v>
      </c>
      <c r="D488" s="815" t="s">
        <v>4046</v>
      </c>
      <c r="E488" s="816" t="s">
        <v>1759</v>
      </c>
      <c r="F488" s="814" t="s">
        <v>1741</v>
      </c>
      <c r="G488" s="814" t="s">
        <v>2047</v>
      </c>
      <c r="H488" s="814" t="s">
        <v>329</v>
      </c>
      <c r="I488" s="814" t="s">
        <v>2048</v>
      </c>
      <c r="J488" s="814" t="s">
        <v>2049</v>
      </c>
      <c r="K488" s="814" t="s">
        <v>640</v>
      </c>
      <c r="L488" s="817">
        <v>1036</v>
      </c>
      <c r="M488" s="817">
        <v>1036</v>
      </c>
      <c r="N488" s="814">
        <v>1</v>
      </c>
      <c r="O488" s="818">
        <v>1</v>
      </c>
      <c r="P488" s="817">
        <v>1036</v>
      </c>
      <c r="Q488" s="819">
        <v>1</v>
      </c>
      <c r="R488" s="814">
        <v>1</v>
      </c>
      <c r="S488" s="819">
        <v>1</v>
      </c>
      <c r="T488" s="818">
        <v>1</v>
      </c>
      <c r="U488" s="820">
        <v>1</v>
      </c>
    </row>
    <row r="489" spans="1:21" ht="14.45" customHeight="1" x14ac:dyDescent="0.2">
      <c r="A489" s="813">
        <v>12</v>
      </c>
      <c r="B489" s="814" t="s">
        <v>1740</v>
      </c>
      <c r="C489" s="814" t="s">
        <v>1746</v>
      </c>
      <c r="D489" s="815" t="s">
        <v>4046</v>
      </c>
      <c r="E489" s="816" t="s">
        <v>1759</v>
      </c>
      <c r="F489" s="814" t="s">
        <v>1741</v>
      </c>
      <c r="G489" s="814" t="s">
        <v>2047</v>
      </c>
      <c r="H489" s="814" t="s">
        <v>329</v>
      </c>
      <c r="I489" s="814" t="s">
        <v>2050</v>
      </c>
      <c r="J489" s="814" t="s">
        <v>2049</v>
      </c>
      <c r="K489" s="814" t="s">
        <v>2051</v>
      </c>
      <c r="L489" s="817">
        <v>2071.9899999999998</v>
      </c>
      <c r="M489" s="817">
        <v>2071.9899999999998</v>
      </c>
      <c r="N489" s="814">
        <v>1</v>
      </c>
      <c r="O489" s="818">
        <v>1</v>
      </c>
      <c r="P489" s="817">
        <v>2071.9899999999998</v>
      </c>
      <c r="Q489" s="819">
        <v>1</v>
      </c>
      <c r="R489" s="814">
        <v>1</v>
      </c>
      <c r="S489" s="819">
        <v>1</v>
      </c>
      <c r="T489" s="818">
        <v>1</v>
      </c>
      <c r="U489" s="820">
        <v>1</v>
      </c>
    </row>
    <row r="490" spans="1:21" ht="14.45" customHeight="1" x14ac:dyDescent="0.2">
      <c r="A490" s="813">
        <v>12</v>
      </c>
      <c r="B490" s="814" t="s">
        <v>1740</v>
      </c>
      <c r="C490" s="814" t="s">
        <v>1746</v>
      </c>
      <c r="D490" s="815" t="s">
        <v>4046</v>
      </c>
      <c r="E490" s="816" t="s">
        <v>1759</v>
      </c>
      <c r="F490" s="814" t="s">
        <v>1741</v>
      </c>
      <c r="G490" s="814" t="s">
        <v>1796</v>
      </c>
      <c r="H490" s="814" t="s">
        <v>329</v>
      </c>
      <c r="I490" s="814" t="s">
        <v>1805</v>
      </c>
      <c r="J490" s="814" t="s">
        <v>1272</v>
      </c>
      <c r="K490" s="814" t="s">
        <v>1806</v>
      </c>
      <c r="L490" s="817">
        <v>42.54</v>
      </c>
      <c r="M490" s="817">
        <v>85.08</v>
      </c>
      <c r="N490" s="814">
        <v>2</v>
      </c>
      <c r="O490" s="818">
        <v>2</v>
      </c>
      <c r="P490" s="817">
        <v>42.54</v>
      </c>
      <c r="Q490" s="819">
        <v>0.5</v>
      </c>
      <c r="R490" s="814">
        <v>1</v>
      </c>
      <c r="S490" s="819">
        <v>0.5</v>
      </c>
      <c r="T490" s="818">
        <v>1</v>
      </c>
      <c r="U490" s="820">
        <v>0.5</v>
      </c>
    </row>
    <row r="491" spans="1:21" ht="14.45" customHeight="1" x14ac:dyDescent="0.2">
      <c r="A491" s="813">
        <v>12</v>
      </c>
      <c r="B491" s="814" t="s">
        <v>1740</v>
      </c>
      <c r="C491" s="814" t="s">
        <v>1746</v>
      </c>
      <c r="D491" s="815" t="s">
        <v>4046</v>
      </c>
      <c r="E491" s="816" t="s">
        <v>1759</v>
      </c>
      <c r="F491" s="814" t="s">
        <v>1741</v>
      </c>
      <c r="G491" s="814" t="s">
        <v>1796</v>
      </c>
      <c r="H491" s="814" t="s">
        <v>329</v>
      </c>
      <c r="I491" s="814" t="s">
        <v>2055</v>
      </c>
      <c r="J491" s="814" t="s">
        <v>2056</v>
      </c>
      <c r="K491" s="814" t="s">
        <v>2057</v>
      </c>
      <c r="L491" s="817">
        <v>33.44</v>
      </c>
      <c r="M491" s="817">
        <v>33.44</v>
      </c>
      <c r="N491" s="814">
        <v>1</v>
      </c>
      <c r="O491" s="818">
        <v>1</v>
      </c>
      <c r="P491" s="817">
        <v>33.44</v>
      </c>
      <c r="Q491" s="819">
        <v>1</v>
      </c>
      <c r="R491" s="814">
        <v>1</v>
      </c>
      <c r="S491" s="819">
        <v>1</v>
      </c>
      <c r="T491" s="818">
        <v>1</v>
      </c>
      <c r="U491" s="820">
        <v>1</v>
      </c>
    </row>
    <row r="492" spans="1:21" ht="14.45" customHeight="1" x14ac:dyDescent="0.2">
      <c r="A492" s="813">
        <v>12</v>
      </c>
      <c r="B492" s="814" t="s">
        <v>1740</v>
      </c>
      <c r="C492" s="814" t="s">
        <v>1746</v>
      </c>
      <c r="D492" s="815" t="s">
        <v>4046</v>
      </c>
      <c r="E492" s="816" t="s">
        <v>1759</v>
      </c>
      <c r="F492" s="814" t="s">
        <v>1741</v>
      </c>
      <c r="G492" s="814" t="s">
        <v>1796</v>
      </c>
      <c r="H492" s="814" t="s">
        <v>329</v>
      </c>
      <c r="I492" s="814" t="s">
        <v>2659</v>
      </c>
      <c r="J492" s="814" t="s">
        <v>1272</v>
      </c>
      <c r="K492" s="814" t="s">
        <v>2660</v>
      </c>
      <c r="L492" s="817">
        <v>60.28</v>
      </c>
      <c r="M492" s="817">
        <v>60.28</v>
      </c>
      <c r="N492" s="814">
        <v>1</v>
      </c>
      <c r="O492" s="818">
        <v>1</v>
      </c>
      <c r="P492" s="817">
        <v>60.28</v>
      </c>
      <c r="Q492" s="819">
        <v>1</v>
      </c>
      <c r="R492" s="814">
        <v>1</v>
      </c>
      <c r="S492" s="819">
        <v>1</v>
      </c>
      <c r="T492" s="818">
        <v>1</v>
      </c>
      <c r="U492" s="820">
        <v>1</v>
      </c>
    </row>
    <row r="493" spans="1:21" ht="14.45" customHeight="1" x14ac:dyDescent="0.2">
      <c r="A493" s="813">
        <v>12</v>
      </c>
      <c r="B493" s="814" t="s">
        <v>1740</v>
      </c>
      <c r="C493" s="814" t="s">
        <v>1746</v>
      </c>
      <c r="D493" s="815" t="s">
        <v>4046</v>
      </c>
      <c r="E493" s="816" t="s">
        <v>1759</v>
      </c>
      <c r="F493" s="814" t="s">
        <v>1741</v>
      </c>
      <c r="G493" s="814" t="s">
        <v>1796</v>
      </c>
      <c r="H493" s="814" t="s">
        <v>329</v>
      </c>
      <c r="I493" s="814" t="s">
        <v>1797</v>
      </c>
      <c r="J493" s="814" t="s">
        <v>1798</v>
      </c>
      <c r="K493" s="814" t="s">
        <v>1799</v>
      </c>
      <c r="L493" s="817">
        <v>59.56</v>
      </c>
      <c r="M493" s="817">
        <v>59.56</v>
      </c>
      <c r="N493" s="814">
        <v>1</v>
      </c>
      <c r="O493" s="818">
        <v>1</v>
      </c>
      <c r="P493" s="817">
        <v>59.56</v>
      </c>
      <c r="Q493" s="819">
        <v>1</v>
      </c>
      <c r="R493" s="814">
        <v>1</v>
      </c>
      <c r="S493" s="819">
        <v>1</v>
      </c>
      <c r="T493" s="818">
        <v>1</v>
      </c>
      <c r="U493" s="820">
        <v>1</v>
      </c>
    </row>
    <row r="494" spans="1:21" ht="14.45" customHeight="1" x14ac:dyDescent="0.2">
      <c r="A494" s="813">
        <v>12</v>
      </c>
      <c r="B494" s="814" t="s">
        <v>1740</v>
      </c>
      <c r="C494" s="814" t="s">
        <v>1746</v>
      </c>
      <c r="D494" s="815" t="s">
        <v>4046</v>
      </c>
      <c r="E494" s="816" t="s">
        <v>1759</v>
      </c>
      <c r="F494" s="814" t="s">
        <v>1741</v>
      </c>
      <c r="G494" s="814" t="s">
        <v>1807</v>
      </c>
      <c r="H494" s="814" t="s">
        <v>647</v>
      </c>
      <c r="I494" s="814" t="s">
        <v>1808</v>
      </c>
      <c r="J494" s="814" t="s">
        <v>1809</v>
      </c>
      <c r="K494" s="814" t="s">
        <v>1810</v>
      </c>
      <c r="L494" s="817">
        <v>659.9</v>
      </c>
      <c r="M494" s="817">
        <v>659.9</v>
      </c>
      <c r="N494" s="814">
        <v>1</v>
      </c>
      <c r="O494" s="818">
        <v>1</v>
      </c>
      <c r="P494" s="817">
        <v>659.9</v>
      </c>
      <c r="Q494" s="819">
        <v>1</v>
      </c>
      <c r="R494" s="814">
        <v>1</v>
      </c>
      <c r="S494" s="819">
        <v>1</v>
      </c>
      <c r="T494" s="818">
        <v>1</v>
      </c>
      <c r="U494" s="820">
        <v>1</v>
      </c>
    </row>
    <row r="495" spans="1:21" ht="14.45" customHeight="1" x14ac:dyDescent="0.2">
      <c r="A495" s="813">
        <v>12</v>
      </c>
      <c r="B495" s="814" t="s">
        <v>1740</v>
      </c>
      <c r="C495" s="814" t="s">
        <v>1746</v>
      </c>
      <c r="D495" s="815" t="s">
        <v>4046</v>
      </c>
      <c r="E495" s="816" t="s">
        <v>1759</v>
      </c>
      <c r="F495" s="814" t="s">
        <v>1741</v>
      </c>
      <c r="G495" s="814" t="s">
        <v>2661</v>
      </c>
      <c r="H495" s="814" t="s">
        <v>329</v>
      </c>
      <c r="I495" s="814" t="s">
        <v>2662</v>
      </c>
      <c r="J495" s="814" t="s">
        <v>2663</v>
      </c>
      <c r="K495" s="814" t="s">
        <v>2664</v>
      </c>
      <c r="L495" s="817">
        <v>61.97</v>
      </c>
      <c r="M495" s="817">
        <v>61.97</v>
      </c>
      <c r="N495" s="814">
        <v>1</v>
      </c>
      <c r="O495" s="818">
        <v>1</v>
      </c>
      <c r="P495" s="817">
        <v>61.97</v>
      </c>
      <c r="Q495" s="819">
        <v>1</v>
      </c>
      <c r="R495" s="814">
        <v>1</v>
      </c>
      <c r="S495" s="819">
        <v>1</v>
      </c>
      <c r="T495" s="818">
        <v>1</v>
      </c>
      <c r="U495" s="820">
        <v>1</v>
      </c>
    </row>
    <row r="496" spans="1:21" ht="14.45" customHeight="1" x14ac:dyDescent="0.2">
      <c r="A496" s="813">
        <v>12</v>
      </c>
      <c r="B496" s="814" t="s">
        <v>1740</v>
      </c>
      <c r="C496" s="814" t="s">
        <v>1746</v>
      </c>
      <c r="D496" s="815" t="s">
        <v>4046</v>
      </c>
      <c r="E496" s="816" t="s">
        <v>1759</v>
      </c>
      <c r="F496" s="814" t="s">
        <v>1741</v>
      </c>
      <c r="G496" s="814" t="s">
        <v>2085</v>
      </c>
      <c r="H496" s="814" t="s">
        <v>329</v>
      </c>
      <c r="I496" s="814" t="s">
        <v>2665</v>
      </c>
      <c r="J496" s="814" t="s">
        <v>2666</v>
      </c>
      <c r="K496" s="814" t="s">
        <v>2051</v>
      </c>
      <c r="L496" s="817">
        <v>0</v>
      </c>
      <c r="M496" s="817">
        <v>0</v>
      </c>
      <c r="N496" s="814">
        <v>1</v>
      </c>
      <c r="O496" s="818">
        <v>1</v>
      </c>
      <c r="P496" s="817">
        <v>0</v>
      </c>
      <c r="Q496" s="819"/>
      <c r="R496" s="814">
        <v>1</v>
      </c>
      <c r="S496" s="819">
        <v>1</v>
      </c>
      <c r="T496" s="818">
        <v>1</v>
      </c>
      <c r="U496" s="820">
        <v>1</v>
      </c>
    </row>
    <row r="497" spans="1:21" ht="14.45" customHeight="1" x14ac:dyDescent="0.2">
      <c r="A497" s="813">
        <v>12</v>
      </c>
      <c r="B497" s="814" t="s">
        <v>1740</v>
      </c>
      <c r="C497" s="814" t="s">
        <v>1746</v>
      </c>
      <c r="D497" s="815" t="s">
        <v>4046</v>
      </c>
      <c r="E497" s="816" t="s">
        <v>1759</v>
      </c>
      <c r="F497" s="814" t="s">
        <v>1741</v>
      </c>
      <c r="G497" s="814" t="s">
        <v>1800</v>
      </c>
      <c r="H497" s="814" t="s">
        <v>647</v>
      </c>
      <c r="I497" s="814" t="s">
        <v>1591</v>
      </c>
      <c r="J497" s="814" t="s">
        <v>1213</v>
      </c>
      <c r="K497" s="814" t="s">
        <v>1592</v>
      </c>
      <c r="L497" s="817">
        <v>154.36000000000001</v>
      </c>
      <c r="M497" s="817">
        <v>308.72000000000003</v>
      </c>
      <c r="N497" s="814">
        <v>2</v>
      </c>
      <c r="O497" s="818">
        <v>1</v>
      </c>
      <c r="P497" s="817"/>
      <c r="Q497" s="819">
        <v>0</v>
      </c>
      <c r="R497" s="814"/>
      <c r="S497" s="819">
        <v>0</v>
      </c>
      <c r="T497" s="818"/>
      <c r="U497" s="820">
        <v>0</v>
      </c>
    </row>
    <row r="498" spans="1:21" ht="14.45" customHeight="1" x14ac:dyDescent="0.2">
      <c r="A498" s="813">
        <v>12</v>
      </c>
      <c r="B498" s="814" t="s">
        <v>1740</v>
      </c>
      <c r="C498" s="814" t="s">
        <v>1746</v>
      </c>
      <c r="D498" s="815" t="s">
        <v>4046</v>
      </c>
      <c r="E498" s="816" t="s">
        <v>1759</v>
      </c>
      <c r="F498" s="814" t="s">
        <v>1741</v>
      </c>
      <c r="G498" s="814" t="s">
        <v>1800</v>
      </c>
      <c r="H498" s="814" t="s">
        <v>329</v>
      </c>
      <c r="I498" s="814" t="s">
        <v>2667</v>
      </c>
      <c r="J498" s="814" t="s">
        <v>2668</v>
      </c>
      <c r="K498" s="814" t="s">
        <v>2669</v>
      </c>
      <c r="L498" s="817">
        <v>75.73</v>
      </c>
      <c r="M498" s="817">
        <v>151.46</v>
      </c>
      <c r="N498" s="814">
        <v>2</v>
      </c>
      <c r="O498" s="818">
        <v>1</v>
      </c>
      <c r="P498" s="817">
        <v>151.46</v>
      </c>
      <c r="Q498" s="819">
        <v>1</v>
      </c>
      <c r="R498" s="814">
        <v>2</v>
      </c>
      <c r="S498" s="819">
        <v>1</v>
      </c>
      <c r="T498" s="818">
        <v>1</v>
      </c>
      <c r="U498" s="820">
        <v>1</v>
      </c>
    </row>
    <row r="499" spans="1:21" ht="14.45" customHeight="1" x14ac:dyDescent="0.2">
      <c r="A499" s="813">
        <v>12</v>
      </c>
      <c r="B499" s="814" t="s">
        <v>1740</v>
      </c>
      <c r="C499" s="814" t="s">
        <v>1746</v>
      </c>
      <c r="D499" s="815" t="s">
        <v>4046</v>
      </c>
      <c r="E499" s="816" t="s">
        <v>1759</v>
      </c>
      <c r="F499" s="814" t="s">
        <v>1741</v>
      </c>
      <c r="G499" s="814" t="s">
        <v>1800</v>
      </c>
      <c r="H499" s="814" t="s">
        <v>329</v>
      </c>
      <c r="I499" s="814" t="s">
        <v>1811</v>
      </c>
      <c r="J499" s="814" t="s">
        <v>1213</v>
      </c>
      <c r="K499" s="814" t="s">
        <v>1812</v>
      </c>
      <c r="L499" s="817">
        <v>225.06</v>
      </c>
      <c r="M499" s="817">
        <v>450.12</v>
      </c>
      <c r="N499" s="814">
        <v>2</v>
      </c>
      <c r="O499" s="818">
        <v>2</v>
      </c>
      <c r="P499" s="817">
        <v>450.12</v>
      </c>
      <c r="Q499" s="819">
        <v>1</v>
      </c>
      <c r="R499" s="814">
        <v>2</v>
      </c>
      <c r="S499" s="819">
        <v>1</v>
      </c>
      <c r="T499" s="818">
        <v>2</v>
      </c>
      <c r="U499" s="820">
        <v>1</v>
      </c>
    </row>
    <row r="500" spans="1:21" ht="14.45" customHeight="1" x14ac:dyDescent="0.2">
      <c r="A500" s="813">
        <v>12</v>
      </c>
      <c r="B500" s="814" t="s">
        <v>1740</v>
      </c>
      <c r="C500" s="814" t="s">
        <v>1746</v>
      </c>
      <c r="D500" s="815" t="s">
        <v>4046</v>
      </c>
      <c r="E500" s="816" t="s">
        <v>1759</v>
      </c>
      <c r="F500" s="814" t="s">
        <v>1741</v>
      </c>
      <c r="G500" s="814" t="s">
        <v>2596</v>
      </c>
      <c r="H500" s="814" t="s">
        <v>329</v>
      </c>
      <c r="I500" s="814" t="s">
        <v>2670</v>
      </c>
      <c r="J500" s="814" t="s">
        <v>769</v>
      </c>
      <c r="K500" s="814" t="s">
        <v>2671</v>
      </c>
      <c r="L500" s="817">
        <v>0</v>
      </c>
      <c r="M500" s="817">
        <v>0</v>
      </c>
      <c r="N500" s="814">
        <v>1</v>
      </c>
      <c r="O500" s="818">
        <v>1</v>
      </c>
      <c r="P500" s="817">
        <v>0</v>
      </c>
      <c r="Q500" s="819"/>
      <c r="R500" s="814">
        <v>1</v>
      </c>
      <c r="S500" s="819">
        <v>1</v>
      </c>
      <c r="T500" s="818">
        <v>1</v>
      </c>
      <c r="U500" s="820">
        <v>1</v>
      </c>
    </row>
    <row r="501" spans="1:21" ht="14.45" customHeight="1" x14ac:dyDescent="0.2">
      <c r="A501" s="813">
        <v>12</v>
      </c>
      <c r="B501" s="814" t="s">
        <v>1740</v>
      </c>
      <c r="C501" s="814" t="s">
        <v>1746</v>
      </c>
      <c r="D501" s="815" t="s">
        <v>4046</v>
      </c>
      <c r="E501" s="816" t="s">
        <v>1759</v>
      </c>
      <c r="F501" s="814" t="s">
        <v>1741</v>
      </c>
      <c r="G501" s="814" t="s">
        <v>2115</v>
      </c>
      <c r="H501" s="814" t="s">
        <v>647</v>
      </c>
      <c r="I501" s="814" t="s">
        <v>1574</v>
      </c>
      <c r="J501" s="814" t="s">
        <v>1572</v>
      </c>
      <c r="K501" s="814" t="s">
        <v>1575</v>
      </c>
      <c r="L501" s="817">
        <v>84.18</v>
      </c>
      <c r="M501" s="817">
        <v>84.18</v>
      </c>
      <c r="N501" s="814">
        <v>1</v>
      </c>
      <c r="O501" s="818">
        <v>1</v>
      </c>
      <c r="P501" s="817">
        <v>84.18</v>
      </c>
      <c r="Q501" s="819">
        <v>1</v>
      </c>
      <c r="R501" s="814">
        <v>1</v>
      </c>
      <c r="S501" s="819">
        <v>1</v>
      </c>
      <c r="T501" s="818">
        <v>1</v>
      </c>
      <c r="U501" s="820">
        <v>1</v>
      </c>
    </row>
    <row r="502" spans="1:21" ht="14.45" customHeight="1" x14ac:dyDescent="0.2">
      <c r="A502" s="813">
        <v>12</v>
      </c>
      <c r="B502" s="814" t="s">
        <v>1740</v>
      </c>
      <c r="C502" s="814" t="s">
        <v>1746</v>
      </c>
      <c r="D502" s="815" t="s">
        <v>4046</v>
      </c>
      <c r="E502" s="816" t="s">
        <v>1759</v>
      </c>
      <c r="F502" s="814" t="s">
        <v>1742</v>
      </c>
      <c r="G502" s="814" t="s">
        <v>2128</v>
      </c>
      <c r="H502" s="814" t="s">
        <v>329</v>
      </c>
      <c r="I502" s="814" t="s">
        <v>2607</v>
      </c>
      <c r="J502" s="814" t="s">
        <v>2016</v>
      </c>
      <c r="K502" s="814"/>
      <c r="L502" s="817">
        <v>0</v>
      </c>
      <c r="M502" s="817">
        <v>0</v>
      </c>
      <c r="N502" s="814">
        <v>2</v>
      </c>
      <c r="O502" s="818">
        <v>2</v>
      </c>
      <c r="P502" s="817">
        <v>0</v>
      </c>
      <c r="Q502" s="819"/>
      <c r="R502" s="814">
        <v>2</v>
      </c>
      <c r="S502" s="819">
        <v>1</v>
      </c>
      <c r="T502" s="818">
        <v>2</v>
      </c>
      <c r="U502" s="820">
        <v>1</v>
      </c>
    </row>
    <row r="503" spans="1:21" ht="14.45" customHeight="1" x14ac:dyDescent="0.2">
      <c r="A503" s="813">
        <v>12</v>
      </c>
      <c r="B503" s="814" t="s">
        <v>1740</v>
      </c>
      <c r="C503" s="814" t="s">
        <v>1746</v>
      </c>
      <c r="D503" s="815" t="s">
        <v>4046</v>
      </c>
      <c r="E503" s="816" t="s">
        <v>1759</v>
      </c>
      <c r="F503" s="814" t="s">
        <v>1742</v>
      </c>
      <c r="G503" s="814" t="s">
        <v>2128</v>
      </c>
      <c r="H503" s="814" t="s">
        <v>329</v>
      </c>
      <c r="I503" s="814" t="s">
        <v>2672</v>
      </c>
      <c r="J503" s="814" t="s">
        <v>2016</v>
      </c>
      <c r="K503" s="814"/>
      <c r="L503" s="817">
        <v>0</v>
      </c>
      <c r="M503" s="817">
        <v>0</v>
      </c>
      <c r="N503" s="814">
        <v>1</v>
      </c>
      <c r="O503" s="818">
        <v>1</v>
      </c>
      <c r="P503" s="817">
        <v>0</v>
      </c>
      <c r="Q503" s="819"/>
      <c r="R503" s="814">
        <v>1</v>
      </c>
      <c r="S503" s="819">
        <v>1</v>
      </c>
      <c r="T503" s="818">
        <v>1</v>
      </c>
      <c r="U503" s="820">
        <v>1</v>
      </c>
    </row>
    <row r="504" spans="1:21" ht="14.45" customHeight="1" x14ac:dyDescent="0.2">
      <c r="A504" s="813">
        <v>12</v>
      </c>
      <c r="B504" s="814" t="s">
        <v>1740</v>
      </c>
      <c r="C504" s="814" t="s">
        <v>1746</v>
      </c>
      <c r="D504" s="815" t="s">
        <v>4046</v>
      </c>
      <c r="E504" s="816" t="s">
        <v>1759</v>
      </c>
      <c r="F504" s="814" t="s">
        <v>1743</v>
      </c>
      <c r="G504" s="814" t="s">
        <v>1787</v>
      </c>
      <c r="H504" s="814" t="s">
        <v>329</v>
      </c>
      <c r="I504" s="814" t="s">
        <v>1788</v>
      </c>
      <c r="J504" s="814" t="s">
        <v>1789</v>
      </c>
      <c r="K504" s="814" t="s">
        <v>1790</v>
      </c>
      <c r="L504" s="817">
        <v>168.55</v>
      </c>
      <c r="M504" s="817">
        <v>674.2</v>
      </c>
      <c r="N504" s="814">
        <v>4</v>
      </c>
      <c r="O504" s="818">
        <v>2</v>
      </c>
      <c r="P504" s="817"/>
      <c r="Q504" s="819">
        <v>0</v>
      </c>
      <c r="R504" s="814"/>
      <c r="S504" s="819">
        <v>0</v>
      </c>
      <c r="T504" s="818"/>
      <c r="U504" s="820">
        <v>0</v>
      </c>
    </row>
    <row r="505" spans="1:21" ht="14.45" customHeight="1" x14ac:dyDescent="0.2">
      <c r="A505" s="813">
        <v>12</v>
      </c>
      <c r="B505" s="814" t="s">
        <v>1740</v>
      </c>
      <c r="C505" s="814" t="s">
        <v>1746</v>
      </c>
      <c r="D505" s="815" t="s">
        <v>4046</v>
      </c>
      <c r="E505" s="816" t="s">
        <v>1761</v>
      </c>
      <c r="F505" s="814" t="s">
        <v>1741</v>
      </c>
      <c r="G505" s="814" t="s">
        <v>2404</v>
      </c>
      <c r="H505" s="814" t="s">
        <v>329</v>
      </c>
      <c r="I505" s="814" t="s">
        <v>2641</v>
      </c>
      <c r="J505" s="814" t="s">
        <v>2406</v>
      </c>
      <c r="K505" s="814" t="s">
        <v>2642</v>
      </c>
      <c r="L505" s="817">
        <v>70.48</v>
      </c>
      <c r="M505" s="817">
        <v>70.48</v>
      </c>
      <c r="N505" s="814">
        <v>1</v>
      </c>
      <c r="O505" s="818">
        <v>1</v>
      </c>
      <c r="P505" s="817">
        <v>70.48</v>
      </c>
      <c r="Q505" s="819">
        <v>1</v>
      </c>
      <c r="R505" s="814">
        <v>1</v>
      </c>
      <c r="S505" s="819">
        <v>1</v>
      </c>
      <c r="T505" s="818">
        <v>1</v>
      </c>
      <c r="U505" s="820">
        <v>1</v>
      </c>
    </row>
    <row r="506" spans="1:21" ht="14.45" customHeight="1" x14ac:dyDescent="0.2">
      <c r="A506" s="813">
        <v>12</v>
      </c>
      <c r="B506" s="814" t="s">
        <v>1740</v>
      </c>
      <c r="C506" s="814" t="s">
        <v>1746</v>
      </c>
      <c r="D506" s="815" t="s">
        <v>4046</v>
      </c>
      <c r="E506" s="816" t="s">
        <v>1761</v>
      </c>
      <c r="F506" s="814" t="s">
        <v>1741</v>
      </c>
      <c r="G506" s="814" t="s">
        <v>2408</v>
      </c>
      <c r="H506" s="814" t="s">
        <v>329</v>
      </c>
      <c r="I506" s="814" t="s">
        <v>2673</v>
      </c>
      <c r="J506" s="814" t="s">
        <v>2410</v>
      </c>
      <c r="K506" s="814" t="s">
        <v>2674</v>
      </c>
      <c r="L506" s="817">
        <v>0</v>
      </c>
      <c r="M506" s="817">
        <v>0</v>
      </c>
      <c r="N506" s="814">
        <v>1</v>
      </c>
      <c r="O506" s="818">
        <v>1</v>
      </c>
      <c r="P506" s="817"/>
      <c r="Q506" s="819"/>
      <c r="R506" s="814"/>
      <c r="S506" s="819">
        <v>0</v>
      </c>
      <c r="T506" s="818"/>
      <c r="U506" s="820">
        <v>0</v>
      </c>
    </row>
    <row r="507" spans="1:21" ht="14.45" customHeight="1" x14ac:dyDescent="0.2">
      <c r="A507" s="813">
        <v>12</v>
      </c>
      <c r="B507" s="814" t="s">
        <v>1740</v>
      </c>
      <c r="C507" s="814" t="s">
        <v>1746</v>
      </c>
      <c r="D507" s="815" t="s">
        <v>4046</v>
      </c>
      <c r="E507" s="816" t="s">
        <v>1761</v>
      </c>
      <c r="F507" s="814" t="s">
        <v>1741</v>
      </c>
      <c r="G507" s="814" t="s">
        <v>1847</v>
      </c>
      <c r="H507" s="814" t="s">
        <v>647</v>
      </c>
      <c r="I507" s="814" t="s">
        <v>1665</v>
      </c>
      <c r="J507" s="814" t="s">
        <v>656</v>
      </c>
      <c r="K507" s="814" t="s">
        <v>657</v>
      </c>
      <c r="L507" s="817">
        <v>72.55</v>
      </c>
      <c r="M507" s="817">
        <v>72.55</v>
      </c>
      <c r="N507" s="814">
        <v>1</v>
      </c>
      <c r="O507" s="818">
        <v>0.5</v>
      </c>
      <c r="P507" s="817">
        <v>72.55</v>
      </c>
      <c r="Q507" s="819">
        <v>1</v>
      </c>
      <c r="R507" s="814">
        <v>1</v>
      </c>
      <c r="S507" s="819">
        <v>1</v>
      </c>
      <c r="T507" s="818">
        <v>0.5</v>
      </c>
      <c r="U507" s="820">
        <v>1</v>
      </c>
    </row>
    <row r="508" spans="1:21" ht="14.45" customHeight="1" x14ac:dyDescent="0.2">
      <c r="A508" s="813">
        <v>12</v>
      </c>
      <c r="B508" s="814" t="s">
        <v>1740</v>
      </c>
      <c r="C508" s="814" t="s">
        <v>1746</v>
      </c>
      <c r="D508" s="815" t="s">
        <v>4046</v>
      </c>
      <c r="E508" s="816" t="s">
        <v>1761</v>
      </c>
      <c r="F508" s="814" t="s">
        <v>1741</v>
      </c>
      <c r="G508" s="814" t="s">
        <v>1853</v>
      </c>
      <c r="H508" s="814" t="s">
        <v>329</v>
      </c>
      <c r="I508" s="814" t="s">
        <v>1854</v>
      </c>
      <c r="J508" s="814" t="s">
        <v>1855</v>
      </c>
      <c r="K508" s="814" t="s">
        <v>1856</v>
      </c>
      <c r="L508" s="817">
        <v>0</v>
      </c>
      <c r="M508" s="817">
        <v>0</v>
      </c>
      <c r="N508" s="814">
        <v>2</v>
      </c>
      <c r="O508" s="818">
        <v>1</v>
      </c>
      <c r="P508" s="817">
        <v>0</v>
      </c>
      <c r="Q508" s="819"/>
      <c r="R508" s="814">
        <v>2</v>
      </c>
      <c r="S508" s="819">
        <v>1</v>
      </c>
      <c r="T508" s="818">
        <v>1</v>
      </c>
      <c r="U508" s="820">
        <v>1</v>
      </c>
    </row>
    <row r="509" spans="1:21" ht="14.45" customHeight="1" x14ac:dyDescent="0.2">
      <c r="A509" s="813">
        <v>12</v>
      </c>
      <c r="B509" s="814" t="s">
        <v>1740</v>
      </c>
      <c r="C509" s="814" t="s">
        <v>1746</v>
      </c>
      <c r="D509" s="815" t="s">
        <v>4046</v>
      </c>
      <c r="E509" s="816" t="s">
        <v>1761</v>
      </c>
      <c r="F509" s="814" t="s">
        <v>1741</v>
      </c>
      <c r="G509" s="814" t="s">
        <v>1853</v>
      </c>
      <c r="H509" s="814" t="s">
        <v>329</v>
      </c>
      <c r="I509" s="814" t="s">
        <v>2266</v>
      </c>
      <c r="J509" s="814" t="s">
        <v>2267</v>
      </c>
      <c r="K509" s="814" t="s">
        <v>2268</v>
      </c>
      <c r="L509" s="817">
        <v>0</v>
      </c>
      <c r="M509" s="817">
        <v>0</v>
      </c>
      <c r="N509" s="814">
        <v>3</v>
      </c>
      <c r="O509" s="818">
        <v>1</v>
      </c>
      <c r="P509" s="817"/>
      <c r="Q509" s="819"/>
      <c r="R509" s="814"/>
      <c r="S509" s="819">
        <v>0</v>
      </c>
      <c r="T509" s="818"/>
      <c r="U509" s="820">
        <v>0</v>
      </c>
    </row>
    <row r="510" spans="1:21" ht="14.45" customHeight="1" x14ac:dyDescent="0.2">
      <c r="A510" s="813">
        <v>12</v>
      </c>
      <c r="B510" s="814" t="s">
        <v>1740</v>
      </c>
      <c r="C510" s="814" t="s">
        <v>1746</v>
      </c>
      <c r="D510" s="815" t="s">
        <v>4046</v>
      </c>
      <c r="E510" s="816" t="s">
        <v>1761</v>
      </c>
      <c r="F510" s="814" t="s">
        <v>1741</v>
      </c>
      <c r="G510" s="814" t="s">
        <v>1877</v>
      </c>
      <c r="H510" s="814" t="s">
        <v>647</v>
      </c>
      <c r="I510" s="814" t="s">
        <v>1878</v>
      </c>
      <c r="J510" s="814" t="s">
        <v>1879</v>
      </c>
      <c r="K510" s="814" t="s">
        <v>1880</v>
      </c>
      <c r="L510" s="817">
        <v>1091.0899999999999</v>
      </c>
      <c r="M510" s="817">
        <v>3273.2699999999995</v>
      </c>
      <c r="N510" s="814">
        <v>3</v>
      </c>
      <c r="O510" s="818">
        <v>0.5</v>
      </c>
      <c r="P510" s="817">
        <v>3273.2699999999995</v>
      </c>
      <c r="Q510" s="819">
        <v>1</v>
      </c>
      <c r="R510" s="814">
        <v>3</v>
      </c>
      <c r="S510" s="819">
        <v>1</v>
      </c>
      <c r="T510" s="818">
        <v>0.5</v>
      </c>
      <c r="U510" s="820">
        <v>1</v>
      </c>
    </row>
    <row r="511" spans="1:21" ht="14.45" customHeight="1" x14ac:dyDescent="0.2">
      <c r="A511" s="813">
        <v>12</v>
      </c>
      <c r="B511" s="814" t="s">
        <v>1740</v>
      </c>
      <c r="C511" s="814" t="s">
        <v>1746</v>
      </c>
      <c r="D511" s="815" t="s">
        <v>4046</v>
      </c>
      <c r="E511" s="816" t="s">
        <v>1761</v>
      </c>
      <c r="F511" s="814" t="s">
        <v>1741</v>
      </c>
      <c r="G511" s="814" t="s">
        <v>2278</v>
      </c>
      <c r="H511" s="814" t="s">
        <v>329</v>
      </c>
      <c r="I511" s="814" t="s">
        <v>2675</v>
      </c>
      <c r="J511" s="814" t="s">
        <v>2280</v>
      </c>
      <c r="K511" s="814" t="s">
        <v>2676</v>
      </c>
      <c r="L511" s="817">
        <v>58.77</v>
      </c>
      <c r="M511" s="817">
        <v>58.77</v>
      </c>
      <c r="N511" s="814">
        <v>1</v>
      </c>
      <c r="O511" s="818">
        <v>1</v>
      </c>
      <c r="P511" s="817">
        <v>58.77</v>
      </c>
      <c r="Q511" s="819">
        <v>1</v>
      </c>
      <c r="R511" s="814">
        <v>1</v>
      </c>
      <c r="S511" s="819">
        <v>1</v>
      </c>
      <c r="T511" s="818">
        <v>1</v>
      </c>
      <c r="U511" s="820">
        <v>1</v>
      </c>
    </row>
    <row r="512" spans="1:21" ht="14.45" customHeight="1" x14ac:dyDescent="0.2">
      <c r="A512" s="813">
        <v>12</v>
      </c>
      <c r="B512" s="814" t="s">
        <v>1740</v>
      </c>
      <c r="C512" s="814" t="s">
        <v>1746</v>
      </c>
      <c r="D512" s="815" t="s">
        <v>4046</v>
      </c>
      <c r="E512" s="816" t="s">
        <v>1761</v>
      </c>
      <c r="F512" s="814" t="s">
        <v>1741</v>
      </c>
      <c r="G512" s="814" t="s">
        <v>2422</v>
      </c>
      <c r="H512" s="814" t="s">
        <v>647</v>
      </c>
      <c r="I512" s="814" t="s">
        <v>2423</v>
      </c>
      <c r="J512" s="814" t="s">
        <v>1505</v>
      </c>
      <c r="K512" s="814" t="s">
        <v>640</v>
      </c>
      <c r="L512" s="817">
        <v>117.03</v>
      </c>
      <c r="M512" s="817">
        <v>234.06</v>
      </c>
      <c r="N512" s="814">
        <v>2</v>
      </c>
      <c r="O512" s="818">
        <v>2</v>
      </c>
      <c r="P512" s="817">
        <v>117.03</v>
      </c>
      <c r="Q512" s="819">
        <v>0.5</v>
      </c>
      <c r="R512" s="814">
        <v>1</v>
      </c>
      <c r="S512" s="819">
        <v>0.5</v>
      </c>
      <c r="T512" s="818">
        <v>1</v>
      </c>
      <c r="U512" s="820">
        <v>0.5</v>
      </c>
    </row>
    <row r="513" spans="1:21" ht="14.45" customHeight="1" x14ac:dyDescent="0.2">
      <c r="A513" s="813">
        <v>12</v>
      </c>
      <c r="B513" s="814" t="s">
        <v>1740</v>
      </c>
      <c r="C513" s="814" t="s">
        <v>1746</v>
      </c>
      <c r="D513" s="815" t="s">
        <v>4046</v>
      </c>
      <c r="E513" s="816" t="s">
        <v>1761</v>
      </c>
      <c r="F513" s="814" t="s">
        <v>1741</v>
      </c>
      <c r="G513" s="814" t="s">
        <v>2425</v>
      </c>
      <c r="H513" s="814" t="s">
        <v>329</v>
      </c>
      <c r="I513" s="814" t="s">
        <v>2426</v>
      </c>
      <c r="J513" s="814" t="s">
        <v>2427</v>
      </c>
      <c r="K513" s="814" t="s">
        <v>2428</v>
      </c>
      <c r="L513" s="817">
        <v>0</v>
      </c>
      <c r="M513" s="817">
        <v>0</v>
      </c>
      <c r="N513" s="814">
        <v>1</v>
      </c>
      <c r="O513" s="818">
        <v>0.5</v>
      </c>
      <c r="P513" s="817">
        <v>0</v>
      </c>
      <c r="Q513" s="819"/>
      <c r="R513" s="814">
        <v>1</v>
      </c>
      <c r="S513" s="819">
        <v>1</v>
      </c>
      <c r="T513" s="818">
        <v>0.5</v>
      </c>
      <c r="U513" s="820">
        <v>1</v>
      </c>
    </row>
    <row r="514" spans="1:21" ht="14.45" customHeight="1" x14ac:dyDescent="0.2">
      <c r="A514" s="813">
        <v>12</v>
      </c>
      <c r="B514" s="814" t="s">
        <v>1740</v>
      </c>
      <c r="C514" s="814" t="s">
        <v>1746</v>
      </c>
      <c r="D514" s="815" t="s">
        <v>4046</v>
      </c>
      <c r="E514" s="816" t="s">
        <v>1761</v>
      </c>
      <c r="F514" s="814" t="s">
        <v>1741</v>
      </c>
      <c r="G514" s="814" t="s">
        <v>1822</v>
      </c>
      <c r="H514" s="814" t="s">
        <v>647</v>
      </c>
      <c r="I514" s="814" t="s">
        <v>1601</v>
      </c>
      <c r="J514" s="814" t="s">
        <v>1602</v>
      </c>
      <c r="K514" s="814" t="s">
        <v>1603</v>
      </c>
      <c r="L514" s="817">
        <v>168.41</v>
      </c>
      <c r="M514" s="817">
        <v>2357.7399999999998</v>
      </c>
      <c r="N514" s="814">
        <v>14</v>
      </c>
      <c r="O514" s="818">
        <v>7.5</v>
      </c>
      <c r="P514" s="817">
        <v>1347.28</v>
      </c>
      <c r="Q514" s="819">
        <v>0.57142857142857151</v>
      </c>
      <c r="R514" s="814">
        <v>8</v>
      </c>
      <c r="S514" s="819">
        <v>0.5714285714285714</v>
      </c>
      <c r="T514" s="818">
        <v>4.5</v>
      </c>
      <c r="U514" s="820">
        <v>0.6</v>
      </c>
    </row>
    <row r="515" spans="1:21" ht="14.45" customHeight="1" x14ac:dyDescent="0.2">
      <c r="A515" s="813">
        <v>12</v>
      </c>
      <c r="B515" s="814" t="s">
        <v>1740</v>
      </c>
      <c r="C515" s="814" t="s">
        <v>1746</v>
      </c>
      <c r="D515" s="815" t="s">
        <v>4046</v>
      </c>
      <c r="E515" s="816" t="s">
        <v>1761</v>
      </c>
      <c r="F515" s="814" t="s">
        <v>1741</v>
      </c>
      <c r="G515" s="814" t="s">
        <v>1891</v>
      </c>
      <c r="H515" s="814" t="s">
        <v>329</v>
      </c>
      <c r="I515" s="814" t="s">
        <v>1892</v>
      </c>
      <c r="J515" s="814" t="s">
        <v>1893</v>
      </c>
      <c r="K515" s="814" t="s">
        <v>1603</v>
      </c>
      <c r="L515" s="817">
        <v>78.33</v>
      </c>
      <c r="M515" s="817">
        <v>704.97</v>
      </c>
      <c r="N515" s="814">
        <v>9</v>
      </c>
      <c r="O515" s="818">
        <v>7</v>
      </c>
      <c r="P515" s="817">
        <v>156.66</v>
      </c>
      <c r="Q515" s="819">
        <v>0.22222222222222221</v>
      </c>
      <c r="R515" s="814">
        <v>2</v>
      </c>
      <c r="S515" s="819">
        <v>0.22222222222222221</v>
      </c>
      <c r="T515" s="818">
        <v>2</v>
      </c>
      <c r="U515" s="820">
        <v>0.2857142857142857</v>
      </c>
    </row>
    <row r="516" spans="1:21" ht="14.45" customHeight="1" x14ac:dyDescent="0.2">
      <c r="A516" s="813">
        <v>12</v>
      </c>
      <c r="B516" s="814" t="s">
        <v>1740</v>
      </c>
      <c r="C516" s="814" t="s">
        <v>1746</v>
      </c>
      <c r="D516" s="815" t="s">
        <v>4046</v>
      </c>
      <c r="E516" s="816" t="s">
        <v>1761</v>
      </c>
      <c r="F516" s="814" t="s">
        <v>1741</v>
      </c>
      <c r="G516" s="814" t="s">
        <v>1891</v>
      </c>
      <c r="H516" s="814" t="s">
        <v>329</v>
      </c>
      <c r="I516" s="814" t="s">
        <v>1894</v>
      </c>
      <c r="J516" s="814" t="s">
        <v>1893</v>
      </c>
      <c r="K516" s="814" t="s">
        <v>1885</v>
      </c>
      <c r="L516" s="817">
        <v>39.17</v>
      </c>
      <c r="M516" s="817">
        <v>78.34</v>
      </c>
      <c r="N516" s="814">
        <v>2</v>
      </c>
      <c r="O516" s="818">
        <v>1</v>
      </c>
      <c r="P516" s="817"/>
      <c r="Q516" s="819">
        <v>0</v>
      </c>
      <c r="R516" s="814"/>
      <c r="S516" s="819">
        <v>0</v>
      </c>
      <c r="T516" s="818"/>
      <c r="U516" s="820">
        <v>0</v>
      </c>
    </row>
    <row r="517" spans="1:21" ht="14.45" customHeight="1" x14ac:dyDescent="0.2">
      <c r="A517" s="813">
        <v>12</v>
      </c>
      <c r="B517" s="814" t="s">
        <v>1740</v>
      </c>
      <c r="C517" s="814" t="s">
        <v>1746</v>
      </c>
      <c r="D517" s="815" t="s">
        <v>4046</v>
      </c>
      <c r="E517" s="816" t="s">
        <v>1761</v>
      </c>
      <c r="F517" s="814" t="s">
        <v>1741</v>
      </c>
      <c r="G517" s="814" t="s">
        <v>1891</v>
      </c>
      <c r="H517" s="814" t="s">
        <v>329</v>
      </c>
      <c r="I517" s="814" t="s">
        <v>1895</v>
      </c>
      <c r="J517" s="814" t="s">
        <v>1893</v>
      </c>
      <c r="K517" s="814" t="s">
        <v>1603</v>
      </c>
      <c r="L517" s="817">
        <v>78.33</v>
      </c>
      <c r="M517" s="817">
        <v>234.99</v>
      </c>
      <c r="N517" s="814">
        <v>3</v>
      </c>
      <c r="O517" s="818">
        <v>1.5</v>
      </c>
      <c r="P517" s="817"/>
      <c r="Q517" s="819">
        <v>0</v>
      </c>
      <c r="R517" s="814"/>
      <c r="S517" s="819">
        <v>0</v>
      </c>
      <c r="T517" s="818"/>
      <c r="U517" s="820">
        <v>0</v>
      </c>
    </row>
    <row r="518" spans="1:21" ht="14.45" customHeight="1" x14ac:dyDescent="0.2">
      <c r="A518" s="813">
        <v>12</v>
      </c>
      <c r="B518" s="814" t="s">
        <v>1740</v>
      </c>
      <c r="C518" s="814" t="s">
        <v>1746</v>
      </c>
      <c r="D518" s="815" t="s">
        <v>4046</v>
      </c>
      <c r="E518" s="816" t="s">
        <v>1761</v>
      </c>
      <c r="F518" s="814" t="s">
        <v>1741</v>
      </c>
      <c r="G518" s="814" t="s">
        <v>1896</v>
      </c>
      <c r="H518" s="814" t="s">
        <v>329</v>
      </c>
      <c r="I518" s="814" t="s">
        <v>2677</v>
      </c>
      <c r="J518" s="814" t="s">
        <v>1898</v>
      </c>
      <c r="K518" s="814" t="s">
        <v>2678</v>
      </c>
      <c r="L518" s="817">
        <v>0</v>
      </c>
      <c r="M518" s="817">
        <v>0</v>
      </c>
      <c r="N518" s="814">
        <v>1</v>
      </c>
      <c r="O518" s="818">
        <v>1</v>
      </c>
      <c r="P518" s="817">
        <v>0</v>
      </c>
      <c r="Q518" s="819"/>
      <c r="R518" s="814">
        <v>1</v>
      </c>
      <c r="S518" s="819">
        <v>1</v>
      </c>
      <c r="T518" s="818">
        <v>1</v>
      </c>
      <c r="U518" s="820">
        <v>1</v>
      </c>
    </row>
    <row r="519" spans="1:21" ht="14.45" customHeight="1" x14ac:dyDescent="0.2">
      <c r="A519" s="813">
        <v>12</v>
      </c>
      <c r="B519" s="814" t="s">
        <v>1740</v>
      </c>
      <c r="C519" s="814" t="s">
        <v>1746</v>
      </c>
      <c r="D519" s="815" t="s">
        <v>4046</v>
      </c>
      <c r="E519" s="816" t="s">
        <v>1761</v>
      </c>
      <c r="F519" s="814" t="s">
        <v>1741</v>
      </c>
      <c r="G519" s="814" t="s">
        <v>2679</v>
      </c>
      <c r="H519" s="814" t="s">
        <v>329</v>
      </c>
      <c r="I519" s="814" t="s">
        <v>2680</v>
      </c>
      <c r="J519" s="814" t="s">
        <v>2681</v>
      </c>
      <c r="K519" s="814" t="s">
        <v>2682</v>
      </c>
      <c r="L519" s="817">
        <v>176.32</v>
      </c>
      <c r="M519" s="817">
        <v>176.32</v>
      </c>
      <c r="N519" s="814">
        <v>1</v>
      </c>
      <c r="O519" s="818">
        <v>1</v>
      </c>
      <c r="P519" s="817"/>
      <c r="Q519" s="819">
        <v>0</v>
      </c>
      <c r="R519" s="814"/>
      <c r="S519" s="819">
        <v>0</v>
      </c>
      <c r="T519" s="818"/>
      <c r="U519" s="820">
        <v>0</v>
      </c>
    </row>
    <row r="520" spans="1:21" ht="14.45" customHeight="1" x14ac:dyDescent="0.2">
      <c r="A520" s="813">
        <v>12</v>
      </c>
      <c r="B520" s="814" t="s">
        <v>1740</v>
      </c>
      <c r="C520" s="814" t="s">
        <v>1746</v>
      </c>
      <c r="D520" s="815" t="s">
        <v>4046</v>
      </c>
      <c r="E520" s="816" t="s">
        <v>1761</v>
      </c>
      <c r="F520" s="814" t="s">
        <v>1741</v>
      </c>
      <c r="G520" s="814" t="s">
        <v>2435</v>
      </c>
      <c r="H520" s="814" t="s">
        <v>329</v>
      </c>
      <c r="I520" s="814" t="s">
        <v>2683</v>
      </c>
      <c r="J520" s="814" t="s">
        <v>765</v>
      </c>
      <c r="K520" s="814" t="s">
        <v>2684</v>
      </c>
      <c r="L520" s="817">
        <v>93.61</v>
      </c>
      <c r="M520" s="817">
        <v>187.22</v>
      </c>
      <c r="N520" s="814">
        <v>2</v>
      </c>
      <c r="O520" s="818">
        <v>2</v>
      </c>
      <c r="P520" s="817">
        <v>93.61</v>
      </c>
      <c r="Q520" s="819">
        <v>0.5</v>
      </c>
      <c r="R520" s="814">
        <v>1</v>
      </c>
      <c r="S520" s="819">
        <v>0.5</v>
      </c>
      <c r="T520" s="818">
        <v>1</v>
      </c>
      <c r="U520" s="820">
        <v>0.5</v>
      </c>
    </row>
    <row r="521" spans="1:21" ht="14.45" customHeight="1" x14ac:dyDescent="0.2">
      <c r="A521" s="813">
        <v>12</v>
      </c>
      <c r="B521" s="814" t="s">
        <v>1740</v>
      </c>
      <c r="C521" s="814" t="s">
        <v>1746</v>
      </c>
      <c r="D521" s="815" t="s">
        <v>4046</v>
      </c>
      <c r="E521" s="816" t="s">
        <v>1761</v>
      </c>
      <c r="F521" s="814" t="s">
        <v>1741</v>
      </c>
      <c r="G521" s="814" t="s">
        <v>1844</v>
      </c>
      <c r="H521" s="814" t="s">
        <v>329</v>
      </c>
      <c r="I521" s="814" t="s">
        <v>1910</v>
      </c>
      <c r="J521" s="814" t="s">
        <v>1911</v>
      </c>
      <c r="K521" s="814" t="s">
        <v>1912</v>
      </c>
      <c r="L521" s="817">
        <v>52.87</v>
      </c>
      <c r="M521" s="817">
        <v>52.87</v>
      </c>
      <c r="N521" s="814">
        <v>1</v>
      </c>
      <c r="O521" s="818">
        <v>1</v>
      </c>
      <c r="P521" s="817"/>
      <c r="Q521" s="819">
        <v>0</v>
      </c>
      <c r="R521" s="814"/>
      <c r="S521" s="819">
        <v>0</v>
      </c>
      <c r="T521" s="818"/>
      <c r="U521" s="820">
        <v>0</v>
      </c>
    </row>
    <row r="522" spans="1:21" ht="14.45" customHeight="1" x14ac:dyDescent="0.2">
      <c r="A522" s="813">
        <v>12</v>
      </c>
      <c r="B522" s="814" t="s">
        <v>1740</v>
      </c>
      <c r="C522" s="814" t="s">
        <v>1746</v>
      </c>
      <c r="D522" s="815" t="s">
        <v>4046</v>
      </c>
      <c r="E522" s="816" t="s">
        <v>1761</v>
      </c>
      <c r="F522" s="814" t="s">
        <v>1741</v>
      </c>
      <c r="G522" s="814" t="s">
        <v>1844</v>
      </c>
      <c r="H522" s="814" t="s">
        <v>329</v>
      </c>
      <c r="I522" s="814" t="s">
        <v>2685</v>
      </c>
      <c r="J522" s="814" t="s">
        <v>1914</v>
      </c>
      <c r="K522" s="814" t="s">
        <v>704</v>
      </c>
      <c r="L522" s="817">
        <v>234.94</v>
      </c>
      <c r="M522" s="817">
        <v>234.94</v>
      </c>
      <c r="N522" s="814">
        <v>1</v>
      </c>
      <c r="O522" s="818">
        <v>1</v>
      </c>
      <c r="P522" s="817">
        <v>234.94</v>
      </c>
      <c r="Q522" s="819">
        <v>1</v>
      </c>
      <c r="R522" s="814">
        <v>1</v>
      </c>
      <c r="S522" s="819">
        <v>1</v>
      </c>
      <c r="T522" s="818">
        <v>1</v>
      </c>
      <c r="U522" s="820">
        <v>1</v>
      </c>
    </row>
    <row r="523" spans="1:21" ht="14.45" customHeight="1" x14ac:dyDescent="0.2">
      <c r="A523" s="813">
        <v>12</v>
      </c>
      <c r="B523" s="814" t="s">
        <v>1740</v>
      </c>
      <c r="C523" s="814" t="s">
        <v>1746</v>
      </c>
      <c r="D523" s="815" t="s">
        <v>4046</v>
      </c>
      <c r="E523" s="816" t="s">
        <v>1761</v>
      </c>
      <c r="F523" s="814" t="s">
        <v>1741</v>
      </c>
      <c r="G523" s="814" t="s">
        <v>1927</v>
      </c>
      <c r="H523" s="814" t="s">
        <v>329</v>
      </c>
      <c r="I523" s="814" t="s">
        <v>2686</v>
      </c>
      <c r="J523" s="814" t="s">
        <v>1929</v>
      </c>
      <c r="K523" s="814" t="s">
        <v>2294</v>
      </c>
      <c r="L523" s="817">
        <v>46.75</v>
      </c>
      <c r="M523" s="817">
        <v>140.25</v>
      </c>
      <c r="N523" s="814">
        <v>3</v>
      </c>
      <c r="O523" s="818">
        <v>1</v>
      </c>
      <c r="P523" s="817"/>
      <c r="Q523" s="819">
        <v>0</v>
      </c>
      <c r="R523" s="814"/>
      <c r="S523" s="819">
        <v>0</v>
      </c>
      <c r="T523" s="818"/>
      <c r="U523" s="820">
        <v>0</v>
      </c>
    </row>
    <row r="524" spans="1:21" ht="14.45" customHeight="1" x14ac:dyDescent="0.2">
      <c r="A524" s="813">
        <v>12</v>
      </c>
      <c r="B524" s="814" t="s">
        <v>1740</v>
      </c>
      <c r="C524" s="814" t="s">
        <v>1746</v>
      </c>
      <c r="D524" s="815" t="s">
        <v>4046</v>
      </c>
      <c r="E524" s="816" t="s">
        <v>1761</v>
      </c>
      <c r="F524" s="814" t="s">
        <v>1741</v>
      </c>
      <c r="G524" s="814" t="s">
        <v>2687</v>
      </c>
      <c r="H524" s="814" t="s">
        <v>329</v>
      </c>
      <c r="I524" s="814" t="s">
        <v>2688</v>
      </c>
      <c r="J524" s="814" t="s">
        <v>2689</v>
      </c>
      <c r="K524" s="814" t="s">
        <v>2690</v>
      </c>
      <c r="L524" s="817">
        <v>525.29</v>
      </c>
      <c r="M524" s="817">
        <v>525.29</v>
      </c>
      <c r="N524" s="814">
        <v>1</v>
      </c>
      <c r="O524" s="818">
        <v>0.5</v>
      </c>
      <c r="P524" s="817"/>
      <c r="Q524" s="819">
        <v>0</v>
      </c>
      <c r="R524" s="814"/>
      <c r="S524" s="819">
        <v>0</v>
      </c>
      <c r="T524" s="818"/>
      <c r="U524" s="820">
        <v>0</v>
      </c>
    </row>
    <row r="525" spans="1:21" ht="14.45" customHeight="1" x14ac:dyDescent="0.2">
      <c r="A525" s="813">
        <v>12</v>
      </c>
      <c r="B525" s="814" t="s">
        <v>1740</v>
      </c>
      <c r="C525" s="814" t="s">
        <v>1746</v>
      </c>
      <c r="D525" s="815" t="s">
        <v>4046</v>
      </c>
      <c r="E525" s="816" t="s">
        <v>1761</v>
      </c>
      <c r="F525" s="814" t="s">
        <v>1741</v>
      </c>
      <c r="G525" s="814" t="s">
        <v>2691</v>
      </c>
      <c r="H525" s="814" t="s">
        <v>329</v>
      </c>
      <c r="I525" s="814" t="s">
        <v>2692</v>
      </c>
      <c r="J525" s="814" t="s">
        <v>2693</v>
      </c>
      <c r="K525" s="814" t="s">
        <v>2694</v>
      </c>
      <c r="L525" s="817">
        <v>0</v>
      </c>
      <c r="M525" s="817">
        <v>0</v>
      </c>
      <c r="N525" s="814">
        <v>2</v>
      </c>
      <c r="O525" s="818">
        <v>1.5</v>
      </c>
      <c r="P525" s="817">
        <v>0</v>
      </c>
      <c r="Q525" s="819"/>
      <c r="R525" s="814">
        <v>1</v>
      </c>
      <c r="S525" s="819">
        <v>0.5</v>
      </c>
      <c r="T525" s="818">
        <v>1</v>
      </c>
      <c r="U525" s="820">
        <v>0.66666666666666663</v>
      </c>
    </row>
    <row r="526" spans="1:21" ht="14.45" customHeight="1" x14ac:dyDescent="0.2">
      <c r="A526" s="813">
        <v>12</v>
      </c>
      <c r="B526" s="814" t="s">
        <v>1740</v>
      </c>
      <c r="C526" s="814" t="s">
        <v>1746</v>
      </c>
      <c r="D526" s="815" t="s">
        <v>4046</v>
      </c>
      <c r="E526" s="816" t="s">
        <v>1761</v>
      </c>
      <c r="F526" s="814" t="s">
        <v>1741</v>
      </c>
      <c r="G526" s="814" t="s">
        <v>1935</v>
      </c>
      <c r="H526" s="814" t="s">
        <v>329</v>
      </c>
      <c r="I526" s="814" t="s">
        <v>1936</v>
      </c>
      <c r="J526" s="814" t="s">
        <v>1937</v>
      </c>
      <c r="K526" s="814" t="s">
        <v>1938</v>
      </c>
      <c r="L526" s="817">
        <v>1740.47</v>
      </c>
      <c r="M526" s="817">
        <v>3480.94</v>
      </c>
      <c r="N526" s="814">
        <v>2</v>
      </c>
      <c r="O526" s="818">
        <v>2</v>
      </c>
      <c r="P526" s="817">
        <v>1740.47</v>
      </c>
      <c r="Q526" s="819">
        <v>0.5</v>
      </c>
      <c r="R526" s="814">
        <v>1</v>
      </c>
      <c r="S526" s="819">
        <v>0.5</v>
      </c>
      <c r="T526" s="818">
        <v>1</v>
      </c>
      <c r="U526" s="820">
        <v>0.5</v>
      </c>
    </row>
    <row r="527" spans="1:21" ht="14.45" customHeight="1" x14ac:dyDescent="0.2">
      <c r="A527" s="813">
        <v>12</v>
      </c>
      <c r="B527" s="814" t="s">
        <v>1740</v>
      </c>
      <c r="C527" s="814" t="s">
        <v>1746</v>
      </c>
      <c r="D527" s="815" t="s">
        <v>4046</v>
      </c>
      <c r="E527" s="816" t="s">
        <v>1761</v>
      </c>
      <c r="F527" s="814" t="s">
        <v>1741</v>
      </c>
      <c r="G527" s="814" t="s">
        <v>1935</v>
      </c>
      <c r="H527" s="814" t="s">
        <v>329</v>
      </c>
      <c r="I527" s="814" t="s">
        <v>1939</v>
      </c>
      <c r="J527" s="814" t="s">
        <v>1937</v>
      </c>
      <c r="K527" s="814" t="s">
        <v>1940</v>
      </c>
      <c r="L527" s="817">
        <v>870.24</v>
      </c>
      <c r="M527" s="817">
        <v>870.24</v>
      </c>
      <c r="N527" s="814">
        <v>1</v>
      </c>
      <c r="O527" s="818">
        <v>0.5</v>
      </c>
      <c r="P527" s="817">
        <v>870.24</v>
      </c>
      <c r="Q527" s="819">
        <v>1</v>
      </c>
      <c r="R527" s="814">
        <v>1</v>
      </c>
      <c r="S527" s="819">
        <v>1</v>
      </c>
      <c r="T527" s="818">
        <v>0.5</v>
      </c>
      <c r="U527" s="820">
        <v>1</v>
      </c>
    </row>
    <row r="528" spans="1:21" ht="14.45" customHeight="1" x14ac:dyDescent="0.2">
      <c r="A528" s="813">
        <v>12</v>
      </c>
      <c r="B528" s="814" t="s">
        <v>1740</v>
      </c>
      <c r="C528" s="814" t="s">
        <v>1746</v>
      </c>
      <c r="D528" s="815" t="s">
        <v>4046</v>
      </c>
      <c r="E528" s="816" t="s">
        <v>1761</v>
      </c>
      <c r="F528" s="814" t="s">
        <v>1741</v>
      </c>
      <c r="G528" s="814" t="s">
        <v>1935</v>
      </c>
      <c r="H528" s="814" t="s">
        <v>329</v>
      </c>
      <c r="I528" s="814" t="s">
        <v>2695</v>
      </c>
      <c r="J528" s="814" t="s">
        <v>1937</v>
      </c>
      <c r="K528" s="814" t="s">
        <v>2696</v>
      </c>
      <c r="L528" s="817">
        <v>290.08</v>
      </c>
      <c r="M528" s="817">
        <v>870.24</v>
      </c>
      <c r="N528" s="814">
        <v>3</v>
      </c>
      <c r="O528" s="818">
        <v>1</v>
      </c>
      <c r="P528" s="817">
        <v>870.24</v>
      </c>
      <c r="Q528" s="819">
        <v>1</v>
      </c>
      <c r="R528" s="814">
        <v>3</v>
      </c>
      <c r="S528" s="819">
        <v>1</v>
      </c>
      <c r="T528" s="818">
        <v>1</v>
      </c>
      <c r="U528" s="820">
        <v>1</v>
      </c>
    </row>
    <row r="529" spans="1:21" ht="14.45" customHeight="1" x14ac:dyDescent="0.2">
      <c r="A529" s="813">
        <v>12</v>
      </c>
      <c r="B529" s="814" t="s">
        <v>1740</v>
      </c>
      <c r="C529" s="814" t="s">
        <v>1746</v>
      </c>
      <c r="D529" s="815" t="s">
        <v>4046</v>
      </c>
      <c r="E529" s="816" t="s">
        <v>1761</v>
      </c>
      <c r="F529" s="814" t="s">
        <v>1741</v>
      </c>
      <c r="G529" s="814" t="s">
        <v>1941</v>
      </c>
      <c r="H529" s="814" t="s">
        <v>329</v>
      </c>
      <c r="I529" s="814" t="s">
        <v>2697</v>
      </c>
      <c r="J529" s="814" t="s">
        <v>639</v>
      </c>
      <c r="K529" s="814" t="s">
        <v>640</v>
      </c>
      <c r="L529" s="817">
        <v>583.66</v>
      </c>
      <c r="M529" s="817">
        <v>583.66</v>
      </c>
      <c r="N529" s="814">
        <v>1</v>
      </c>
      <c r="O529" s="818">
        <v>0.5</v>
      </c>
      <c r="P529" s="817"/>
      <c r="Q529" s="819">
        <v>0</v>
      </c>
      <c r="R529" s="814"/>
      <c r="S529" s="819">
        <v>0</v>
      </c>
      <c r="T529" s="818"/>
      <c r="U529" s="820">
        <v>0</v>
      </c>
    </row>
    <row r="530" spans="1:21" ht="14.45" customHeight="1" x14ac:dyDescent="0.2">
      <c r="A530" s="813">
        <v>12</v>
      </c>
      <c r="B530" s="814" t="s">
        <v>1740</v>
      </c>
      <c r="C530" s="814" t="s">
        <v>1746</v>
      </c>
      <c r="D530" s="815" t="s">
        <v>4046</v>
      </c>
      <c r="E530" s="816" t="s">
        <v>1761</v>
      </c>
      <c r="F530" s="814" t="s">
        <v>1741</v>
      </c>
      <c r="G530" s="814" t="s">
        <v>1839</v>
      </c>
      <c r="H530" s="814" t="s">
        <v>647</v>
      </c>
      <c r="I530" s="814" t="s">
        <v>1650</v>
      </c>
      <c r="J530" s="814" t="s">
        <v>1651</v>
      </c>
      <c r="K530" s="814" t="s">
        <v>1652</v>
      </c>
      <c r="L530" s="817">
        <v>1392.47</v>
      </c>
      <c r="M530" s="817">
        <v>1392.47</v>
      </c>
      <c r="N530" s="814">
        <v>1</v>
      </c>
      <c r="O530" s="818">
        <v>1</v>
      </c>
      <c r="P530" s="817">
        <v>1392.47</v>
      </c>
      <c r="Q530" s="819">
        <v>1</v>
      </c>
      <c r="R530" s="814">
        <v>1</v>
      </c>
      <c r="S530" s="819">
        <v>1</v>
      </c>
      <c r="T530" s="818">
        <v>1</v>
      </c>
      <c r="U530" s="820">
        <v>1</v>
      </c>
    </row>
    <row r="531" spans="1:21" ht="14.45" customHeight="1" x14ac:dyDescent="0.2">
      <c r="A531" s="813">
        <v>12</v>
      </c>
      <c r="B531" s="814" t="s">
        <v>1740</v>
      </c>
      <c r="C531" s="814" t="s">
        <v>1746</v>
      </c>
      <c r="D531" s="815" t="s">
        <v>4046</v>
      </c>
      <c r="E531" s="816" t="s">
        <v>1761</v>
      </c>
      <c r="F531" s="814" t="s">
        <v>1741</v>
      </c>
      <c r="G531" s="814" t="s">
        <v>1839</v>
      </c>
      <c r="H531" s="814" t="s">
        <v>329</v>
      </c>
      <c r="I531" s="814" t="s">
        <v>2698</v>
      </c>
      <c r="J531" s="814" t="s">
        <v>2699</v>
      </c>
      <c r="K531" s="814" t="s">
        <v>1946</v>
      </c>
      <c r="L531" s="817">
        <v>1392.47</v>
      </c>
      <c r="M531" s="817">
        <v>1392.47</v>
      </c>
      <c r="N531" s="814">
        <v>1</v>
      </c>
      <c r="O531" s="818">
        <v>1</v>
      </c>
      <c r="P531" s="817"/>
      <c r="Q531" s="819">
        <v>0</v>
      </c>
      <c r="R531" s="814"/>
      <c r="S531" s="819">
        <v>0</v>
      </c>
      <c r="T531" s="818"/>
      <c r="U531" s="820">
        <v>0</v>
      </c>
    </row>
    <row r="532" spans="1:21" ht="14.45" customHeight="1" x14ac:dyDescent="0.2">
      <c r="A532" s="813">
        <v>12</v>
      </c>
      <c r="B532" s="814" t="s">
        <v>1740</v>
      </c>
      <c r="C532" s="814" t="s">
        <v>1746</v>
      </c>
      <c r="D532" s="815" t="s">
        <v>4046</v>
      </c>
      <c r="E532" s="816" t="s">
        <v>1761</v>
      </c>
      <c r="F532" s="814" t="s">
        <v>1741</v>
      </c>
      <c r="G532" s="814" t="s">
        <v>2700</v>
      </c>
      <c r="H532" s="814" t="s">
        <v>647</v>
      </c>
      <c r="I532" s="814" t="s">
        <v>1489</v>
      </c>
      <c r="J532" s="814" t="s">
        <v>1490</v>
      </c>
      <c r="K532" s="814" t="s">
        <v>1491</v>
      </c>
      <c r="L532" s="817">
        <v>85.02</v>
      </c>
      <c r="M532" s="817">
        <v>85.02</v>
      </c>
      <c r="N532" s="814">
        <v>1</v>
      </c>
      <c r="O532" s="818">
        <v>1</v>
      </c>
      <c r="P532" s="817">
        <v>85.02</v>
      </c>
      <c r="Q532" s="819">
        <v>1</v>
      </c>
      <c r="R532" s="814">
        <v>1</v>
      </c>
      <c r="S532" s="819">
        <v>1</v>
      </c>
      <c r="T532" s="818">
        <v>1</v>
      </c>
      <c r="U532" s="820">
        <v>1</v>
      </c>
    </row>
    <row r="533" spans="1:21" ht="14.45" customHeight="1" x14ac:dyDescent="0.2">
      <c r="A533" s="813">
        <v>12</v>
      </c>
      <c r="B533" s="814" t="s">
        <v>1740</v>
      </c>
      <c r="C533" s="814" t="s">
        <v>1746</v>
      </c>
      <c r="D533" s="815" t="s">
        <v>4046</v>
      </c>
      <c r="E533" s="816" t="s">
        <v>1761</v>
      </c>
      <c r="F533" s="814" t="s">
        <v>1741</v>
      </c>
      <c r="G533" s="814" t="s">
        <v>1784</v>
      </c>
      <c r="H533" s="814" t="s">
        <v>329</v>
      </c>
      <c r="I533" s="814" t="s">
        <v>2469</v>
      </c>
      <c r="J533" s="814" t="s">
        <v>925</v>
      </c>
      <c r="K533" s="814" t="s">
        <v>2470</v>
      </c>
      <c r="L533" s="817">
        <v>59.33</v>
      </c>
      <c r="M533" s="817">
        <v>177.99</v>
      </c>
      <c r="N533" s="814">
        <v>3</v>
      </c>
      <c r="O533" s="818">
        <v>2.5</v>
      </c>
      <c r="P533" s="817">
        <v>118.66</v>
      </c>
      <c r="Q533" s="819">
        <v>0.66666666666666663</v>
      </c>
      <c r="R533" s="814">
        <v>2</v>
      </c>
      <c r="S533" s="819">
        <v>0.66666666666666663</v>
      </c>
      <c r="T533" s="818">
        <v>1.5</v>
      </c>
      <c r="U533" s="820">
        <v>0.6</v>
      </c>
    </row>
    <row r="534" spans="1:21" ht="14.45" customHeight="1" x14ac:dyDescent="0.2">
      <c r="A534" s="813">
        <v>12</v>
      </c>
      <c r="B534" s="814" t="s">
        <v>1740</v>
      </c>
      <c r="C534" s="814" t="s">
        <v>1746</v>
      </c>
      <c r="D534" s="815" t="s">
        <v>4046</v>
      </c>
      <c r="E534" s="816" t="s">
        <v>1761</v>
      </c>
      <c r="F534" s="814" t="s">
        <v>1741</v>
      </c>
      <c r="G534" s="814" t="s">
        <v>2701</v>
      </c>
      <c r="H534" s="814" t="s">
        <v>329</v>
      </c>
      <c r="I534" s="814" t="s">
        <v>2702</v>
      </c>
      <c r="J534" s="814" t="s">
        <v>2703</v>
      </c>
      <c r="K534" s="814" t="s">
        <v>2704</v>
      </c>
      <c r="L534" s="817">
        <v>0</v>
      </c>
      <c r="M534" s="817">
        <v>0</v>
      </c>
      <c r="N534" s="814">
        <v>1</v>
      </c>
      <c r="O534" s="818">
        <v>1</v>
      </c>
      <c r="P534" s="817"/>
      <c r="Q534" s="819"/>
      <c r="R534" s="814"/>
      <c r="S534" s="819">
        <v>0</v>
      </c>
      <c r="T534" s="818"/>
      <c r="U534" s="820">
        <v>0</v>
      </c>
    </row>
    <row r="535" spans="1:21" ht="14.45" customHeight="1" x14ac:dyDescent="0.2">
      <c r="A535" s="813">
        <v>12</v>
      </c>
      <c r="B535" s="814" t="s">
        <v>1740</v>
      </c>
      <c r="C535" s="814" t="s">
        <v>1746</v>
      </c>
      <c r="D535" s="815" t="s">
        <v>4046</v>
      </c>
      <c r="E535" s="816" t="s">
        <v>1761</v>
      </c>
      <c r="F535" s="814" t="s">
        <v>1741</v>
      </c>
      <c r="G535" s="814" t="s">
        <v>1840</v>
      </c>
      <c r="H535" s="814" t="s">
        <v>329</v>
      </c>
      <c r="I535" s="814" t="s">
        <v>1841</v>
      </c>
      <c r="J535" s="814" t="s">
        <v>1842</v>
      </c>
      <c r="K535" s="814" t="s">
        <v>1843</v>
      </c>
      <c r="L535" s="817">
        <v>91.78</v>
      </c>
      <c r="M535" s="817">
        <v>826.0200000000001</v>
      </c>
      <c r="N535" s="814">
        <v>9</v>
      </c>
      <c r="O535" s="818">
        <v>6</v>
      </c>
      <c r="P535" s="817">
        <v>275.34000000000003</v>
      </c>
      <c r="Q535" s="819">
        <v>0.33333333333333331</v>
      </c>
      <c r="R535" s="814">
        <v>3</v>
      </c>
      <c r="S535" s="819">
        <v>0.33333333333333331</v>
      </c>
      <c r="T535" s="818">
        <v>2.5</v>
      </c>
      <c r="U535" s="820">
        <v>0.41666666666666669</v>
      </c>
    </row>
    <row r="536" spans="1:21" ht="14.45" customHeight="1" x14ac:dyDescent="0.2">
      <c r="A536" s="813">
        <v>12</v>
      </c>
      <c r="B536" s="814" t="s">
        <v>1740</v>
      </c>
      <c r="C536" s="814" t="s">
        <v>1746</v>
      </c>
      <c r="D536" s="815" t="s">
        <v>4046</v>
      </c>
      <c r="E536" s="816" t="s">
        <v>1761</v>
      </c>
      <c r="F536" s="814" t="s">
        <v>1741</v>
      </c>
      <c r="G536" s="814" t="s">
        <v>2705</v>
      </c>
      <c r="H536" s="814" t="s">
        <v>329</v>
      </c>
      <c r="I536" s="814" t="s">
        <v>2706</v>
      </c>
      <c r="J536" s="814" t="s">
        <v>773</v>
      </c>
      <c r="K536" s="814" t="s">
        <v>2707</v>
      </c>
      <c r="L536" s="817">
        <v>25.53</v>
      </c>
      <c r="M536" s="817">
        <v>25.53</v>
      </c>
      <c r="N536" s="814">
        <v>1</v>
      </c>
      <c r="O536" s="818">
        <v>0.5</v>
      </c>
      <c r="P536" s="817">
        <v>25.53</v>
      </c>
      <c r="Q536" s="819">
        <v>1</v>
      </c>
      <c r="R536" s="814">
        <v>1</v>
      </c>
      <c r="S536" s="819">
        <v>1</v>
      </c>
      <c r="T536" s="818">
        <v>0.5</v>
      </c>
      <c r="U536" s="820">
        <v>1</v>
      </c>
    </row>
    <row r="537" spans="1:21" ht="14.45" customHeight="1" x14ac:dyDescent="0.2">
      <c r="A537" s="813">
        <v>12</v>
      </c>
      <c r="B537" s="814" t="s">
        <v>1740</v>
      </c>
      <c r="C537" s="814" t="s">
        <v>1746</v>
      </c>
      <c r="D537" s="815" t="s">
        <v>4046</v>
      </c>
      <c r="E537" s="816" t="s">
        <v>1761</v>
      </c>
      <c r="F537" s="814" t="s">
        <v>1741</v>
      </c>
      <c r="G537" s="814" t="s">
        <v>2708</v>
      </c>
      <c r="H537" s="814" t="s">
        <v>329</v>
      </c>
      <c r="I537" s="814" t="s">
        <v>2709</v>
      </c>
      <c r="J537" s="814" t="s">
        <v>2710</v>
      </c>
      <c r="K537" s="814" t="s">
        <v>2711</v>
      </c>
      <c r="L537" s="817">
        <v>61.97</v>
      </c>
      <c r="M537" s="817">
        <v>61.97</v>
      </c>
      <c r="N537" s="814">
        <v>1</v>
      </c>
      <c r="O537" s="818">
        <v>1</v>
      </c>
      <c r="P537" s="817"/>
      <c r="Q537" s="819">
        <v>0</v>
      </c>
      <c r="R537" s="814"/>
      <c r="S537" s="819">
        <v>0</v>
      </c>
      <c r="T537" s="818"/>
      <c r="U537" s="820">
        <v>0</v>
      </c>
    </row>
    <row r="538" spans="1:21" ht="14.45" customHeight="1" x14ac:dyDescent="0.2">
      <c r="A538" s="813">
        <v>12</v>
      </c>
      <c r="B538" s="814" t="s">
        <v>1740</v>
      </c>
      <c r="C538" s="814" t="s">
        <v>1746</v>
      </c>
      <c r="D538" s="815" t="s">
        <v>4046</v>
      </c>
      <c r="E538" s="816" t="s">
        <v>1761</v>
      </c>
      <c r="F538" s="814" t="s">
        <v>1741</v>
      </c>
      <c r="G538" s="814" t="s">
        <v>2712</v>
      </c>
      <c r="H538" s="814" t="s">
        <v>329</v>
      </c>
      <c r="I538" s="814" t="s">
        <v>2713</v>
      </c>
      <c r="J538" s="814" t="s">
        <v>2714</v>
      </c>
      <c r="K538" s="814" t="s">
        <v>1657</v>
      </c>
      <c r="L538" s="817">
        <v>0</v>
      </c>
      <c r="M538" s="817">
        <v>0</v>
      </c>
      <c r="N538" s="814">
        <v>1</v>
      </c>
      <c r="O538" s="818">
        <v>0.5</v>
      </c>
      <c r="P538" s="817">
        <v>0</v>
      </c>
      <c r="Q538" s="819"/>
      <c r="R538" s="814">
        <v>1</v>
      </c>
      <c r="S538" s="819">
        <v>1</v>
      </c>
      <c r="T538" s="818">
        <v>0.5</v>
      </c>
      <c r="U538" s="820">
        <v>1</v>
      </c>
    </row>
    <row r="539" spans="1:21" ht="14.45" customHeight="1" x14ac:dyDescent="0.2">
      <c r="A539" s="813">
        <v>12</v>
      </c>
      <c r="B539" s="814" t="s">
        <v>1740</v>
      </c>
      <c r="C539" s="814" t="s">
        <v>1746</v>
      </c>
      <c r="D539" s="815" t="s">
        <v>4046</v>
      </c>
      <c r="E539" s="816" t="s">
        <v>1761</v>
      </c>
      <c r="F539" s="814" t="s">
        <v>1741</v>
      </c>
      <c r="G539" s="814" t="s">
        <v>2715</v>
      </c>
      <c r="H539" s="814" t="s">
        <v>329</v>
      </c>
      <c r="I539" s="814" t="s">
        <v>2716</v>
      </c>
      <c r="J539" s="814" t="s">
        <v>2717</v>
      </c>
      <c r="K539" s="814" t="s">
        <v>2718</v>
      </c>
      <c r="L539" s="817">
        <v>32.869999999999997</v>
      </c>
      <c r="M539" s="817">
        <v>65.739999999999995</v>
      </c>
      <c r="N539" s="814">
        <v>2</v>
      </c>
      <c r="O539" s="818">
        <v>1</v>
      </c>
      <c r="P539" s="817"/>
      <c r="Q539" s="819">
        <v>0</v>
      </c>
      <c r="R539" s="814"/>
      <c r="S539" s="819">
        <v>0</v>
      </c>
      <c r="T539" s="818"/>
      <c r="U539" s="820">
        <v>0</v>
      </c>
    </row>
    <row r="540" spans="1:21" ht="14.45" customHeight="1" x14ac:dyDescent="0.2">
      <c r="A540" s="813">
        <v>12</v>
      </c>
      <c r="B540" s="814" t="s">
        <v>1740</v>
      </c>
      <c r="C540" s="814" t="s">
        <v>1746</v>
      </c>
      <c r="D540" s="815" t="s">
        <v>4046</v>
      </c>
      <c r="E540" s="816" t="s">
        <v>1761</v>
      </c>
      <c r="F540" s="814" t="s">
        <v>1741</v>
      </c>
      <c r="G540" s="814" t="s">
        <v>2505</v>
      </c>
      <c r="H540" s="814" t="s">
        <v>647</v>
      </c>
      <c r="I540" s="814" t="s">
        <v>2719</v>
      </c>
      <c r="J540" s="814" t="s">
        <v>703</v>
      </c>
      <c r="K540" s="814" t="s">
        <v>2720</v>
      </c>
      <c r="L540" s="817">
        <v>10.65</v>
      </c>
      <c r="M540" s="817">
        <v>10.65</v>
      </c>
      <c r="N540" s="814">
        <v>1</v>
      </c>
      <c r="O540" s="818">
        <v>0.5</v>
      </c>
      <c r="P540" s="817">
        <v>10.65</v>
      </c>
      <c r="Q540" s="819">
        <v>1</v>
      </c>
      <c r="R540" s="814">
        <v>1</v>
      </c>
      <c r="S540" s="819">
        <v>1</v>
      </c>
      <c r="T540" s="818">
        <v>0.5</v>
      </c>
      <c r="U540" s="820">
        <v>1</v>
      </c>
    </row>
    <row r="541" spans="1:21" ht="14.45" customHeight="1" x14ac:dyDescent="0.2">
      <c r="A541" s="813">
        <v>12</v>
      </c>
      <c r="B541" s="814" t="s">
        <v>1740</v>
      </c>
      <c r="C541" s="814" t="s">
        <v>1746</v>
      </c>
      <c r="D541" s="815" t="s">
        <v>4046</v>
      </c>
      <c r="E541" s="816" t="s">
        <v>1761</v>
      </c>
      <c r="F541" s="814" t="s">
        <v>1741</v>
      </c>
      <c r="G541" s="814" t="s">
        <v>2721</v>
      </c>
      <c r="H541" s="814" t="s">
        <v>329</v>
      </c>
      <c r="I541" s="814" t="s">
        <v>2722</v>
      </c>
      <c r="J541" s="814" t="s">
        <v>2723</v>
      </c>
      <c r="K541" s="814" t="s">
        <v>2724</v>
      </c>
      <c r="L541" s="817">
        <v>0</v>
      </c>
      <c r="M541" s="817">
        <v>0</v>
      </c>
      <c r="N541" s="814">
        <v>1</v>
      </c>
      <c r="O541" s="818">
        <v>0.5</v>
      </c>
      <c r="P541" s="817"/>
      <c r="Q541" s="819"/>
      <c r="R541" s="814"/>
      <c r="S541" s="819">
        <v>0</v>
      </c>
      <c r="T541" s="818"/>
      <c r="U541" s="820">
        <v>0</v>
      </c>
    </row>
    <row r="542" spans="1:21" ht="14.45" customHeight="1" x14ac:dyDescent="0.2">
      <c r="A542" s="813">
        <v>12</v>
      </c>
      <c r="B542" s="814" t="s">
        <v>1740</v>
      </c>
      <c r="C542" s="814" t="s">
        <v>1746</v>
      </c>
      <c r="D542" s="815" t="s">
        <v>4046</v>
      </c>
      <c r="E542" s="816" t="s">
        <v>1761</v>
      </c>
      <c r="F542" s="814" t="s">
        <v>1741</v>
      </c>
      <c r="G542" s="814" t="s">
        <v>1791</v>
      </c>
      <c r="H542" s="814" t="s">
        <v>647</v>
      </c>
      <c r="I542" s="814" t="s">
        <v>1466</v>
      </c>
      <c r="J542" s="814" t="s">
        <v>827</v>
      </c>
      <c r="K542" s="814" t="s">
        <v>1467</v>
      </c>
      <c r="L542" s="817">
        <v>368.16</v>
      </c>
      <c r="M542" s="817">
        <v>368.16</v>
      </c>
      <c r="N542" s="814">
        <v>1</v>
      </c>
      <c r="O542" s="818">
        <v>1</v>
      </c>
      <c r="P542" s="817">
        <v>368.16</v>
      </c>
      <c r="Q542" s="819">
        <v>1</v>
      </c>
      <c r="R542" s="814">
        <v>1</v>
      </c>
      <c r="S542" s="819">
        <v>1</v>
      </c>
      <c r="T542" s="818">
        <v>1</v>
      </c>
      <c r="U542" s="820">
        <v>1</v>
      </c>
    </row>
    <row r="543" spans="1:21" ht="14.45" customHeight="1" x14ac:dyDescent="0.2">
      <c r="A543" s="813">
        <v>12</v>
      </c>
      <c r="B543" s="814" t="s">
        <v>1740</v>
      </c>
      <c r="C543" s="814" t="s">
        <v>1746</v>
      </c>
      <c r="D543" s="815" t="s">
        <v>4046</v>
      </c>
      <c r="E543" s="816" t="s">
        <v>1761</v>
      </c>
      <c r="F543" s="814" t="s">
        <v>1741</v>
      </c>
      <c r="G543" s="814" t="s">
        <v>1791</v>
      </c>
      <c r="H543" s="814" t="s">
        <v>647</v>
      </c>
      <c r="I543" s="814" t="s">
        <v>1462</v>
      </c>
      <c r="J543" s="814" t="s">
        <v>833</v>
      </c>
      <c r="K543" s="814" t="s">
        <v>1463</v>
      </c>
      <c r="L543" s="817">
        <v>1385.62</v>
      </c>
      <c r="M543" s="817">
        <v>4156.8599999999997</v>
      </c>
      <c r="N543" s="814">
        <v>3</v>
      </c>
      <c r="O543" s="818">
        <v>1.5</v>
      </c>
      <c r="P543" s="817">
        <v>4156.8599999999997</v>
      </c>
      <c r="Q543" s="819">
        <v>1</v>
      </c>
      <c r="R543" s="814">
        <v>3</v>
      </c>
      <c r="S543" s="819">
        <v>1</v>
      </c>
      <c r="T543" s="818">
        <v>1.5</v>
      </c>
      <c r="U543" s="820">
        <v>1</v>
      </c>
    </row>
    <row r="544" spans="1:21" ht="14.45" customHeight="1" x14ac:dyDescent="0.2">
      <c r="A544" s="813">
        <v>12</v>
      </c>
      <c r="B544" s="814" t="s">
        <v>1740</v>
      </c>
      <c r="C544" s="814" t="s">
        <v>1746</v>
      </c>
      <c r="D544" s="815" t="s">
        <v>4046</v>
      </c>
      <c r="E544" s="816" t="s">
        <v>1761</v>
      </c>
      <c r="F544" s="814" t="s">
        <v>1741</v>
      </c>
      <c r="G544" s="814" t="s">
        <v>1791</v>
      </c>
      <c r="H544" s="814" t="s">
        <v>647</v>
      </c>
      <c r="I544" s="814" t="s">
        <v>1468</v>
      </c>
      <c r="J544" s="814" t="s">
        <v>827</v>
      </c>
      <c r="K544" s="814" t="s">
        <v>1469</v>
      </c>
      <c r="L544" s="817">
        <v>736.33</v>
      </c>
      <c r="M544" s="817">
        <v>6626.9700000000012</v>
      </c>
      <c r="N544" s="814">
        <v>9</v>
      </c>
      <c r="O544" s="818">
        <v>4</v>
      </c>
      <c r="P544" s="817">
        <v>4417.9800000000005</v>
      </c>
      <c r="Q544" s="819">
        <v>0.66666666666666663</v>
      </c>
      <c r="R544" s="814">
        <v>6</v>
      </c>
      <c r="S544" s="819">
        <v>0.66666666666666663</v>
      </c>
      <c r="T544" s="818">
        <v>3</v>
      </c>
      <c r="U544" s="820">
        <v>0.75</v>
      </c>
    </row>
    <row r="545" spans="1:21" ht="14.45" customHeight="1" x14ac:dyDescent="0.2">
      <c r="A545" s="813">
        <v>12</v>
      </c>
      <c r="B545" s="814" t="s">
        <v>1740</v>
      </c>
      <c r="C545" s="814" t="s">
        <v>1746</v>
      </c>
      <c r="D545" s="815" t="s">
        <v>4046</v>
      </c>
      <c r="E545" s="816" t="s">
        <v>1761</v>
      </c>
      <c r="F545" s="814" t="s">
        <v>1741</v>
      </c>
      <c r="G545" s="814" t="s">
        <v>1791</v>
      </c>
      <c r="H545" s="814" t="s">
        <v>647</v>
      </c>
      <c r="I545" s="814" t="s">
        <v>1468</v>
      </c>
      <c r="J545" s="814" t="s">
        <v>827</v>
      </c>
      <c r="K545" s="814" t="s">
        <v>1469</v>
      </c>
      <c r="L545" s="817">
        <v>633.49</v>
      </c>
      <c r="M545" s="817">
        <v>2533.96</v>
      </c>
      <c r="N545" s="814">
        <v>4</v>
      </c>
      <c r="O545" s="818">
        <v>2.5</v>
      </c>
      <c r="P545" s="817">
        <v>1900.47</v>
      </c>
      <c r="Q545" s="819">
        <v>0.75</v>
      </c>
      <c r="R545" s="814">
        <v>3</v>
      </c>
      <c r="S545" s="819">
        <v>0.75</v>
      </c>
      <c r="T545" s="818">
        <v>1.5</v>
      </c>
      <c r="U545" s="820">
        <v>0.6</v>
      </c>
    </row>
    <row r="546" spans="1:21" ht="14.45" customHeight="1" x14ac:dyDescent="0.2">
      <c r="A546" s="813">
        <v>12</v>
      </c>
      <c r="B546" s="814" t="s">
        <v>1740</v>
      </c>
      <c r="C546" s="814" t="s">
        <v>1746</v>
      </c>
      <c r="D546" s="815" t="s">
        <v>4046</v>
      </c>
      <c r="E546" s="816" t="s">
        <v>1761</v>
      </c>
      <c r="F546" s="814" t="s">
        <v>1741</v>
      </c>
      <c r="G546" s="814" t="s">
        <v>1791</v>
      </c>
      <c r="H546" s="814" t="s">
        <v>647</v>
      </c>
      <c r="I546" s="814" t="s">
        <v>1472</v>
      </c>
      <c r="J546" s="814" t="s">
        <v>827</v>
      </c>
      <c r="K546" s="814" t="s">
        <v>1473</v>
      </c>
      <c r="L546" s="817">
        <v>490.89</v>
      </c>
      <c r="M546" s="817">
        <v>4418.01</v>
      </c>
      <c r="N546" s="814">
        <v>9</v>
      </c>
      <c r="O546" s="818">
        <v>4</v>
      </c>
      <c r="P546" s="817">
        <v>2454.4499999999998</v>
      </c>
      <c r="Q546" s="819">
        <v>0.55555555555555547</v>
      </c>
      <c r="R546" s="814">
        <v>5</v>
      </c>
      <c r="S546" s="819">
        <v>0.55555555555555558</v>
      </c>
      <c r="T546" s="818">
        <v>2.5</v>
      </c>
      <c r="U546" s="820">
        <v>0.625</v>
      </c>
    </row>
    <row r="547" spans="1:21" ht="14.45" customHeight="1" x14ac:dyDescent="0.2">
      <c r="A547" s="813">
        <v>12</v>
      </c>
      <c r="B547" s="814" t="s">
        <v>1740</v>
      </c>
      <c r="C547" s="814" t="s">
        <v>1746</v>
      </c>
      <c r="D547" s="815" t="s">
        <v>4046</v>
      </c>
      <c r="E547" s="816" t="s">
        <v>1761</v>
      </c>
      <c r="F547" s="814" t="s">
        <v>1741</v>
      </c>
      <c r="G547" s="814" t="s">
        <v>1791</v>
      </c>
      <c r="H547" s="814" t="s">
        <v>647</v>
      </c>
      <c r="I547" s="814" t="s">
        <v>1472</v>
      </c>
      <c r="J547" s="814" t="s">
        <v>827</v>
      </c>
      <c r="K547" s="814" t="s">
        <v>1473</v>
      </c>
      <c r="L547" s="817">
        <v>422.33</v>
      </c>
      <c r="M547" s="817">
        <v>844.66</v>
      </c>
      <c r="N547" s="814">
        <v>2</v>
      </c>
      <c r="O547" s="818">
        <v>2</v>
      </c>
      <c r="P547" s="817">
        <v>844.66</v>
      </c>
      <c r="Q547" s="819">
        <v>1</v>
      </c>
      <c r="R547" s="814">
        <v>2</v>
      </c>
      <c r="S547" s="819">
        <v>1</v>
      </c>
      <c r="T547" s="818">
        <v>2</v>
      </c>
      <c r="U547" s="820">
        <v>1</v>
      </c>
    </row>
    <row r="548" spans="1:21" ht="14.45" customHeight="1" x14ac:dyDescent="0.2">
      <c r="A548" s="813">
        <v>12</v>
      </c>
      <c r="B548" s="814" t="s">
        <v>1740</v>
      </c>
      <c r="C548" s="814" t="s">
        <v>1746</v>
      </c>
      <c r="D548" s="815" t="s">
        <v>4046</v>
      </c>
      <c r="E548" s="816" t="s">
        <v>1761</v>
      </c>
      <c r="F548" s="814" t="s">
        <v>1741</v>
      </c>
      <c r="G548" s="814" t="s">
        <v>1791</v>
      </c>
      <c r="H548" s="814" t="s">
        <v>647</v>
      </c>
      <c r="I548" s="814" t="s">
        <v>1470</v>
      </c>
      <c r="J548" s="814" t="s">
        <v>827</v>
      </c>
      <c r="K548" s="814" t="s">
        <v>1471</v>
      </c>
      <c r="L548" s="817">
        <v>1154.68</v>
      </c>
      <c r="M548" s="817">
        <v>3464.04</v>
      </c>
      <c r="N548" s="814">
        <v>3</v>
      </c>
      <c r="O548" s="818">
        <v>1</v>
      </c>
      <c r="P548" s="817"/>
      <c r="Q548" s="819">
        <v>0</v>
      </c>
      <c r="R548" s="814"/>
      <c r="S548" s="819">
        <v>0</v>
      </c>
      <c r="T548" s="818"/>
      <c r="U548" s="820">
        <v>0</v>
      </c>
    </row>
    <row r="549" spans="1:21" ht="14.45" customHeight="1" x14ac:dyDescent="0.2">
      <c r="A549" s="813">
        <v>12</v>
      </c>
      <c r="B549" s="814" t="s">
        <v>1740</v>
      </c>
      <c r="C549" s="814" t="s">
        <v>1746</v>
      </c>
      <c r="D549" s="815" t="s">
        <v>4046</v>
      </c>
      <c r="E549" s="816" t="s">
        <v>1761</v>
      </c>
      <c r="F549" s="814" t="s">
        <v>1741</v>
      </c>
      <c r="G549" s="814" t="s">
        <v>1791</v>
      </c>
      <c r="H549" s="814" t="s">
        <v>647</v>
      </c>
      <c r="I549" s="814" t="s">
        <v>1464</v>
      </c>
      <c r="J549" s="814" t="s">
        <v>827</v>
      </c>
      <c r="K549" s="814" t="s">
        <v>1465</v>
      </c>
      <c r="L549" s="817">
        <v>923.74</v>
      </c>
      <c r="M549" s="817">
        <v>1847.48</v>
      </c>
      <c r="N549" s="814">
        <v>2</v>
      </c>
      <c r="O549" s="818">
        <v>2</v>
      </c>
      <c r="P549" s="817">
        <v>923.74</v>
      </c>
      <c r="Q549" s="819">
        <v>0.5</v>
      </c>
      <c r="R549" s="814">
        <v>1</v>
      </c>
      <c r="S549" s="819">
        <v>0.5</v>
      </c>
      <c r="T549" s="818">
        <v>1</v>
      </c>
      <c r="U549" s="820">
        <v>0.5</v>
      </c>
    </row>
    <row r="550" spans="1:21" ht="14.45" customHeight="1" x14ac:dyDescent="0.2">
      <c r="A550" s="813">
        <v>12</v>
      </c>
      <c r="B550" s="814" t="s">
        <v>1740</v>
      </c>
      <c r="C550" s="814" t="s">
        <v>1746</v>
      </c>
      <c r="D550" s="815" t="s">
        <v>4046</v>
      </c>
      <c r="E550" s="816" t="s">
        <v>1761</v>
      </c>
      <c r="F550" s="814" t="s">
        <v>1741</v>
      </c>
      <c r="G550" s="814" t="s">
        <v>2725</v>
      </c>
      <c r="H550" s="814" t="s">
        <v>329</v>
      </c>
      <c r="I550" s="814" t="s">
        <v>2726</v>
      </c>
      <c r="J550" s="814" t="s">
        <v>2727</v>
      </c>
      <c r="K550" s="814" t="s">
        <v>2728</v>
      </c>
      <c r="L550" s="817">
        <v>0</v>
      </c>
      <c r="M550" s="817">
        <v>0</v>
      </c>
      <c r="N550" s="814">
        <v>3</v>
      </c>
      <c r="O550" s="818">
        <v>0.5</v>
      </c>
      <c r="P550" s="817"/>
      <c r="Q550" s="819"/>
      <c r="R550" s="814"/>
      <c r="S550" s="819">
        <v>0</v>
      </c>
      <c r="T550" s="818"/>
      <c r="U550" s="820">
        <v>0</v>
      </c>
    </row>
    <row r="551" spans="1:21" ht="14.45" customHeight="1" x14ac:dyDescent="0.2">
      <c r="A551" s="813">
        <v>12</v>
      </c>
      <c r="B551" s="814" t="s">
        <v>1740</v>
      </c>
      <c r="C551" s="814" t="s">
        <v>1746</v>
      </c>
      <c r="D551" s="815" t="s">
        <v>4046</v>
      </c>
      <c r="E551" s="816" t="s">
        <v>1761</v>
      </c>
      <c r="F551" s="814" t="s">
        <v>1741</v>
      </c>
      <c r="G551" s="814" t="s">
        <v>1977</v>
      </c>
      <c r="H551" s="814" t="s">
        <v>329</v>
      </c>
      <c r="I551" s="814" t="s">
        <v>1980</v>
      </c>
      <c r="J551" s="814" t="s">
        <v>1979</v>
      </c>
      <c r="K551" s="814" t="s">
        <v>1981</v>
      </c>
      <c r="L551" s="817">
        <v>35.25</v>
      </c>
      <c r="M551" s="817">
        <v>176.25</v>
      </c>
      <c r="N551" s="814">
        <v>5</v>
      </c>
      <c r="O551" s="818">
        <v>2</v>
      </c>
      <c r="P551" s="817">
        <v>70.5</v>
      </c>
      <c r="Q551" s="819">
        <v>0.4</v>
      </c>
      <c r="R551" s="814">
        <v>2</v>
      </c>
      <c r="S551" s="819">
        <v>0.4</v>
      </c>
      <c r="T551" s="818">
        <v>1</v>
      </c>
      <c r="U551" s="820">
        <v>0.5</v>
      </c>
    </row>
    <row r="552" spans="1:21" ht="14.45" customHeight="1" x14ac:dyDescent="0.2">
      <c r="A552" s="813">
        <v>12</v>
      </c>
      <c r="B552" s="814" t="s">
        <v>1740</v>
      </c>
      <c r="C552" s="814" t="s">
        <v>1746</v>
      </c>
      <c r="D552" s="815" t="s">
        <v>4046</v>
      </c>
      <c r="E552" s="816" t="s">
        <v>1761</v>
      </c>
      <c r="F552" s="814" t="s">
        <v>1741</v>
      </c>
      <c r="G552" s="814" t="s">
        <v>1801</v>
      </c>
      <c r="H552" s="814" t="s">
        <v>329</v>
      </c>
      <c r="I552" s="814" t="s">
        <v>1802</v>
      </c>
      <c r="J552" s="814" t="s">
        <v>1803</v>
      </c>
      <c r="K552" s="814" t="s">
        <v>1804</v>
      </c>
      <c r="L552" s="817">
        <v>174.59</v>
      </c>
      <c r="M552" s="817">
        <v>174.59</v>
      </c>
      <c r="N552" s="814">
        <v>1</v>
      </c>
      <c r="O552" s="818">
        <v>1</v>
      </c>
      <c r="P552" s="817">
        <v>174.59</v>
      </c>
      <c r="Q552" s="819">
        <v>1</v>
      </c>
      <c r="R552" s="814">
        <v>1</v>
      </c>
      <c r="S552" s="819">
        <v>1</v>
      </c>
      <c r="T552" s="818">
        <v>1</v>
      </c>
      <c r="U552" s="820">
        <v>1</v>
      </c>
    </row>
    <row r="553" spans="1:21" ht="14.45" customHeight="1" x14ac:dyDescent="0.2">
      <c r="A553" s="813">
        <v>12</v>
      </c>
      <c r="B553" s="814" t="s">
        <v>1740</v>
      </c>
      <c r="C553" s="814" t="s">
        <v>1746</v>
      </c>
      <c r="D553" s="815" t="s">
        <v>4046</v>
      </c>
      <c r="E553" s="816" t="s">
        <v>1761</v>
      </c>
      <c r="F553" s="814" t="s">
        <v>1741</v>
      </c>
      <c r="G553" s="814" t="s">
        <v>1992</v>
      </c>
      <c r="H553" s="814" t="s">
        <v>329</v>
      </c>
      <c r="I553" s="814" t="s">
        <v>1993</v>
      </c>
      <c r="J553" s="814" t="s">
        <v>1994</v>
      </c>
      <c r="K553" s="814" t="s">
        <v>1995</v>
      </c>
      <c r="L553" s="817">
        <v>78.33</v>
      </c>
      <c r="M553" s="817">
        <v>548.30999999999995</v>
      </c>
      <c r="N553" s="814">
        <v>7</v>
      </c>
      <c r="O553" s="818">
        <v>4</v>
      </c>
      <c r="P553" s="817">
        <v>234.99</v>
      </c>
      <c r="Q553" s="819">
        <v>0.4285714285714286</v>
      </c>
      <c r="R553" s="814">
        <v>3</v>
      </c>
      <c r="S553" s="819">
        <v>0.42857142857142855</v>
      </c>
      <c r="T553" s="818">
        <v>2</v>
      </c>
      <c r="U553" s="820">
        <v>0.5</v>
      </c>
    </row>
    <row r="554" spans="1:21" ht="14.45" customHeight="1" x14ac:dyDescent="0.2">
      <c r="A554" s="813">
        <v>12</v>
      </c>
      <c r="B554" s="814" t="s">
        <v>1740</v>
      </c>
      <c r="C554" s="814" t="s">
        <v>1746</v>
      </c>
      <c r="D554" s="815" t="s">
        <v>4046</v>
      </c>
      <c r="E554" s="816" t="s">
        <v>1761</v>
      </c>
      <c r="F554" s="814" t="s">
        <v>1741</v>
      </c>
      <c r="G554" s="814" t="s">
        <v>2000</v>
      </c>
      <c r="H554" s="814" t="s">
        <v>329</v>
      </c>
      <c r="I554" s="814" t="s">
        <v>2001</v>
      </c>
      <c r="J554" s="814" t="s">
        <v>2002</v>
      </c>
      <c r="K554" s="814" t="s">
        <v>2003</v>
      </c>
      <c r="L554" s="817">
        <v>59.92</v>
      </c>
      <c r="M554" s="817">
        <v>539.28</v>
      </c>
      <c r="N554" s="814">
        <v>9</v>
      </c>
      <c r="O554" s="818">
        <v>1.5</v>
      </c>
      <c r="P554" s="817"/>
      <c r="Q554" s="819">
        <v>0</v>
      </c>
      <c r="R554" s="814"/>
      <c r="S554" s="819">
        <v>0</v>
      </c>
      <c r="T554" s="818"/>
      <c r="U554" s="820">
        <v>0</v>
      </c>
    </row>
    <row r="555" spans="1:21" ht="14.45" customHeight="1" x14ac:dyDescent="0.2">
      <c r="A555" s="813">
        <v>12</v>
      </c>
      <c r="B555" s="814" t="s">
        <v>1740</v>
      </c>
      <c r="C555" s="814" t="s">
        <v>1746</v>
      </c>
      <c r="D555" s="815" t="s">
        <v>4046</v>
      </c>
      <c r="E555" s="816" t="s">
        <v>1761</v>
      </c>
      <c r="F555" s="814" t="s">
        <v>1741</v>
      </c>
      <c r="G555" s="814" t="s">
        <v>2658</v>
      </c>
      <c r="H555" s="814" t="s">
        <v>647</v>
      </c>
      <c r="I555" s="814" t="s">
        <v>1520</v>
      </c>
      <c r="J555" s="814" t="s">
        <v>1045</v>
      </c>
      <c r="K555" s="814" t="s">
        <v>1521</v>
      </c>
      <c r="L555" s="817">
        <v>103.4</v>
      </c>
      <c r="M555" s="817">
        <v>103.4</v>
      </c>
      <c r="N555" s="814">
        <v>1</v>
      </c>
      <c r="O555" s="818">
        <v>1</v>
      </c>
      <c r="P555" s="817"/>
      <c r="Q555" s="819">
        <v>0</v>
      </c>
      <c r="R555" s="814"/>
      <c r="S555" s="819">
        <v>0</v>
      </c>
      <c r="T555" s="818"/>
      <c r="U555" s="820">
        <v>0</v>
      </c>
    </row>
    <row r="556" spans="1:21" ht="14.45" customHeight="1" x14ac:dyDescent="0.2">
      <c r="A556" s="813">
        <v>12</v>
      </c>
      <c r="B556" s="814" t="s">
        <v>1740</v>
      </c>
      <c r="C556" s="814" t="s">
        <v>1746</v>
      </c>
      <c r="D556" s="815" t="s">
        <v>4046</v>
      </c>
      <c r="E556" s="816" t="s">
        <v>1761</v>
      </c>
      <c r="F556" s="814" t="s">
        <v>1741</v>
      </c>
      <c r="G556" s="814" t="s">
        <v>2008</v>
      </c>
      <c r="H556" s="814" t="s">
        <v>329</v>
      </c>
      <c r="I556" s="814" t="s">
        <v>2523</v>
      </c>
      <c r="J556" s="814" t="s">
        <v>2010</v>
      </c>
      <c r="K556" s="814" t="s">
        <v>2524</v>
      </c>
      <c r="L556" s="817">
        <v>218.62</v>
      </c>
      <c r="M556" s="817">
        <v>437.24</v>
      </c>
      <c r="N556" s="814">
        <v>2</v>
      </c>
      <c r="O556" s="818">
        <v>1.5</v>
      </c>
      <c r="P556" s="817"/>
      <c r="Q556" s="819">
        <v>0</v>
      </c>
      <c r="R556" s="814"/>
      <c r="S556" s="819">
        <v>0</v>
      </c>
      <c r="T556" s="818"/>
      <c r="U556" s="820">
        <v>0</v>
      </c>
    </row>
    <row r="557" spans="1:21" ht="14.45" customHeight="1" x14ac:dyDescent="0.2">
      <c r="A557" s="813">
        <v>12</v>
      </c>
      <c r="B557" s="814" t="s">
        <v>1740</v>
      </c>
      <c r="C557" s="814" t="s">
        <v>1746</v>
      </c>
      <c r="D557" s="815" t="s">
        <v>4046</v>
      </c>
      <c r="E557" s="816" t="s">
        <v>1761</v>
      </c>
      <c r="F557" s="814" t="s">
        <v>1741</v>
      </c>
      <c r="G557" s="814" t="s">
        <v>1832</v>
      </c>
      <c r="H557" s="814" t="s">
        <v>329</v>
      </c>
      <c r="I557" s="814" t="s">
        <v>1833</v>
      </c>
      <c r="J557" s="814" t="s">
        <v>652</v>
      </c>
      <c r="K557" s="814" t="s">
        <v>1834</v>
      </c>
      <c r="L557" s="817">
        <v>127.91</v>
      </c>
      <c r="M557" s="817">
        <v>639.54999999999995</v>
      </c>
      <c r="N557" s="814">
        <v>5</v>
      </c>
      <c r="O557" s="818">
        <v>3</v>
      </c>
      <c r="P557" s="817">
        <v>383.73</v>
      </c>
      <c r="Q557" s="819">
        <v>0.60000000000000009</v>
      </c>
      <c r="R557" s="814">
        <v>3</v>
      </c>
      <c r="S557" s="819">
        <v>0.6</v>
      </c>
      <c r="T557" s="818">
        <v>2</v>
      </c>
      <c r="U557" s="820">
        <v>0.66666666666666663</v>
      </c>
    </row>
    <row r="558" spans="1:21" ht="14.45" customHeight="1" x14ac:dyDescent="0.2">
      <c r="A558" s="813">
        <v>12</v>
      </c>
      <c r="B558" s="814" t="s">
        <v>1740</v>
      </c>
      <c r="C558" s="814" t="s">
        <v>1746</v>
      </c>
      <c r="D558" s="815" t="s">
        <v>4046</v>
      </c>
      <c r="E558" s="816" t="s">
        <v>1761</v>
      </c>
      <c r="F558" s="814" t="s">
        <v>1741</v>
      </c>
      <c r="G558" s="814" t="s">
        <v>2528</v>
      </c>
      <c r="H558" s="814" t="s">
        <v>647</v>
      </c>
      <c r="I558" s="814" t="s">
        <v>1568</v>
      </c>
      <c r="J558" s="814" t="s">
        <v>1566</v>
      </c>
      <c r="K558" s="814" t="s">
        <v>1569</v>
      </c>
      <c r="L558" s="817">
        <v>87.67</v>
      </c>
      <c r="M558" s="817">
        <v>87.67</v>
      </c>
      <c r="N558" s="814">
        <v>1</v>
      </c>
      <c r="O558" s="818">
        <v>0.5</v>
      </c>
      <c r="P558" s="817">
        <v>87.67</v>
      </c>
      <c r="Q558" s="819">
        <v>1</v>
      </c>
      <c r="R558" s="814">
        <v>1</v>
      </c>
      <c r="S558" s="819">
        <v>1</v>
      </c>
      <c r="T558" s="818">
        <v>0.5</v>
      </c>
      <c r="U558" s="820">
        <v>1</v>
      </c>
    </row>
    <row r="559" spans="1:21" ht="14.45" customHeight="1" x14ac:dyDescent="0.2">
      <c r="A559" s="813">
        <v>12</v>
      </c>
      <c r="B559" s="814" t="s">
        <v>1740</v>
      </c>
      <c r="C559" s="814" t="s">
        <v>1746</v>
      </c>
      <c r="D559" s="815" t="s">
        <v>4046</v>
      </c>
      <c r="E559" s="816" t="s">
        <v>1761</v>
      </c>
      <c r="F559" s="814" t="s">
        <v>1741</v>
      </c>
      <c r="G559" s="814" t="s">
        <v>1792</v>
      </c>
      <c r="H559" s="814" t="s">
        <v>329</v>
      </c>
      <c r="I559" s="814" t="s">
        <v>2012</v>
      </c>
      <c r="J559" s="814" t="s">
        <v>2013</v>
      </c>
      <c r="K559" s="814" t="s">
        <v>2014</v>
      </c>
      <c r="L559" s="817">
        <v>290.08</v>
      </c>
      <c r="M559" s="817">
        <v>870.24</v>
      </c>
      <c r="N559" s="814">
        <v>3</v>
      </c>
      <c r="O559" s="818">
        <v>1</v>
      </c>
      <c r="P559" s="817"/>
      <c r="Q559" s="819">
        <v>0</v>
      </c>
      <c r="R559" s="814"/>
      <c r="S559" s="819">
        <v>0</v>
      </c>
      <c r="T559" s="818"/>
      <c r="U559" s="820">
        <v>0</v>
      </c>
    </row>
    <row r="560" spans="1:21" ht="14.45" customHeight="1" x14ac:dyDescent="0.2">
      <c r="A560" s="813">
        <v>12</v>
      </c>
      <c r="B560" s="814" t="s">
        <v>1740</v>
      </c>
      <c r="C560" s="814" t="s">
        <v>1746</v>
      </c>
      <c r="D560" s="815" t="s">
        <v>4046</v>
      </c>
      <c r="E560" s="816" t="s">
        <v>1761</v>
      </c>
      <c r="F560" s="814" t="s">
        <v>1741</v>
      </c>
      <c r="G560" s="814" t="s">
        <v>1792</v>
      </c>
      <c r="H560" s="814" t="s">
        <v>329</v>
      </c>
      <c r="I560" s="814" t="s">
        <v>2015</v>
      </c>
      <c r="J560" s="814" t="s">
        <v>2013</v>
      </c>
      <c r="K560" s="814" t="s">
        <v>2014</v>
      </c>
      <c r="L560" s="817">
        <v>290.08</v>
      </c>
      <c r="M560" s="817">
        <v>290.08</v>
      </c>
      <c r="N560" s="814">
        <v>1</v>
      </c>
      <c r="O560" s="818">
        <v>1</v>
      </c>
      <c r="P560" s="817">
        <v>290.08</v>
      </c>
      <c r="Q560" s="819">
        <v>1</v>
      </c>
      <c r="R560" s="814">
        <v>1</v>
      </c>
      <c r="S560" s="819">
        <v>1</v>
      </c>
      <c r="T560" s="818">
        <v>1</v>
      </c>
      <c r="U560" s="820">
        <v>1</v>
      </c>
    </row>
    <row r="561" spans="1:21" ht="14.45" customHeight="1" x14ac:dyDescent="0.2">
      <c r="A561" s="813">
        <v>12</v>
      </c>
      <c r="B561" s="814" t="s">
        <v>1740</v>
      </c>
      <c r="C561" s="814" t="s">
        <v>1746</v>
      </c>
      <c r="D561" s="815" t="s">
        <v>4046</v>
      </c>
      <c r="E561" s="816" t="s">
        <v>1761</v>
      </c>
      <c r="F561" s="814" t="s">
        <v>1741</v>
      </c>
      <c r="G561" s="814" t="s">
        <v>1792</v>
      </c>
      <c r="H561" s="814" t="s">
        <v>329</v>
      </c>
      <c r="I561" s="814" t="s">
        <v>2019</v>
      </c>
      <c r="J561" s="814" t="s">
        <v>1794</v>
      </c>
      <c r="K561" s="814" t="s">
        <v>2020</v>
      </c>
      <c r="L561" s="817">
        <v>89.88</v>
      </c>
      <c r="M561" s="817">
        <v>269.64</v>
      </c>
      <c r="N561" s="814">
        <v>3</v>
      </c>
      <c r="O561" s="818">
        <v>1</v>
      </c>
      <c r="P561" s="817"/>
      <c r="Q561" s="819">
        <v>0</v>
      </c>
      <c r="R561" s="814"/>
      <c r="S561" s="819">
        <v>0</v>
      </c>
      <c r="T561" s="818"/>
      <c r="U561" s="820">
        <v>0</v>
      </c>
    </row>
    <row r="562" spans="1:21" ht="14.45" customHeight="1" x14ac:dyDescent="0.2">
      <c r="A562" s="813">
        <v>12</v>
      </c>
      <c r="B562" s="814" t="s">
        <v>1740</v>
      </c>
      <c r="C562" s="814" t="s">
        <v>1746</v>
      </c>
      <c r="D562" s="815" t="s">
        <v>4046</v>
      </c>
      <c r="E562" s="816" t="s">
        <v>1761</v>
      </c>
      <c r="F562" s="814" t="s">
        <v>1741</v>
      </c>
      <c r="G562" s="814" t="s">
        <v>1792</v>
      </c>
      <c r="H562" s="814" t="s">
        <v>329</v>
      </c>
      <c r="I562" s="814" t="s">
        <v>2333</v>
      </c>
      <c r="J562" s="814" t="s">
        <v>1794</v>
      </c>
      <c r="K562" s="814" t="s">
        <v>2020</v>
      </c>
      <c r="L562" s="817">
        <v>89.88</v>
      </c>
      <c r="M562" s="817">
        <v>269.64</v>
      </c>
      <c r="N562" s="814">
        <v>3</v>
      </c>
      <c r="O562" s="818">
        <v>1</v>
      </c>
      <c r="P562" s="817">
        <v>269.64</v>
      </c>
      <c r="Q562" s="819">
        <v>1</v>
      </c>
      <c r="R562" s="814">
        <v>3</v>
      </c>
      <c r="S562" s="819">
        <v>1</v>
      </c>
      <c r="T562" s="818">
        <v>1</v>
      </c>
      <c r="U562" s="820">
        <v>1</v>
      </c>
    </row>
    <row r="563" spans="1:21" ht="14.45" customHeight="1" x14ac:dyDescent="0.2">
      <c r="A563" s="813">
        <v>12</v>
      </c>
      <c r="B563" s="814" t="s">
        <v>1740</v>
      </c>
      <c r="C563" s="814" t="s">
        <v>1746</v>
      </c>
      <c r="D563" s="815" t="s">
        <v>4046</v>
      </c>
      <c r="E563" s="816" t="s">
        <v>1761</v>
      </c>
      <c r="F563" s="814" t="s">
        <v>1741</v>
      </c>
      <c r="G563" s="814" t="s">
        <v>1792</v>
      </c>
      <c r="H563" s="814" t="s">
        <v>329</v>
      </c>
      <c r="I563" s="814" t="s">
        <v>2022</v>
      </c>
      <c r="J563" s="814" t="s">
        <v>1794</v>
      </c>
      <c r="K563" s="814" t="s">
        <v>1795</v>
      </c>
      <c r="L563" s="817">
        <v>89.88</v>
      </c>
      <c r="M563" s="817">
        <v>539.28</v>
      </c>
      <c r="N563" s="814">
        <v>6</v>
      </c>
      <c r="O563" s="818">
        <v>1</v>
      </c>
      <c r="P563" s="817"/>
      <c r="Q563" s="819">
        <v>0</v>
      </c>
      <c r="R563" s="814"/>
      <c r="S563" s="819">
        <v>0</v>
      </c>
      <c r="T563" s="818"/>
      <c r="U563" s="820">
        <v>0</v>
      </c>
    </row>
    <row r="564" spans="1:21" ht="14.45" customHeight="1" x14ac:dyDescent="0.2">
      <c r="A564" s="813">
        <v>12</v>
      </c>
      <c r="B564" s="814" t="s">
        <v>1740</v>
      </c>
      <c r="C564" s="814" t="s">
        <v>1746</v>
      </c>
      <c r="D564" s="815" t="s">
        <v>4046</v>
      </c>
      <c r="E564" s="816" t="s">
        <v>1761</v>
      </c>
      <c r="F564" s="814" t="s">
        <v>1741</v>
      </c>
      <c r="G564" s="814" t="s">
        <v>2729</v>
      </c>
      <c r="H564" s="814" t="s">
        <v>329</v>
      </c>
      <c r="I564" s="814" t="s">
        <v>2730</v>
      </c>
      <c r="J564" s="814" t="s">
        <v>2731</v>
      </c>
      <c r="K564" s="814" t="s">
        <v>2285</v>
      </c>
      <c r="L564" s="817">
        <v>165.41</v>
      </c>
      <c r="M564" s="817">
        <v>165.41</v>
      </c>
      <c r="N564" s="814">
        <v>1</v>
      </c>
      <c r="O564" s="818">
        <v>1</v>
      </c>
      <c r="P564" s="817"/>
      <c r="Q564" s="819">
        <v>0</v>
      </c>
      <c r="R564" s="814"/>
      <c r="S564" s="819">
        <v>0</v>
      </c>
      <c r="T564" s="818"/>
      <c r="U564" s="820">
        <v>0</v>
      </c>
    </row>
    <row r="565" spans="1:21" ht="14.45" customHeight="1" x14ac:dyDescent="0.2">
      <c r="A565" s="813">
        <v>12</v>
      </c>
      <c r="B565" s="814" t="s">
        <v>1740</v>
      </c>
      <c r="C565" s="814" t="s">
        <v>1746</v>
      </c>
      <c r="D565" s="815" t="s">
        <v>4046</v>
      </c>
      <c r="E565" s="816" t="s">
        <v>1761</v>
      </c>
      <c r="F565" s="814" t="s">
        <v>1741</v>
      </c>
      <c r="G565" s="814" t="s">
        <v>2023</v>
      </c>
      <c r="H565" s="814" t="s">
        <v>329</v>
      </c>
      <c r="I565" s="814" t="s">
        <v>2024</v>
      </c>
      <c r="J565" s="814" t="s">
        <v>2025</v>
      </c>
      <c r="K565" s="814" t="s">
        <v>2026</v>
      </c>
      <c r="L565" s="817">
        <v>308.69</v>
      </c>
      <c r="M565" s="817">
        <v>926.06999999999994</v>
      </c>
      <c r="N565" s="814">
        <v>3</v>
      </c>
      <c r="O565" s="818">
        <v>0.5</v>
      </c>
      <c r="P565" s="817">
        <v>926.06999999999994</v>
      </c>
      <c r="Q565" s="819">
        <v>1</v>
      </c>
      <c r="R565" s="814">
        <v>3</v>
      </c>
      <c r="S565" s="819">
        <v>1</v>
      </c>
      <c r="T565" s="818">
        <v>0.5</v>
      </c>
      <c r="U565" s="820">
        <v>1</v>
      </c>
    </row>
    <row r="566" spans="1:21" ht="14.45" customHeight="1" x14ac:dyDescent="0.2">
      <c r="A566" s="813">
        <v>12</v>
      </c>
      <c r="B566" s="814" t="s">
        <v>1740</v>
      </c>
      <c r="C566" s="814" t="s">
        <v>1746</v>
      </c>
      <c r="D566" s="815" t="s">
        <v>4046</v>
      </c>
      <c r="E566" s="816" t="s">
        <v>1761</v>
      </c>
      <c r="F566" s="814" t="s">
        <v>1741</v>
      </c>
      <c r="G566" s="814" t="s">
        <v>2539</v>
      </c>
      <c r="H566" s="814" t="s">
        <v>329</v>
      </c>
      <c r="I566" s="814" t="s">
        <v>2732</v>
      </c>
      <c r="J566" s="814" t="s">
        <v>1072</v>
      </c>
      <c r="K566" s="814" t="s">
        <v>2733</v>
      </c>
      <c r="L566" s="817">
        <v>181.04</v>
      </c>
      <c r="M566" s="817">
        <v>181.04</v>
      </c>
      <c r="N566" s="814">
        <v>1</v>
      </c>
      <c r="O566" s="818">
        <v>1</v>
      </c>
      <c r="P566" s="817"/>
      <c r="Q566" s="819">
        <v>0</v>
      </c>
      <c r="R566" s="814"/>
      <c r="S566" s="819">
        <v>0</v>
      </c>
      <c r="T566" s="818"/>
      <c r="U566" s="820">
        <v>0</v>
      </c>
    </row>
    <row r="567" spans="1:21" ht="14.45" customHeight="1" x14ac:dyDescent="0.2">
      <c r="A567" s="813">
        <v>12</v>
      </c>
      <c r="B567" s="814" t="s">
        <v>1740</v>
      </c>
      <c r="C567" s="814" t="s">
        <v>1746</v>
      </c>
      <c r="D567" s="815" t="s">
        <v>4046</v>
      </c>
      <c r="E567" s="816" t="s">
        <v>1761</v>
      </c>
      <c r="F567" s="814" t="s">
        <v>1741</v>
      </c>
      <c r="G567" s="814" t="s">
        <v>2031</v>
      </c>
      <c r="H567" s="814" t="s">
        <v>329</v>
      </c>
      <c r="I567" s="814" t="s">
        <v>2032</v>
      </c>
      <c r="J567" s="814" t="s">
        <v>2033</v>
      </c>
      <c r="K567" s="814" t="s">
        <v>2034</v>
      </c>
      <c r="L567" s="817">
        <v>0</v>
      </c>
      <c r="M567" s="817">
        <v>0</v>
      </c>
      <c r="N567" s="814">
        <v>26</v>
      </c>
      <c r="O567" s="818">
        <v>9</v>
      </c>
      <c r="P567" s="817">
        <v>0</v>
      </c>
      <c r="Q567" s="819"/>
      <c r="R567" s="814">
        <v>21</v>
      </c>
      <c r="S567" s="819">
        <v>0.80769230769230771</v>
      </c>
      <c r="T567" s="818">
        <v>7</v>
      </c>
      <c r="U567" s="820">
        <v>0.77777777777777779</v>
      </c>
    </row>
    <row r="568" spans="1:21" ht="14.45" customHeight="1" x14ac:dyDescent="0.2">
      <c r="A568" s="813">
        <v>12</v>
      </c>
      <c r="B568" s="814" t="s">
        <v>1740</v>
      </c>
      <c r="C568" s="814" t="s">
        <v>1746</v>
      </c>
      <c r="D568" s="815" t="s">
        <v>4046</v>
      </c>
      <c r="E568" s="816" t="s">
        <v>1761</v>
      </c>
      <c r="F568" s="814" t="s">
        <v>1741</v>
      </c>
      <c r="G568" s="814" t="s">
        <v>1835</v>
      </c>
      <c r="H568" s="814" t="s">
        <v>329</v>
      </c>
      <c r="I568" s="814" t="s">
        <v>2734</v>
      </c>
      <c r="J568" s="814" t="s">
        <v>2735</v>
      </c>
      <c r="K568" s="814" t="s">
        <v>2736</v>
      </c>
      <c r="L568" s="817">
        <v>44.86</v>
      </c>
      <c r="M568" s="817">
        <v>134.57999999999998</v>
      </c>
      <c r="N568" s="814">
        <v>3</v>
      </c>
      <c r="O568" s="818">
        <v>1</v>
      </c>
      <c r="P568" s="817"/>
      <c r="Q568" s="819">
        <v>0</v>
      </c>
      <c r="R568" s="814"/>
      <c r="S568" s="819">
        <v>0</v>
      </c>
      <c r="T568" s="818"/>
      <c r="U568" s="820">
        <v>0</v>
      </c>
    </row>
    <row r="569" spans="1:21" ht="14.45" customHeight="1" x14ac:dyDescent="0.2">
      <c r="A569" s="813">
        <v>12</v>
      </c>
      <c r="B569" s="814" t="s">
        <v>1740</v>
      </c>
      <c r="C569" s="814" t="s">
        <v>1746</v>
      </c>
      <c r="D569" s="815" t="s">
        <v>4046</v>
      </c>
      <c r="E569" s="816" t="s">
        <v>1761</v>
      </c>
      <c r="F569" s="814" t="s">
        <v>1741</v>
      </c>
      <c r="G569" s="814" t="s">
        <v>1835</v>
      </c>
      <c r="H569" s="814" t="s">
        <v>647</v>
      </c>
      <c r="I569" s="814" t="s">
        <v>2737</v>
      </c>
      <c r="J569" s="814" t="s">
        <v>1837</v>
      </c>
      <c r="K569" s="814" t="s">
        <v>2736</v>
      </c>
      <c r="L569" s="817">
        <v>44.86</v>
      </c>
      <c r="M569" s="817">
        <v>89.72</v>
      </c>
      <c r="N569" s="814">
        <v>2</v>
      </c>
      <c r="O569" s="818">
        <v>1.5</v>
      </c>
      <c r="P569" s="817"/>
      <c r="Q569" s="819">
        <v>0</v>
      </c>
      <c r="R569" s="814"/>
      <c r="S569" s="819">
        <v>0</v>
      </c>
      <c r="T569" s="818"/>
      <c r="U569" s="820">
        <v>0</v>
      </c>
    </row>
    <row r="570" spans="1:21" ht="14.45" customHeight="1" x14ac:dyDescent="0.2">
      <c r="A570" s="813">
        <v>12</v>
      </c>
      <c r="B570" s="814" t="s">
        <v>1740</v>
      </c>
      <c r="C570" s="814" t="s">
        <v>1746</v>
      </c>
      <c r="D570" s="815" t="s">
        <v>4046</v>
      </c>
      <c r="E570" s="816" t="s">
        <v>1761</v>
      </c>
      <c r="F570" s="814" t="s">
        <v>1741</v>
      </c>
      <c r="G570" s="814" t="s">
        <v>1835</v>
      </c>
      <c r="H570" s="814" t="s">
        <v>647</v>
      </c>
      <c r="I570" s="814" t="s">
        <v>1836</v>
      </c>
      <c r="J570" s="814" t="s">
        <v>1837</v>
      </c>
      <c r="K570" s="814" t="s">
        <v>1838</v>
      </c>
      <c r="L570" s="817">
        <v>134.61000000000001</v>
      </c>
      <c r="M570" s="817">
        <v>673.05000000000007</v>
      </c>
      <c r="N570" s="814">
        <v>5</v>
      </c>
      <c r="O570" s="818">
        <v>5</v>
      </c>
      <c r="P570" s="817">
        <v>673.05000000000007</v>
      </c>
      <c r="Q570" s="819">
        <v>1</v>
      </c>
      <c r="R570" s="814">
        <v>5</v>
      </c>
      <c r="S570" s="819">
        <v>1</v>
      </c>
      <c r="T570" s="818">
        <v>5</v>
      </c>
      <c r="U570" s="820">
        <v>1</v>
      </c>
    </row>
    <row r="571" spans="1:21" ht="14.45" customHeight="1" x14ac:dyDescent="0.2">
      <c r="A571" s="813">
        <v>12</v>
      </c>
      <c r="B571" s="814" t="s">
        <v>1740</v>
      </c>
      <c r="C571" s="814" t="s">
        <v>1746</v>
      </c>
      <c r="D571" s="815" t="s">
        <v>4046</v>
      </c>
      <c r="E571" s="816" t="s">
        <v>1761</v>
      </c>
      <c r="F571" s="814" t="s">
        <v>1741</v>
      </c>
      <c r="G571" s="814" t="s">
        <v>1835</v>
      </c>
      <c r="H571" s="814" t="s">
        <v>329</v>
      </c>
      <c r="I571" s="814" t="s">
        <v>2738</v>
      </c>
      <c r="J571" s="814" t="s">
        <v>2739</v>
      </c>
      <c r="K571" s="814" t="s">
        <v>1838</v>
      </c>
      <c r="L571" s="817">
        <v>134.61000000000001</v>
      </c>
      <c r="M571" s="817">
        <v>134.61000000000001</v>
      </c>
      <c r="N571" s="814">
        <v>1</v>
      </c>
      <c r="O571" s="818">
        <v>1</v>
      </c>
      <c r="P571" s="817"/>
      <c r="Q571" s="819">
        <v>0</v>
      </c>
      <c r="R571" s="814"/>
      <c r="S571" s="819">
        <v>0</v>
      </c>
      <c r="T571" s="818"/>
      <c r="U571" s="820">
        <v>0</v>
      </c>
    </row>
    <row r="572" spans="1:21" ht="14.45" customHeight="1" x14ac:dyDescent="0.2">
      <c r="A572" s="813">
        <v>12</v>
      </c>
      <c r="B572" s="814" t="s">
        <v>1740</v>
      </c>
      <c r="C572" s="814" t="s">
        <v>1746</v>
      </c>
      <c r="D572" s="815" t="s">
        <v>4046</v>
      </c>
      <c r="E572" s="816" t="s">
        <v>1761</v>
      </c>
      <c r="F572" s="814" t="s">
        <v>1741</v>
      </c>
      <c r="G572" s="814" t="s">
        <v>2044</v>
      </c>
      <c r="H572" s="814" t="s">
        <v>329</v>
      </c>
      <c r="I572" s="814" t="s">
        <v>2045</v>
      </c>
      <c r="J572" s="814" t="s">
        <v>1150</v>
      </c>
      <c r="K572" s="814" t="s">
        <v>2046</v>
      </c>
      <c r="L572" s="817">
        <v>140.97</v>
      </c>
      <c r="M572" s="817">
        <v>845.81999999999994</v>
      </c>
      <c r="N572" s="814">
        <v>6</v>
      </c>
      <c r="O572" s="818">
        <v>4</v>
      </c>
      <c r="P572" s="817">
        <v>422.90999999999997</v>
      </c>
      <c r="Q572" s="819">
        <v>0.5</v>
      </c>
      <c r="R572" s="814">
        <v>3</v>
      </c>
      <c r="S572" s="819">
        <v>0.5</v>
      </c>
      <c r="T572" s="818">
        <v>2</v>
      </c>
      <c r="U572" s="820">
        <v>0.5</v>
      </c>
    </row>
    <row r="573" spans="1:21" ht="14.45" customHeight="1" x14ac:dyDescent="0.2">
      <c r="A573" s="813">
        <v>12</v>
      </c>
      <c r="B573" s="814" t="s">
        <v>1740</v>
      </c>
      <c r="C573" s="814" t="s">
        <v>1746</v>
      </c>
      <c r="D573" s="815" t="s">
        <v>4046</v>
      </c>
      <c r="E573" s="816" t="s">
        <v>1761</v>
      </c>
      <c r="F573" s="814" t="s">
        <v>1741</v>
      </c>
      <c r="G573" s="814" t="s">
        <v>1825</v>
      </c>
      <c r="H573" s="814" t="s">
        <v>647</v>
      </c>
      <c r="I573" s="814" t="s">
        <v>1676</v>
      </c>
      <c r="J573" s="814" t="s">
        <v>1012</v>
      </c>
      <c r="K573" s="814" t="s">
        <v>1016</v>
      </c>
      <c r="L573" s="817">
        <v>0</v>
      </c>
      <c r="M573" s="817">
        <v>0</v>
      </c>
      <c r="N573" s="814">
        <v>6</v>
      </c>
      <c r="O573" s="818">
        <v>4.5</v>
      </c>
      <c r="P573" s="817">
        <v>0</v>
      </c>
      <c r="Q573" s="819"/>
      <c r="R573" s="814">
        <v>1</v>
      </c>
      <c r="S573" s="819">
        <v>0.16666666666666666</v>
      </c>
      <c r="T573" s="818">
        <v>1</v>
      </c>
      <c r="U573" s="820">
        <v>0.22222222222222221</v>
      </c>
    </row>
    <row r="574" spans="1:21" ht="14.45" customHeight="1" x14ac:dyDescent="0.2">
      <c r="A574" s="813">
        <v>12</v>
      </c>
      <c r="B574" s="814" t="s">
        <v>1740</v>
      </c>
      <c r="C574" s="814" t="s">
        <v>1746</v>
      </c>
      <c r="D574" s="815" t="s">
        <v>4046</v>
      </c>
      <c r="E574" s="816" t="s">
        <v>1761</v>
      </c>
      <c r="F574" s="814" t="s">
        <v>1741</v>
      </c>
      <c r="G574" s="814" t="s">
        <v>2047</v>
      </c>
      <c r="H574" s="814" t="s">
        <v>329</v>
      </c>
      <c r="I574" s="814" t="s">
        <v>2048</v>
      </c>
      <c r="J574" s="814" t="s">
        <v>2049</v>
      </c>
      <c r="K574" s="814" t="s">
        <v>640</v>
      </c>
      <c r="L574" s="817">
        <v>1036</v>
      </c>
      <c r="M574" s="817">
        <v>2072</v>
      </c>
      <c r="N574" s="814">
        <v>2</v>
      </c>
      <c r="O574" s="818">
        <v>2</v>
      </c>
      <c r="P574" s="817">
        <v>2072</v>
      </c>
      <c r="Q574" s="819">
        <v>1</v>
      </c>
      <c r="R574" s="814">
        <v>2</v>
      </c>
      <c r="S574" s="819">
        <v>1</v>
      </c>
      <c r="T574" s="818">
        <v>2</v>
      </c>
      <c r="U574" s="820">
        <v>1</v>
      </c>
    </row>
    <row r="575" spans="1:21" ht="14.45" customHeight="1" x14ac:dyDescent="0.2">
      <c r="A575" s="813">
        <v>12</v>
      </c>
      <c r="B575" s="814" t="s">
        <v>1740</v>
      </c>
      <c r="C575" s="814" t="s">
        <v>1746</v>
      </c>
      <c r="D575" s="815" t="s">
        <v>4046</v>
      </c>
      <c r="E575" s="816" t="s">
        <v>1761</v>
      </c>
      <c r="F575" s="814" t="s">
        <v>1741</v>
      </c>
      <c r="G575" s="814" t="s">
        <v>2047</v>
      </c>
      <c r="H575" s="814" t="s">
        <v>329</v>
      </c>
      <c r="I575" s="814" t="s">
        <v>2050</v>
      </c>
      <c r="J575" s="814" t="s">
        <v>2049</v>
      </c>
      <c r="K575" s="814" t="s">
        <v>2051</v>
      </c>
      <c r="L575" s="817">
        <v>2071.9899999999998</v>
      </c>
      <c r="M575" s="817">
        <v>2071.9899999999998</v>
      </c>
      <c r="N575" s="814">
        <v>1</v>
      </c>
      <c r="O575" s="818">
        <v>1</v>
      </c>
      <c r="P575" s="817"/>
      <c r="Q575" s="819">
        <v>0</v>
      </c>
      <c r="R575" s="814"/>
      <c r="S575" s="819">
        <v>0</v>
      </c>
      <c r="T575" s="818"/>
      <c r="U575" s="820">
        <v>0</v>
      </c>
    </row>
    <row r="576" spans="1:21" ht="14.45" customHeight="1" x14ac:dyDescent="0.2">
      <c r="A576" s="813">
        <v>12</v>
      </c>
      <c r="B576" s="814" t="s">
        <v>1740</v>
      </c>
      <c r="C576" s="814" t="s">
        <v>1746</v>
      </c>
      <c r="D576" s="815" t="s">
        <v>4046</v>
      </c>
      <c r="E576" s="816" t="s">
        <v>1761</v>
      </c>
      <c r="F576" s="814" t="s">
        <v>1741</v>
      </c>
      <c r="G576" s="814" t="s">
        <v>1796</v>
      </c>
      <c r="H576" s="814" t="s">
        <v>329</v>
      </c>
      <c r="I576" s="814" t="s">
        <v>1805</v>
      </c>
      <c r="J576" s="814" t="s">
        <v>1272</v>
      </c>
      <c r="K576" s="814" t="s">
        <v>1806</v>
      </c>
      <c r="L576" s="817">
        <v>0</v>
      </c>
      <c r="M576" s="817">
        <v>0</v>
      </c>
      <c r="N576" s="814">
        <v>2</v>
      </c>
      <c r="O576" s="818">
        <v>2</v>
      </c>
      <c r="P576" s="817"/>
      <c r="Q576" s="819"/>
      <c r="R576" s="814"/>
      <c r="S576" s="819">
        <v>0</v>
      </c>
      <c r="T576" s="818"/>
      <c r="U576" s="820">
        <v>0</v>
      </c>
    </row>
    <row r="577" spans="1:21" ht="14.45" customHeight="1" x14ac:dyDescent="0.2">
      <c r="A577" s="813">
        <v>12</v>
      </c>
      <c r="B577" s="814" t="s">
        <v>1740</v>
      </c>
      <c r="C577" s="814" t="s">
        <v>1746</v>
      </c>
      <c r="D577" s="815" t="s">
        <v>4046</v>
      </c>
      <c r="E577" s="816" t="s">
        <v>1761</v>
      </c>
      <c r="F577" s="814" t="s">
        <v>1741</v>
      </c>
      <c r="G577" s="814" t="s">
        <v>1796</v>
      </c>
      <c r="H577" s="814" t="s">
        <v>329</v>
      </c>
      <c r="I577" s="814" t="s">
        <v>1805</v>
      </c>
      <c r="J577" s="814" t="s">
        <v>1272</v>
      </c>
      <c r="K577" s="814" t="s">
        <v>1806</v>
      </c>
      <c r="L577" s="817">
        <v>42.54</v>
      </c>
      <c r="M577" s="817">
        <v>212.7</v>
      </c>
      <c r="N577" s="814">
        <v>5</v>
      </c>
      <c r="O577" s="818">
        <v>3.5</v>
      </c>
      <c r="P577" s="817">
        <v>127.62</v>
      </c>
      <c r="Q577" s="819">
        <v>0.60000000000000009</v>
      </c>
      <c r="R577" s="814">
        <v>3</v>
      </c>
      <c r="S577" s="819">
        <v>0.6</v>
      </c>
      <c r="T577" s="818">
        <v>2.5</v>
      </c>
      <c r="U577" s="820">
        <v>0.7142857142857143</v>
      </c>
    </row>
    <row r="578" spans="1:21" ht="14.45" customHeight="1" x14ac:dyDescent="0.2">
      <c r="A578" s="813">
        <v>12</v>
      </c>
      <c r="B578" s="814" t="s">
        <v>1740</v>
      </c>
      <c r="C578" s="814" t="s">
        <v>1746</v>
      </c>
      <c r="D578" s="815" t="s">
        <v>4046</v>
      </c>
      <c r="E578" s="816" t="s">
        <v>1761</v>
      </c>
      <c r="F578" s="814" t="s">
        <v>1741</v>
      </c>
      <c r="G578" s="814" t="s">
        <v>1796</v>
      </c>
      <c r="H578" s="814" t="s">
        <v>329</v>
      </c>
      <c r="I578" s="814" t="s">
        <v>2055</v>
      </c>
      <c r="J578" s="814" t="s">
        <v>2056</v>
      </c>
      <c r="K578" s="814" t="s">
        <v>2057</v>
      </c>
      <c r="L578" s="817">
        <v>33.44</v>
      </c>
      <c r="M578" s="817">
        <v>33.44</v>
      </c>
      <c r="N578" s="814">
        <v>1</v>
      </c>
      <c r="O578" s="818">
        <v>1</v>
      </c>
      <c r="P578" s="817"/>
      <c r="Q578" s="819">
        <v>0</v>
      </c>
      <c r="R578" s="814"/>
      <c r="S578" s="819">
        <v>0</v>
      </c>
      <c r="T578" s="818"/>
      <c r="U578" s="820">
        <v>0</v>
      </c>
    </row>
    <row r="579" spans="1:21" ht="14.45" customHeight="1" x14ac:dyDescent="0.2">
      <c r="A579" s="813">
        <v>12</v>
      </c>
      <c r="B579" s="814" t="s">
        <v>1740</v>
      </c>
      <c r="C579" s="814" t="s">
        <v>1746</v>
      </c>
      <c r="D579" s="815" t="s">
        <v>4046</v>
      </c>
      <c r="E579" s="816" t="s">
        <v>1761</v>
      </c>
      <c r="F579" s="814" t="s">
        <v>1741</v>
      </c>
      <c r="G579" s="814" t="s">
        <v>1796</v>
      </c>
      <c r="H579" s="814" t="s">
        <v>329</v>
      </c>
      <c r="I579" s="814" t="s">
        <v>2740</v>
      </c>
      <c r="J579" s="814" t="s">
        <v>2056</v>
      </c>
      <c r="K579" s="814" t="s">
        <v>2741</v>
      </c>
      <c r="L579" s="817">
        <v>66.88</v>
      </c>
      <c r="M579" s="817">
        <v>66.88</v>
      </c>
      <c r="N579" s="814">
        <v>1</v>
      </c>
      <c r="O579" s="818">
        <v>0.5</v>
      </c>
      <c r="P579" s="817">
        <v>66.88</v>
      </c>
      <c r="Q579" s="819">
        <v>1</v>
      </c>
      <c r="R579" s="814">
        <v>1</v>
      </c>
      <c r="S579" s="819">
        <v>1</v>
      </c>
      <c r="T579" s="818">
        <v>0.5</v>
      </c>
      <c r="U579" s="820">
        <v>1</v>
      </c>
    </row>
    <row r="580" spans="1:21" ht="14.45" customHeight="1" x14ac:dyDescent="0.2">
      <c r="A580" s="813">
        <v>12</v>
      </c>
      <c r="B580" s="814" t="s">
        <v>1740</v>
      </c>
      <c r="C580" s="814" t="s">
        <v>1746</v>
      </c>
      <c r="D580" s="815" t="s">
        <v>4046</v>
      </c>
      <c r="E580" s="816" t="s">
        <v>1761</v>
      </c>
      <c r="F580" s="814" t="s">
        <v>1741</v>
      </c>
      <c r="G580" s="814" t="s">
        <v>1796</v>
      </c>
      <c r="H580" s="814" t="s">
        <v>329</v>
      </c>
      <c r="I580" s="814" t="s">
        <v>1797</v>
      </c>
      <c r="J580" s="814" t="s">
        <v>1798</v>
      </c>
      <c r="K580" s="814" t="s">
        <v>1799</v>
      </c>
      <c r="L580" s="817">
        <v>59.56</v>
      </c>
      <c r="M580" s="817">
        <v>595.6</v>
      </c>
      <c r="N580" s="814">
        <v>10</v>
      </c>
      <c r="O580" s="818">
        <v>7</v>
      </c>
      <c r="P580" s="817">
        <v>476.48</v>
      </c>
      <c r="Q580" s="819">
        <v>0.8</v>
      </c>
      <c r="R580" s="814">
        <v>8</v>
      </c>
      <c r="S580" s="819">
        <v>0.8</v>
      </c>
      <c r="T580" s="818">
        <v>5.5</v>
      </c>
      <c r="U580" s="820">
        <v>0.7857142857142857</v>
      </c>
    </row>
    <row r="581" spans="1:21" ht="14.45" customHeight="1" x14ac:dyDescent="0.2">
      <c r="A581" s="813">
        <v>12</v>
      </c>
      <c r="B581" s="814" t="s">
        <v>1740</v>
      </c>
      <c r="C581" s="814" t="s">
        <v>1746</v>
      </c>
      <c r="D581" s="815" t="s">
        <v>4046</v>
      </c>
      <c r="E581" s="816" t="s">
        <v>1761</v>
      </c>
      <c r="F581" s="814" t="s">
        <v>1741</v>
      </c>
      <c r="G581" s="814" t="s">
        <v>1796</v>
      </c>
      <c r="H581" s="814" t="s">
        <v>329</v>
      </c>
      <c r="I581" s="814" t="s">
        <v>2352</v>
      </c>
      <c r="J581" s="814" t="s">
        <v>1798</v>
      </c>
      <c r="K581" s="814" t="s">
        <v>1799</v>
      </c>
      <c r="L581" s="817">
        <v>59.56</v>
      </c>
      <c r="M581" s="817">
        <v>59.56</v>
      </c>
      <c r="N581" s="814">
        <v>1</v>
      </c>
      <c r="O581" s="818">
        <v>1</v>
      </c>
      <c r="P581" s="817"/>
      <c r="Q581" s="819">
        <v>0</v>
      </c>
      <c r="R581" s="814"/>
      <c r="S581" s="819">
        <v>0</v>
      </c>
      <c r="T581" s="818"/>
      <c r="U581" s="820">
        <v>0</v>
      </c>
    </row>
    <row r="582" spans="1:21" ht="14.45" customHeight="1" x14ac:dyDescent="0.2">
      <c r="A582" s="813">
        <v>12</v>
      </c>
      <c r="B582" s="814" t="s">
        <v>1740</v>
      </c>
      <c r="C582" s="814" t="s">
        <v>1746</v>
      </c>
      <c r="D582" s="815" t="s">
        <v>4046</v>
      </c>
      <c r="E582" s="816" t="s">
        <v>1761</v>
      </c>
      <c r="F582" s="814" t="s">
        <v>1741</v>
      </c>
      <c r="G582" s="814" t="s">
        <v>2742</v>
      </c>
      <c r="H582" s="814" t="s">
        <v>329</v>
      </c>
      <c r="I582" s="814" t="s">
        <v>2743</v>
      </c>
      <c r="J582" s="814" t="s">
        <v>1278</v>
      </c>
      <c r="K582" s="814" t="s">
        <v>2744</v>
      </c>
      <c r="L582" s="817">
        <v>219.37</v>
      </c>
      <c r="M582" s="817">
        <v>219.37</v>
      </c>
      <c r="N582" s="814">
        <v>1</v>
      </c>
      <c r="O582" s="818">
        <v>1</v>
      </c>
      <c r="P582" s="817">
        <v>219.37</v>
      </c>
      <c r="Q582" s="819">
        <v>1</v>
      </c>
      <c r="R582" s="814">
        <v>1</v>
      </c>
      <c r="S582" s="819">
        <v>1</v>
      </c>
      <c r="T582" s="818">
        <v>1</v>
      </c>
      <c r="U582" s="820">
        <v>1</v>
      </c>
    </row>
    <row r="583" spans="1:21" ht="14.45" customHeight="1" x14ac:dyDescent="0.2">
      <c r="A583" s="813">
        <v>12</v>
      </c>
      <c r="B583" s="814" t="s">
        <v>1740</v>
      </c>
      <c r="C583" s="814" t="s">
        <v>1746</v>
      </c>
      <c r="D583" s="815" t="s">
        <v>4046</v>
      </c>
      <c r="E583" s="816" t="s">
        <v>1761</v>
      </c>
      <c r="F583" s="814" t="s">
        <v>1741</v>
      </c>
      <c r="G583" s="814" t="s">
        <v>2353</v>
      </c>
      <c r="H583" s="814" t="s">
        <v>329</v>
      </c>
      <c r="I583" s="814" t="s">
        <v>2745</v>
      </c>
      <c r="J583" s="814" t="s">
        <v>2746</v>
      </c>
      <c r="K583" s="814" t="s">
        <v>2358</v>
      </c>
      <c r="L583" s="817">
        <v>0</v>
      </c>
      <c r="M583" s="817">
        <v>0</v>
      </c>
      <c r="N583" s="814">
        <v>2</v>
      </c>
      <c r="O583" s="818">
        <v>1</v>
      </c>
      <c r="P583" s="817">
        <v>0</v>
      </c>
      <c r="Q583" s="819"/>
      <c r="R583" s="814">
        <v>2</v>
      </c>
      <c r="S583" s="819">
        <v>1</v>
      </c>
      <c r="T583" s="818">
        <v>1</v>
      </c>
      <c r="U583" s="820">
        <v>1</v>
      </c>
    </row>
    <row r="584" spans="1:21" ht="14.45" customHeight="1" x14ac:dyDescent="0.2">
      <c r="A584" s="813">
        <v>12</v>
      </c>
      <c r="B584" s="814" t="s">
        <v>1740</v>
      </c>
      <c r="C584" s="814" t="s">
        <v>1746</v>
      </c>
      <c r="D584" s="815" t="s">
        <v>4046</v>
      </c>
      <c r="E584" s="816" t="s">
        <v>1761</v>
      </c>
      <c r="F584" s="814" t="s">
        <v>1741</v>
      </c>
      <c r="G584" s="814" t="s">
        <v>2058</v>
      </c>
      <c r="H584" s="814" t="s">
        <v>647</v>
      </c>
      <c r="I584" s="814" t="s">
        <v>2062</v>
      </c>
      <c r="J584" s="814" t="s">
        <v>2060</v>
      </c>
      <c r="K584" s="814" t="s">
        <v>709</v>
      </c>
      <c r="L584" s="817">
        <v>502.31</v>
      </c>
      <c r="M584" s="817">
        <v>502.31</v>
      </c>
      <c r="N584" s="814">
        <v>1</v>
      </c>
      <c r="O584" s="818">
        <v>0.5</v>
      </c>
      <c r="P584" s="817">
        <v>502.31</v>
      </c>
      <c r="Q584" s="819">
        <v>1</v>
      </c>
      <c r="R584" s="814">
        <v>1</v>
      </c>
      <c r="S584" s="819">
        <v>1</v>
      </c>
      <c r="T584" s="818">
        <v>0.5</v>
      </c>
      <c r="U584" s="820">
        <v>1</v>
      </c>
    </row>
    <row r="585" spans="1:21" ht="14.45" customHeight="1" x14ac:dyDescent="0.2">
      <c r="A585" s="813">
        <v>12</v>
      </c>
      <c r="B585" s="814" t="s">
        <v>1740</v>
      </c>
      <c r="C585" s="814" t="s">
        <v>1746</v>
      </c>
      <c r="D585" s="815" t="s">
        <v>4046</v>
      </c>
      <c r="E585" s="816" t="s">
        <v>1761</v>
      </c>
      <c r="F585" s="814" t="s">
        <v>1741</v>
      </c>
      <c r="G585" s="814" t="s">
        <v>2063</v>
      </c>
      <c r="H585" s="814" t="s">
        <v>647</v>
      </c>
      <c r="I585" s="814" t="s">
        <v>1553</v>
      </c>
      <c r="J585" s="814" t="s">
        <v>819</v>
      </c>
      <c r="K585" s="814" t="s">
        <v>1554</v>
      </c>
      <c r="L585" s="817">
        <v>44.86</v>
      </c>
      <c r="M585" s="817">
        <v>89.72</v>
      </c>
      <c r="N585" s="814">
        <v>2</v>
      </c>
      <c r="O585" s="818">
        <v>1.5</v>
      </c>
      <c r="P585" s="817"/>
      <c r="Q585" s="819">
        <v>0</v>
      </c>
      <c r="R585" s="814"/>
      <c r="S585" s="819">
        <v>0</v>
      </c>
      <c r="T585" s="818"/>
      <c r="U585" s="820">
        <v>0</v>
      </c>
    </row>
    <row r="586" spans="1:21" ht="14.45" customHeight="1" x14ac:dyDescent="0.2">
      <c r="A586" s="813">
        <v>12</v>
      </c>
      <c r="B586" s="814" t="s">
        <v>1740</v>
      </c>
      <c r="C586" s="814" t="s">
        <v>1746</v>
      </c>
      <c r="D586" s="815" t="s">
        <v>4046</v>
      </c>
      <c r="E586" s="816" t="s">
        <v>1761</v>
      </c>
      <c r="F586" s="814" t="s">
        <v>1741</v>
      </c>
      <c r="G586" s="814" t="s">
        <v>2063</v>
      </c>
      <c r="H586" s="814" t="s">
        <v>329</v>
      </c>
      <c r="I586" s="814" t="s">
        <v>2064</v>
      </c>
      <c r="J586" s="814" t="s">
        <v>2065</v>
      </c>
      <c r="K586" s="814" t="s">
        <v>2066</v>
      </c>
      <c r="L586" s="817">
        <v>149.55000000000001</v>
      </c>
      <c r="M586" s="817">
        <v>149.55000000000001</v>
      </c>
      <c r="N586" s="814">
        <v>1</v>
      </c>
      <c r="O586" s="818">
        <v>1</v>
      </c>
      <c r="P586" s="817"/>
      <c r="Q586" s="819">
        <v>0</v>
      </c>
      <c r="R586" s="814"/>
      <c r="S586" s="819">
        <v>0</v>
      </c>
      <c r="T586" s="818"/>
      <c r="U586" s="820">
        <v>0</v>
      </c>
    </row>
    <row r="587" spans="1:21" ht="14.45" customHeight="1" x14ac:dyDescent="0.2">
      <c r="A587" s="813">
        <v>12</v>
      </c>
      <c r="B587" s="814" t="s">
        <v>1740</v>
      </c>
      <c r="C587" s="814" t="s">
        <v>1746</v>
      </c>
      <c r="D587" s="815" t="s">
        <v>4046</v>
      </c>
      <c r="E587" s="816" t="s">
        <v>1761</v>
      </c>
      <c r="F587" s="814" t="s">
        <v>1741</v>
      </c>
      <c r="G587" s="814" t="s">
        <v>2063</v>
      </c>
      <c r="H587" s="814" t="s">
        <v>647</v>
      </c>
      <c r="I587" s="814" t="s">
        <v>2067</v>
      </c>
      <c r="J587" s="814" t="s">
        <v>819</v>
      </c>
      <c r="K587" s="814" t="s">
        <v>2068</v>
      </c>
      <c r="L587" s="817">
        <v>134.61000000000001</v>
      </c>
      <c r="M587" s="817">
        <v>2692.2000000000007</v>
      </c>
      <c r="N587" s="814">
        <v>20</v>
      </c>
      <c r="O587" s="818">
        <v>18.5</v>
      </c>
      <c r="P587" s="817">
        <v>942.2700000000001</v>
      </c>
      <c r="Q587" s="819">
        <v>0.34999999999999992</v>
      </c>
      <c r="R587" s="814">
        <v>7</v>
      </c>
      <c r="S587" s="819">
        <v>0.35</v>
      </c>
      <c r="T587" s="818">
        <v>6.5</v>
      </c>
      <c r="U587" s="820">
        <v>0.35135135135135137</v>
      </c>
    </row>
    <row r="588" spans="1:21" ht="14.45" customHeight="1" x14ac:dyDescent="0.2">
      <c r="A588" s="813">
        <v>12</v>
      </c>
      <c r="B588" s="814" t="s">
        <v>1740</v>
      </c>
      <c r="C588" s="814" t="s">
        <v>1746</v>
      </c>
      <c r="D588" s="815" t="s">
        <v>4046</v>
      </c>
      <c r="E588" s="816" t="s">
        <v>1761</v>
      </c>
      <c r="F588" s="814" t="s">
        <v>1741</v>
      </c>
      <c r="G588" s="814" t="s">
        <v>2063</v>
      </c>
      <c r="H588" s="814" t="s">
        <v>329</v>
      </c>
      <c r="I588" s="814" t="s">
        <v>2747</v>
      </c>
      <c r="J588" s="814" t="s">
        <v>2748</v>
      </c>
      <c r="K588" s="814" t="s">
        <v>2068</v>
      </c>
      <c r="L588" s="817">
        <v>300.31</v>
      </c>
      <c r="M588" s="817">
        <v>300.31</v>
      </c>
      <c r="N588" s="814">
        <v>1</v>
      </c>
      <c r="O588" s="818">
        <v>1</v>
      </c>
      <c r="P588" s="817"/>
      <c r="Q588" s="819">
        <v>0</v>
      </c>
      <c r="R588" s="814"/>
      <c r="S588" s="819">
        <v>0</v>
      </c>
      <c r="T588" s="818"/>
      <c r="U588" s="820">
        <v>0</v>
      </c>
    </row>
    <row r="589" spans="1:21" ht="14.45" customHeight="1" x14ac:dyDescent="0.2">
      <c r="A589" s="813">
        <v>12</v>
      </c>
      <c r="B589" s="814" t="s">
        <v>1740</v>
      </c>
      <c r="C589" s="814" t="s">
        <v>1746</v>
      </c>
      <c r="D589" s="815" t="s">
        <v>4046</v>
      </c>
      <c r="E589" s="816" t="s">
        <v>1761</v>
      </c>
      <c r="F589" s="814" t="s">
        <v>1741</v>
      </c>
      <c r="G589" s="814" t="s">
        <v>1807</v>
      </c>
      <c r="H589" s="814" t="s">
        <v>647</v>
      </c>
      <c r="I589" s="814" t="s">
        <v>1808</v>
      </c>
      <c r="J589" s="814" t="s">
        <v>1809</v>
      </c>
      <c r="K589" s="814" t="s">
        <v>1810</v>
      </c>
      <c r="L589" s="817">
        <v>659.9</v>
      </c>
      <c r="M589" s="817">
        <v>11218.3</v>
      </c>
      <c r="N589" s="814">
        <v>17</v>
      </c>
      <c r="O589" s="818">
        <v>16</v>
      </c>
      <c r="P589" s="817">
        <v>5279.2</v>
      </c>
      <c r="Q589" s="819">
        <v>0.47058823529411764</v>
      </c>
      <c r="R589" s="814">
        <v>8</v>
      </c>
      <c r="S589" s="819">
        <v>0.47058823529411764</v>
      </c>
      <c r="T589" s="818">
        <v>7.5</v>
      </c>
      <c r="U589" s="820">
        <v>0.46875</v>
      </c>
    </row>
    <row r="590" spans="1:21" ht="14.45" customHeight="1" x14ac:dyDescent="0.2">
      <c r="A590" s="813">
        <v>12</v>
      </c>
      <c r="B590" s="814" t="s">
        <v>1740</v>
      </c>
      <c r="C590" s="814" t="s">
        <v>1746</v>
      </c>
      <c r="D590" s="815" t="s">
        <v>4046</v>
      </c>
      <c r="E590" s="816" t="s">
        <v>1761</v>
      </c>
      <c r="F590" s="814" t="s">
        <v>1741</v>
      </c>
      <c r="G590" s="814" t="s">
        <v>1807</v>
      </c>
      <c r="H590" s="814" t="s">
        <v>329</v>
      </c>
      <c r="I590" s="814" t="s">
        <v>2074</v>
      </c>
      <c r="J590" s="814" t="s">
        <v>2073</v>
      </c>
      <c r="K590" s="814" t="s">
        <v>1810</v>
      </c>
      <c r="L590" s="817">
        <v>659.9</v>
      </c>
      <c r="M590" s="817">
        <v>1319.8</v>
      </c>
      <c r="N590" s="814">
        <v>2</v>
      </c>
      <c r="O590" s="818">
        <v>2</v>
      </c>
      <c r="P590" s="817">
        <v>1319.8</v>
      </c>
      <c r="Q590" s="819">
        <v>1</v>
      </c>
      <c r="R590" s="814">
        <v>2</v>
      </c>
      <c r="S590" s="819">
        <v>1</v>
      </c>
      <c r="T590" s="818">
        <v>2</v>
      </c>
      <c r="U590" s="820">
        <v>1</v>
      </c>
    </row>
    <row r="591" spans="1:21" ht="14.45" customHeight="1" x14ac:dyDescent="0.2">
      <c r="A591" s="813">
        <v>12</v>
      </c>
      <c r="B591" s="814" t="s">
        <v>1740</v>
      </c>
      <c r="C591" s="814" t="s">
        <v>1746</v>
      </c>
      <c r="D591" s="815" t="s">
        <v>4046</v>
      </c>
      <c r="E591" s="816" t="s">
        <v>1761</v>
      </c>
      <c r="F591" s="814" t="s">
        <v>1741</v>
      </c>
      <c r="G591" s="814" t="s">
        <v>2372</v>
      </c>
      <c r="H591" s="814" t="s">
        <v>329</v>
      </c>
      <c r="I591" s="814" t="s">
        <v>2379</v>
      </c>
      <c r="J591" s="814" t="s">
        <v>2380</v>
      </c>
      <c r="K591" s="814" t="s">
        <v>2381</v>
      </c>
      <c r="L591" s="817">
        <v>294.39</v>
      </c>
      <c r="M591" s="817">
        <v>294.39</v>
      </c>
      <c r="N591" s="814">
        <v>1</v>
      </c>
      <c r="O591" s="818">
        <v>1</v>
      </c>
      <c r="P591" s="817"/>
      <c r="Q591" s="819">
        <v>0</v>
      </c>
      <c r="R591" s="814"/>
      <c r="S591" s="819">
        <v>0</v>
      </c>
      <c r="T591" s="818"/>
      <c r="U591" s="820">
        <v>0</v>
      </c>
    </row>
    <row r="592" spans="1:21" ht="14.45" customHeight="1" x14ac:dyDescent="0.2">
      <c r="A592" s="813">
        <v>12</v>
      </c>
      <c r="B592" s="814" t="s">
        <v>1740</v>
      </c>
      <c r="C592" s="814" t="s">
        <v>1746</v>
      </c>
      <c r="D592" s="815" t="s">
        <v>4046</v>
      </c>
      <c r="E592" s="816" t="s">
        <v>1761</v>
      </c>
      <c r="F592" s="814" t="s">
        <v>1741</v>
      </c>
      <c r="G592" s="814" t="s">
        <v>2564</v>
      </c>
      <c r="H592" s="814" t="s">
        <v>329</v>
      </c>
      <c r="I592" s="814" t="s">
        <v>2749</v>
      </c>
      <c r="J592" s="814" t="s">
        <v>1107</v>
      </c>
      <c r="K592" s="814" t="s">
        <v>2750</v>
      </c>
      <c r="L592" s="817">
        <v>54.46</v>
      </c>
      <c r="M592" s="817">
        <v>326.76</v>
      </c>
      <c r="N592" s="814">
        <v>6</v>
      </c>
      <c r="O592" s="818">
        <v>1</v>
      </c>
      <c r="P592" s="817"/>
      <c r="Q592" s="819">
        <v>0</v>
      </c>
      <c r="R592" s="814"/>
      <c r="S592" s="819">
        <v>0</v>
      </c>
      <c r="T592" s="818"/>
      <c r="U592" s="820">
        <v>0</v>
      </c>
    </row>
    <row r="593" spans="1:21" ht="14.45" customHeight="1" x14ac:dyDescent="0.2">
      <c r="A593" s="813">
        <v>12</v>
      </c>
      <c r="B593" s="814" t="s">
        <v>1740</v>
      </c>
      <c r="C593" s="814" t="s">
        <v>1746</v>
      </c>
      <c r="D593" s="815" t="s">
        <v>4046</v>
      </c>
      <c r="E593" s="816" t="s">
        <v>1761</v>
      </c>
      <c r="F593" s="814" t="s">
        <v>1741</v>
      </c>
      <c r="G593" s="814" t="s">
        <v>2751</v>
      </c>
      <c r="H593" s="814" t="s">
        <v>329</v>
      </c>
      <c r="I593" s="814" t="s">
        <v>2752</v>
      </c>
      <c r="J593" s="814" t="s">
        <v>2753</v>
      </c>
      <c r="K593" s="814" t="s">
        <v>2754</v>
      </c>
      <c r="L593" s="817">
        <v>33.18</v>
      </c>
      <c r="M593" s="817">
        <v>33.18</v>
      </c>
      <c r="N593" s="814">
        <v>1</v>
      </c>
      <c r="O593" s="818">
        <v>1</v>
      </c>
      <c r="P593" s="817">
        <v>33.18</v>
      </c>
      <c r="Q593" s="819">
        <v>1</v>
      </c>
      <c r="R593" s="814">
        <v>1</v>
      </c>
      <c r="S593" s="819">
        <v>1</v>
      </c>
      <c r="T593" s="818">
        <v>1</v>
      </c>
      <c r="U593" s="820">
        <v>1</v>
      </c>
    </row>
    <row r="594" spans="1:21" ht="14.45" customHeight="1" x14ac:dyDescent="0.2">
      <c r="A594" s="813">
        <v>12</v>
      </c>
      <c r="B594" s="814" t="s">
        <v>1740</v>
      </c>
      <c r="C594" s="814" t="s">
        <v>1746</v>
      </c>
      <c r="D594" s="815" t="s">
        <v>4046</v>
      </c>
      <c r="E594" s="816" t="s">
        <v>1761</v>
      </c>
      <c r="F594" s="814" t="s">
        <v>1741</v>
      </c>
      <c r="G594" s="814" t="s">
        <v>2079</v>
      </c>
      <c r="H594" s="814" t="s">
        <v>329</v>
      </c>
      <c r="I594" s="814" t="s">
        <v>2080</v>
      </c>
      <c r="J594" s="814" t="s">
        <v>2081</v>
      </c>
      <c r="K594" s="814" t="s">
        <v>2082</v>
      </c>
      <c r="L594" s="817">
        <v>224.69</v>
      </c>
      <c r="M594" s="817">
        <v>449.38</v>
      </c>
      <c r="N594" s="814">
        <v>2</v>
      </c>
      <c r="O594" s="818">
        <v>0.5</v>
      </c>
      <c r="P594" s="817"/>
      <c r="Q594" s="819">
        <v>0</v>
      </c>
      <c r="R594" s="814"/>
      <c r="S594" s="819">
        <v>0</v>
      </c>
      <c r="T594" s="818"/>
      <c r="U594" s="820">
        <v>0</v>
      </c>
    </row>
    <row r="595" spans="1:21" ht="14.45" customHeight="1" x14ac:dyDescent="0.2">
      <c r="A595" s="813">
        <v>12</v>
      </c>
      <c r="B595" s="814" t="s">
        <v>1740</v>
      </c>
      <c r="C595" s="814" t="s">
        <v>1746</v>
      </c>
      <c r="D595" s="815" t="s">
        <v>4046</v>
      </c>
      <c r="E595" s="816" t="s">
        <v>1761</v>
      </c>
      <c r="F595" s="814" t="s">
        <v>1741</v>
      </c>
      <c r="G595" s="814" t="s">
        <v>2079</v>
      </c>
      <c r="H595" s="814" t="s">
        <v>329</v>
      </c>
      <c r="I595" s="814" t="s">
        <v>2083</v>
      </c>
      <c r="J595" s="814" t="s">
        <v>2081</v>
      </c>
      <c r="K595" s="814" t="s">
        <v>2084</v>
      </c>
      <c r="L595" s="817">
        <v>112.35</v>
      </c>
      <c r="M595" s="817">
        <v>674.1</v>
      </c>
      <c r="N595" s="814">
        <v>6</v>
      </c>
      <c r="O595" s="818">
        <v>2.5</v>
      </c>
      <c r="P595" s="817">
        <v>112.35</v>
      </c>
      <c r="Q595" s="819">
        <v>0.16666666666666666</v>
      </c>
      <c r="R595" s="814">
        <v>1</v>
      </c>
      <c r="S595" s="819">
        <v>0.16666666666666666</v>
      </c>
      <c r="T595" s="818">
        <v>1</v>
      </c>
      <c r="U595" s="820">
        <v>0.4</v>
      </c>
    </row>
    <row r="596" spans="1:21" ht="14.45" customHeight="1" x14ac:dyDescent="0.2">
      <c r="A596" s="813">
        <v>12</v>
      </c>
      <c r="B596" s="814" t="s">
        <v>1740</v>
      </c>
      <c r="C596" s="814" t="s">
        <v>1746</v>
      </c>
      <c r="D596" s="815" t="s">
        <v>4046</v>
      </c>
      <c r="E596" s="816" t="s">
        <v>1761</v>
      </c>
      <c r="F596" s="814" t="s">
        <v>1741</v>
      </c>
      <c r="G596" s="814" t="s">
        <v>2085</v>
      </c>
      <c r="H596" s="814" t="s">
        <v>647</v>
      </c>
      <c r="I596" s="814" t="s">
        <v>2579</v>
      </c>
      <c r="J596" s="814" t="s">
        <v>1164</v>
      </c>
      <c r="K596" s="814" t="s">
        <v>2580</v>
      </c>
      <c r="L596" s="817">
        <v>0</v>
      </c>
      <c r="M596" s="817">
        <v>0</v>
      </c>
      <c r="N596" s="814">
        <v>1</v>
      </c>
      <c r="O596" s="818">
        <v>1</v>
      </c>
      <c r="P596" s="817">
        <v>0</v>
      </c>
      <c r="Q596" s="819"/>
      <c r="R596" s="814">
        <v>1</v>
      </c>
      <c r="S596" s="819">
        <v>1</v>
      </c>
      <c r="T596" s="818">
        <v>1</v>
      </c>
      <c r="U596" s="820">
        <v>1</v>
      </c>
    </row>
    <row r="597" spans="1:21" ht="14.45" customHeight="1" x14ac:dyDescent="0.2">
      <c r="A597" s="813">
        <v>12</v>
      </c>
      <c r="B597" s="814" t="s">
        <v>1740</v>
      </c>
      <c r="C597" s="814" t="s">
        <v>1746</v>
      </c>
      <c r="D597" s="815" t="s">
        <v>4046</v>
      </c>
      <c r="E597" s="816" t="s">
        <v>1761</v>
      </c>
      <c r="F597" s="814" t="s">
        <v>1741</v>
      </c>
      <c r="G597" s="814" t="s">
        <v>2095</v>
      </c>
      <c r="H597" s="814" t="s">
        <v>329</v>
      </c>
      <c r="I597" s="814" t="s">
        <v>2096</v>
      </c>
      <c r="J597" s="814" t="s">
        <v>2097</v>
      </c>
      <c r="K597" s="814" t="s">
        <v>2098</v>
      </c>
      <c r="L597" s="817">
        <v>1392.75</v>
      </c>
      <c r="M597" s="817">
        <v>8356.5</v>
      </c>
      <c r="N597" s="814">
        <v>6</v>
      </c>
      <c r="O597" s="818">
        <v>5</v>
      </c>
      <c r="P597" s="817">
        <v>5571</v>
      </c>
      <c r="Q597" s="819">
        <v>0.66666666666666663</v>
      </c>
      <c r="R597" s="814">
        <v>4</v>
      </c>
      <c r="S597" s="819">
        <v>0.66666666666666663</v>
      </c>
      <c r="T597" s="818">
        <v>3.5</v>
      </c>
      <c r="U597" s="820">
        <v>0.7</v>
      </c>
    </row>
    <row r="598" spans="1:21" ht="14.45" customHeight="1" x14ac:dyDescent="0.2">
      <c r="A598" s="813">
        <v>12</v>
      </c>
      <c r="B598" s="814" t="s">
        <v>1740</v>
      </c>
      <c r="C598" s="814" t="s">
        <v>1746</v>
      </c>
      <c r="D598" s="815" t="s">
        <v>4046</v>
      </c>
      <c r="E598" s="816" t="s">
        <v>1761</v>
      </c>
      <c r="F598" s="814" t="s">
        <v>1741</v>
      </c>
      <c r="G598" s="814" t="s">
        <v>2107</v>
      </c>
      <c r="H598" s="814" t="s">
        <v>329</v>
      </c>
      <c r="I598" s="814" t="s">
        <v>2108</v>
      </c>
      <c r="J598" s="814" t="s">
        <v>2109</v>
      </c>
      <c r="K598" s="814" t="s">
        <v>2110</v>
      </c>
      <c r="L598" s="817">
        <v>2030.55</v>
      </c>
      <c r="M598" s="817">
        <v>6091.65</v>
      </c>
      <c r="N598" s="814">
        <v>3</v>
      </c>
      <c r="O598" s="818">
        <v>2.5</v>
      </c>
      <c r="P598" s="817">
        <v>2030.55</v>
      </c>
      <c r="Q598" s="819">
        <v>0.33333333333333337</v>
      </c>
      <c r="R598" s="814">
        <v>1</v>
      </c>
      <c r="S598" s="819">
        <v>0.33333333333333331</v>
      </c>
      <c r="T598" s="818">
        <v>1</v>
      </c>
      <c r="U598" s="820">
        <v>0.4</v>
      </c>
    </row>
    <row r="599" spans="1:21" ht="14.45" customHeight="1" x14ac:dyDescent="0.2">
      <c r="A599" s="813">
        <v>12</v>
      </c>
      <c r="B599" s="814" t="s">
        <v>1740</v>
      </c>
      <c r="C599" s="814" t="s">
        <v>1746</v>
      </c>
      <c r="D599" s="815" t="s">
        <v>4046</v>
      </c>
      <c r="E599" s="816" t="s">
        <v>1761</v>
      </c>
      <c r="F599" s="814" t="s">
        <v>1741</v>
      </c>
      <c r="G599" s="814" t="s">
        <v>2113</v>
      </c>
      <c r="H599" s="814" t="s">
        <v>329</v>
      </c>
      <c r="I599" s="814" t="s">
        <v>2114</v>
      </c>
      <c r="J599" s="814" t="s">
        <v>1153</v>
      </c>
      <c r="K599" s="814" t="s">
        <v>1154</v>
      </c>
      <c r="L599" s="817">
        <v>50.32</v>
      </c>
      <c r="M599" s="817">
        <v>150.96</v>
      </c>
      <c r="N599" s="814">
        <v>3</v>
      </c>
      <c r="O599" s="818">
        <v>1.5</v>
      </c>
      <c r="P599" s="817">
        <v>150.96</v>
      </c>
      <c r="Q599" s="819">
        <v>1</v>
      </c>
      <c r="R599" s="814">
        <v>3</v>
      </c>
      <c r="S599" s="819">
        <v>1</v>
      </c>
      <c r="T599" s="818">
        <v>1.5</v>
      </c>
      <c r="U599" s="820">
        <v>1</v>
      </c>
    </row>
    <row r="600" spans="1:21" ht="14.45" customHeight="1" x14ac:dyDescent="0.2">
      <c r="A600" s="813">
        <v>12</v>
      </c>
      <c r="B600" s="814" t="s">
        <v>1740</v>
      </c>
      <c r="C600" s="814" t="s">
        <v>1746</v>
      </c>
      <c r="D600" s="815" t="s">
        <v>4046</v>
      </c>
      <c r="E600" s="816" t="s">
        <v>1761</v>
      </c>
      <c r="F600" s="814" t="s">
        <v>1741</v>
      </c>
      <c r="G600" s="814" t="s">
        <v>2593</v>
      </c>
      <c r="H600" s="814" t="s">
        <v>329</v>
      </c>
      <c r="I600" s="814" t="s">
        <v>2594</v>
      </c>
      <c r="J600" s="814" t="s">
        <v>1126</v>
      </c>
      <c r="K600" s="814" t="s">
        <v>2595</v>
      </c>
      <c r="L600" s="817">
        <v>65.36</v>
      </c>
      <c r="M600" s="817">
        <v>65.36</v>
      </c>
      <c r="N600" s="814">
        <v>1</v>
      </c>
      <c r="O600" s="818">
        <v>1</v>
      </c>
      <c r="P600" s="817"/>
      <c r="Q600" s="819">
        <v>0</v>
      </c>
      <c r="R600" s="814"/>
      <c r="S600" s="819">
        <v>0</v>
      </c>
      <c r="T600" s="818"/>
      <c r="U600" s="820">
        <v>0</v>
      </c>
    </row>
    <row r="601" spans="1:21" ht="14.45" customHeight="1" x14ac:dyDescent="0.2">
      <c r="A601" s="813">
        <v>12</v>
      </c>
      <c r="B601" s="814" t="s">
        <v>1740</v>
      </c>
      <c r="C601" s="814" t="s">
        <v>1746</v>
      </c>
      <c r="D601" s="815" t="s">
        <v>4046</v>
      </c>
      <c r="E601" s="816" t="s">
        <v>1761</v>
      </c>
      <c r="F601" s="814" t="s">
        <v>1741</v>
      </c>
      <c r="G601" s="814" t="s">
        <v>1800</v>
      </c>
      <c r="H601" s="814" t="s">
        <v>647</v>
      </c>
      <c r="I601" s="814" t="s">
        <v>1591</v>
      </c>
      <c r="J601" s="814" t="s">
        <v>1213</v>
      </c>
      <c r="K601" s="814" t="s">
        <v>1592</v>
      </c>
      <c r="L601" s="817">
        <v>154.36000000000001</v>
      </c>
      <c r="M601" s="817">
        <v>2469.7600000000002</v>
      </c>
      <c r="N601" s="814">
        <v>16</v>
      </c>
      <c r="O601" s="818">
        <v>13.5</v>
      </c>
      <c r="P601" s="817">
        <v>1234.8800000000001</v>
      </c>
      <c r="Q601" s="819">
        <v>0.5</v>
      </c>
      <c r="R601" s="814">
        <v>8</v>
      </c>
      <c r="S601" s="819">
        <v>0.5</v>
      </c>
      <c r="T601" s="818">
        <v>7</v>
      </c>
      <c r="U601" s="820">
        <v>0.51851851851851849</v>
      </c>
    </row>
    <row r="602" spans="1:21" ht="14.45" customHeight="1" x14ac:dyDescent="0.2">
      <c r="A602" s="813">
        <v>12</v>
      </c>
      <c r="B602" s="814" t="s">
        <v>1740</v>
      </c>
      <c r="C602" s="814" t="s">
        <v>1746</v>
      </c>
      <c r="D602" s="815" t="s">
        <v>4046</v>
      </c>
      <c r="E602" s="816" t="s">
        <v>1761</v>
      </c>
      <c r="F602" s="814" t="s">
        <v>1741</v>
      </c>
      <c r="G602" s="814" t="s">
        <v>1800</v>
      </c>
      <c r="H602" s="814" t="s">
        <v>329</v>
      </c>
      <c r="I602" s="814" t="s">
        <v>1811</v>
      </c>
      <c r="J602" s="814" t="s">
        <v>1213</v>
      </c>
      <c r="K602" s="814" t="s">
        <v>1812</v>
      </c>
      <c r="L602" s="817">
        <v>225.06</v>
      </c>
      <c r="M602" s="817">
        <v>3150.8399999999997</v>
      </c>
      <c r="N602" s="814">
        <v>14</v>
      </c>
      <c r="O602" s="818">
        <v>11.5</v>
      </c>
      <c r="P602" s="817">
        <v>2025.5399999999997</v>
      </c>
      <c r="Q602" s="819">
        <v>0.64285714285714279</v>
      </c>
      <c r="R602" s="814">
        <v>9</v>
      </c>
      <c r="S602" s="819">
        <v>0.6428571428571429</v>
      </c>
      <c r="T602" s="818">
        <v>6.5</v>
      </c>
      <c r="U602" s="820">
        <v>0.56521739130434778</v>
      </c>
    </row>
    <row r="603" spans="1:21" ht="14.45" customHeight="1" x14ac:dyDescent="0.2">
      <c r="A603" s="813">
        <v>12</v>
      </c>
      <c r="B603" s="814" t="s">
        <v>1740</v>
      </c>
      <c r="C603" s="814" t="s">
        <v>1746</v>
      </c>
      <c r="D603" s="815" t="s">
        <v>4046</v>
      </c>
      <c r="E603" s="816" t="s">
        <v>1761</v>
      </c>
      <c r="F603" s="814" t="s">
        <v>1741</v>
      </c>
      <c r="G603" s="814" t="s">
        <v>2115</v>
      </c>
      <c r="H603" s="814" t="s">
        <v>647</v>
      </c>
      <c r="I603" s="814" t="s">
        <v>2601</v>
      </c>
      <c r="J603" s="814" t="s">
        <v>1577</v>
      </c>
      <c r="K603" s="814" t="s">
        <v>2602</v>
      </c>
      <c r="L603" s="817">
        <v>84.18</v>
      </c>
      <c r="M603" s="817">
        <v>84.18</v>
      </c>
      <c r="N603" s="814">
        <v>1</v>
      </c>
      <c r="O603" s="818">
        <v>0.5</v>
      </c>
      <c r="P603" s="817"/>
      <c r="Q603" s="819">
        <v>0</v>
      </c>
      <c r="R603" s="814"/>
      <c r="S603" s="819">
        <v>0</v>
      </c>
      <c r="T603" s="818"/>
      <c r="U603" s="820">
        <v>0</v>
      </c>
    </row>
    <row r="604" spans="1:21" ht="14.45" customHeight="1" x14ac:dyDescent="0.2">
      <c r="A604" s="813">
        <v>12</v>
      </c>
      <c r="B604" s="814" t="s">
        <v>1740</v>
      </c>
      <c r="C604" s="814" t="s">
        <v>1746</v>
      </c>
      <c r="D604" s="815" t="s">
        <v>4046</v>
      </c>
      <c r="E604" s="816" t="s">
        <v>1761</v>
      </c>
      <c r="F604" s="814" t="s">
        <v>1741</v>
      </c>
      <c r="G604" s="814" t="s">
        <v>2118</v>
      </c>
      <c r="H604" s="814" t="s">
        <v>329</v>
      </c>
      <c r="I604" s="814" t="s">
        <v>2119</v>
      </c>
      <c r="J604" s="814" t="s">
        <v>2120</v>
      </c>
      <c r="K604" s="814" t="s">
        <v>2121</v>
      </c>
      <c r="L604" s="817">
        <v>121.92</v>
      </c>
      <c r="M604" s="817">
        <v>1097.28</v>
      </c>
      <c r="N604" s="814">
        <v>9</v>
      </c>
      <c r="O604" s="818">
        <v>1.5</v>
      </c>
      <c r="P604" s="817">
        <v>365.76</v>
      </c>
      <c r="Q604" s="819">
        <v>0.33333333333333331</v>
      </c>
      <c r="R604" s="814">
        <v>3</v>
      </c>
      <c r="S604" s="819">
        <v>0.33333333333333331</v>
      </c>
      <c r="T604" s="818">
        <v>1</v>
      </c>
      <c r="U604" s="820">
        <v>0.66666666666666663</v>
      </c>
    </row>
    <row r="605" spans="1:21" ht="14.45" customHeight="1" x14ac:dyDescent="0.2">
      <c r="A605" s="813">
        <v>12</v>
      </c>
      <c r="B605" s="814" t="s">
        <v>1740</v>
      </c>
      <c r="C605" s="814" t="s">
        <v>1746</v>
      </c>
      <c r="D605" s="815" t="s">
        <v>4046</v>
      </c>
      <c r="E605" s="816" t="s">
        <v>1761</v>
      </c>
      <c r="F605" s="814" t="s">
        <v>1741</v>
      </c>
      <c r="G605" s="814" t="s">
        <v>2118</v>
      </c>
      <c r="H605" s="814" t="s">
        <v>329</v>
      </c>
      <c r="I605" s="814" t="s">
        <v>2122</v>
      </c>
      <c r="J605" s="814" t="s">
        <v>2120</v>
      </c>
      <c r="K605" s="814" t="s">
        <v>2121</v>
      </c>
      <c r="L605" s="817">
        <v>121.92</v>
      </c>
      <c r="M605" s="817">
        <v>365.76</v>
      </c>
      <c r="N605" s="814">
        <v>3</v>
      </c>
      <c r="O605" s="818">
        <v>1</v>
      </c>
      <c r="P605" s="817">
        <v>365.76</v>
      </c>
      <c r="Q605" s="819">
        <v>1</v>
      </c>
      <c r="R605" s="814">
        <v>3</v>
      </c>
      <c r="S605" s="819">
        <v>1</v>
      </c>
      <c r="T605" s="818">
        <v>1</v>
      </c>
      <c r="U605" s="820">
        <v>1</v>
      </c>
    </row>
    <row r="606" spans="1:21" ht="14.45" customHeight="1" x14ac:dyDescent="0.2">
      <c r="A606" s="813">
        <v>12</v>
      </c>
      <c r="B606" s="814" t="s">
        <v>1740</v>
      </c>
      <c r="C606" s="814" t="s">
        <v>1746</v>
      </c>
      <c r="D606" s="815" t="s">
        <v>4046</v>
      </c>
      <c r="E606" s="816" t="s">
        <v>1761</v>
      </c>
      <c r="F606" s="814" t="s">
        <v>1741</v>
      </c>
      <c r="G606" s="814" t="s">
        <v>2755</v>
      </c>
      <c r="H606" s="814" t="s">
        <v>329</v>
      </c>
      <c r="I606" s="814" t="s">
        <v>2756</v>
      </c>
      <c r="J606" s="814" t="s">
        <v>2757</v>
      </c>
      <c r="K606" s="814" t="s">
        <v>1871</v>
      </c>
      <c r="L606" s="817">
        <v>0</v>
      </c>
      <c r="M606" s="817">
        <v>0</v>
      </c>
      <c r="N606" s="814">
        <v>1</v>
      </c>
      <c r="O606" s="818">
        <v>1</v>
      </c>
      <c r="P606" s="817"/>
      <c r="Q606" s="819"/>
      <c r="R606" s="814"/>
      <c r="S606" s="819">
        <v>0</v>
      </c>
      <c r="T606" s="818"/>
      <c r="U606" s="820">
        <v>0</v>
      </c>
    </row>
    <row r="607" spans="1:21" ht="14.45" customHeight="1" x14ac:dyDescent="0.2">
      <c r="A607" s="813">
        <v>12</v>
      </c>
      <c r="B607" s="814" t="s">
        <v>1740</v>
      </c>
      <c r="C607" s="814" t="s">
        <v>1746</v>
      </c>
      <c r="D607" s="815" t="s">
        <v>4046</v>
      </c>
      <c r="E607" s="816" t="s">
        <v>1761</v>
      </c>
      <c r="F607" s="814" t="s">
        <v>1742</v>
      </c>
      <c r="G607" s="814" t="s">
        <v>2128</v>
      </c>
      <c r="H607" s="814" t="s">
        <v>329</v>
      </c>
      <c r="I607" s="814" t="s">
        <v>2672</v>
      </c>
      <c r="J607" s="814" t="s">
        <v>2016</v>
      </c>
      <c r="K607" s="814"/>
      <c r="L607" s="817">
        <v>0</v>
      </c>
      <c r="M607" s="817">
        <v>0</v>
      </c>
      <c r="N607" s="814">
        <v>2</v>
      </c>
      <c r="O607" s="818">
        <v>2</v>
      </c>
      <c r="P607" s="817">
        <v>0</v>
      </c>
      <c r="Q607" s="819"/>
      <c r="R607" s="814">
        <v>2</v>
      </c>
      <c r="S607" s="819">
        <v>1</v>
      </c>
      <c r="T607" s="818">
        <v>2</v>
      </c>
      <c r="U607" s="820">
        <v>1</v>
      </c>
    </row>
    <row r="608" spans="1:21" ht="14.45" customHeight="1" x14ac:dyDescent="0.2">
      <c r="A608" s="813">
        <v>12</v>
      </c>
      <c r="B608" s="814" t="s">
        <v>1740</v>
      </c>
      <c r="C608" s="814" t="s">
        <v>1746</v>
      </c>
      <c r="D608" s="815" t="s">
        <v>4046</v>
      </c>
      <c r="E608" s="816" t="s">
        <v>1761</v>
      </c>
      <c r="F608" s="814" t="s">
        <v>1743</v>
      </c>
      <c r="G608" s="814" t="s">
        <v>2608</v>
      </c>
      <c r="H608" s="814" t="s">
        <v>329</v>
      </c>
      <c r="I608" s="814" t="s">
        <v>2758</v>
      </c>
      <c r="J608" s="814" t="s">
        <v>2759</v>
      </c>
      <c r="K608" s="814" t="s">
        <v>2760</v>
      </c>
      <c r="L608" s="817">
        <v>589.99</v>
      </c>
      <c r="M608" s="817">
        <v>1179.98</v>
      </c>
      <c r="N608" s="814">
        <v>2</v>
      </c>
      <c r="O608" s="818">
        <v>2</v>
      </c>
      <c r="P608" s="817"/>
      <c r="Q608" s="819">
        <v>0</v>
      </c>
      <c r="R608" s="814"/>
      <c r="S608" s="819">
        <v>0</v>
      </c>
      <c r="T608" s="818"/>
      <c r="U608" s="820">
        <v>0</v>
      </c>
    </row>
    <row r="609" spans="1:21" ht="14.45" customHeight="1" x14ac:dyDescent="0.2">
      <c r="A609" s="813">
        <v>12</v>
      </c>
      <c r="B609" s="814" t="s">
        <v>1740</v>
      </c>
      <c r="C609" s="814" t="s">
        <v>1746</v>
      </c>
      <c r="D609" s="815" t="s">
        <v>4046</v>
      </c>
      <c r="E609" s="816" t="s">
        <v>1761</v>
      </c>
      <c r="F609" s="814" t="s">
        <v>1743</v>
      </c>
      <c r="G609" s="814" t="s">
        <v>2397</v>
      </c>
      <c r="H609" s="814" t="s">
        <v>329</v>
      </c>
      <c r="I609" s="814" t="s">
        <v>2398</v>
      </c>
      <c r="J609" s="814" t="s">
        <v>2399</v>
      </c>
      <c r="K609" s="814" t="s">
        <v>2400</v>
      </c>
      <c r="L609" s="817">
        <v>389.82</v>
      </c>
      <c r="M609" s="817">
        <v>389.82</v>
      </c>
      <c r="N609" s="814">
        <v>1</v>
      </c>
      <c r="O609" s="818">
        <v>1</v>
      </c>
      <c r="P609" s="817">
        <v>389.82</v>
      </c>
      <c r="Q609" s="819">
        <v>1</v>
      </c>
      <c r="R609" s="814">
        <v>1</v>
      </c>
      <c r="S609" s="819">
        <v>1</v>
      </c>
      <c r="T609" s="818">
        <v>1</v>
      </c>
      <c r="U609" s="820">
        <v>1</v>
      </c>
    </row>
    <row r="610" spans="1:21" ht="14.45" customHeight="1" x14ac:dyDescent="0.2">
      <c r="A610" s="813">
        <v>12</v>
      </c>
      <c r="B610" s="814" t="s">
        <v>1740</v>
      </c>
      <c r="C610" s="814" t="s">
        <v>1746</v>
      </c>
      <c r="D610" s="815" t="s">
        <v>4046</v>
      </c>
      <c r="E610" s="816" t="s">
        <v>1761</v>
      </c>
      <c r="F610" s="814" t="s">
        <v>1743</v>
      </c>
      <c r="G610" s="814" t="s">
        <v>1787</v>
      </c>
      <c r="H610" s="814" t="s">
        <v>329</v>
      </c>
      <c r="I610" s="814" t="s">
        <v>1788</v>
      </c>
      <c r="J610" s="814" t="s">
        <v>1789</v>
      </c>
      <c r="K610" s="814" t="s">
        <v>1790</v>
      </c>
      <c r="L610" s="817">
        <v>168.55</v>
      </c>
      <c r="M610" s="817">
        <v>4550.8500000000004</v>
      </c>
      <c r="N610" s="814">
        <v>27</v>
      </c>
      <c r="O610" s="818">
        <v>7</v>
      </c>
      <c r="P610" s="817">
        <v>2528.25</v>
      </c>
      <c r="Q610" s="819">
        <v>0.55555555555555547</v>
      </c>
      <c r="R610" s="814">
        <v>15</v>
      </c>
      <c r="S610" s="819">
        <v>0.55555555555555558</v>
      </c>
      <c r="T610" s="818">
        <v>5</v>
      </c>
      <c r="U610" s="820">
        <v>0.7142857142857143</v>
      </c>
    </row>
    <row r="611" spans="1:21" ht="14.45" customHeight="1" x14ac:dyDescent="0.2">
      <c r="A611" s="813">
        <v>12</v>
      </c>
      <c r="B611" s="814" t="s">
        <v>1740</v>
      </c>
      <c r="C611" s="814" t="s">
        <v>1746</v>
      </c>
      <c r="D611" s="815" t="s">
        <v>4046</v>
      </c>
      <c r="E611" s="816" t="s">
        <v>1763</v>
      </c>
      <c r="F611" s="814" t="s">
        <v>1741</v>
      </c>
      <c r="G611" s="814" t="s">
        <v>2761</v>
      </c>
      <c r="H611" s="814" t="s">
        <v>647</v>
      </c>
      <c r="I611" s="814" t="s">
        <v>2762</v>
      </c>
      <c r="J611" s="814" t="s">
        <v>2763</v>
      </c>
      <c r="K611" s="814" t="s">
        <v>2764</v>
      </c>
      <c r="L611" s="817">
        <v>5322.08</v>
      </c>
      <c r="M611" s="817">
        <v>5322.08</v>
      </c>
      <c r="N611" s="814">
        <v>1</v>
      </c>
      <c r="O611" s="818">
        <v>1</v>
      </c>
      <c r="P611" s="817">
        <v>5322.08</v>
      </c>
      <c r="Q611" s="819">
        <v>1</v>
      </c>
      <c r="R611" s="814">
        <v>1</v>
      </c>
      <c r="S611" s="819">
        <v>1</v>
      </c>
      <c r="T611" s="818">
        <v>1</v>
      </c>
      <c r="U611" s="820">
        <v>1</v>
      </c>
    </row>
    <row r="612" spans="1:21" ht="14.45" customHeight="1" x14ac:dyDescent="0.2">
      <c r="A612" s="813">
        <v>12</v>
      </c>
      <c r="B612" s="814" t="s">
        <v>1740</v>
      </c>
      <c r="C612" s="814" t="s">
        <v>1746</v>
      </c>
      <c r="D612" s="815" t="s">
        <v>4046</v>
      </c>
      <c r="E612" s="816" t="s">
        <v>1764</v>
      </c>
      <c r="F612" s="814" t="s">
        <v>1741</v>
      </c>
      <c r="G612" s="814" t="s">
        <v>2408</v>
      </c>
      <c r="H612" s="814" t="s">
        <v>647</v>
      </c>
      <c r="I612" s="814" t="s">
        <v>2765</v>
      </c>
      <c r="J612" s="814" t="s">
        <v>2410</v>
      </c>
      <c r="K612" s="814" t="s">
        <v>2411</v>
      </c>
      <c r="L612" s="817">
        <v>247.17</v>
      </c>
      <c r="M612" s="817">
        <v>494.34</v>
      </c>
      <c r="N612" s="814">
        <v>2</v>
      </c>
      <c r="O612" s="818">
        <v>1</v>
      </c>
      <c r="P612" s="817"/>
      <c r="Q612" s="819">
        <v>0</v>
      </c>
      <c r="R612" s="814"/>
      <c r="S612" s="819">
        <v>0</v>
      </c>
      <c r="T612" s="818"/>
      <c r="U612" s="820">
        <v>0</v>
      </c>
    </row>
    <row r="613" spans="1:21" ht="14.45" customHeight="1" x14ac:dyDescent="0.2">
      <c r="A613" s="813">
        <v>12</v>
      </c>
      <c r="B613" s="814" t="s">
        <v>1740</v>
      </c>
      <c r="C613" s="814" t="s">
        <v>1746</v>
      </c>
      <c r="D613" s="815" t="s">
        <v>4046</v>
      </c>
      <c r="E613" s="816" t="s">
        <v>1764</v>
      </c>
      <c r="F613" s="814" t="s">
        <v>1741</v>
      </c>
      <c r="G613" s="814" t="s">
        <v>2263</v>
      </c>
      <c r="H613" s="814" t="s">
        <v>647</v>
      </c>
      <c r="I613" s="814" t="s">
        <v>1686</v>
      </c>
      <c r="J613" s="814" t="s">
        <v>1687</v>
      </c>
      <c r="K613" s="814" t="s">
        <v>1688</v>
      </c>
      <c r="L613" s="817">
        <v>11.71</v>
      </c>
      <c r="M613" s="817">
        <v>11.71</v>
      </c>
      <c r="N613" s="814">
        <v>1</v>
      </c>
      <c r="O613" s="818">
        <v>0.5</v>
      </c>
      <c r="P613" s="817">
        <v>11.71</v>
      </c>
      <c r="Q613" s="819">
        <v>1</v>
      </c>
      <c r="R613" s="814">
        <v>1</v>
      </c>
      <c r="S613" s="819">
        <v>1</v>
      </c>
      <c r="T613" s="818">
        <v>0.5</v>
      </c>
      <c r="U613" s="820">
        <v>1</v>
      </c>
    </row>
    <row r="614" spans="1:21" ht="14.45" customHeight="1" x14ac:dyDescent="0.2">
      <c r="A614" s="813">
        <v>12</v>
      </c>
      <c r="B614" s="814" t="s">
        <v>1740</v>
      </c>
      <c r="C614" s="814" t="s">
        <v>1746</v>
      </c>
      <c r="D614" s="815" t="s">
        <v>4046</v>
      </c>
      <c r="E614" s="816" t="s">
        <v>1764</v>
      </c>
      <c r="F614" s="814" t="s">
        <v>1741</v>
      </c>
      <c r="G614" s="814" t="s">
        <v>1853</v>
      </c>
      <c r="H614" s="814" t="s">
        <v>329</v>
      </c>
      <c r="I614" s="814" t="s">
        <v>1854</v>
      </c>
      <c r="J614" s="814" t="s">
        <v>1855</v>
      </c>
      <c r="K614" s="814" t="s">
        <v>1856</v>
      </c>
      <c r="L614" s="817">
        <v>0</v>
      </c>
      <c r="M614" s="817">
        <v>0</v>
      </c>
      <c r="N614" s="814">
        <v>4</v>
      </c>
      <c r="O614" s="818">
        <v>2</v>
      </c>
      <c r="P614" s="817">
        <v>0</v>
      </c>
      <c r="Q614" s="819"/>
      <c r="R614" s="814">
        <v>4</v>
      </c>
      <c r="S614" s="819">
        <v>1</v>
      </c>
      <c r="T614" s="818">
        <v>2</v>
      </c>
      <c r="U614" s="820">
        <v>1</v>
      </c>
    </row>
    <row r="615" spans="1:21" ht="14.45" customHeight="1" x14ac:dyDescent="0.2">
      <c r="A615" s="813">
        <v>12</v>
      </c>
      <c r="B615" s="814" t="s">
        <v>1740</v>
      </c>
      <c r="C615" s="814" t="s">
        <v>1746</v>
      </c>
      <c r="D615" s="815" t="s">
        <v>4046</v>
      </c>
      <c r="E615" s="816" t="s">
        <v>1764</v>
      </c>
      <c r="F615" s="814" t="s">
        <v>1741</v>
      </c>
      <c r="G615" s="814" t="s">
        <v>1866</v>
      </c>
      <c r="H615" s="814" t="s">
        <v>329</v>
      </c>
      <c r="I615" s="814" t="s">
        <v>1870</v>
      </c>
      <c r="J615" s="814" t="s">
        <v>1868</v>
      </c>
      <c r="K615" s="814" t="s">
        <v>1871</v>
      </c>
      <c r="L615" s="817">
        <v>128.55000000000001</v>
      </c>
      <c r="M615" s="817">
        <v>514.20000000000005</v>
      </c>
      <c r="N615" s="814">
        <v>4</v>
      </c>
      <c r="O615" s="818">
        <v>1</v>
      </c>
      <c r="P615" s="817"/>
      <c r="Q615" s="819">
        <v>0</v>
      </c>
      <c r="R615" s="814"/>
      <c r="S615" s="819">
        <v>0</v>
      </c>
      <c r="T615" s="818"/>
      <c r="U615" s="820">
        <v>0</v>
      </c>
    </row>
    <row r="616" spans="1:21" ht="14.45" customHeight="1" x14ac:dyDescent="0.2">
      <c r="A616" s="813">
        <v>12</v>
      </c>
      <c r="B616" s="814" t="s">
        <v>1740</v>
      </c>
      <c r="C616" s="814" t="s">
        <v>1746</v>
      </c>
      <c r="D616" s="815" t="s">
        <v>4046</v>
      </c>
      <c r="E616" s="816" t="s">
        <v>1764</v>
      </c>
      <c r="F616" s="814" t="s">
        <v>1741</v>
      </c>
      <c r="G616" s="814" t="s">
        <v>1877</v>
      </c>
      <c r="H616" s="814" t="s">
        <v>647</v>
      </c>
      <c r="I616" s="814" t="s">
        <v>1878</v>
      </c>
      <c r="J616" s="814" t="s">
        <v>1879</v>
      </c>
      <c r="K616" s="814" t="s">
        <v>1880</v>
      </c>
      <c r="L616" s="817">
        <v>1091.0899999999999</v>
      </c>
      <c r="M616" s="817">
        <v>5455.45</v>
      </c>
      <c r="N616" s="814">
        <v>5</v>
      </c>
      <c r="O616" s="818">
        <v>2.5</v>
      </c>
      <c r="P616" s="817">
        <v>5455.45</v>
      </c>
      <c r="Q616" s="819">
        <v>1</v>
      </c>
      <c r="R616" s="814">
        <v>5</v>
      </c>
      <c r="S616" s="819">
        <v>1</v>
      </c>
      <c r="T616" s="818">
        <v>2.5</v>
      </c>
      <c r="U616" s="820">
        <v>1</v>
      </c>
    </row>
    <row r="617" spans="1:21" ht="14.45" customHeight="1" x14ac:dyDescent="0.2">
      <c r="A617" s="813">
        <v>12</v>
      </c>
      <c r="B617" s="814" t="s">
        <v>1740</v>
      </c>
      <c r="C617" s="814" t="s">
        <v>1746</v>
      </c>
      <c r="D617" s="815" t="s">
        <v>4046</v>
      </c>
      <c r="E617" s="816" t="s">
        <v>1764</v>
      </c>
      <c r="F617" s="814" t="s">
        <v>1741</v>
      </c>
      <c r="G617" s="814" t="s">
        <v>1881</v>
      </c>
      <c r="H617" s="814" t="s">
        <v>329</v>
      </c>
      <c r="I617" s="814" t="s">
        <v>2766</v>
      </c>
      <c r="J617" s="814" t="s">
        <v>1883</v>
      </c>
      <c r="K617" s="814" t="s">
        <v>1885</v>
      </c>
      <c r="L617" s="817">
        <v>84.21</v>
      </c>
      <c r="M617" s="817">
        <v>168.42</v>
      </c>
      <c r="N617" s="814">
        <v>2</v>
      </c>
      <c r="O617" s="818">
        <v>1</v>
      </c>
      <c r="P617" s="817">
        <v>168.42</v>
      </c>
      <c r="Q617" s="819">
        <v>1</v>
      </c>
      <c r="R617" s="814">
        <v>2</v>
      </c>
      <c r="S617" s="819">
        <v>1</v>
      </c>
      <c r="T617" s="818">
        <v>1</v>
      </c>
      <c r="U617" s="820">
        <v>1</v>
      </c>
    </row>
    <row r="618" spans="1:21" ht="14.45" customHeight="1" x14ac:dyDescent="0.2">
      <c r="A618" s="813">
        <v>12</v>
      </c>
      <c r="B618" s="814" t="s">
        <v>1740</v>
      </c>
      <c r="C618" s="814" t="s">
        <v>1746</v>
      </c>
      <c r="D618" s="815" t="s">
        <v>4046</v>
      </c>
      <c r="E618" s="816" t="s">
        <v>1764</v>
      </c>
      <c r="F618" s="814" t="s">
        <v>1741</v>
      </c>
      <c r="G618" s="814" t="s">
        <v>1822</v>
      </c>
      <c r="H618" s="814" t="s">
        <v>329</v>
      </c>
      <c r="I618" s="814" t="s">
        <v>1886</v>
      </c>
      <c r="J618" s="814" t="s">
        <v>1887</v>
      </c>
      <c r="K618" s="814" t="s">
        <v>1603</v>
      </c>
      <c r="L618" s="817">
        <v>168.41</v>
      </c>
      <c r="M618" s="817">
        <v>336.82</v>
      </c>
      <c r="N618" s="814">
        <v>2</v>
      </c>
      <c r="O618" s="818">
        <v>1</v>
      </c>
      <c r="P618" s="817"/>
      <c r="Q618" s="819">
        <v>0</v>
      </c>
      <c r="R618" s="814"/>
      <c r="S618" s="819">
        <v>0</v>
      </c>
      <c r="T618" s="818"/>
      <c r="U618" s="820">
        <v>0</v>
      </c>
    </row>
    <row r="619" spans="1:21" ht="14.45" customHeight="1" x14ac:dyDescent="0.2">
      <c r="A619" s="813">
        <v>12</v>
      </c>
      <c r="B619" s="814" t="s">
        <v>1740</v>
      </c>
      <c r="C619" s="814" t="s">
        <v>1746</v>
      </c>
      <c r="D619" s="815" t="s">
        <v>4046</v>
      </c>
      <c r="E619" s="816" t="s">
        <v>1764</v>
      </c>
      <c r="F619" s="814" t="s">
        <v>1741</v>
      </c>
      <c r="G619" s="814" t="s">
        <v>1822</v>
      </c>
      <c r="H619" s="814" t="s">
        <v>647</v>
      </c>
      <c r="I619" s="814" t="s">
        <v>1601</v>
      </c>
      <c r="J619" s="814" t="s">
        <v>1602</v>
      </c>
      <c r="K619" s="814" t="s">
        <v>1603</v>
      </c>
      <c r="L619" s="817">
        <v>168.41</v>
      </c>
      <c r="M619" s="817">
        <v>3199.79</v>
      </c>
      <c r="N619" s="814">
        <v>19</v>
      </c>
      <c r="O619" s="818">
        <v>12.5</v>
      </c>
      <c r="P619" s="817">
        <v>1347.28</v>
      </c>
      <c r="Q619" s="819">
        <v>0.42105263157894735</v>
      </c>
      <c r="R619" s="814">
        <v>8</v>
      </c>
      <c r="S619" s="819">
        <v>0.42105263157894735</v>
      </c>
      <c r="T619" s="818">
        <v>6</v>
      </c>
      <c r="U619" s="820">
        <v>0.48</v>
      </c>
    </row>
    <row r="620" spans="1:21" ht="14.45" customHeight="1" x14ac:dyDescent="0.2">
      <c r="A620" s="813">
        <v>12</v>
      </c>
      <c r="B620" s="814" t="s">
        <v>1740</v>
      </c>
      <c r="C620" s="814" t="s">
        <v>1746</v>
      </c>
      <c r="D620" s="815" t="s">
        <v>4046</v>
      </c>
      <c r="E620" s="816" t="s">
        <v>1764</v>
      </c>
      <c r="F620" s="814" t="s">
        <v>1741</v>
      </c>
      <c r="G620" s="814" t="s">
        <v>1822</v>
      </c>
      <c r="H620" s="814" t="s">
        <v>647</v>
      </c>
      <c r="I620" s="814" t="s">
        <v>1888</v>
      </c>
      <c r="J620" s="814" t="s">
        <v>1602</v>
      </c>
      <c r="K620" s="814" t="s">
        <v>1885</v>
      </c>
      <c r="L620" s="817">
        <v>84.21</v>
      </c>
      <c r="M620" s="817">
        <v>168.42</v>
      </c>
      <c r="N620" s="814">
        <v>2</v>
      </c>
      <c r="O620" s="818">
        <v>0.5</v>
      </c>
      <c r="P620" s="817"/>
      <c r="Q620" s="819">
        <v>0</v>
      </c>
      <c r="R620" s="814"/>
      <c r="S620" s="819">
        <v>0</v>
      </c>
      <c r="T620" s="818"/>
      <c r="U620" s="820">
        <v>0</v>
      </c>
    </row>
    <row r="621" spans="1:21" ht="14.45" customHeight="1" x14ac:dyDescent="0.2">
      <c r="A621" s="813">
        <v>12</v>
      </c>
      <c r="B621" s="814" t="s">
        <v>1740</v>
      </c>
      <c r="C621" s="814" t="s">
        <v>1746</v>
      </c>
      <c r="D621" s="815" t="s">
        <v>4046</v>
      </c>
      <c r="E621" s="816" t="s">
        <v>1764</v>
      </c>
      <c r="F621" s="814" t="s">
        <v>1741</v>
      </c>
      <c r="G621" s="814" t="s">
        <v>1822</v>
      </c>
      <c r="H621" s="814" t="s">
        <v>329</v>
      </c>
      <c r="I621" s="814" t="s">
        <v>1889</v>
      </c>
      <c r="J621" s="814" t="s">
        <v>1602</v>
      </c>
      <c r="K621" s="814" t="s">
        <v>1890</v>
      </c>
      <c r="L621" s="817">
        <v>235.78</v>
      </c>
      <c r="M621" s="817">
        <v>235.78</v>
      </c>
      <c r="N621" s="814">
        <v>1</v>
      </c>
      <c r="O621" s="818">
        <v>1</v>
      </c>
      <c r="P621" s="817">
        <v>235.78</v>
      </c>
      <c r="Q621" s="819">
        <v>1</v>
      </c>
      <c r="R621" s="814">
        <v>1</v>
      </c>
      <c r="S621" s="819">
        <v>1</v>
      </c>
      <c r="T621" s="818">
        <v>1</v>
      </c>
      <c r="U621" s="820">
        <v>1</v>
      </c>
    </row>
    <row r="622" spans="1:21" ht="14.45" customHeight="1" x14ac:dyDescent="0.2">
      <c r="A622" s="813">
        <v>12</v>
      </c>
      <c r="B622" s="814" t="s">
        <v>1740</v>
      </c>
      <c r="C622" s="814" t="s">
        <v>1746</v>
      </c>
      <c r="D622" s="815" t="s">
        <v>4046</v>
      </c>
      <c r="E622" s="816" t="s">
        <v>1764</v>
      </c>
      <c r="F622" s="814" t="s">
        <v>1741</v>
      </c>
      <c r="G622" s="814" t="s">
        <v>1891</v>
      </c>
      <c r="H622" s="814" t="s">
        <v>329</v>
      </c>
      <c r="I622" s="814" t="s">
        <v>1892</v>
      </c>
      <c r="J622" s="814" t="s">
        <v>1893</v>
      </c>
      <c r="K622" s="814" t="s">
        <v>1603</v>
      </c>
      <c r="L622" s="817">
        <v>78.33</v>
      </c>
      <c r="M622" s="817">
        <v>469.98</v>
      </c>
      <c r="N622" s="814">
        <v>6</v>
      </c>
      <c r="O622" s="818">
        <v>4</v>
      </c>
      <c r="P622" s="817">
        <v>156.66</v>
      </c>
      <c r="Q622" s="819">
        <v>0.33333333333333331</v>
      </c>
      <c r="R622" s="814">
        <v>2</v>
      </c>
      <c r="S622" s="819">
        <v>0.33333333333333331</v>
      </c>
      <c r="T622" s="818">
        <v>2</v>
      </c>
      <c r="U622" s="820">
        <v>0.5</v>
      </c>
    </row>
    <row r="623" spans="1:21" ht="14.45" customHeight="1" x14ac:dyDescent="0.2">
      <c r="A623" s="813">
        <v>12</v>
      </c>
      <c r="B623" s="814" t="s">
        <v>1740</v>
      </c>
      <c r="C623" s="814" t="s">
        <v>1746</v>
      </c>
      <c r="D623" s="815" t="s">
        <v>4046</v>
      </c>
      <c r="E623" s="816" t="s">
        <v>1764</v>
      </c>
      <c r="F623" s="814" t="s">
        <v>1741</v>
      </c>
      <c r="G623" s="814" t="s">
        <v>1900</v>
      </c>
      <c r="H623" s="814" t="s">
        <v>329</v>
      </c>
      <c r="I623" s="814" t="s">
        <v>1901</v>
      </c>
      <c r="J623" s="814" t="s">
        <v>1902</v>
      </c>
      <c r="K623" s="814" t="s">
        <v>1903</v>
      </c>
      <c r="L623" s="817">
        <v>672.43</v>
      </c>
      <c r="M623" s="817">
        <v>2017.29</v>
      </c>
      <c r="N623" s="814">
        <v>3</v>
      </c>
      <c r="O623" s="818">
        <v>1</v>
      </c>
      <c r="P623" s="817"/>
      <c r="Q623" s="819">
        <v>0</v>
      </c>
      <c r="R623" s="814"/>
      <c r="S623" s="819">
        <v>0</v>
      </c>
      <c r="T623" s="818"/>
      <c r="U623" s="820">
        <v>0</v>
      </c>
    </row>
    <row r="624" spans="1:21" ht="14.45" customHeight="1" x14ac:dyDescent="0.2">
      <c r="A624" s="813">
        <v>12</v>
      </c>
      <c r="B624" s="814" t="s">
        <v>1740</v>
      </c>
      <c r="C624" s="814" t="s">
        <v>1746</v>
      </c>
      <c r="D624" s="815" t="s">
        <v>4046</v>
      </c>
      <c r="E624" s="816" t="s">
        <v>1764</v>
      </c>
      <c r="F624" s="814" t="s">
        <v>1741</v>
      </c>
      <c r="G624" s="814" t="s">
        <v>1900</v>
      </c>
      <c r="H624" s="814" t="s">
        <v>329</v>
      </c>
      <c r="I624" s="814" t="s">
        <v>1904</v>
      </c>
      <c r="J624" s="814" t="s">
        <v>1902</v>
      </c>
      <c r="K624" s="814" t="s">
        <v>1905</v>
      </c>
      <c r="L624" s="817">
        <v>1047.94</v>
      </c>
      <c r="M624" s="817">
        <v>3143.82</v>
      </c>
      <c r="N624" s="814">
        <v>3</v>
      </c>
      <c r="O624" s="818">
        <v>0.5</v>
      </c>
      <c r="P624" s="817"/>
      <c r="Q624" s="819">
        <v>0</v>
      </c>
      <c r="R624" s="814"/>
      <c r="S624" s="819">
        <v>0</v>
      </c>
      <c r="T624" s="818"/>
      <c r="U624" s="820">
        <v>0</v>
      </c>
    </row>
    <row r="625" spans="1:21" ht="14.45" customHeight="1" x14ac:dyDescent="0.2">
      <c r="A625" s="813">
        <v>12</v>
      </c>
      <c r="B625" s="814" t="s">
        <v>1740</v>
      </c>
      <c r="C625" s="814" t="s">
        <v>1746</v>
      </c>
      <c r="D625" s="815" t="s">
        <v>4046</v>
      </c>
      <c r="E625" s="816" t="s">
        <v>1764</v>
      </c>
      <c r="F625" s="814" t="s">
        <v>1741</v>
      </c>
      <c r="G625" s="814" t="s">
        <v>1844</v>
      </c>
      <c r="H625" s="814" t="s">
        <v>329</v>
      </c>
      <c r="I625" s="814" t="s">
        <v>2767</v>
      </c>
      <c r="J625" s="814" t="s">
        <v>2768</v>
      </c>
      <c r="K625" s="814" t="s">
        <v>2769</v>
      </c>
      <c r="L625" s="817">
        <v>23.49</v>
      </c>
      <c r="M625" s="817">
        <v>23.49</v>
      </c>
      <c r="N625" s="814">
        <v>1</v>
      </c>
      <c r="O625" s="818">
        <v>1</v>
      </c>
      <c r="P625" s="817"/>
      <c r="Q625" s="819">
        <v>0</v>
      </c>
      <c r="R625" s="814"/>
      <c r="S625" s="819">
        <v>0</v>
      </c>
      <c r="T625" s="818"/>
      <c r="U625" s="820">
        <v>0</v>
      </c>
    </row>
    <row r="626" spans="1:21" ht="14.45" customHeight="1" x14ac:dyDescent="0.2">
      <c r="A626" s="813">
        <v>12</v>
      </c>
      <c r="B626" s="814" t="s">
        <v>1740</v>
      </c>
      <c r="C626" s="814" t="s">
        <v>1746</v>
      </c>
      <c r="D626" s="815" t="s">
        <v>4046</v>
      </c>
      <c r="E626" s="816" t="s">
        <v>1764</v>
      </c>
      <c r="F626" s="814" t="s">
        <v>1741</v>
      </c>
      <c r="G626" s="814" t="s">
        <v>1923</v>
      </c>
      <c r="H626" s="814" t="s">
        <v>647</v>
      </c>
      <c r="I626" s="814" t="s">
        <v>2290</v>
      </c>
      <c r="J626" s="814" t="s">
        <v>1925</v>
      </c>
      <c r="K626" s="814" t="s">
        <v>2291</v>
      </c>
      <c r="L626" s="817">
        <v>134.61000000000001</v>
      </c>
      <c r="M626" s="817">
        <v>134.61000000000001</v>
      </c>
      <c r="N626" s="814">
        <v>1</v>
      </c>
      <c r="O626" s="818">
        <v>1</v>
      </c>
      <c r="P626" s="817"/>
      <c r="Q626" s="819">
        <v>0</v>
      </c>
      <c r="R626" s="814"/>
      <c r="S626" s="819">
        <v>0</v>
      </c>
      <c r="T626" s="818"/>
      <c r="U626" s="820">
        <v>0</v>
      </c>
    </row>
    <row r="627" spans="1:21" ht="14.45" customHeight="1" x14ac:dyDescent="0.2">
      <c r="A627" s="813">
        <v>12</v>
      </c>
      <c r="B627" s="814" t="s">
        <v>1740</v>
      </c>
      <c r="C627" s="814" t="s">
        <v>1746</v>
      </c>
      <c r="D627" s="815" t="s">
        <v>4046</v>
      </c>
      <c r="E627" s="816" t="s">
        <v>1764</v>
      </c>
      <c r="F627" s="814" t="s">
        <v>1741</v>
      </c>
      <c r="G627" s="814" t="s">
        <v>1927</v>
      </c>
      <c r="H627" s="814" t="s">
        <v>329</v>
      </c>
      <c r="I627" s="814" t="s">
        <v>2446</v>
      </c>
      <c r="J627" s="814" t="s">
        <v>1929</v>
      </c>
      <c r="K627" s="814" t="s">
        <v>2447</v>
      </c>
      <c r="L627" s="817">
        <v>93.49</v>
      </c>
      <c r="M627" s="817">
        <v>186.98</v>
      </c>
      <c r="N627" s="814">
        <v>2</v>
      </c>
      <c r="O627" s="818">
        <v>2</v>
      </c>
      <c r="P627" s="817">
        <v>93.49</v>
      </c>
      <c r="Q627" s="819">
        <v>0.5</v>
      </c>
      <c r="R627" s="814">
        <v>1</v>
      </c>
      <c r="S627" s="819">
        <v>0.5</v>
      </c>
      <c r="T627" s="818">
        <v>1</v>
      </c>
      <c r="U627" s="820">
        <v>0.5</v>
      </c>
    </row>
    <row r="628" spans="1:21" ht="14.45" customHeight="1" x14ac:dyDescent="0.2">
      <c r="A628" s="813">
        <v>12</v>
      </c>
      <c r="B628" s="814" t="s">
        <v>1740</v>
      </c>
      <c r="C628" s="814" t="s">
        <v>1746</v>
      </c>
      <c r="D628" s="815" t="s">
        <v>4046</v>
      </c>
      <c r="E628" s="816" t="s">
        <v>1764</v>
      </c>
      <c r="F628" s="814" t="s">
        <v>1741</v>
      </c>
      <c r="G628" s="814" t="s">
        <v>2770</v>
      </c>
      <c r="H628" s="814" t="s">
        <v>329</v>
      </c>
      <c r="I628" s="814" t="s">
        <v>2771</v>
      </c>
      <c r="J628" s="814" t="s">
        <v>2772</v>
      </c>
      <c r="K628" s="814" t="s">
        <v>2773</v>
      </c>
      <c r="L628" s="817">
        <v>34.93</v>
      </c>
      <c r="M628" s="817">
        <v>34.93</v>
      </c>
      <c r="N628" s="814">
        <v>1</v>
      </c>
      <c r="O628" s="818">
        <v>0.5</v>
      </c>
      <c r="P628" s="817">
        <v>34.93</v>
      </c>
      <c r="Q628" s="819">
        <v>1</v>
      </c>
      <c r="R628" s="814">
        <v>1</v>
      </c>
      <c r="S628" s="819">
        <v>1</v>
      </c>
      <c r="T628" s="818">
        <v>0.5</v>
      </c>
      <c r="U628" s="820">
        <v>1</v>
      </c>
    </row>
    <row r="629" spans="1:21" ht="14.45" customHeight="1" x14ac:dyDescent="0.2">
      <c r="A629" s="813">
        <v>12</v>
      </c>
      <c r="B629" s="814" t="s">
        <v>1740</v>
      </c>
      <c r="C629" s="814" t="s">
        <v>1746</v>
      </c>
      <c r="D629" s="815" t="s">
        <v>4046</v>
      </c>
      <c r="E629" s="816" t="s">
        <v>1764</v>
      </c>
      <c r="F629" s="814" t="s">
        <v>1741</v>
      </c>
      <c r="G629" s="814" t="s">
        <v>1935</v>
      </c>
      <c r="H629" s="814" t="s">
        <v>329</v>
      </c>
      <c r="I629" s="814" t="s">
        <v>1939</v>
      </c>
      <c r="J629" s="814" t="s">
        <v>1937</v>
      </c>
      <c r="K629" s="814" t="s">
        <v>1940</v>
      </c>
      <c r="L629" s="817">
        <v>870.24</v>
      </c>
      <c r="M629" s="817">
        <v>5221.4400000000005</v>
      </c>
      <c r="N629" s="814">
        <v>6</v>
      </c>
      <c r="O629" s="818">
        <v>6</v>
      </c>
      <c r="P629" s="817">
        <v>2610.7200000000003</v>
      </c>
      <c r="Q629" s="819">
        <v>0.5</v>
      </c>
      <c r="R629" s="814">
        <v>3</v>
      </c>
      <c r="S629" s="819">
        <v>0.5</v>
      </c>
      <c r="T629" s="818">
        <v>3</v>
      </c>
      <c r="U629" s="820">
        <v>0.5</v>
      </c>
    </row>
    <row r="630" spans="1:21" ht="14.45" customHeight="1" x14ac:dyDescent="0.2">
      <c r="A630" s="813">
        <v>12</v>
      </c>
      <c r="B630" s="814" t="s">
        <v>1740</v>
      </c>
      <c r="C630" s="814" t="s">
        <v>1746</v>
      </c>
      <c r="D630" s="815" t="s">
        <v>4046</v>
      </c>
      <c r="E630" s="816" t="s">
        <v>1764</v>
      </c>
      <c r="F630" s="814" t="s">
        <v>1741</v>
      </c>
      <c r="G630" s="814" t="s">
        <v>1839</v>
      </c>
      <c r="H630" s="814" t="s">
        <v>329</v>
      </c>
      <c r="I630" s="814" t="s">
        <v>2774</v>
      </c>
      <c r="J630" s="814" t="s">
        <v>2775</v>
      </c>
      <c r="K630" s="814" t="s">
        <v>1652</v>
      </c>
      <c r="L630" s="817">
        <v>1392.47</v>
      </c>
      <c r="M630" s="817">
        <v>1392.47</v>
      </c>
      <c r="N630" s="814">
        <v>1</v>
      </c>
      <c r="O630" s="818">
        <v>1</v>
      </c>
      <c r="P630" s="817">
        <v>1392.47</v>
      </c>
      <c r="Q630" s="819">
        <v>1</v>
      </c>
      <c r="R630" s="814">
        <v>1</v>
      </c>
      <c r="S630" s="819">
        <v>1</v>
      </c>
      <c r="T630" s="818">
        <v>1</v>
      </c>
      <c r="U630" s="820">
        <v>1</v>
      </c>
    </row>
    <row r="631" spans="1:21" ht="14.45" customHeight="1" x14ac:dyDescent="0.2">
      <c r="A631" s="813">
        <v>12</v>
      </c>
      <c r="B631" s="814" t="s">
        <v>1740</v>
      </c>
      <c r="C631" s="814" t="s">
        <v>1746</v>
      </c>
      <c r="D631" s="815" t="s">
        <v>4046</v>
      </c>
      <c r="E631" s="816" t="s">
        <v>1764</v>
      </c>
      <c r="F631" s="814" t="s">
        <v>1741</v>
      </c>
      <c r="G631" s="814" t="s">
        <v>2700</v>
      </c>
      <c r="H631" s="814" t="s">
        <v>647</v>
      </c>
      <c r="I631" s="814" t="s">
        <v>2776</v>
      </c>
      <c r="J631" s="814" t="s">
        <v>1490</v>
      </c>
      <c r="K631" s="814" t="s">
        <v>2777</v>
      </c>
      <c r="L631" s="817">
        <v>42.51</v>
      </c>
      <c r="M631" s="817">
        <v>42.51</v>
      </c>
      <c r="N631" s="814">
        <v>1</v>
      </c>
      <c r="O631" s="818">
        <v>1</v>
      </c>
      <c r="P631" s="817">
        <v>42.51</v>
      </c>
      <c r="Q631" s="819">
        <v>1</v>
      </c>
      <c r="R631" s="814">
        <v>1</v>
      </c>
      <c r="S631" s="819">
        <v>1</v>
      </c>
      <c r="T631" s="818">
        <v>1</v>
      </c>
      <c r="U631" s="820">
        <v>1</v>
      </c>
    </row>
    <row r="632" spans="1:21" ht="14.45" customHeight="1" x14ac:dyDescent="0.2">
      <c r="A632" s="813">
        <v>12</v>
      </c>
      <c r="B632" s="814" t="s">
        <v>1740</v>
      </c>
      <c r="C632" s="814" t="s">
        <v>1746</v>
      </c>
      <c r="D632" s="815" t="s">
        <v>4046</v>
      </c>
      <c r="E632" s="816" t="s">
        <v>1764</v>
      </c>
      <c r="F632" s="814" t="s">
        <v>1741</v>
      </c>
      <c r="G632" s="814" t="s">
        <v>1784</v>
      </c>
      <c r="H632" s="814" t="s">
        <v>329</v>
      </c>
      <c r="I632" s="814" t="s">
        <v>2469</v>
      </c>
      <c r="J632" s="814" t="s">
        <v>925</v>
      </c>
      <c r="K632" s="814" t="s">
        <v>2470</v>
      </c>
      <c r="L632" s="817">
        <v>59.33</v>
      </c>
      <c r="M632" s="817">
        <v>59.33</v>
      </c>
      <c r="N632" s="814">
        <v>1</v>
      </c>
      <c r="O632" s="818">
        <v>0.5</v>
      </c>
      <c r="P632" s="817"/>
      <c r="Q632" s="819">
        <v>0</v>
      </c>
      <c r="R632" s="814"/>
      <c r="S632" s="819">
        <v>0</v>
      </c>
      <c r="T632" s="818"/>
      <c r="U632" s="820">
        <v>0</v>
      </c>
    </row>
    <row r="633" spans="1:21" ht="14.45" customHeight="1" x14ac:dyDescent="0.2">
      <c r="A633" s="813">
        <v>12</v>
      </c>
      <c r="B633" s="814" t="s">
        <v>1740</v>
      </c>
      <c r="C633" s="814" t="s">
        <v>1746</v>
      </c>
      <c r="D633" s="815" t="s">
        <v>4046</v>
      </c>
      <c r="E633" s="816" t="s">
        <v>1764</v>
      </c>
      <c r="F633" s="814" t="s">
        <v>1741</v>
      </c>
      <c r="G633" s="814" t="s">
        <v>1840</v>
      </c>
      <c r="H633" s="814" t="s">
        <v>329</v>
      </c>
      <c r="I633" s="814" t="s">
        <v>1953</v>
      </c>
      <c r="J633" s="814" t="s">
        <v>1842</v>
      </c>
      <c r="K633" s="814" t="s">
        <v>1954</v>
      </c>
      <c r="L633" s="817">
        <v>45.89</v>
      </c>
      <c r="M633" s="817">
        <v>137.67000000000002</v>
      </c>
      <c r="N633" s="814">
        <v>3</v>
      </c>
      <c r="O633" s="818">
        <v>2</v>
      </c>
      <c r="P633" s="817"/>
      <c r="Q633" s="819">
        <v>0</v>
      </c>
      <c r="R633" s="814"/>
      <c r="S633" s="819">
        <v>0</v>
      </c>
      <c r="T633" s="818"/>
      <c r="U633" s="820">
        <v>0</v>
      </c>
    </row>
    <row r="634" spans="1:21" ht="14.45" customHeight="1" x14ac:dyDescent="0.2">
      <c r="A634" s="813">
        <v>12</v>
      </c>
      <c r="B634" s="814" t="s">
        <v>1740</v>
      </c>
      <c r="C634" s="814" t="s">
        <v>1746</v>
      </c>
      <c r="D634" s="815" t="s">
        <v>4046</v>
      </c>
      <c r="E634" s="816" t="s">
        <v>1764</v>
      </c>
      <c r="F634" s="814" t="s">
        <v>1741</v>
      </c>
      <c r="G634" s="814" t="s">
        <v>1840</v>
      </c>
      <c r="H634" s="814" t="s">
        <v>329</v>
      </c>
      <c r="I634" s="814" t="s">
        <v>1841</v>
      </c>
      <c r="J634" s="814" t="s">
        <v>1842</v>
      </c>
      <c r="K634" s="814" t="s">
        <v>1843</v>
      </c>
      <c r="L634" s="817">
        <v>91.78</v>
      </c>
      <c r="M634" s="817">
        <v>642.46</v>
      </c>
      <c r="N634" s="814">
        <v>7</v>
      </c>
      <c r="O634" s="818">
        <v>2</v>
      </c>
      <c r="P634" s="817">
        <v>275.34000000000003</v>
      </c>
      <c r="Q634" s="819">
        <v>0.4285714285714286</v>
      </c>
      <c r="R634" s="814">
        <v>3</v>
      </c>
      <c r="S634" s="819">
        <v>0.42857142857142855</v>
      </c>
      <c r="T634" s="818">
        <v>1</v>
      </c>
      <c r="U634" s="820">
        <v>0.5</v>
      </c>
    </row>
    <row r="635" spans="1:21" ht="14.45" customHeight="1" x14ac:dyDescent="0.2">
      <c r="A635" s="813">
        <v>12</v>
      </c>
      <c r="B635" s="814" t="s">
        <v>1740</v>
      </c>
      <c r="C635" s="814" t="s">
        <v>1746</v>
      </c>
      <c r="D635" s="815" t="s">
        <v>4046</v>
      </c>
      <c r="E635" s="816" t="s">
        <v>1764</v>
      </c>
      <c r="F635" s="814" t="s">
        <v>1741</v>
      </c>
      <c r="G635" s="814" t="s">
        <v>2778</v>
      </c>
      <c r="H635" s="814" t="s">
        <v>647</v>
      </c>
      <c r="I635" s="814" t="s">
        <v>2779</v>
      </c>
      <c r="J635" s="814" t="s">
        <v>914</v>
      </c>
      <c r="K635" s="814" t="s">
        <v>2780</v>
      </c>
      <c r="L635" s="817">
        <v>773.45</v>
      </c>
      <c r="M635" s="817">
        <v>1546.9</v>
      </c>
      <c r="N635" s="814">
        <v>2</v>
      </c>
      <c r="O635" s="818">
        <v>1</v>
      </c>
      <c r="P635" s="817">
        <v>1546.9</v>
      </c>
      <c r="Q635" s="819">
        <v>1</v>
      </c>
      <c r="R635" s="814">
        <v>2</v>
      </c>
      <c r="S635" s="819">
        <v>1</v>
      </c>
      <c r="T635" s="818">
        <v>1</v>
      </c>
      <c r="U635" s="820">
        <v>1</v>
      </c>
    </row>
    <row r="636" spans="1:21" ht="14.45" customHeight="1" x14ac:dyDescent="0.2">
      <c r="A636" s="813">
        <v>12</v>
      </c>
      <c r="B636" s="814" t="s">
        <v>1740</v>
      </c>
      <c r="C636" s="814" t="s">
        <v>1746</v>
      </c>
      <c r="D636" s="815" t="s">
        <v>4046</v>
      </c>
      <c r="E636" s="816" t="s">
        <v>1764</v>
      </c>
      <c r="F636" s="814" t="s">
        <v>1741</v>
      </c>
      <c r="G636" s="814" t="s">
        <v>2307</v>
      </c>
      <c r="H636" s="814" t="s">
        <v>329</v>
      </c>
      <c r="I636" s="814" t="s">
        <v>2308</v>
      </c>
      <c r="J636" s="814" t="s">
        <v>1246</v>
      </c>
      <c r="K636" s="814" t="s">
        <v>2309</v>
      </c>
      <c r="L636" s="817">
        <v>42.14</v>
      </c>
      <c r="M636" s="817">
        <v>84.28</v>
      </c>
      <c r="N636" s="814">
        <v>2</v>
      </c>
      <c r="O636" s="818">
        <v>1</v>
      </c>
      <c r="P636" s="817">
        <v>84.28</v>
      </c>
      <c r="Q636" s="819">
        <v>1</v>
      </c>
      <c r="R636" s="814">
        <v>2</v>
      </c>
      <c r="S636" s="819">
        <v>1</v>
      </c>
      <c r="T636" s="818">
        <v>1</v>
      </c>
      <c r="U636" s="820">
        <v>1</v>
      </c>
    </row>
    <row r="637" spans="1:21" ht="14.45" customHeight="1" x14ac:dyDescent="0.2">
      <c r="A637" s="813">
        <v>12</v>
      </c>
      <c r="B637" s="814" t="s">
        <v>1740</v>
      </c>
      <c r="C637" s="814" t="s">
        <v>1746</v>
      </c>
      <c r="D637" s="815" t="s">
        <v>4046</v>
      </c>
      <c r="E637" s="816" t="s">
        <v>1764</v>
      </c>
      <c r="F637" s="814" t="s">
        <v>1741</v>
      </c>
      <c r="G637" s="814" t="s">
        <v>2310</v>
      </c>
      <c r="H637" s="814" t="s">
        <v>329</v>
      </c>
      <c r="I637" s="814" t="s">
        <v>2311</v>
      </c>
      <c r="J637" s="814" t="s">
        <v>2312</v>
      </c>
      <c r="K637" s="814" t="s">
        <v>2313</v>
      </c>
      <c r="L637" s="817">
        <v>950.39</v>
      </c>
      <c r="M637" s="817">
        <v>2851.17</v>
      </c>
      <c r="N637" s="814">
        <v>3</v>
      </c>
      <c r="O637" s="818">
        <v>1.5</v>
      </c>
      <c r="P637" s="817"/>
      <c r="Q637" s="819">
        <v>0</v>
      </c>
      <c r="R637" s="814"/>
      <c r="S637" s="819">
        <v>0</v>
      </c>
      <c r="T637" s="818"/>
      <c r="U637" s="820">
        <v>0</v>
      </c>
    </row>
    <row r="638" spans="1:21" ht="14.45" customHeight="1" x14ac:dyDescent="0.2">
      <c r="A638" s="813">
        <v>12</v>
      </c>
      <c r="B638" s="814" t="s">
        <v>1740</v>
      </c>
      <c r="C638" s="814" t="s">
        <v>1746</v>
      </c>
      <c r="D638" s="815" t="s">
        <v>4046</v>
      </c>
      <c r="E638" s="816" t="s">
        <v>1764</v>
      </c>
      <c r="F638" s="814" t="s">
        <v>1741</v>
      </c>
      <c r="G638" s="814" t="s">
        <v>2320</v>
      </c>
      <c r="H638" s="814" t="s">
        <v>329</v>
      </c>
      <c r="I638" s="814" t="s">
        <v>2781</v>
      </c>
      <c r="J638" s="814" t="s">
        <v>894</v>
      </c>
      <c r="K638" s="814" t="s">
        <v>895</v>
      </c>
      <c r="L638" s="817">
        <v>0</v>
      </c>
      <c r="M638" s="817">
        <v>0</v>
      </c>
      <c r="N638" s="814">
        <v>1</v>
      </c>
      <c r="O638" s="818">
        <v>1</v>
      </c>
      <c r="P638" s="817">
        <v>0</v>
      </c>
      <c r="Q638" s="819"/>
      <c r="R638" s="814">
        <v>1</v>
      </c>
      <c r="S638" s="819">
        <v>1</v>
      </c>
      <c r="T638" s="818">
        <v>1</v>
      </c>
      <c r="U638" s="820">
        <v>1</v>
      </c>
    </row>
    <row r="639" spans="1:21" ht="14.45" customHeight="1" x14ac:dyDescent="0.2">
      <c r="A639" s="813">
        <v>12</v>
      </c>
      <c r="B639" s="814" t="s">
        <v>1740</v>
      </c>
      <c r="C639" s="814" t="s">
        <v>1746</v>
      </c>
      <c r="D639" s="815" t="s">
        <v>4046</v>
      </c>
      <c r="E639" s="816" t="s">
        <v>1764</v>
      </c>
      <c r="F639" s="814" t="s">
        <v>1741</v>
      </c>
      <c r="G639" s="814" t="s">
        <v>2708</v>
      </c>
      <c r="H639" s="814" t="s">
        <v>329</v>
      </c>
      <c r="I639" s="814" t="s">
        <v>2709</v>
      </c>
      <c r="J639" s="814" t="s">
        <v>2710</v>
      </c>
      <c r="K639" s="814" t="s">
        <v>2711</v>
      </c>
      <c r="L639" s="817">
        <v>61.97</v>
      </c>
      <c r="M639" s="817">
        <v>123.94</v>
      </c>
      <c r="N639" s="814">
        <v>2</v>
      </c>
      <c r="O639" s="818">
        <v>1.5</v>
      </c>
      <c r="P639" s="817"/>
      <c r="Q639" s="819">
        <v>0</v>
      </c>
      <c r="R639" s="814"/>
      <c r="S639" s="819">
        <v>0</v>
      </c>
      <c r="T639" s="818"/>
      <c r="U639" s="820">
        <v>0</v>
      </c>
    </row>
    <row r="640" spans="1:21" ht="14.45" customHeight="1" x14ac:dyDescent="0.2">
      <c r="A640" s="813">
        <v>12</v>
      </c>
      <c r="B640" s="814" t="s">
        <v>1740</v>
      </c>
      <c r="C640" s="814" t="s">
        <v>1746</v>
      </c>
      <c r="D640" s="815" t="s">
        <v>4046</v>
      </c>
      <c r="E640" s="816" t="s">
        <v>1764</v>
      </c>
      <c r="F640" s="814" t="s">
        <v>1741</v>
      </c>
      <c r="G640" s="814" t="s">
        <v>1958</v>
      </c>
      <c r="H640" s="814" t="s">
        <v>329</v>
      </c>
      <c r="I640" s="814" t="s">
        <v>1959</v>
      </c>
      <c r="J640" s="814" t="s">
        <v>1960</v>
      </c>
      <c r="K640" s="814" t="s">
        <v>1016</v>
      </c>
      <c r="L640" s="817">
        <v>163.54</v>
      </c>
      <c r="M640" s="817">
        <v>1962.48</v>
      </c>
      <c r="N640" s="814">
        <v>12</v>
      </c>
      <c r="O640" s="818">
        <v>7.5</v>
      </c>
      <c r="P640" s="817">
        <v>981.2399999999999</v>
      </c>
      <c r="Q640" s="819">
        <v>0.49999999999999994</v>
      </c>
      <c r="R640" s="814">
        <v>6</v>
      </c>
      <c r="S640" s="819">
        <v>0.5</v>
      </c>
      <c r="T640" s="818">
        <v>4</v>
      </c>
      <c r="U640" s="820">
        <v>0.53333333333333333</v>
      </c>
    </row>
    <row r="641" spans="1:21" ht="14.45" customHeight="1" x14ac:dyDescent="0.2">
      <c r="A641" s="813">
        <v>12</v>
      </c>
      <c r="B641" s="814" t="s">
        <v>1740</v>
      </c>
      <c r="C641" s="814" t="s">
        <v>1746</v>
      </c>
      <c r="D641" s="815" t="s">
        <v>4046</v>
      </c>
      <c r="E641" s="816" t="s">
        <v>1764</v>
      </c>
      <c r="F641" s="814" t="s">
        <v>1741</v>
      </c>
      <c r="G641" s="814" t="s">
        <v>2782</v>
      </c>
      <c r="H641" s="814" t="s">
        <v>329</v>
      </c>
      <c r="I641" s="814" t="s">
        <v>2783</v>
      </c>
      <c r="J641" s="814" t="s">
        <v>1244</v>
      </c>
      <c r="K641" s="814" t="s">
        <v>2784</v>
      </c>
      <c r="L641" s="817">
        <v>34.19</v>
      </c>
      <c r="M641" s="817">
        <v>68.38</v>
      </c>
      <c r="N641" s="814">
        <v>2</v>
      </c>
      <c r="O641" s="818">
        <v>0.5</v>
      </c>
      <c r="P641" s="817"/>
      <c r="Q641" s="819">
        <v>0</v>
      </c>
      <c r="R641" s="814"/>
      <c r="S641" s="819">
        <v>0</v>
      </c>
      <c r="T641" s="818"/>
      <c r="U641" s="820">
        <v>0</v>
      </c>
    </row>
    <row r="642" spans="1:21" ht="14.45" customHeight="1" x14ac:dyDescent="0.2">
      <c r="A642" s="813">
        <v>12</v>
      </c>
      <c r="B642" s="814" t="s">
        <v>1740</v>
      </c>
      <c r="C642" s="814" t="s">
        <v>1746</v>
      </c>
      <c r="D642" s="815" t="s">
        <v>4046</v>
      </c>
      <c r="E642" s="816" t="s">
        <v>1764</v>
      </c>
      <c r="F642" s="814" t="s">
        <v>1741</v>
      </c>
      <c r="G642" s="814" t="s">
        <v>1791</v>
      </c>
      <c r="H642" s="814" t="s">
        <v>647</v>
      </c>
      <c r="I642" s="814" t="s">
        <v>1468</v>
      </c>
      <c r="J642" s="814" t="s">
        <v>827</v>
      </c>
      <c r="K642" s="814" t="s">
        <v>1469</v>
      </c>
      <c r="L642" s="817">
        <v>736.33</v>
      </c>
      <c r="M642" s="817">
        <v>736.33</v>
      </c>
      <c r="N642" s="814">
        <v>1</v>
      </c>
      <c r="O642" s="818">
        <v>1</v>
      </c>
      <c r="P642" s="817"/>
      <c r="Q642" s="819">
        <v>0</v>
      </c>
      <c r="R642" s="814"/>
      <c r="S642" s="819">
        <v>0</v>
      </c>
      <c r="T642" s="818"/>
      <c r="U642" s="820">
        <v>0</v>
      </c>
    </row>
    <row r="643" spans="1:21" ht="14.45" customHeight="1" x14ac:dyDescent="0.2">
      <c r="A643" s="813">
        <v>12</v>
      </c>
      <c r="B643" s="814" t="s">
        <v>1740</v>
      </c>
      <c r="C643" s="814" t="s">
        <v>1746</v>
      </c>
      <c r="D643" s="815" t="s">
        <v>4046</v>
      </c>
      <c r="E643" s="816" t="s">
        <v>1764</v>
      </c>
      <c r="F643" s="814" t="s">
        <v>1741</v>
      </c>
      <c r="G643" s="814" t="s">
        <v>1791</v>
      </c>
      <c r="H643" s="814" t="s">
        <v>647</v>
      </c>
      <c r="I643" s="814" t="s">
        <v>1468</v>
      </c>
      <c r="J643" s="814" t="s">
        <v>827</v>
      </c>
      <c r="K643" s="814" t="s">
        <v>1469</v>
      </c>
      <c r="L643" s="817">
        <v>633.49</v>
      </c>
      <c r="M643" s="817">
        <v>633.49</v>
      </c>
      <c r="N643" s="814">
        <v>1</v>
      </c>
      <c r="O643" s="818">
        <v>0.5</v>
      </c>
      <c r="P643" s="817"/>
      <c r="Q643" s="819">
        <v>0</v>
      </c>
      <c r="R643" s="814"/>
      <c r="S643" s="819">
        <v>0</v>
      </c>
      <c r="T643" s="818"/>
      <c r="U643" s="820">
        <v>0</v>
      </c>
    </row>
    <row r="644" spans="1:21" ht="14.45" customHeight="1" x14ac:dyDescent="0.2">
      <c r="A644" s="813">
        <v>12</v>
      </c>
      <c r="B644" s="814" t="s">
        <v>1740</v>
      </c>
      <c r="C644" s="814" t="s">
        <v>1746</v>
      </c>
      <c r="D644" s="815" t="s">
        <v>4046</v>
      </c>
      <c r="E644" s="816" t="s">
        <v>1764</v>
      </c>
      <c r="F644" s="814" t="s">
        <v>1741</v>
      </c>
      <c r="G644" s="814" t="s">
        <v>1791</v>
      </c>
      <c r="H644" s="814" t="s">
        <v>647</v>
      </c>
      <c r="I644" s="814" t="s">
        <v>1472</v>
      </c>
      <c r="J644" s="814" t="s">
        <v>827</v>
      </c>
      <c r="K644" s="814" t="s">
        <v>1473</v>
      </c>
      <c r="L644" s="817">
        <v>490.89</v>
      </c>
      <c r="M644" s="817">
        <v>490.89</v>
      </c>
      <c r="N644" s="814">
        <v>1</v>
      </c>
      <c r="O644" s="818">
        <v>0.5</v>
      </c>
      <c r="P644" s="817">
        <v>490.89</v>
      </c>
      <c r="Q644" s="819">
        <v>1</v>
      </c>
      <c r="R644" s="814">
        <v>1</v>
      </c>
      <c r="S644" s="819">
        <v>1</v>
      </c>
      <c r="T644" s="818">
        <v>0.5</v>
      </c>
      <c r="U644" s="820">
        <v>1</v>
      </c>
    </row>
    <row r="645" spans="1:21" ht="14.45" customHeight="1" x14ac:dyDescent="0.2">
      <c r="A645" s="813">
        <v>12</v>
      </c>
      <c r="B645" s="814" t="s">
        <v>1740</v>
      </c>
      <c r="C645" s="814" t="s">
        <v>1746</v>
      </c>
      <c r="D645" s="815" t="s">
        <v>4046</v>
      </c>
      <c r="E645" s="816" t="s">
        <v>1764</v>
      </c>
      <c r="F645" s="814" t="s">
        <v>1741</v>
      </c>
      <c r="G645" s="814" t="s">
        <v>1791</v>
      </c>
      <c r="H645" s="814" t="s">
        <v>647</v>
      </c>
      <c r="I645" s="814" t="s">
        <v>1472</v>
      </c>
      <c r="J645" s="814" t="s">
        <v>827</v>
      </c>
      <c r="K645" s="814" t="s">
        <v>1473</v>
      </c>
      <c r="L645" s="817">
        <v>422.33</v>
      </c>
      <c r="M645" s="817">
        <v>2533.98</v>
      </c>
      <c r="N645" s="814">
        <v>6</v>
      </c>
      <c r="O645" s="818">
        <v>3.5</v>
      </c>
      <c r="P645" s="817">
        <v>1266.99</v>
      </c>
      <c r="Q645" s="819">
        <v>0.5</v>
      </c>
      <c r="R645" s="814">
        <v>3</v>
      </c>
      <c r="S645" s="819">
        <v>0.5</v>
      </c>
      <c r="T645" s="818">
        <v>1</v>
      </c>
      <c r="U645" s="820">
        <v>0.2857142857142857</v>
      </c>
    </row>
    <row r="646" spans="1:21" ht="14.45" customHeight="1" x14ac:dyDescent="0.2">
      <c r="A646" s="813">
        <v>12</v>
      </c>
      <c r="B646" s="814" t="s">
        <v>1740</v>
      </c>
      <c r="C646" s="814" t="s">
        <v>1746</v>
      </c>
      <c r="D646" s="815" t="s">
        <v>4046</v>
      </c>
      <c r="E646" s="816" t="s">
        <v>1764</v>
      </c>
      <c r="F646" s="814" t="s">
        <v>1741</v>
      </c>
      <c r="G646" s="814" t="s">
        <v>1791</v>
      </c>
      <c r="H646" s="814" t="s">
        <v>647</v>
      </c>
      <c r="I646" s="814" t="s">
        <v>1470</v>
      </c>
      <c r="J646" s="814" t="s">
        <v>827</v>
      </c>
      <c r="K646" s="814" t="s">
        <v>1471</v>
      </c>
      <c r="L646" s="817">
        <v>1154.68</v>
      </c>
      <c r="M646" s="817">
        <v>1154.68</v>
      </c>
      <c r="N646" s="814">
        <v>1</v>
      </c>
      <c r="O646" s="818">
        <v>1</v>
      </c>
      <c r="P646" s="817">
        <v>1154.68</v>
      </c>
      <c r="Q646" s="819">
        <v>1</v>
      </c>
      <c r="R646" s="814">
        <v>1</v>
      </c>
      <c r="S646" s="819">
        <v>1</v>
      </c>
      <c r="T646" s="818">
        <v>1</v>
      </c>
      <c r="U646" s="820">
        <v>1</v>
      </c>
    </row>
    <row r="647" spans="1:21" ht="14.45" customHeight="1" x14ac:dyDescent="0.2">
      <c r="A647" s="813">
        <v>12</v>
      </c>
      <c r="B647" s="814" t="s">
        <v>1740</v>
      </c>
      <c r="C647" s="814" t="s">
        <v>1746</v>
      </c>
      <c r="D647" s="815" t="s">
        <v>4046</v>
      </c>
      <c r="E647" s="816" t="s">
        <v>1764</v>
      </c>
      <c r="F647" s="814" t="s">
        <v>1741</v>
      </c>
      <c r="G647" s="814" t="s">
        <v>1791</v>
      </c>
      <c r="H647" s="814" t="s">
        <v>647</v>
      </c>
      <c r="I647" s="814" t="s">
        <v>1464</v>
      </c>
      <c r="J647" s="814" t="s">
        <v>827</v>
      </c>
      <c r="K647" s="814" t="s">
        <v>1465</v>
      </c>
      <c r="L647" s="817">
        <v>923.74</v>
      </c>
      <c r="M647" s="817">
        <v>923.74</v>
      </c>
      <c r="N647" s="814">
        <v>1</v>
      </c>
      <c r="O647" s="818">
        <v>1</v>
      </c>
      <c r="P647" s="817">
        <v>923.74</v>
      </c>
      <c r="Q647" s="819">
        <v>1</v>
      </c>
      <c r="R647" s="814">
        <v>1</v>
      </c>
      <c r="S647" s="819">
        <v>1</v>
      </c>
      <c r="T647" s="818">
        <v>1</v>
      </c>
      <c r="U647" s="820">
        <v>1</v>
      </c>
    </row>
    <row r="648" spans="1:21" ht="14.45" customHeight="1" x14ac:dyDescent="0.2">
      <c r="A648" s="813">
        <v>12</v>
      </c>
      <c r="B648" s="814" t="s">
        <v>1740</v>
      </c>
      <c r="C648" s="814" t="s">
        <v>1746</v>
      </c>
      <c r="D648" s="815" t="s">
        <v>4046</v>
      </c>
      <c r="E648" s="816" t="s">
        <v>1764</v>
      </c>
      <c r="F648" s="814" t="s">
        <v>1741</v>
      </c>
      <c r="G648" s="814" t="s">
        <v>1977</v>
      </c>
      <c r="H648" s="814" t="s">
        <v>329</v>
      </c>
      <c r="I648" s="814" t="s">
        <v>2511</v>
      </c>
      <c r="J648" s="814" t="s">
        <v>1979</v>
      </c>
      <c r="K648" s="814" t="s">
        <v>2512</v>
      </c>
      <c r="L648" s="817">
        <v>17.62</v>
      </c>
      <c r="M648" s="817">
        <v>17.62</v>
      </c>
      <c r="N648" s="814">
        <v>1</v>
      </c>
      <c r="O648" s="818">
        <v>1</v>
      </c>
      <c r="P648" s="817">
        <v>17.62</v>
      </c>
      <c r="Q648" s="819">
        <v>1</v>
      </c>
      <c r="R648" s="814">
        <v>1</v>
      </c>
      <c r="S648" s="819">
        <v>1</v>
      </c>
      <c r="T648" s="818">
        <v>1</v>
      </c>
      <c r="U648" s="820">
        <v>1</v>
      </c>
    </row>
    <row r="649" spans="1:21" ht="14.45" customHeight="1" x14ac:dyDescent="0.2">
      <c r="A649" s="813">
        <v>12</v>
      </c>
      <c r="B649" s="814" t="s">
        <v>1740</v>
      </c>
      <c r="C649" s="814" t="s">
        <v>1746</v>
      </c>
      <c r="D649" s="815" t="s">
        <v>4046</v>
      </c>
      <c r="E649" s="816" t="s">
        <v>1764</v>
      </c>
      <c r="F649" s="814" t="s">
        <v>1741</v>
      </c>
      <c r="G649" s="814" t="s">
        <v>1801</v>
      </c>
      <c r="H649" s="814" t="s">
        <v>329</v>
      </c>
      <c r="I649" s="814" t="s">
        <v>1802</v>
      </c>
      <c r="J649" s="814" t="s">
        <v>1803</v>
      </c>
      <c r="K649" s="814" t="s">
        <v>1804</v>
      </c>
      <c r="L649" s="817">
        <v>174.59</v>
      </c>
      <c r="M649" s="817">
        <v>174.59</v>
      </c>
      <c r="N649" s="814">
        <v>1</v>
      </c>
      <c r="O649" s="818">
        <v>1</v>
      </c>
      <c r="P649" s="817"/>
      <c r="Q649" s="819">
        <v>0</v>
      </c>
      <c r="R649" s="814"/>
      <c r="S649" s="819">
        <v>0</v>
      </c>
      <c r="T649" s="818"/>
      <c r="U649" s="820">
        <v>0</v>
      </c>
    </row>
    <row r="650" spans="1:21" ht="14.45" customHeight="1" x14ac:dyDescent="0.2">
      <c r="A650" s="813">
        <v>12</v>
      </c>
      <c r="B650" s="814" t="s">
        <v>1740</v>
      </c>
      <c r="C650" s="814" t="s">
        <v>1746</v>
      </c>
      <c r="D650" s="815" t="s">
        <v>4046</v>
      </c>
      <c r="E650" s="816" t="s">
        <v>1764</v>
      </c>
      <c r="F650" s="814" t="s">
        <v>1741</v>
      </c>
      <c r="G650" s="814" t="s">
        <v>1985</v>
      </c>
      <c r="H650" s="814" t="s">
        <v>329</v>
      </c>
      <c r="I650" s="814" t="s">
        <v>1986</v>
      </c>
      <c r="J650" s="814" t="s">
        <v>1987</v>
      </c>
      <c r="K650" s="814" t="s">
        <v>1988</v>
      </c>
      <c r="L650" s="817">
        <v>75.739999999999995</v>
      </c>
      <c r="M650" s="817">
        <v>75.739999999999995</v>
      </c>
      <c r="N650" s="814">
        <v>1</v>
      </c>
      <c r="O650" s="818">
        <v>1</v>
      </c>
      <c r="P650" s="817"/>
      <c r="Q650" s="819">
        <v>0</v>
      </c>
      <c r="R650" s="814"/>
      <c r="S650" s="819">
        <v>0</v>
      </c>
      <c r="T650" s="818"/>
      <c r="U650" s="820">
        <v>0</v>
      </c>
    </row>
    <row r="651" spans="1:21" ht="14.45" customHeight="1" x14ac:dyDescent="0.2">
      <c r="A651" s="813">
        <v>12</v>
      </c>
      <c r="B651" s="814" t="s">
        <v>1740</v>
      </c>
      <c r="C651" s="814" t="s">
        <v>1746</v>
      </c>
      <c r="D651" s="815" t="s">
        <v>4046</v>
      </c>
      <c r="E651" s="816" t="s">
        <v>1764</v>
      </c>
      <c r="F651" s="814" t="s">
        <v>1741</v>
      </c>
      <c r="G651" s="814" t="s">
        <v>1992</v>
      </c>
      <c r="H651" s="814" t="s">
        <v>329</v>
      </c>
      <c r="I651" s="814" t="s">
        <v>1993</v>
      </c>
      <c r="J651" s="814" t="s">
        <v>1994</v>
      </c>
      <c r="K651" s="814" t="s">
        <v>1995</v>
      </c>
      <c r="L651" s="817">
        <v>78.33</v>
      </c>
      <c r="M651" s="817">
        <v>2584.89</v>
      </c>
      <c r="N651" s="814">
        <v>33</v>
      </c>
      <c r="O651" s="818">
        <v>8.5</v>
      </c>
      <c r="P651" s="817">
        <v>1253.28</v>
      </c>
      <c r="Q651" s="819">
        <v>0.48484848484848486</v>
      </c>
      <c r="R651" s="814">
        <v>16</v>
      </c>
      <c r="S651" s="819">
        <v>0.48484848484848486</v>
      </c>
      <c r="T651" s="818">
        <v>4</v>
      </c>
      <c r="U651" s="820">
        <v>0.47058823529411764</v>
      </c>
    </row>
    <row r="652" spans="1:21" ht="14.45" customHeight="1" x14ac:dyDescent="0.2">
      <c r="A652" s="813">
        <v>12</v>
      </c>
      <c r="B652" s="814" t="s">
        <v>1740</v>
      </c>
      <c r="C652" s="814" t="s">
        <v>1746</v>
      </c>
      <c r="D652" s="815" t="s">
        <v>4046</v>
      </c>
      <c r="E652" s="816" t="s">
        <v>1764</v>
      </c>
      <c r="F652" s="814" t="s">
        <v>1741</v>
      </c>
      <c r="G652" s="814" t="s">
        <v>1996</v>
      </c>
      <c r="H652" s="814" t="s">
        <v>329</v>
      </c>
      <c r="I652" s="814" t="s">
        <v>2785</v>
      </c>
      <c r="J652" s="814" t="s">
        <v>1998</v>
      </c>
      <c r="K652" s="814" t="s">
        <v>2786</v>
      </c>
      <c r="L652" s="817">
        <v>27.37</v>
      </c>
      <c r="M652" s="817">
        <v>27.37</v>
      </c>
      <c r="N652" s="814">
        <v>1</v>
      </c>
      <c r="O652" s="818">
        <v>0.5</v>
      </c>
      <c r="P652" s="817"/>
      <c r="Q652" s="819">
        <v>0</v>
      </c>
      <c r="R652" s="814"/>
      <c r="S652" s="819">
        <v>0</v>
      </c>
      <c r="T652" s="818"/>
      <c r="U652" s="820">
        <v>0</v>
      </c>
    </row>
    <row r="653" spans="1:21" ht="14.45" customHeight="1" x14ac:dyDescent="0.2">
      <c r="A653" s="813">
        <v>12</v>
      </c>
      <c r="B653" s="814" t="s">
        <v>1740</v>
      </c>
      <c r="C653" s="814" t="s">
        <v>1746</v>
      </c>
      <c r="D653" s="815" t="s">
        <v>4046</v>
      </c>
      <c r="E653" s="816" t="s">
        <v>1764</v>
      </c>
      <c r="F653" s="814" t="s">
        <v>1741</v>
      </c>
      <c r="G653" s="814" t="s">
        <v>2000</v>
      </c>
      <c r="H653" s="814" t="s">
        <v>329</v>
      </c>
      <c r="I653" s="814" t="s">
        <v>2001</v>
      </c>
      <c r="J653" s="814" t="s">
        <v>2002</v>
      </c>
      <c r="K653" s="814" t="s">
        <v>2003</v>
      </c>
      <c r="L653" s="817">
        <v>59.92</v>
      </c>
      <c r="M653" s="817">
        <v>179.76</v>
      </c>
      <c r="N653" s="814">
        <v>3</v>
      </c>
      <c r="O653" s="818">
        <v>1</v>
      </c>
      <c r="P653" s="817"/>
      <c r="Q653" s="819">
        <v>0</v>
      </c>
      <c r="R653" s="814"/>
      <c r="S653" s="819">
        <v>0</v>
      </c>
      <c r="T653" s="818"/>
      <c r="U653" s="820">
        <v>0</v>
      </c>
    </row>
    <row r="654" spans="1:21" ht="14.45" customHeight="1" x14ac:dyDescent="0.2">
      <c r="A654" s="813">
        <v>12</v>
      </c>
      <c r="B654" s="814" t="s">
        <v>1740</v>
      </c>
      <c r="C654" s="814" t="s">
        <v>1746</v>
      </c>
      <c r="D654" s="815" t="s">
        <v>4046</v>
      </c>
      <c r="E654" s="816" t="s">
        <v>1764</v>
      </c>
      <c r="F654" s="814" t="s">
        <v>1741</v>
      </c>
      <c r="G654" s="814" t="s">
        <v>1832</v>
      </c>
      <c r="H654" s="814" t="s">
        <v>329</v>
      </c>
      <c r="I654" s="814" t="s">
        <v>1833</v>
      </c>
      <c r="J654" s="814" t="s">
        <v>652</v>
      </c>
      <c r="K654" s="814" t="s">
        <v>1834</v>
      </c>
      <c r="L654" s="817">
        <v>127.91</v>
      </c>
      <c r="M654" s="817">
        <v>2174.4699999999998</v>
      </c>
      <c r="N654" s="814">
        <v>17</v>
      </c>
      <c r="O654" s="818">
        <v>12</v>
      </c>
      <c r="P654" s="817">
        <v>1151.1899999999998</v>
      </c>
      <c r="Q654" s="819">
        <v>0.52941176470588236</v>
      </c>
      <c r="R654" s="814">
        <v>9</v>
      </c>
      <c r="S654" s="819">
        <v>0.52941176470588236</v>
      </c>
      <c r="T654" s="818">
        <v>7</v>
      </c>
      <c r="U654" s="820">
        <v>0.58333333333333337</v>
      </c>
    </row>
    <row r="655" spans="1:21" ht="14.45" customHeight="1" x14ac:dyDescent="0.2">
      <c r="A655" s="813">
        <v>12</v>
      </c>
      <c r="B655" s="814" t="s">
        <v>1740</v>
      </c>
      <c r="C655" s="814" t="s">
        <v>1746</v>
      </c>
      <c r="D655" s="815" t="s">
        <v>4046</v>
      </c>
      <c r="E655" s="816" t="s">
        <v>1764</v>
      </c>
      <c r="F655" s="814" t="s">
        <v>1741</v>
      </c>
      <c r="G655" s="814" t="s">
        <v>1792</v>
      </c>
      <c r="H655" s="814" t="s">
        <v>329</v>
      </c>
      <c r="I655" s="814" t="s">
        <v>2012</v>
      </c>
      <c r="J655" s="814" t="s">
        <v>2013</v>
      </c>
      <c r="K655" s="814" t="s">
        <v>2014</v>
      </c>
      <c r="L655" s="817">
        <v>290.08</v>
      </c>
      <c r="M655" s="817">
        <v>4351.2</v>
      </c>
      <c r="N655" s="814">
        <v>15</v>
      </c>
      <c r="O655" s="818">
        <v>4.5</v>
      </c>
      <c r="P655" s="817">
        <v>870.24</v>
      </c>
      <c r="Q655" s="819">
        <v>0.2</v>
      </c>
      <c r="R655" s="814">
        <v>3</v>
      </c>
      <c r="S655" s="819">
        <v>0.2</v>
      </c>
      <c r="T655" s="818">
        <v>1</v>
      </c>
      <c r="U655" s="820">
        <v>0.22222222222222221</v>
      </c>
    </row>
    <row r="656" spans="1:21" ht="14.45" customHeight="1" x14ac:dyDescent="0.2">
      <c r="A656" s="813">
        <v>12</v>
      </c>
      <c r="B656" s="814" t="s">
        <v>1740</v>
      </c>
      <c r="C656" s="814" t="s">
        <v>1746</v>
      </c>
      <c r="D656" s="815" t="s">
        <v>4046</v>
      </c>
      <c r="E656" s="816" t="s">
        <v>1764</v>
      </c>
      <c r="F656" s="814" t="s">
        <v>1741</v>
      </c>
      <c r="G656" s="814" t="s">
        <v>1792</v>
      </c>
      <c r="H656" s="814" t="s">
        <v>329</v>
      </c>
      <c r="I656" s="814" t="s">
        <v>1793</v>
      </c>
      <c r="J656" s="814" t="s">
        <v>1794</v>
      </c>
      <c r="K656" s="814" t="s">
        <v>1795</v>
      </c>
      <c r="L656" s="817">
        <v>89.88</v>
      </c>
      <c r="M656" s="817">
        <v>269.64</v>
      </c>
      <c r="N656" s="814">
        <v>3</v>
      </c>
      <c r="O656" s="818">
        <v>0.5</v>
      </c>
      <c r="P656" s="817"/>
      <c r="Q656" s="819">
        <v>0</v>
      </c>
      <c r="R656" s="814"/>
      <c r="S656" s="819">
        <v>0</v>
      </c>
      <c r="T656" s="818"/>
      <c r="U656" s="820">
        <v>0</v>
      </c>
    </row>
    <row r="657" spans="1:21" ht="14.45" customHeight="1" x14ac:dyDescent="0.2">
      <c r="A657" s="813">
        <v>12</v>
      </c>
      <c r="B657" s="814" t="s">
        <v>1740</v>
      </c>
      <c r="C657" s="814" t="s">
        <v>1746</v>
      </c>
      <c r="D657" s="815" t="s">
        <v>4046</v>
      </c>
      <c r="E657" s="816" t="s">
        <v>1764</v>
      </c>
      <c r="F657" s="814" t="s">
        <v>1741</v>
      </c>
      <c r="G657" s="814" t="s">
        <v>1792</v>
      </c>
      <c r="H657" s="814" t="s">
        <v>329</v>
      </c>
      <c r="I657" s="814" t="s">
        <v>2015</v>
      </c>
      <c r="J657" s="814" t="s">
        <v>2016</v>
      </c>
      <c r="K657" s="814"/>
      <c r="L657" s="817">
        <v>290.08</v>
      </c>
      <c r="M657" s="817">
        <v>2320.6400000000003</v>
      </c>
      <c r="N657" s="814">
        <v>8</v>
      </c>
      <c r="O657" s="818">
        <v>4</v>
      </c>
      <c r="P657" s="817">
        <v>870.24</v>
      </c>
      <c r="Q657" s="819">
        <v>0.37499999999999994</v>
      </c>
      <c r="R657" s="814">
        <v>3</v>
      </c>
      <c r="S657" s="819">
        <v>0.375</v>
      </c>
      <c r="T657" s="818">
        <v>2</v>
      </c>
      <c r="U657" s="820">
        <v>0.5</v>
      </c>
    </row>
    <row r="658" spans="1:21" ht="14.45" customHeight="1" x14ac:dyDescent="0.2">
      <c r="A658" s="813">
        <v>12</v>
      </c>
      <c r="B658" s="814" t="s">
        <v>1740</v>
      </c>
      <c r="C658" s="814" t="s">
        <v>1746</v>
      </c>
      <c r="D658" s="815" t="s">
        <v>4046</v>
      </c>
      <c r="E658" s="816" t="s">
        <v>1764</v>
      </c>
      <c r="F658" s="814" t="s">
        <v>1741</v>
      </c>
      <c r="G658" s="814" t="s">
        <v>1792</v>
      </c>
      <c r="H658" s="814" t="s">
        <v>329</v>
      </c>
      <c r="I658" s="814" t="s">
        <v>2019</v>
      </c>
      <c r="J658" s="814" t="s">
        <v>1794</v>
      </c>
      <c r="K658" s="814" t="s">
        <v>2020</v>
      </c>
      <c r="L658" s="817">
        <v>89.88</v>
      </c>
      <c r="M658" s="817">
        <v>179.76</v>
      </c>
      <c r="N658" s="814">
        <v>2</v>
      </c>
      <c r="O658" s="818">
        <v>1</v>
      </c>
      <c r="P658" s="817">
        <v>179.76</v>
      </c>
      <c r="Q658" s="819">
        <v>1</v>
      </c>
      <c r="R658" s="814">
        <v>2</v>
      </c>
      <c r="S658" s="819">
        <v>1</v>
      </c>
      <c r="T658" s="818">
        <v>1</v>
      </c>
      <c r="U658" s="820">
        <v>1</v>
      </c>
    </row>
    <row r="659" spans="1:21" ht="14.45" customHeight="1" x14ac:dyDescent="0.2">
      <c r="A659" s="813">
        <v>12</v>
      </c>
      <c r="B659" s="814" t="s">
        <v>1740</v>
      </c>
      <c r="C659" s="814" t="s">
        <v>1746</v>
      </c>
      <c r="D659" s="815" t="s">
        <v>4046</v>
      </c>
      <c r="E659" s="816" t="s">
        <v>1764</v>
      </c>
      <c r="F659" s="814" t="s">
        <v>1741</v>
      </c>
      <c r="G659" s="814" t="s">
        <v>1792</v>
      </c>
      <c r="H659" s="814" t="s">
        <v>329</v>
      </c>
      <c r="I659" s="814" t="s">
        <v>2332</v>
      </c>
      <c r="J659" s="814" t="s">
        <v>2013</v>
      </c>
      <c r="K659" s="814" t="s">
        <v>2014</v>
      </c>
      <c r="L659" s="817">
        <v>290.08</v>
      </c>
      <c r="M659" s="817">
        <v>870.24</v>
      </c>
      <c r="N659" s="814">
        <v>3</v>
      </c>
      <c r="O659" s="818">
        <v>1</v>
      </c>
      <c r="P659" s="817"/>
      <c r="Q659" s="819">
        <v>0</v>
      </c>
      <c r="R659" s="814"/>
      <c r="S659" s="819">
        <v>0</v>
      </c>
      <c r="T659" s="818"/>
      <c r="U659" s="820">
        <v>0</v>
      </c>
    </row>
    <row r="660" spans="1:21" ht="14.45" customHeight="1" x14ac:dyDescent="0.2">
      <c r="A660" s="813">
        <v>12</v>
      </c>
      <c r="B660" s="814" t="s">
        <v>1740</v>
      </c>
      <c r="C660" s="814" t="s">
        <v>1746</v>
      </c>
      <c r="D660" s="815" t="s">
        <v>4046</v>
      </c>
      <c r="E660" s="816" t="s">
        <v>1764</v>
      </c>
      <c r="F660" s="814" t="s">
        <v>1741</v>
      </c>
      <c r="G660" s="814" t="s">
        <v>1792</v>
      </c>
      <c r="H660" s="814" t="s">
        <v>329</v>
      </c>
      <c r="I660" s="814" t="s">
        <v>2333</v>
      </c>
      <c r="J660" s="814" t="s">
        <v>1794</v>
      </c>
      <c r="K660" s="814" t="s">
        <v>2020</v>
      </c>
      <c r="L660" s="817">
        <v>89.88</v>
      </c>
      <c r="M660" s="817">
        <v>269.64</v>
      </c>
      <c r="N660" s="814">
        <v>3</v>
      </c>
      <c r="O660" s="818">
        <v>1</v>
      </c>
      <c r="P660" s="817">
        <v>269.64</v>
      </c>
      <c r="Q660" s="819">
        <v>1</v>
      </c>
      <c r="R660" s="814">
        <v>3</v>
      </c>
      <c r="S660" s="819">
        <v>1</v>
      </c>
      <c r="T660" s="818">
        <v>1</v>
      </c>
      <c r="U660" s="820">
        <v>1</v>
      </c>
    </row>
    <row r="661" spans="1:21" ht="14.45" customHeight="1" x14ac:dyDescent="0.2">
      <c r="A661" s="813">
        <v>12</v>
      </c>
      <c r="B661" s="814" t="s">
        <v>1740</v>
      </c>
      <c r="C661" s="814" t="s">
        <v>1746</v>
      </c>
      <c r="D661" s="815" t="s">
        <v>4046</v>
      </c>
      <c r="E661" s="816" t="s">
        <v>1764</v>
      </c>
      <c r="F661" s="814" t="s">
        <v>1741</v>
      </c>
      <c r="G661" s="814" t="s">
        <v>1792</v>
      </c>
      <c r="H661" s="814" t="s">
        <v>329</v>
      </c>
      <c r="I661" s="814" t="s">
        <v>2022</v>
      </c>
      <c r="J661" s="814" t="s">
        <v>1794</v>
      </c>
      <c r="K661" s="814" t="s">
        <v>1795</v>
      </c>
      <c r="L661" s="817">
        <v>89.88</v>
      </c>
      <c r="M661" s="817">
        <v>539.28</v>
      </c>
      <c r="N661" s="814">
        <v>6</v>
      </c>
      <c r="O661" s="818">
        <v>1</v>
      </c>
      <c r="P661" s="817">
        <v>539.28</v>
      </c>
      <c r="Q661" s="819">
        <v>1</v>
      </c>
      <c r="R661" s="814">
        <v>6</v>
      </c>
      <c r="S661" s="819">
        <v>1</v>
      </c>
      <c r="T661" s="818">
        <v>1</v>
      </c>
      <c r="U661" s="820">
        <v>1</v>
      </c>
    </row>
    <row r="662" spans="1:21" ht="14.45" customHeight="1" x14ac:dyDescent="0.2">
      <c r="A662" s="813">
        <v>12</v>
      </c>
      <c r="B662" s="814" t="s">
        <v>1740</v>
      </c>
      <c r="C662" s="814" t="s">
        <v>1746</v>
      </c>
      <c r="D662" s="815" t="s">
        <v>4046</v>
      </c>
      <c r="E662" s="816" t="s">
        <v>1764</v>
      </c>
      <c r="F662" s="814" t="s">
        <v>1741</v>
      </c>
      <c r="G662" s="814" t="s">
        <v>2023</v>
      </c>
      <c r="H662" s="814" t="s">
        <v>329</v>
      </c>
      <c r="I662" s="814" t="s">
        <v>2024</v>
      </c>
      <c r="J662" s="814" t="s">
        <v>2025</v>
      </c>
      <c r="K662" s="814" t="s">
        <v>2026</v>
      </c>
      <c r="L662" s="817">
        <v>308.69</v>
      </c>
      <c r="M662" s="817">
        <v>1234.76</v>
      </c>
      <c r="N662" s="814">
        <v>4</v>
      </c>
      <c r="O662" s="818">
        <v>2</v>
      </c>
      <c r="P662" s="817">
        <v>308.69</v>
      </c>
      <c r="Q662" s="819">
        <v>0.25</v>
      </c>
      <c r="R662" s="814">
        <v>1</v>
      </c>
      <c r="S662" s="819">
        <v>0.25</v>
      </c>
      <c r="T662" s="818">
        <v>1</v>
      </c>
      <c r="U662" s="820">
        <v>0.5</v>
      </c>
    </row>
    <row r="663" spans="1:21" ht="14.45" customHeight="1" x14ac:dyDescent="0.2">
      <c r="A663" s="813">
        <v>12</v>
      </c>
      <c r="B663" s="814" t="s">
        <v>1740</v>
      </c>
      <c r="C663" s="814" t="s">
        <v>1746</v>
      </c>
      <c r="D663" s="815" t="s">
        <v>4046</v>
      </c>
      <c r="E663" s="816" t="s">
        <v>1764</v>
      </c>
      <c r="F663" s="814" t="s">
        <v>1741</v>
      </c>
      <c r="G663" s="814" t="s">
        <v>2539</v>
      </c>
      <c r="H663" s="814" t="s">
        <v>329</v>
      </c>
      <c r="I663" s="814" t="s">
        <v>2540</v>
      </c>
      <c r="J663" s="814" t="s">
        <v>1072</v>
      </c>
      <c r="K663" s="814" t="s">
        <v>2541</v>
      </c>
      <c r="L663" s="817">
        <v>128.69999999999999</v>
      </c>
      <c r="M663" s="817">
        <v>257.39999999999998</v>
      </c>
      <c r="N663" s="814">
        <v>2</v>
      </c>
      <c r="O663" s="818">
        <v>1.5</v>
      </c>
      <c r="P663" s="817">
        <v>257.39999999999998</v>
      </c>
      <c r="Q663" s="819">
        <v>1</v>
      </c>
      <c r="R663" s="814">
        <v>2</v>
      </c>
      <c r="S663" s="819">
        <v>1</v>
      </c>
      <c r="T663" s="818">
        <v>1.5</v>
      </c>
      <c r="U663" s="820">
        <v>1</v>
      </c>
    </row>
    <row r="664" spans="1:21" ht="14.45" customHeight="1" x14ac:dyDescent="0.2">
      <c r="A664" s="813">
        <v>12</v>
      </c>
      <c r="B664" s="814" t="s">
        <v>1740</v>
      </c>
      <c r="C664" s="814" t="s">
        <v>1746</v>
      </c>
      <c r="D664" s="815" t="s">
        <v>4046</v>
      </c>
      <c r="E664" s="816" t="s">
        <v>1764</v>
      </c>
      <c r="F664" s="814" t="s">
        <v>1741</v>
      </c>
      <c r="G664" s="814" t="s">
        <v>2539</v>
      </c>
      <c r="H664" s="814" t="s">
        <v>329</v>
      </c>
      <c r="I664" s="814" t="s">
        <v>2732</v>
      </c>
      <c r="J664" s="814" t="s">
        <v>1072</v>
      </c>
      <c r="K664" s="814" t="s">
        <v>2733</v>
      </c>
      <c r="L664" s="817">
        <v>181.04</v>
      </c>
      <c r="M664" s="817">
        <v>362.08</v>
      </c>
      <c r="N664" s="814">
        <v>2</v>
      </c>
      <c r="O664" s="818">
        <v>1.5</v>
      </c>
      <c r="P664" s="817"/>
      <c r="Q664" s="819">
        <v>0</v>
      </c>
      <c r="R664" s="814"/>
      <c r="S664" s="819">
        <v>0</v>
      </c>
      <c r="T664" s="818"/>
      <c r="U664" s="820">
        <v>0</v>
      </c>
    </row>
    <row r="665" spans="1:21" ht="14.45" customHeight="1" x14ac:dyDescent="0.2">
      <c r="A665" s="813">
        <v>12</v>
      </c>
      <c r="B665" s="814" t="s">
        <v>1740</v>
      </c>
      <c r="C665" s="814" t="s">
        <v>1746</v>
      </c>
      <c r="D665" s="815" t="s">
        <v>4046</v>
      </c>
      <c r="E665" s="816" t="s">
        <v>1764</v>
      </c>
      <c r="F665" s="814" t="s">
        <v>1741</v>
      </c>
      <c r="G665" s="814" t="s">
        <v>2031</v>
      </c>
      <c r="H665" s="814" t="s">
        <v>329</v>
      </c>
      <c r="I665" s="814" t="s">
        <v>2032</v>
      </c>
      <c r="J665" s="814" t="s">
        <v>2033</v>
      </c>
      <c r="K665" s="814" t="s">
        <v>2034</v>
      </c>
      <c r="L665" s="817">
        <v>0</v>
      </c>
      <c r="M665" s="817">
        <v>0</v>
      </c>
      <c r="N665" s="814">
        <v>17</v>
      </c>
      <c r="O665" s="818">
        <v>13.5</v>
      </c>
      <c r="P665" s="817">
        <v>0</v>
      </c>
      <c r="Q665" s="819"/>
      <c r="R665" s="814">
        <v>14</v>
      </c>
      <c r="S665" s="819">
        <v>0.82352941176470584</v>
      </c>
      <c r="T665" s="818">
        <v>10.5</v>
      </c>
      <c r="U665" s="820">
        <v>0.77777777777777779</v>
      </c>
    </row>
    <row r="666" spans="1:21" ht="14.45" customHeight="1" x14ac:dyDescent="0.2">
      <c r="A666" s="813">
        <v>12</v>
      </c>
      <c r="B666" s="814" t="s">
        <v>1740</v>
      </c>
      <c r="C666" s="814" t="s">
        <v>1746</v>
      </c>
      <c r="D666" s="815" t="s">
        <v>4046</v>
      </c>
      <c r="E666" s="816" t="s">
        <v>1764</v>
      </c>
      <c r="F666" s="814" t="s">
        <v>1741</v>
      </c>
      <c r="G666" s="814" t="s">
        <v>1835</v>
      </c>
      <c r="H666" s="814" t="s">
        <v>647</v>
      </c>
      <c r="I666" s="814" t="s">
        <v>1836</v>
      </c>
      <c r="J666" s="814" t="s">
        <v>1837</v>
      </c>
      <c r="K666" s="814" t="s">
        <v>1838</v>
      </c>
      <c r="L666" s="817">
        <v>134.61000000000001</v>
      </c>
      <c r="M666" s="817">
        <v>134.61000000000001</v>
      </c>
      <c r="N666" s="814">
        <v>1</v>
      </c>
      <c r="O666" s="818">
        <v>1</v>
      </c>
      <c r="P666" s="817"/>
      <c r="Q666" s="819">
        <v>0</v>
      </c>
      <c r="R666" s="814"/>
      <c r="S666" s="819">
        <v>0</v>
      </c>
      <c r="T666" s="818"/>
      <c r="U666" s="820">
        <v>0</v>
      </c>
    </row>
    <row r="667" spans="1:21" ht="14.45" customHeight="1" x14ac:dyDescent="0.2">
      <c r="A667" s="813">
        <v>12</v>
      </c>
      <c r="B667" s="814" t="s">
        <v>1740</v>
      </c>
      <c r="C667" s="814" t="s">
        <v>1746</v>
      </c>
      <c r="D667" s="815" t="s">
        <v>4046</v>
      </c>
      <c r="E667" s="816" t="s">
        <v>1764</v>
      </c>
      <c r="F667" s="814" t="s">
        <v>1741</v>
      </c>
      <c r="G667" s="814" t="s">
        <v>2044</v>
      </c>
      <c r="H667" s="814" t="s">
        <v>329</v>
      </c>
      <c r="I667" s="814" t="s">
        <v>2045</v>
      </c>
      <c r="J667" s="814" t="s">
        <v>1150</v>
      </c>
      <c r="K667" s="814" t="s">
        <v>2046</v>
      </c>
      <c r="L667" s="817">
        <v>140.97</v>
      </c>
      <c r="M667" s="817">
        <v>845.81999999999994</v>
      </c>
      <c r="N667" s="814">
        <v>6</v>
      </c>
      <c r="O667" s="818">
        <v>4</v>
      </c>
      <c r="P667" s="817">
        <v>563.88</v>
      </c>
      <c r="Q667" s="819">
        <v>0.66666666666666674</v>
      </c>
      <c r="R667" s="814">
        <v>4</v>
      </c>
      <c r="S667" s="819">
        <v>0.66666666666666663</v>
      </c>
      <c r="T667" s="818">
        <v>2.5</v>
      </c>
      <c r="U667" s="820">
        <v>0.625</v>
      </c>
    </row>
    <row r="668" spans="1:21" ht="14.45" customHeight="1" x14ac:dyDescent="0.2">
      <c r="A668" s="813">
        <v>12</v>
      </c>
      <c r="B668" s="814" t="s">
        <v>1740</v>
      </c>
      <c r="C668" s="814" t="s">
        <v>1746</v>
      </c>
      <c r="D668" s="815" t="s">
        <v>4046</v>
      </c>
      <c r="E668" s="816" t="s">
        <v>1764</v>
      </c>
      <c r="F668" s="814" t="s">
        <v>1741</v>
      </c>
      <c r="G668" s="814" t="s">
        <v>1825</v>
      </c>
      <c r="H668" s="814" t="s">
        <v>647</v>
      </c>
      <c r="I668" s="814" t="s">
        <v>1676</v>
      </c>
      <c r="J668" s="814" t="s">
        <v>1012</v>
      </c>
      <c r="K668" s="814" t="s">
        <v>1016</v>
      </c>
      <c r="L668" s="817">
        <v>0</v>
      </c>
      <c r="M668" s="817">
        <v>0</v>
      </c>
      <c r="N668" s="814">
        <v>6</v>
      </c>
      <c r="O668" s="818">
        <v>4.5</v>
      </c>
      <c r="P668" s="817">
        <v>0</v>
      </c>
      <c r="Q668" s="819"/>
      <c r="R668" s="814">
        <v>2</v>
      </c>
      <c r="S668" s="819">
        <v>0.33333333333333331</v>
      </c>
      <c r="T668" s="818">
        <v>1.5</v>
      </c>
      <c r="U668" s="820">
        <v>0.33333333333333331</v>
      </c>
    </row>
    <row r="669" spans="1:21" ht="14.45" customHeight="1" x14ac:dyDescent="0.2">
      <c r="A669" s="813">
        <v>12</v>
      </c>
      <c r="B669" s="814" t="s">
        <v>1740</v>
      </c>
      <c r="C669" s="814" t="s">
        <v>1746</v>
      </c>
      <c r="D669" s="815" t="s">
        <v>4046</v>
      </c>
      <c r="E669" s="816" t="s">
        <v>1764</v>
      </c>
      <c r="F669" s="814" t="s">
        <v>1741</v>
      </c>
      <c r="G669" s="814" t="s">
        <v>2047</v>
      </c>
      <c r="H669" s="814" t="s">
        <v>329</v>
      </c>
      <c r="I669" s="814" t="s">
        <v>2048</v>
      </c>
      <c r="J669" s="814" t="s">
        <v>2049</v>
      </c>
      <c r="K669" s="814" t="s">
        <v>640</v>
      </c>
      <c r="L669" s="817">
        <v>1036</v>
      </c>
      <c r="M669" s="817">
        <v>7252</v>
      </c>
      <c r="N669" s="814">
        <v>7</v>
      </c>
      <c r="O669" s="818">
        <v>7</v>
      </c>
      <c r="P669" s="817">
        <v>4144</v>
      </c>
      <c r="Q669" s="819">
        <v>0.5714285714285714</v>
      </c>
      <c r="R669" s="814">
        <v>4</v>
      </c>
      <c r="S669" s="819">
        <v>0.5714285714285714</v>
      </c>
      <c r="T669" s="818">
        <v>4</v>
      </c>
      <c r="U669" s="820">
        <v>0.5714285714285714</v>
      </c>
    </row>
    <row r="670" spans="1:21" ht="14.45" customHeight="1" x14ac:dyDescent="0.2">
      <c r="A670" s="813">
        <v>12</v>
      </c>
      <c r="B670" s="814" t="s">
        <v>1740</v>
      </c>
      <c r="C670" s="814" t="s">
        <v>1746</v>
      </c>
      <c r="D670" s="815" t="s">
        <v>4046</v>
      </c>
      <c r="E670" s="816" t="s">
        <v>1764</v>
      </c>
      <c r="F670" s="814" t="s">
        <v>1741</v>
      </c>
      <c r="G670" s="814" t="s">
        <v>2047</v>
      </c>
      <c r="H670" s="814" t="s">
        <v>647</v>
      </c>
      <c r="I670" s="814" t="s">
        <v>2053</v>
      </c>
      <c r="J670" s="814" t="s">
        <v>2054</v>
      </c>
      <c r="K670" s="814" t="s">
        <v>640</v>
      </c>
      <c r="L670" s="817">
        <v>1036</v>
      </c>
      <c r="M670" s="817">
        <v>1036</v>
      </c>
      <c r="N670" s="814">
        <v>1</v>
      </c>
      <c r="O670" s="818">
        <v>0.5</v>
      </c>
      <c r="P670" s="817">
        <v>1036</v>
      </c>
      <c r="Q670" s="819">
        <v>1</v>
      </c>
      <c r="R670" s="814">
        <v>1</v>
      </c>
      <c r="S670" s="819">
        <v>1</v>
      </c>
      <c r="T670" s="818">
        <v>0.5</v>
      </c>
      <c r="U670" s="820">
        <v>1</v>
      </c>
    </row>
    <row r="671" spans="1:21" ht="14.45" customHeight="1" x14ac:dyDescent="0.2">
      <c r="A671" s="813">
        <v>12</v>
      </c>
      <c r="B671" s="814" t="s">
        <v>1740</v>
      </c>
      <c r="C671" s="814" t="s">
        <v>1746</v>
      </c>
      <c r="D671" s="815" t="s">
        <v>4046</v>
      </c>
      <c r="E671" s="816" t="s">
        <v>1764</v>
      </c>
      <c r="F671" s="814" t="s">
        <v>1741</v>
      </c>
      <c r="G671" s="814" t="s">
        <v>2047</v>
      </c>
      <c r="H671" s="814" t="s">
        <v>329</v>
      </c>
      <c r="I671" s="814" t="s">
        <v>2787</v>
      </c>
      <c r="J671" s="814" t="s">
        <v>2788</v>
      </c>
      <c r="K671" s="814" t="s">
        <v>640</v>
      </c>
      <c r="L671" s="817">
        <v>1036</v>
      </c>
      <c r="M671" s="817">
        <v>1036</v>
      </c>
      <c r="N671" s="814">
        <v>1</v>
      </c>
      <c r="O671" s="818">
        <v>1</v>
      </c>
      <c r="P671" s="817">
        <v>1036</v>
      </c>
      <c r="Q671" s="819">
        <v>1</v>
      </c>
      <c r="R671" s="814">
        <v>1</v>
      </c>
      <c r="S671" s="819">
        <v>1</v>
      </c>
      <c r="T671" s="818">
        <v>1</v>
      </c>
      <c r="U671" s="820">
        <v>1</v>
      </c>
    </row>
    <row r="672" spans="1:21" ht="14.45" customHeight="1" x14ac:dyDescent="0.2">
      <c r="A672" s="813">
        <v>12</v>
      </c>
      <c r="B672" s="814" t="s">
        <v>1740</v>
      </c>
      <c r="C672" s="814" t="s">
        <v>1746</v>
      </c>
      <c r="D672" s="815" t="s">
        <v>4046</v>
      </c>
      <c r="E672" s="816" t="s">
        <v>1764</v>
      </c>
      <c r="F672" s="814" t="s">
        <v>1741</v>
      </c>
      <c r="G672" s="814" t="s">
        <v>1796</v>
      </c>
      <c r="H672" s="814" t="s">
        <v>329</v>
      </c>
      <c r="I672" s="814" t="s">
        <v>2350</v>
      </c>
      <c r="J672" s="814" t="s">
        <v>1798</v>
      </c>
      <c r="K672" s="814" t="s">
        <v>2351</v>
      </c>
      <c r="L672" s="817">
        <v>24.05</v>
      </c>
      <c r="M672" s="817">
        <v>96.2</v>
      </c>
      <c r="N672" s="814">
        <v>4</v>
      </c>
      <c r="O672" s="818">
        <v>3</v>
      </c>
      <c r="P672" s="817">
        <v>96.2</v>
      </c>
      <c r="Q672" s="819">
        <v>1</v>
      </c>
      <c r="R672" s="814">
        <v>4</v>
      </c>
      <c r="S672" s="819">
        <v>1</v>
      </c>
      <c r="T672" s="818">
        <v>3</v>
      </c>
      <c r="U672" s="820">
        <v>1</v>
      </c>
    </row>
    <row r="673" spans="1:21" ht="14.45" customHeight="1" x14ac:dyDescent="0.2">
      <c r="A673" s="813">
        <v>12</v>
      </c>
      <c r="B673" s="814" t="s">
        <v>1740</v>
      </c>
      <c r="C673" s="814" t="s">
        <v>1746</v>
      </c>
      <c r="D673" s="815" t="s">
        <v>4046</v>
      </c>
      <c r="E673" s="816" t="s">
        <v>1764</v>
      </c>
      <c r="F673" s="814" t="s">
        <v>1741</v>
      </c>
      <c r="G673" s="814" t="s">
        <v>1796</v>
      </c>
      <c r="H673" s="814" t="s">
        <v>329</v>
      </c>
      <c r="I673" s="814" t="s">
        <v>1805</v>
      </c>
      <c r="J673" s="814" t="s">
        <v>1272</v>
      </c>
      <c r="K673" s="814" t="s">
        <v>1806</v>
      </c>
      <c r="L673" s="817">
        <v>0</v>
      </c>
      <c r="M673" s="817">
        <v>0</v>
      </c>
      <c r="N673" s="814">
        <v>8</v>
      </c>
      <c r="O673" s="818">
        <v>7</v>
      </c>
      <c r="P673" s="817">
        <v>0</v>
      </c>
      <c r="Q673" s="819"/>
      <c r="R673" s="814">
        <v>6</v>
      </c>
      <c r="S673" s="819">
        <v>0.75</v>
      </c>
      <c r="T673" s="818">
        <v>5.5</v>
      </c>
      <c r="U673" s="820">
        <v>0.7857142857142857</v>
      </c>
    </row>
    <row r="674" spans="1:21" ht="14.45" customHeight="1" x14ac:dyDescent="0.2">
      <c r="A674" s="813">
        <v>12</v>
      </c>
      <c r="B674" s="814" t="s">
        <v>1740</v>
      </c>
      <c r="C674" s="814" t="s">
        <v>1746</v>
      </c>
      <c r="D674" s="815" t="s">
        <v>4046</v>
      </c>
      <c r="E674" s="816" t="s">
        <v>1764</v>
      </c>
      <c r="F674" s="814" t="s">
        <v>1741</v>
      </c>
      <c r="G674" s="814" t="s">
        <v>1796</v>
      </c>
      <c r="H674" s="814" t="s">
        <v>329</v>
      </c>
      <c r="I674" s="814" t="s">
        <v>1805</v>
      </c>
      <c r="J674" s="814" t="s">
        <v>1272</v>
      </c>
      <c r="K674" s="814" t="s">
        <v>1806</v>
      </c>
      <c r="L674" s="817">
        <v>42.54</v>
      </c>
      <c r="M674" s="817">
        <v>723.18000000000006</v>
      </c>
      <c r="N674" s="814">
        <v>17</v>
      </c>
      <c r="O674" s="818">
        <v>9.5</v>
      </c>
      <c r="P674" s="817">
        <v>425.40000000000003</v>
      </c>
      <c r="Q674" s="819">
        <v>0.58823529411764708</v>
      </c>
      <c r="R674" s="814">
        <v>10</v>
      </c>
      <c r="S674" s="819">
        <v>0.58823529411764708</v>
      </c>
      <c r="T674" s="818">
        <v>5</v>
      </c>
      <c r="U674" s="820">
        <v>0.52631578947368418</v>
      </c>
    </row>
    <row r="675" spans="1:21" ht="14.45" customHeight="1" x14ac:dyDescent="0.2">
      <c r="A675" s="813">
        <v>12</v>
      </c>
      <c r="B675" s="814" t="s">
        <v>1740</v>
      </c>
      <c r="C675" s="814" t="s">
        <v>1746</v>
      </c>
      <c r="D675" s="815" t="s">
        <v>4046</v>
      </c>
      <c r="E675" s="816" t="s">
        <v>1764</v>
      </c>
      <c r="F675" s="814" t="s">
        <v>1741</v>
      </c>
      <c r="G675" s="814" t="s">
        <v>1796</v>
      </c>
      <c r="H675" s="814" t="s">
        <v>329</v>
      </c>
      <c r="I675" s="814" t="s">
        <v>2055</v>
      </c>
      <c r="J675" s="814" t="s">
        <v>2056</v>
      </c>
      <c r="K675" s="814" t="s">
        <v>2057</v>
      </c>
      <c r="L675" s="817">
        <v>33.44</v>
      </c>
      <c r="M675" s="817">
        <v>133.76</v>
      </c>
      <c r="N675" s="814">
        <v>4</v>
      </c>
      <c r="O675" s="818">
        <v>3.5</v>
      </c>
      <c r="P675" s="817">
        <v>33.44</v>
      </c>
      <c r="Q675" s="819">
        <v>0.25</v>
      </c>
      <c r="R675" s="814">
        <v>1</v>
      </c>
      <c r="S675" s="819">
        <v>0.25</v>
      </c>
      <c r="T675" s="818">
        <v>1</v>
      </c>
      <c r="U675" s="820">
        <v>0.2857142857142857</v>
      </c>
    </row>
    <row r="676" spans="1:21" ht="14.45" customHeight="1" x14ac:dyDescent="0.2">
      <c r="A676" s="813">
        <v>12</v>
      </c>
      <c r="B676" s="814" t="s">
        <v>1740</v>
      </c>
      <c r="C676" s="814" t="s">
        <v>1746</v>
      </c>
      <c r="D676" s="815" t="s">
        <v>4046</v>
      </c>
      <c r="E676" s="816" t="s">
        <v>1764</v>
      </c>
      <c r="F676" s="814" t="s">
        <v>1741</v>
      </c>
      <c r="G676" s="814" t="s">
        <v>1796</v>
      </c>
      <c r="H676" s="814" t="s">
        <v>329</v>
      </c>
      <c r="I676" s="814" t="s">
        <v>1797</v>
      </c>
      <c r="J676" s="814" t="s">
        <v>1798</v>
      </c>
      <c r="K676" s="814" t="s">
        <v>1799</v>
      </c>
      <c r="L676" s="817">
        <v>59.56</v>
      </c>
      <c r="M676" s="817">
        <v>416.92</v>
      </c>
      <c r="N676" s="814">
        <v>7</v>
      </c>
      <c r="O676" s="818">
        <v>4.5</v>
      </c>
      <c r="P676" s="817">
        <v>297.8</v>
      </c>
      <c r="Q676" s="819">
        <v>0.7142857142857143</v>
      </c>
      <c r="R676" s="814">
        <v>5</v>
      </c>
      <c r="S676" s="819">
        <v>0.7142857142857143</v>
      </c>
      <c r="T676" s="818">
        <v>4</v>
      </c>
      <c r="U676" s="820">
        <v>0.88888888888888884</v>
      </c>
    </row>
    <row r="677" spans="1:21" ht="14.45" customHeight="1" x14ac:dyDescent="0.2">
      <c r="A677" s="813">
        <v>12</v>
      </c>
      <c r="B677" s="814" t="s">
        <v>1740</v>
      </c>
      <c r="C677" s="814" t="s">
        <v>1746</v>
      </c>
      <c r="D677" s="815" t="s">
        <v>4046</v>
      </c>
      <c r="E677" s="816" t="s">
        <v>1764</v>
      </c>
      <c r="F677" s="814" t="s">
        <v>1741</v>
      </c>
      <c r="G677" s="814" t="s">
        <v>2742</v>
      </c>
      <c r="H677" s="814" t="s">
        <v>329</v>
      </c>
      <c r="I677" s="814" t="s">
        <v>2743</v>
      </c>
      <c r="J677" s="814" t="s">
        <v>1278</v>
      </c>
      <c r="K677" s="814" t="s">
        <v>2744</v>
      </c>
      <c r="L677" s="817">
        <v>219.37</v>
      </c>
      <c r="M677" s="817">
        <v>877.48</v>
      </c>
      <c r="N677" s="814">
        <v>4</v>
      </c>
      <c r="O677" s="818">
        <v>3.5</v>
      </c>
      <c r="P677" s="817"/>
      <c r="Q677" s="819">
        <v>0</v>
      </c>
      <c r="R677" s="814"/>
      <c r="S677" s="819">
        <v>0</v>
      </c>
      <c r="T677" s="818"/>
      <c r="U677" s="820">
        <v>0</v>
      </c>
    </row>
    <row r="678" spans="1:21" ht="14.45" customHeight="1" x14ac:dyDescent="0.2">
      <c r="A678" s="813">
        <v>12</v>
      </c>
      <c r="B678" s="814" t="s">
        <v>1740</v>
      </c>
      <c r="C678" s="814" t="s">
        <v>1746</v>
      </c>
      <c r="D678" s="815" t="s">
        <v>4046</v>
      </c>
      <c r="E678" s="816" t="s">
        <v>1764</v>
      </c>
      <c r="F678" s="814" t="s">
        <v>1741</v>
      </c>
      <c r="G678" s="814" t="s">
        <v>2353</v>
      </c>
      <c r="H678" s="814" t="s">
        <v>329</v>
      </c>
      <c r="I678" s="814" t="s">
        <v>2354</v>
      </c>
      <c r="J678" s="814" t="s">
        <v>2355</v>
      </c>
      <c r="K678" s="814" t="s">
        <v>2356</v>
      </c>
      <c r="L678" s="817">
        <v>0</v>
      </c>
      <c r="M678" s="817">
        <v>0</v>
      </c>
      <c r="N678" s="814">
        <v>2</v>
      </c>
      <c r="O678" s="818">
        <v>1</v>
      </c>
      <c r="P678" s="817"/>
      <c r="Q678" s="819"/>
      <c r="R678" s="814"/>
      <c r="S678" s="819">
        <v>0</v>
      </c>
      <c r="T678" s="818"/>
      <c r="U678" s="820">
        <v>0</v>
      </c>
    </row>
    <row r="679" spans="1:21" ht="14.45" customHeight="1" x14ac:dyDescent="0.2">
      <c r="A679" s="813">
        <v>12</v>
      </c>
      <c r="B679" s="814" t="s">
        <v>1740</v>
      </c>
      <c r="C679" s="814" t="s">
        <v>1746</v>
      </c>
      <c r="D679" s="815" t="s">
        <v>4046</v>
      </c>
      <c r="E679" s="816" t="s">
        <v>1764</v>
      </c>
      <c r="F679" s="814" t="s">
        <v>1741</v>
      </c>
      <c r="G679" s="814" t="s">
        <v>2353</v>
      </c>
      <c r="H679" s="814" t="s">
        <v>329</v>
      </c>
      <c r="I679" s="814" t="s">
        <v>2359</v>
      </c>
      <c r="J679" s="814" t="s">
        <v>2360</v>
      </c>
      <c r="K679" s="814" t="s">
        <v>2358</v>
      </c>
      <c r="L679" s="817">
        <v>0</v>
      </c>
      <c r="M679" s="817">
        <v>0</v>
      </c>
      <c r="N679" s="814">
        <v>3</v>
      </c>
      <c r="O679" s="818">
        <v>2</v>
      </c>
      <c r="P679" s="817">
        <v>0</v>
      </c>
      <c r="Q679" s="819"/>
      <c r="R679" s="814">
        <v>3</v>
      </c>
      <c r="S679" s="819">
        <v>1</v>
      </c>
      <c r="T679" s="818">
        <v>2</v>
      </c>
      <c r="U679" s="820">
        <v>1</v>
      </c>
    </row>
    <row r="680" spans="1:21" ht="14.45" customHeight="1" x14ac:dyDescent="0.2">
      <c r="A680" s="813">
        <v>12</v>
      </c>
      <c r="B680" s="814" t="s">
        <v>1740</v>
      </c>
      <c r="C680" s="814" t="s">
        <v>1746</v>
      </c>
      <c r="D680" s="815" t="s">
        <v>4046</v>
      </c>
      <c r="E680" s="816" t="s">
        <v>1764</v>
      </c>
      <c r="F680" s="814" t="s">
        <v>1741</v>
      </c>
      <c r="G680" s="814" t="s">
        <v>2353</v>
      </c>
      <c r="H680" s="814" t="s">
        <v>329</v>
      </c>
      <c r="I680" s="814" t="s">
        <v>2789</v>
      </c>
      <c r="J680" s="814" t="s">
        <v>2746</v>
      </c>
      <c r="K680" s="814" t="s">
        <v>2790</v>
      </c>
      <c r="L680" s="817">
        <v>0</v>
      </c>
      <c r="M680" s="817">
        <v>0</v>
      </c>
      <c r="N680" s="814">
        <v>1</v>
      </c>
      <c r="O680" s="818">
        <v>1</v>
      </c>
      <c r="P680" s="817"/>
      <c r="Q680" s="819"/>
      <c r="R680" s="814"/>
      <c r="S680" s="819">
        <v>0</v>
      </c>
      <c r="T680" s="818"/>
      <c r="U680" s="820">
        <v>0</v>
      </c>
    </row>
    <row r="681" spans="1:21" ht="14.45" customHeight="1" x14ac:dyDescent="0.2">
      <c r="A681" s="813">
        <v>12</v>
      </c>
      <c r="B681" s="814" t="s">
        <v>1740</v>
      </c>
      <c r="C681" s="814" t="s">
        <v>1746</v>
      </c>
      <c r="D681" s="815" t="s">
        <v>4046</v>
      </c>
      <c r="E681" s="816" t="s">
        <v>1764</v>
      </c>
      <c r="F681" s="814" t="s">
        <v>1741</v>
      </c>
      <c r="G681" s="814" t="s">
        <v>2353</v>
      </c>
      <c r="H681" s="814" t="s">
        <v>329</v>
      </c>
      <c r="I681" s="814" t="s">
        <v>2365</v>
      </c>
      <c r="J681" s="814" t="s">
        <v>2366</v>
      </c>
      <c r="K681" s="814" t="s">
        <v>2358</v>
      </c>
      <c r="L681" s="817">
        <v>0</v>
      </c>
      <c r="M681" s="817">
        <v>0</v>
      </c>
      <c r="N681" s="814">
        <v>1</v>
      </c>
      <c r="O681" s="818">
        <v>0.5</v>
      </c>
      <c r="P681" s="817">
        <v>0</v>
      </c>
      <c r="Q681" s="819"/>
      <c r="R681" s="814">
        <v>1</v>
      </c>
      <c r="S681" s="819">
        <v>1</v>
      </c>
      <c r="T681" s="818">
        <v>0.5</v>
      </c>
      <c r="U681" s="820">
        <v>1</v>
      </c>
    </row>
    <row r="682" spans="1:21" ht="14.45" customHeight="1" x14ac:dyDescent="0.2">
      <c r="A682" s="813">
        <v>12</v>
      </c>
      <c r="B682" s="814" t="s">
        <v>1740</v>
      </c>
      <c r="C682" s="814" t="s">
        <v>1746</v>
      </c>
      <c r="D682" s="815" t="s">
        <v>4046</v>
      </c>
      <c r="E682" s="816" t="s">
        <v>1764</v>
      </c>
      <c r="F682" s="814" t="s">
        <v>1741</v>
      </c>
      <c r="G682" s="814" t="s">
        <v>2058</v>
      </c>
      <c r="H682" s="814" t="s">
        <v>647</v>
      </c>
      <c r="I682" s="814" t="s">
        <v>2062</v>
      </c>
      <c r="J682" s="814" t="s">
        <v>2060</v>
      </c>
      <c r="K682" s="814" t="s">
        <v>709</v>
      </c>
      <c r="L682" s="817">
        <v>502.31</v>
      </c>
      <c r="M682" s="817">
        <v>502.31</v>
      </c>
      <c r="N682" s="814">
        <v>1</v>
      </c>
      <c r="O682" s="818">
        <v>0.5</v>
      </c>
      <c r="P682" s="817">
        <v>502.31</v>
      </c>
      <c r="Q682" s="819">
        <v>1</v>
      </c>
      <c r="R682" s="814">
        <v>1</v>
      </c>
      <c r="S682" s="819">
        <v>1</v>
      </c>
      <c r="T682" s="818">
        <v>0.5</v>
      </c>
      <c r="U682" s="820">
        <v>1</v>
      </c>
    </row>
    <row r="683" spans="1:21" ht="14.45" customHeight="1" x14ac:dyDescent="0.2">
      <c r="A683" s="813">
        <v>12</v>
      </c>
      <c r="B683" s="814" t="s">
        <v>1740</v>
      </c>
      <c r="C683" s="814" t="s">
        <v>1746</v>
      </c>
      <c r="D683" s="815" t="s">
        <v>4046</v>
      </c>
      <c r="E683" s="816" t="s">
        <v>1764</v>
      </c>
      <c r="F683" s="814" t="s">
        <v>1741</v>
      </c>
      <c r="G683" s="814" t="s">
        <v>2063</v>
      </c>
      <c r="H683" s="814" t="s">
        <v>329</v>
      </c>
      <c r="I683" s="814" t="s">
        <v>2064</v>
      </c>
      <c r="J683" s="814" t="s">
        <v>2065</v>
      </c>
      <c r="K683" s="814" t="s">
        <v>2066</v>
      </c>
      <c r="L683" s="817">
        <v>149.55000000000001</v>
      </c>
      <c r="M683" s="817">
        <v>448.65000000000003</v>
      </c>
      <c r="N683" s="814">
        <v>3</v>
      </c>
      <c r="O683" s="818">
        <v>2.5</v>
      </c>
      <c r="P683" s="817">
        <v>299.10000000000002</v>
      </c>
      <c r="Q683" s="819">
        <v>0.66666666666666663</v>
      </c>
      <c r="R683" s="814">
        <v>2</v>
      </c>
      <c r="S683" s="819">
        <v>0.66666666666666663</v>
      </c>
      <c r="T683" s="818">
        <v>1.5</v>
      </c>
      <c r="U683" s="820">
        <v>0.6</v>
      </c>
    </row>
    <row r="684" spans="1:21" ht="14.45" customHeight="1" x14ac:dyDescent="0.2">
      <c r="A684" s="813">
        <v>12</v>
      </c>
      <c r="B684" s="814" t="s">
        <v>1740</v>
      </c>
      <c r="C684" s="814" t="s">
        <v>1746</v>
      </c>
      <c r="D684" s="815" t="s">
        <v>4046</v>
      </c>
      <c r="E684" s="816" t="s">
        <v>1764</v>
      </c>
      <c r="F684" s="814" t="s">
        <v>1741</v>
      </c>
      <c r="G684" s="814" t="s">
        <v>2063</v>
      </c>
      <c r="H684" s="814" t="s">
        <v>647</v>
      </c>
      <c r="I684" s="814" t="s">
        <v>2067</v>
      </c>
      <c r="J684" s="814" t="s">
        <v>819</v>
      </c>
      <c r="K684" s="814" t="s">
        <v>2068</v>
      </c>
      <c r="L684" s="817">
        <v>134.61000000000001</v>
      </c>
      <c r="M684" s="817">
        <v>6999.720000000003</v>
      </c>
      <c r="N684" s="814">
        <v>52</v>
      </c>
      <c r="O684" s="818">
        <v>49.5</v>
      </c>
      <c r="P684" s="817">
        <v>4576.7400000000016</v>
      </c>
      <c r="Q684" s="819">
        <v>0.65384615384615374</v>
      </c>
      <c r="R684" s="814">
        <v>34</v>
      </c>
      <c r="S684" s="819">
        <v>0.65384615384615385</v>
      </c>
      <c r="T684" s="818">
        <v>32.5</v>
      </c>
      <c r="U684" s="820">
        <v>0.65656565656565657</v>
      </c>
    </row>
    <row r="685" spans="1:21" ht="14.45" customHeight="1" x14ac:dyDescent="0.2">
      <c r="A685" s="813">
        <v>12</v>
      </c>
      <c r="B685" s="814" t="s">
        <v>1740</v>
      </c>
      <c r="C685" s="814" t="s">
        <v>1746</v>
      </c>
      <c r="D685" s="815" t="s">
        <v>4046</v>
      </c>
      <c r="E685" s="816" t="s">
        <v>1764</v>
      </c>
      <c r="F685" s="814" t="s">
        <v>1741</v>
      </c>
      <c r="G685" s="814" t="s">
        <v>1807</v>
      </c>
      <c r="H685" s="814" t="s">
        <v>329</v>
      </c>
      <c r="I685" s="814" t="s">
        <v>2072</v>
      </c>
      <c r="J685" s="814" t="s">
        <v>2073</v>
      </c>
      <c r="K685" s="814" t="s">
        <v>1810</v>
      </c>
      <c r="L685" s="817">
        <v>659.9</v>
      </c>
      <c r="M685" s="817">
        <v>4619.2999999999993</v>
      </c>
      <c r="N685" s="814">
        <v>7</v>
      </c>
      <c r="O685" s="818">
        <v>7</v>
      </c>
      <c r="P685" s="817">
        <v>2639.6</v>
      </c>
      <c r="Q685" s="819">
        <v>0.57142857142857151</v>
      </c>
      <c r="R685" s="814">
        <v>4</v>
      </c>
      <c r="S685" s="819">
        <v>0.5714285714285714</v>
      </c>
      <c r="T685" s="818">
        <v>4</v>
      </c>
      <c r="U685" s="820">
        <v>0.5714285714285714</v>
      </c>
    </row>
    <row r="686" spans="1:21" ht="14.45" customHeight="1" x14ac:dyDescent="0.2">
      <c r="A686" s="813">
        <v>12</v>
      </c>
      <c r="B686" s="814" t="s">
        <v>1740</v>
      </c>
      <c r="C686" s="814" t="s">
        <v>1746</v>
      </c>
      <c r="D686" s="815" t="s">
        <v>4046</v>
      </c>
      <c r="E686" s="816" t="s">
        <v>1764</v>
      </c>
      <c r="F686" s="814" t="s">
        <v>1741</v>
      </c>
      <c r="G686" s="814" t="s">
        <v>1807</v>
      </c>
      <c r="H686" s="814" t="s">
        <v>647</v>
      </c>
      <c r="I686" s="814" t="s">
        <v>1808</v>
      </c>
      <c r="J686" s="814" t="s">
        <v>1809</v>
      </c>
      <c r="K686" s="814" t="s">
        <v>1810</v>
      </c>
      <c r="L686" s="817">
        <v>659.9</v>
      </c>
      <c r="M686" s="817">
        <v>5279.2</v>
      </c>
      <c r="N686" s="814">
        <v>8</v>
      </c>
      <c r="O686" s="818">
        <v>6.5</v>
      </c>
      <c r="P686" s="817">
        <v>3299.5</v>
      </c>
      <c r="Q686" s="819">
        <v>0.625</v>
      </c>
      <c r="R686" s="814">
        <v>5</v>
      </c>
      <c r="S686" s="819">
        <v>0.625</v>
      </c>
      <c r="T686" s="818">
        <v>4</v>
      </c>
      <c r="U686" s="820">
        <v>0.61538461538461542</v>
      </c>
    </row>
    <row r="687" spans="1:21" ht="14.45" customHeight="1" x14ac:dyDescent="0.2">
      <c r="A687" s="813">
        <v>12</v>
      </c>
      <c r="B687" s="814" t="s">
        <v>1740</v>
      </c>
      <c r="C687" s="814" t="s">
        <v>1746</v>
      </c>
      <c r="D687" s="815" t="s">
        <v>4046</v>
      </c>
      <c r="E687" s="816" t="s">
        <v>1764</v>
      </c>
      <c r="F687" s="814" t="s">
        <v>1741</v>
      </c>
      <c r="G687" s="814" t="s">
        <v>1807</v>
      </c>
      <c r="H687" s="814" t="s">
        <v>329</v>
      </c>
      <c r="I687" s="814" t="s">
        <v>2074</v>
      </c>
      <c r="J687" s="814" t="s">
        <v>2073</v>
      </c>
      <c r="K687" s="814" t="s">
        <v>1810</v>
      </c>
      <c r="L687" s="817">
        <v>659.9</v>
      </c>
      <c r="M687" s="817">
        <v>3959.4</v>
      </c>
      <c r="N687" s="814">
        <v>6</v>
      </c>
      <c r="O687" s="818">
        <v>6</v>
      </c>
      <c r="P687" s="817">
        <v>3299.5</v>
      </c>
      <c r="Q687" s="819">
        <v>0.83333333333333326</v>
      </c>
      <c r="R687" s="814">
        <v>5</v>
      </c>
      <c r="S687" s="819">
        <v>0.83333333333333337</v>
      </c>
      <c r="T687" s="818">
        <v>5</v>
      </c>
      <c r="U687" s="820">
        <v>0.83333333333333337</v>
      </c>
    </row>
    <row r="688" spans="1:21" ht="14.45" customHeight="1" x14ac:dyDescent="0.2">
      <c r="A688" s="813">
        <v>12</v>
      </c>
      <c r="B688" s="814" t="s">
        <v>1740</v>
      </c>
      <c r="C688" s="814" t="s">
        <v>1746</v>
      </c>
      <c r="D688" s="815" t="s">
        <v>4046</v>
      </c>
      <c r="E688" s="816" t="s">
        <v>1764</v>
      </c>
      <c r="F688" s="814" t="s">
        <v>1741</v>
      </c>
      <c r="G688" s="814" t="s">
        <v>2372</v>
      </c>
      <c r="H688" s="814" t="s">
        <v>329</v>
      </c>
      <c r="I688" s="814" t="s">
        <v>2791</v>
      </c>
      <c r="J688" s="814" t="s">
        <v>2792</v>
      </c>
      <c r="K688" s="814" t="s">
        <v>2793</v>
      </c>
      <c r="L688" s="817">
        <v>245.43</v>
      </c>
      <c r="M688" s="817">
        <v>490.86</v>
      </c>
      <c r="N688" s="814">
        <v>2</v>
      </c>
      <c r="O688" s="818">
        <v>1</v>
      </c>
      <c r="P688" s="817">
        <v>490.86</v>
      </c>
      <c r="Q688" s="819">
        <v>1</v>
      </c>
      <c r="R688" s="814">
        <v>2</v>
      </c>
      <c r="S688" s="819">
        <v>1</v>
      </c>
      <c r="T688" s="818">
        <v>1</v>
      </c>
      <c r="U688" s="820">
        <v>1</v>
      </c>
    </row>
    <row r="689" spans="1:21" ht="14.45" customHeight="1" x14ac:dyDescent="0.2">
      <c r="A689" s="813">
        <v>12</v>
      </c>
      <c r="B689" s="814" t="s">
        <v>1740</v>
      </c>
      <c r="C689" s="814" t="s">
        <v>1746</v>
      </c>
      <c r="D689" s="815" t="s">
        <v>4046</v>
      </c>
      <c r="E689" s="816" t="s">
        <v>1764</v>
      </c>
      <c r="F689" s="814" t="s">
        <v>1741</v>
      </c>
      <c r="G689" s="814" t="s">
        <v>2564</v>
      </c>
      <c r="H689" s="814" t="s">
        <v>329</v>
      </c>
      <c r="I689" s="814" t="s">
        <v>2794</v>
      </c>
      <c r="J689" s="814" t="s">
        <v>2795</v>
      </c>
      <c r="K689" s="814" t="s">
        <v>2796</v>
      </c>
      <c r="L689" s="817">
        <v>166.96</v>
      </c>
      <c r="M689" s="817">
        <v>333.92</v>
      </c>
      <c r="N689" s="814">
        <v>2</v>
      </c>
      <c r="O689" s="818">
        <v>1</v>
      </c>
      <c r="P689" s="817">
        <v>333.92</v>
      </c>
      <c r="Q689" s="819">
        <v>1</v>
      </c>
      <c r="R689" s="814">
        <v>2</v>
      </c>
      <c r="S689" s="819">
        <v>1</v>
      </c>
      <c r="T689" s="818">
        <v>1</v>
      </c>
      <c r="U689" s="820">
        <v>1</v>
      </c>
    </row>
    <row r="690" spans="1:21" ht="14.45" customHeight="1" x14ac:dyDescent="0.2">
      <c r="A690" s="813">
        <v>12</v>
      </c>
      <c r="B690" s="814" t="s">
        <v>1740</v>
      </c>
      <c r="C690" s="814" t="s">
        <v>1746</v>
      </c>
      <c r="D690" s="815" t="s">
        <v>4046</v>
      </c>
      <c r="E690" s="816" t="s">
        <v>1764</v>
      </c>
      <c r="F690" s="814" t="s">
        <v>1741</v>
      </c>
      <c r="G690" s="814" t="s">
        <v>2797</v>
      </c>
      <c r="H690" s="814" t="s">
        <v>329</v>
      </c>
      <c r="I690" s="814" t="s">
        <v>2798</v>
      </c>
      <c r="J690" s="814" t="s">
        <v>2799</v>
      </c>
      <c r="K690" s="814" t="s">
        <v>2800</v>
      </c>
      <c r="L690" s="817">
        <v>25.12</v>
      </c>
      <c r="M690" s="817">
        <v>100.48</v>
      </c>
      <c r="N690" s="814">
        <v>4</v>
      </c>
      <c r="O690" s="818">
        <v>2</v>
      </c>
      <c r="P690" s="817">
        <v>50.24</v>
      </c>
      <c r="Q690" s="819">
        <v>0.5</v>
      </c>
      <c r="R690" s="814">
        <v>2</v>
      </c>
      <c r="S690" s="819">
        <v>0.5</v>
      </c>
      <c r="T690" s="818">
        <v>1</v>
      </c>
      <c r="U690" s="820">
        <v>0.5</v>
      </c>
    </row>
    <row r="691" spans="1:21" ht="14.45" customHeight="1" x14ac:dyDescent="0.2">
      <c r="A691" s="813">
        <v>12</v>
      </c>
      <c r="B691" s="814" t="s">
        <v>1740</v>
      </c>
      <c r="C691" s="814" t="s">
        <v>1746</v>
      </c>
      <c r="D691" s="815" t="s">
        <v>4046</v>
      </c>
      <c r="E691" s="816" t="s">
        <v>1764</v>
      </c>
      <c r="F691" s="814" t="s">
        <v>1741</v>
      </c>
      <c r="G691" s="814" t="s">
        <v>2797</v>
      </c>
      <c r="H691" s="814" t="s">
        <v>329</v>
      </c>
      <c r="I691" s="814" t="s">
        <v>2801</v>
      </c>
      <c r="J691" s="814" t="s">
        <v>2799</v>
      </c>
      <c r="K691" s="814" t="s">
        <v>2802</v>
      </c>
      <c r="L691" s="817">
        <v>25.12</v>
      </c>
      <c r="M691" s="817">
        <v>25.12</v>
      </c>
      <c r="N691" s="814">
        <v>1</v>
      </c>
      <c r="O691" s="818">
        <v>1</v>
      </c>
      <c r="P691" s="817">
        <v>25.12</v>
      </c>
      <c r="Q691" s="819">
        <v>1</v>
      </c>
      <c r="R691" s="814">
        <v>1</v>
      </c>
      <c r="S691" s="819">
        <v>1</v>
      </c>
      <c r="T691" s="818">
        <v>1</v>
      </c>
      <c r="U691" s="820">
        <v>1</v>
      </c>
    </row>
    <row r="692" spans="1:21" ht="14.45" customHeight="1" x14ac:dyDescent="0.2">
      <c r="A692" s="813">
        <v>12</v>
      </c>
      <c r="B692" s="814" t="s">
        <v>1740</v>
      </c>
      <c r="C692" s="814" t="s">
        <v>1746</v>
      </c>
      <c r="D692" s="815" t="s">
        <v>4046</v>
      </c>
      <c r="E692" s="816" t="s">
        <v>1764</v>
      </c>
      <c r="F692" s="814" t="s">
        <v>1741</v>
      </c>
      <c r="G692" s="814" t="s">
        <v>2079</v>
      </c>
      <c r="H692" s="814" t="s">
        <v>329</v>
      </c>
      <c r="I692" s="814" t="s">
        <v>2083</v>
      </c>
      <c r="J692" s="814" t="s">
        <v>2081</v>
      </c>
      <c r="K692" s="814" t="s">
        <v>2084</v>
      </c>
      <c r="L692" s="817">
        <v>112.35</v>
      </c>
      <c r="M692" s="817">
        <v>224.7</v>
      </c>
      <c r="N692" s="814">
        <v>2</v>
      </c>
      <c r="O692" s="818">
        <v>2</v>
      </c>
      <c r="P692" s="817"/>
      <c r="Q692" s="819">
        <v>0</v>
      </c>
      <c r="R692" s="814"/>
      <c r="S692" s="819">
        <v>0</v>
      </c>
      <c r="T692" s="818"/>
      <c r="U692" s="820">
        <v>0</v>
      </c>
    </row>
    <row r="693" spans="1:21" ht="14.45" customHeight="1" x14ac:dyDescent="0.2">
      <c r="A693" s="813">
        <v>12</v>
      </c>
      <c r="B693" s="814" t="s">
        <v>1740</v>
      </c>
      <c r="C693" s="814" t="s">
        <v>1746</v>
      </c>
      <c r="D693" s="815" t="s">
        <v>4046</v>
      </c>
      <c r="E693" s="816" t="s">
        <v>1764</v>
      </c>
      <c r="F693" s="814" t="s">
        <v>1741</v>
      </c>
      <c r="G693" s="814" t="s">
        <v>2090</v>
      </c>
      <c r="H693" s="814" t="s">
        <v>329</v>
      </c>
      <c r="I693" s="814" t="s">
        <v>2388</v>
      </c>
      <c r="J693" s="814" t="s">
        <v>2092</v>
      </c>
      <c r="K693" s="814" t="s">
        <v>2389</v>
      </c>
      <c r="L693" s="817">
        <v>310.8</v>
      </c>
      <c r="M693" s="817">
        <v>310.8</v>
      </c>
      <c r="N693" s="814">
        <v>1</v>
      </c>
      <c r="O693" s="818">
        <v>1</v>
      </c>
      <c r="P693" s="817"/>
      <c r="Q693" s="819">
        <v>0</v>
      </c>
      <c r="R693" s="814"/>
      <c r="S693" s="819">
        <v>0</v>
      </c>
      <c r="T693" s="818"/>
      <c r="U693" s="820">
        <v>0</v>
      </c>
    </row>
    <row r="694" spans="1:21" ht="14.45" customHeight="1" x14ac:dyDescent="0.2">
      <c r="A694" s="813">
        <v>12</v>
      </c>
      <c r="B694" s="814" t="s">
        <v>1740</v>
      </c>
      <c r="C694" s="814" t="s">
        <v>1746</v>
      </c>
      <c r="D694" s="815" t="s">
        <v>4046</v>
      </c>
      <c r="E694" s="816" t="s">
        <v>1764</v>
      </c>
      <c r="F694" s="814" t="s">
        <v>1741</v>
      </c>
      <c r="G694" s="814" t="s">
        <v>2095</v>
      </c>
      <c r="H694" s="814" t="s">
        <v>329</v>
      </c>
      <c r="I694" s="814" t="s">
        <v>2096</v>
      </c>
      <c r="J694" s="814" t="s">
        <v>2097</v>
      </c>
      <c r="K694" s="814" t="s">
        <v>2098</v>
      </c>
      <c r="L694" s="817">
        <v>1392.75</v>
      </c>
      <c r="M694" s="817">
        <v>22284</v>
      </c>
      <c r="N694" s="814">
        <v>16</v>
      </c>
      <c r="O694" s="818">
        <v>15</v>
      </c>
      <c r="P694" s="817">
        <v>16713</v>
      </c>
      <c r="Q694" s="819">
        <v>0.75</v>
      </c>
      <c r="R694" s="814">
        <v>12</v>
      </c>
      <c r="S694" s="819">
        <v>0.75</v>
      </c>
      <c r="T694" s="818">
        <v>12</v>
      </c>
      <c r="U694" s="820">
        <v>0.8</v>
      </c>
    </row>
    <row r="695" spans="1:21" ht="14.45" customHeight="1" x14ac:dyDescent="0.2">
      <c r="A695" s="813">
        <v>12</v>
      </c>
      <c r="B695" s="814" t="s">
        <v>1740</v>
      </c>
      <c r="C695" s="814" t="s">
        <v>1746</v>
      </c>
      <c r="D695" s="815" t="s">
        <v>4046</v>
      </c>
      <c r="E695" s="816" t="s">
        <v>1764</v>
      </c>
      <c r="F695" s="814" t="s">
        <v>1741</v>
      </c>
      <c r="G695" s="814" t="s">
        <v>2803</v>
      </c>
      <c r="H695" s="814" t="s">
        <v>329</v>
      </c>
      <c r="I695" s="814" t="s">
        <v>2804</v>
      </c>
      <c r="J695" s="814" t="s">
        <v>2805</v>
      </c>
      <c r="K695" s="814" t="s">
        <v>2298</v>
      </c>
      <c r="L695" s="817">
        <v>700</v>
      </c>
      <c r="M695" s="817">
        <v>700</v>
      </c>
      <c r="N695" s="814">
        <v>1</v>
      </c>
      <c r="O695" s="818">
        <v>1</v>
      </c>
      <c r="P695" s="817">
        <v>700</v>
      </c>
      <c r="Q695" s="819">
        <v>1</v>
      </c>
      <c r="R695" s="814">
        <v>1</v>
      </c>
      <c r="S695" s="819">
        <v>1</v>
      </c>
      <c r="T695" s="818">
        <v>1</v>
      </c>
      <c r="U695" s="820">
        <v>1</v>
      </c>
    </row>
    <row r="696" spans="1:21" ht="14.45" customHeight="1" x14ac:dyDescent="0.2">
      <c r="A696" s="813">
        <v>12</v>
      </c>
      <c r="B696" s="814" t="s">
        <v>1740</v>
      </c>
      <c r="C696" s="814" t="s">
        <v>1746</v>
      </c>
      <c r="D696" s="815" t="s">
        <v>4046</v>
      </c>
      <c r="E696" s="816" t="s">
        <v>1764</v>
      </c>
      <c r="F696" s="814" t="s">
        <v>1741</v>
      </c>
      <c r="G696" s="814" t="s">
        <v>2806</v>
      </c>
      <c r="H696" s="814" t="s">
        <v>329</v>
      </c>
      <c r="I696" s="814" t="s">
        <v>2807</v>
      </c>
      <c r="J696" s="814" t="s">
        <v>2808</v>
      </c>
      <c r="K696" s="814" t="s">
        <v>2809</v>
      </c>
      <c r="L696" s="817">
        <v>0</v>
      </c>
      <c r="M696" s="817">
        <v>0</v>
      </c>
      <c r="N696" s="814">
        <v>1</v>
      </c>
      <c r="O696" s="818">
        <v>1</v>
      </c>
      <c r="P696" s="817"/>
      <c r="Q696" s="819"/>
      <c r="R696" s="814"/>
      <c r="S696" s="819">
        <v>0</v>
      </c>
      <c r="T696" s="818"/>
      <c r="U696" s="820">
        <v>0</v>
      </c>
    </row>
    <row r="697" spans="1:21" ht="14.45" customHeight="1" x14ac:dyDescent="0.2">
      <c r="A697" s="813">
        <v>12</v>
      </c>
      <c r="B697" s="814" t="s">
        <v>1740</v>
      </c>
      <c r="C697" s="814" t="s">
        <v>1746</v>
      </c>
      <c r="D697" s="815" t="s">
        <v>4046</v>
      </c>
      <c r="E697" s="816" t="s">
        <v>1764</v>
      </c>
      <c r="F697" s="814" t="s">
        <v>1741</v>
      </c>
      <c r="G697" s="814" t="s">
        <v>2107</v>
      </c>
      <c r="H697" s="814" t="s">
        <v>329</v>
      </c>
      <c r="I697" s="814" t="s">
        <v>2111</v>
      </c>
      <c r="J697" s="814" t="s">
        <v>2109</v>
      </c>
      <c r="K697" s="814" t="s">
        <v>2112</v>
      </c>
      <c r="L697" s="817">
        <v>1015.28</v>
      </c>
      <c r="M697" s="817">
        <v>8122.24</v>
      </c>
      <c r="N697" s="814">
        <v>8</v>
      </c>
      <c r="O697" s="818">
        <v>7.5</v>
      </c>
      <c r="P697" s="817">
        <v>5076.3999999999996</v>
      </c>
      <c r="Q697" s="819">
        <v>0.625</v>
      </c>
      <c r="R697" s="814">
        <v>5</v>
      </c>
      <c r="S697" s="819">
        <v>0.625</v>
      </c>
      <c r="T697" s="818">
        <v>4.5</v>
      </c>
      <c r="U697" s="820">
        <v>0.6</v>
      </c>
    </row>
    <row r="698" spans="1:21" ht="14.45" customHeight="1" x14ac:dyDescent="0.2">
      <c r="A698" s="813">
        <v>12</v>
      </c>
      <c r="B698" s="814" t="s">
        <v>1740</v>
      </c>
      <c r="C698" s="814" t="s">
        <v>1746</v>
      </c>
      <c r="D698" s="815" t="s">
        <v>4046</v>
      </c>
      <c r="E698" s="816" t="s">
        <v>1764</v>
      </c>
      <c r="F698" s="814" t="s">
        <v>1741</v>
      </c>
      <c r="G698" s="814" t="s">
        <v>2113</v>
      </c>
      <c r="H698" s="814" t="s">
        <v>329</v>
      </c>
      <c r="I698" s="814" t="s">
        <v>2114</v>
      </c>
      <c r="J698" s="814" t="s">
        <v>1153</v>
      </c>
      <c r="K698" s="814" t="s">
        <v>1154</v>
      </c>
      <c r="L698" s="817">
        <v>50.32</v>
      </c>
      <c r="M698" s="817">
        <v>201.28</v>
      </c>
      <c r="N698" s="814">
        <v>4</v>
      </c>
      <c r="O698" s="818">
        <v>2</v>
      </c>
      <c r="P698" s="817">
        <v>100.64</v>
      </c>
      <c r="Q698" s="819">
        <v>0.5</v>
      </c>
      <c r="R698" s="814">
        <v>2</v>
      </c>
      <c r="S698" s="819">
        <v>0.5</v>
      </c>
      <c r="T698" s="818">
        <v>1</v>
      </c>
      <c r="U698" s="820">
        <v>0.5</v>
      </c>
    </row>
    <row r="699" spans="1:21" ht="14.45" customHeight="1" x14ac:dyDescent="0.2">
      <c r="A699" s="813">
        <v>12</v>
      </c>
      <c r="B699" s="814" t="s">
        <v>1740</v>
      </c>
      <c r="C699" s="814" t="s">
        <v>1746</v>
      </c>
      <c r="D699" s="815" t="s">
        <v>4046</v>
      </c>
      <c r="E699" s="816" t="s">
        <v>1764</v>
      </c>
      <c r="F699" s="814" t="s">
        <v>1741</v>
      </c>
      <c r="G699" s="814" t="s">
        <v>2113</v>
      </c>
      <c r="H699" s="814" t="s">
        <v>329</v>
      </c>
      <c r="I699" s="814" t="s">
        <v>2810</v>
      </c>
      <c r="J699" s="814" t="s">
        <v>1153</v>
      </c>
      <c r="K699" s="814" t="s">
        <v>2811</v>
      </c>
      <c r="L699" s="817">
        <v>33.549999999999997</v>
      </c>
      <c r="M699" s="817">
        <v>33.549999999999997</v>
      </c>
      <c r="N699" s="814">
        <v>1</v>
      </c>
      <c r="O699" s="818">
        <v>1</v>
      </c>
      <c r="P699" s="817">
        <v>33.549999999999997</v>
      </c>
      <c r="Q699" s="819">
        <v>1</v>
      </c>
      <c r="R699" s="814">
        <v>1</v>
      </c>
      <c r="S699" s="819">
        <v>1</v>
      </c>
      <c r="T699" s="818">
        <v>1</v>
      </c>
      <c r="U699" s="820">
        <v>1</v>
      </c>
    </row>
    <row r="700" spans="1:21" ht="14.45" customHeight="1" x14ac:dyDescent="0.2">
      <c r="A700" s="813">
        <v>12</v>
      </c>
      <c r="B700" s="814" t="s">
        <v>1740</v>
      </c>
      <c r="C700" s="814" t="s">
        <v>1746</v>
      </c>
      <c r="D700" s="815" t="s">
        <v>4046</v>
      </c>
      <c r="E700" s="816" t="s">
        <v>1764</v>
      </c>
      <c r="F700" s="814" t="s">
        <v>1741</v>
      </c>
      <c r="G700" s="814" t="s">
        <v>1800</v>
      </c>
      <c r="H700" s="814" t="s">
        <v>647</v>
      </c>
      <c r="I700" s="814" t="s">
        <v>1591</v>
      </c>
      <c r="J700" s="814" t="s">
        <v>1213</v>
      </c>
      <c r="K700" s="814" t="s">
        <v>1592</v>
      </c>
      <c r="L700" s="817">
        <v>154.36000000000001</v>
      </c>
      <c r="M700" s="817">
        <v>1234.8800000000001</v>
      </c>
      <c r="N700" s="814">
        <v>8</v>
      </c>
      <c r="O700" s="818">
        <v>5</v>
      </c>
      <c r="P700" s="817">
        <v>617.44000000000005</v>
      </c>
      <c r="Q700" s="819">
        <v>0.5</v>
      </c>
      <c r="R700" s="814">
        <v>4</v>
      </c>
      <c r="S700" s="819">
        <v>0.5</v>
      </c>
      <c r="T700" s="818">
        <v>2.5</v>
      </c>
      <c r="U700" s="820">
        <v>0.5</v>
      </c>
    </row>
    <row r="701" spans="1:21" ht="14.45" customHeight="1" x14ac:dyDescent="0.2">
      <c r="A701" s="813">
        <v>12</v>
      </c>
      <c r="B701" s="814" t="s">
        <v>1740</v>
      </c>
      <c r="C701" s="814" t="s">
        <v>1746</v>
      </c>
      <c r="D701" s="815" t="s">
        <v>4046</v>
      </c>
      <c r="E701" s="816" t="s">
        <v>1764</v>
      </c>
      <c r="F701" s="814" t="s">
        <v>1741</v>
      </c>
      <c r="G701" s="814" t="s">
        <v>1800</v>
      </c>
      <c r="H701" s="814" t="s">
        <v>647</v>
      </c>
      <c r="I701" s="814" t="s">
        <v>1593</v>
      </c>
      <c r="J701" s="814" t="s">
        <v>1594</v>
      </c>
      <c r="K701" s="814" t="s">
        <v>1595</v>
      </c>
      <c r="L701" s="817">
        <v>149.52000000000001</v>
      </c>
      <c r="M701" s="817">
        <v>149.52000000000001</v>
      </c>
      <c r="N701" s="814">
        <v>1</v>
      </c>
      <c r="O701" s="818">
        <v>0.5</v>
      </c>
      <c r="P701" s="817"/>
      <c r="Q701" s="819">
        <v>0</v>
      </c>
      <c r="R701" s="814"/>
      <c r="S701" s="819">
        <v>0</v>
      </c>
      <c r="T701" s="818"/>
      <c r="U701" s="820">
        <v>0</v>
      </c>
    </row>
    <row r="702" spans="1:21" ht="14.45" customHeight="1" x14ac:dyDescent="0.2">
      <c r="A702" s="813">
        <v>12</v>
      </c>
      <c r="B702" s="814" t="s">
        <v>1740</v>
      </c>
      <c r="C702" s="814" t="s">
        <v>1746</v>
      </c>
      <c r="D702" s="815" t="s">
        <v>4046</v>
      </c>
      <c r="E702" s="816" t="s">
        <v>1764</v>
      </c>
      <c r="F702" s="814" t="s">
        <v>1741</v>
      </c>
      <c r="G702" s="814" t="s">
        <v>2812</v>
      </c>
      <c r="H702" s="814" t="s">
        <v>329</v>
      </c>
      <c r="I702" s="814" t="s">
        <v>2813</v>
      </c>
      <c r="J702" s="814" t="s">
        <v>2814</v>
      </c>
      <c r="K702" s="814" t="s">
        <v>2815</v>
      </c>
      <c r="L702" s="817">
        <v>244.64</v>
      </c>
      <c r="M702" s="817">
        <v>489.28</v>
      </c>
      <c r="N702" s="814">
        <v>2</v>
      </c>
      <c r="O702" s="818">
        <v>1</v>
      </c>
      <c r="P702" s="817">
        <v>489.28</v>
      </c>
      <c r="Q702" s="819">
        <v>1</v>
      </c>
      <c r="R702" s="814">
        <v>2</v>
      </c>
      <c r="S702" s="819">
        <v>1</v>
      </c>
      <c r="T702" s="818">
        <v>1</v>
      </c>
      <c r="U702" s="820">
        <v>1</v>
      </c>
    </row>
    <row r="703" spans="1:21" ht="14.45" customHeight="1" x14ac:dyDescent="0.2">
      <c r="A703" s="813">
        <v>12</v>
      </c>
      <c r="B703" s="814" t="s">
        <v>1740</v>
      </c>
      <c r="C703" s="814" t="s">
        <v>1746</v>
      </c>
      <c r="D703" s="815" t="s">
        <v>4046</v>
      </c>
      <c r="E703" s="816" t="s">
        <v>1764</v>
      </c>
      <c r="F703" s="814" t="s">
        <v>1742</v>
      </c>
      <c r="G703" s="814" t="s">
        <v>2128</v>
      </c>
      <c r="H703" s="814" t="s">
        <v>329</v>
      </c>
      <c r="I703" s="814" t="s">
        <v>2816</v>
      </c>
      <c r="J703" s="814" t="s">
        <v>2016</v>
      </c>
      <c r="K703" s="814"/>
      <c r="L703" s="817">
        <v>0</v>
      </c>
      <c r="M703" s="817">
        <v>0</v>
      </c>
      <c r="N703" s="814">
        <v>3</v>
      </c>
      <c r="O703" s="818">
        <v>3</v>
      </c>
      <c r="P703" s="817">
        <v>0</v>
      </c>
      <c r="Q703" s="819"/>
      <c r="R703" s="814">
        <v>3</v>
      </c>
      <c r="S703" s="819">
        <v>1</v>
      </c>
      <c r="T703" s="818">
        <v>3</v>
      </c>
      <c r="U703" s="820">
        <v>1</v>
      </c>
    </row>
    <row r="704" spans="1:21" ht="14.45" customHeight="1" x14ac:dyDescent="0.2">
      <c r="A704" s="813">
        <v>12</v>
      </c>
      <c r="B704" s="814" t="s">
        <v>1740</v>
      </c>
      <c r="C704" s="814" t="s">
        <v>1746</v>
      </c>
      <c r="D704" s="815" t="s">
        <v>4046</v>
      </c>
      <c r="E704" s="816" t="s">
        <v>1764</v>
      </c>
      <c r="F704" s="814" t="s">
        <v>1742</v>
      </c>
      <c r="G704" s="814" t="s">
        <v>2128</v>
      </c>
      <c r="H704" s="814" t="s">
        <v>329</v>
      </c>
      <c r="I704" s="814" t="s">
        <v>2672</v>
      </c>
      <c r="J704" s="814" t="s">
        <v>2016</v>
      </c>
      <c r="K704" s="814"/>
      <c r="L704" s="817">
        <v>0</v>
      </c>
      <c r="M704" s="817">
        <v>0</v>
      </c>
      <c r="N704" s="814">
        <v>1</v>
      </c>
      <c r="O704" s="818">
        <v>1</v>
      </c>
      <c r="P704" s="817">
        <v>0</v>
      </c>
      <c r="Q704" s="819"/>
      <c r="R704" s="814">
        <v>1</v>
      </c>
      <c r="S704" s="819">
        <v>1</v>
      </c>
      <c r="T704" s="818">
        <v>1</v>
      </c>
      <c r="U704" s="820">
        <v>1</v>
      </c>
    </row>
    <row r="705" spans="1:21" ht="14.45" customHeight="1" x14ac:dyDescent="0.2">
      <c r="A705" s="813">
        <v>12</v>
      </c>
      <c r="B705" s="814" t="s">
        <v>1740</v>
      </c>
      <c r="C705" s="814" t="s">
        <v>1746</v>
      </c>
      <c r="D705" s="815" t="s">
        <v>4046</v>
      </c>
      <c r="E705" s="816" t="s">
        <v>1764</v>
      </c>
      <c r="F705" s="814" t="s">
        <v>1742</v>
      </c>
      <c r="G705" s="814" t="s">
        <v>2128</v>
      </c>
      <c r="H705" s="814" t="s">
        <v>329</v>
      </c>
      <c r="I705" s="814" t="s">
        <v>2817</v>
      </c>
      <c r="J705" s="814" t="s">
        <v>2016</v>
      </c>
      <c r="K705" s="814"/>
      <c r="L705" s="817">
        <v>0</v>
      </c>
      <c r="M705" s="817">
        <v>0</v>
      </c>
      <c r="N705" s="814">
        <v>3</v>
      </c>
      <c r="O705" s="818">
        <v>3</v>
      </c>
      <c r="P705" s="817">
        <v>0</v>
      </c>
      <c r="Q705" s="819"/>
      <c r="R705" s="814">
        <v>3</v>
      </c>
      <c r="S705" s="819">
        <v>1</v>
      </c>
      <c r="T705" s="818">
        <v>3</v>
      </c>
      <c r="U705" s="820">
        <v>1</v>
      </c>
    </row>
    <row r="706" spans="1:21" ht="14.45" customHeight="1" x14ac:dyDescent="0.2">
      <c r="A706" s="813">
        <v>12</v>
      </c>
      <c r="B706" s="814" t="s">
        <v>1740</v>
      </c>
      <c r="C706" s="814" t="s">
        <v>1746</v>
      </c>
      <c r="D706" s="815" t="s">
        <v>4046</v>
      </c>
      <c r="E706" s="816" t="s">
        <v>1764</v>
      </c>
      <c r="F706" s="814" t="s">
        <v>1743</v>
      </c>
      <c r="G706" s="814" t="s">
        <v>2608</v>
      </c>
      <c r="H706" s="814" t="s">
        <v>329</v>
      </c>
      <c r="I706" s="814" t="s">
        <v>2818</v>
      </c>
      <c r="J706" s="814" t="s">
        <v>2819</v>
      </c>
      <c r="K706" s="814" t="s">
        <v>2820</v>
      </c>
      <c r="L706" s="817">
        <v>599.44000000000005</v>
      </c>
      <c r="M706" s="817">
        <v>1798.3200000000002</v>
      </c>
      <c r="N706" s="814">
        <v>3</v>
      </c>
      <c r="O706" s="818">
        <v>3</v>
      </c>
      <c r="P706" s="817"/>
      <c r="Q706" s="819">
        <v>0</v>
      </c>
      <c r="R706" s="814"/>
      <c r="S706" s="819">
        <v>0</v>
      </c>
      <c r="T706" s="818"/>
      <c r="U706" s="820">
        <v>0</v>
      </c>
    </row>
    <row r="707" spans="1:21" ht="14.45" customHeight="1" x14ac:dyDescent="0.2">
      <c r="A707" s="813">
        <v>12</v>
      </c>
      <c r="B707" s="814" t="s">
        <v>1740</v>
      </c>
      <c r="C707" s="814" t="s">
        <v>1746</v>
      </c>
      <c r="D707" s="815" t="s">
        <v>4046</v>
      </c>
      <c r="E707" s="816" t="s">
        <v>1764</v>
      </c>
      <c r="F707" s="814" t="s">
        <v>1743</v>
      </c>
      <c r="G707" s="814" t="s">
        <v>2608</v>
      </c>
      <c r="H707" s="814" t="s">
        <v>329</v>
      </c>
      <c r="I707" s="814" t="s">
        <v>2609</v>
      </c>
      <c r="J707" s="814" t="s">
        <v>2610</v>
      </c>
      <c r="K707" s="814" t="s">
        <v>2611</v>
      </c>
      <c r="L707" s="817">
        <v>500.01</v>
      </c>
      <c r="M707" s="817">
        <v>1500.03</v>
      </c>
      <c r="N707" s="814">
        <v>3</v>
      </c>
      <c r="O707" s="818">
        <v>1</v>
      </c>
      <c r="P707" s="817">
        <v>1500.03</v>
      </c>
      <c r="Q707" s="819">
        <v>1</v>
      </c>
      <c r="R707" s="814">
        <v>3</v>
      </c>
      <c r="S707" s="819">
        <v>1</v>
      </c>
      <c r="T707" s="818">
        <v>1</v>
      </c>
      <c r="U707" s="820">
        <v>1</v>
      </c>
    </row>
    <row r="708" spans="1:21" ht="14.45" customHeight="1" x14ac:dyDescent="0.2">
      <c r="A708" s="813">
        <v>12</v>
      </c>
      <c r="B708" s="814" t="s">
        <v>1740</v>
      </c>
      <c r="C708" s="814" t="s">
        <v>1746</v>
      </c>
      <c r="D708" s="815" t="s">
        <v>4046</v>
      </c>
      <c r="E708" s="816" t="s">
        <v>1764</v>
      </c>
      <c r="F708" s="814" t="s">
        <v>1743</v>
      </c>
      <c r="G708" s="814" t="s">
        <v>2608</v>
      </c>
      <c r="H708" s="814" t="s">
        <v>329</v>
      </c>
      <c r="I708" s="814" t="s">
        <v>2612</v>
      </c>
      <c r="J708" s="814" t="s">
        <v>2613</v>
      </c>
      <c r="K708" s="814" t="s">
        <v>2614</v>
      </c>
      <c r="L708" s="817">
        <v>198.07</v>
      </c>
      <c r="M708" s="817">
        <v>594.21</v>
      </c>
      <c r="N708" s="814">
        <v>3</v>
      </c>
      <c r="O708" s="818">
        <v>1</v>
      </c>
      <c r="P708" s="817">
        <v>594.21</v>
      </c>
      <c r="Q708" s="819">
        <v>1</v>
      </c>
      <c r="R708" s="814">
        <v>3</v>
      </c>
      <c r="S708" s="819">
        <v>1</v>
      </c>
      <c r="T708" s="818">
        <v>1</v>
      </c>
      <c r="U708" s="820">
        <v>1</v>
      </c>
    </row>
    <row r="709" spans="1:21" ht="14.45" customHeight="1" x14ac:dyDescent="0.2">
      <c r="A709" s="813">
        <v>12</v>
      </c>
      <c r="B709" s="814" t="s">
        <v>1740</v>
      </c>
      <c r="C709" s="814" t="s">
        <v>1746</v>
      </c>
      <c r="D709" s="815" t="s">
        <v>4046</v>
      </c>
      <c r="E709" s="816" t="s">
        <v>1764</v>
      </c>
      <c r="F709" s="814" t="s">
        <v>1743</v>
      </c>
      <c r="G709" s="814" t="s">
        <v>2608</v>
      </c>
      <c r="H709" s="814" t="s">
        <v>329</v>
      </c>
      <c r="I709" s="814" t="s">
        <v>2615</v>
      </c>
      <c r="J709" s="814" t="s">
        <v>2616</v>
      </c>
      <c r="K709" s="814" t="s">
        <v>2617</v>
      </c>
      <c r="L709" s="817">
        <v>180.25</v>
      </c>
      <c r="M709" s="817">
        <v>360.5</v>
      </c>
      <c r="N709" s="814">
        <v>2</v>
      </c>
      <c r="O709" s="818">
        <v>1</v>
      </c>
      <c r="P709" s="817">
        <v>360.5</v>
      </c>
      <c r="Q709" s="819">
        <v>1</v>
      </c>
      <c r="R709" s="814">
        <v>2</v>
      </c>
      <c r="S709" s="819">
        <v>1</v>
      </c>
      <c r="T709" s="818">
        <v>1</v>
      </c>
      <c r="U709" s="820">
        <v>1</v>
      </c>
    </row>
    <row r="710" spans="1:21" ht="14.45" customHeight="1" x14ac:dyDescent="0.2">
      <c r="A710" s="813">
        <v>12</v>
      </c>
      <c r="B710" s="814" t="s">
        <v>1740</v>
      </c>
      <c r="C710" s="814" t="s">
        <v>1746</v>
      </c>
      <c r="D710" s="815" t="s">
        <v>4046</v>
      </c>
      <c r="E710" s="816" t="s">
        <v>1764</v>
      </c>
      <c r="F710" s="814" t="s">
        <v>1743</v>
      </c>
      <c r="G710" s="814" t="s">
        <v>2608</v>
      </c>
      <c r="H710" s="814" t="s">
        <v>329</v>
      </c>
      <c r="I710" s="814" t="s">
        <v>2821</v>
      </c>
      <c r="J710" s="814" t="s">
        <v>2822</v>
      </c>
      <c r="K710" s="814" t="s">
        <v>2823</v>
      </c>
      <c r="L710" s="817">
        <v>495.94</v>
      </c>
      <c r="M710" s="817">
        <v>1487.82</v>
      </c>
      <c r="N710" s="814">
        <v>3</v>
      </c>
      <c r="O710" s="818">
        <v>1</v>
      </c>
      <c r="P710" s="817">
        <v>1487.82</v>
      </c>
      <c r="Q710" s="819">
        <v>1</v>
      </c>
      <c r="R710" s="814">
        <v>3</v>
      </c>
      <c r="S710" s="819">
        <v>1</v>
      </c>
      <c r="T710" s="818">
        <v>1</v>
      </c>
      <c r="U710" s="820">
        <v>1</v>
      </c>
    </row>
    <row r="711" spans="1:21" ht="14.45" customHeight="1" x14ac:dyDescent="0.2">
      <c r="A711" s="813">
        <v>12</v>
      </c>
      <c r="B711" s="814" t="s">
        <v>1740</v>
      </c>
      <c r="C711" s="814" t="s">
        <v>1746</v>
      </c>
      <c r="D711" s="815" t="s">
        <v>4046</v>
      </c>
      <c r="E711" s="816" t="s">
        <v>1764</v>
      </c>
      <c r="F711" s="814" t="s">
        <v>1743</v>
      </c>
      <c r="G711" s="814" t="s">
        <v>2608</v>
      </c>
      <c r="H711" s="814" t="s">
        <v>329</v>
      </c>
      <c r="I711" s="814" t="s">
        <v>2624</v>
      </c>
      <c r="J711" s="814" t="s">
        <v>2625</v>
      </c>
      <c r="K711" s="814" t="s">
        <v>2626</v>
      </c>
      <c r="L711" s="817">
        <v>1158.6500000000001</v>
      </c>
      <c r="M711" s="817">
        <v>4634.6000000000004</v>
      </c>
      <c r="N711" s="814">
        <v>4</v>
      </c>
      <c r="O711" s="818">
        <v>1</v>
      </c>
      <c r="P711" s="817">
        <v>4634.6000000000004</v>
      </c>
      <c r="Q711" s="819">
        <v>1</v>
      </c>
      <c r="R711" s="814">
        <v>4</v>
      </c>
      <c r="S711" s="819">
        <v>1</v>
      </c>
      <c r="T711" s="818">
        <v>1</v>
      </c>
      <c r="U711" s="820">
        <v>1</v>
      </c>
    </row>
    <row r="712" spans="1:21" ht="14.45" customHeight="1" x14ac:dyDescent="0.2">
      <c r="A712" s="813">
        <v>12</v>
      </c>
      <c r="B712" s="814" t="s">
        <v>1740</v>
      </c>
      <c r="C712" s="814" t="s">
        <v>1746</v>
      </c>
      <c r="D712" s="815" t="s">
        <v>4046</v>
      </c>
      <c r="E712" s="816" t="s">
        <v>1764</v>
      </c>
      <c r="F712" s="814" t="s">
        <v>1743</v>
      </c>
      <c r="G712" s="814" t="s">
        <v>2608</v>
      </c>
      <c r="H712" s="814" t="s">
        <v>329</v>
      </c>
      <c r="I712" s="814" t="s">
        <v>2824</v>
      </c>
      <c r="J712" s="814" t="s">
        <v>2631</v>
      </c>
      <c r="K712" s="814" t="s">
        <v>2825</v>
      </c>
      <c r="L712" s="817">
        <v>3174.98</v>
      </c>
      <c r="M712" s="817">
        <v>9524.94</v>
      </c>
      <c r="N712" s="814">
        <v>3</v>
      </c>
      <c r="O712" s="818">
        <v>1</v>
      </c>
      <c r="P712" s="817">
        <v>9524.94</v>
      </c>
      <c r="Q712" s="819">
        <v>1</v>
      </c>
      <c r="R712" s="814">
        <v>3</v>
      </c>
      <c r="S712" s="819">
        <v>1</v>
      </c>
      <c r="T712" s="818">
        <v>1</v>
      </c>
      <c r="U712" s="820">
        <v>1</v>
      </c>
    </row>
    <row r="713" spans="1:21" ht="14.45" customHeight="1" x14ac:dyDescent="0.2">
      <c r="A713" s="813">
        <v>12</v>
      </c>
      <c r="B713" s="814" t="s">
        <v>1740</v>
      </c>
      <c r="C713" s="814" t="s">
        <v>1746</v>
      </c>
      <c r="D713" s="815" t="s">
        <v>4046</v>
      </c>
      <c r="E713" s="816" t="s">
        <v>1764</v>
      </c>
      <c r="F713" s="814" t="s">
        <v>1743</v>
      </c>
      <c r="G713" s="814" t="s">
        <v>2608</v>
      </c>
      <c r="H713" s="814" t="s">
        <v>329</v>
      </c>
      <c r="I713" s="814" t="s">
        <v>2826</v>
      </c>
      <c r="J713" s="814" t="s">
        <v>2827</v>
      </c>
      <c r="K713" s="814" t="s">
        <v>2828</v>
      </c>
      <c r="L713" s="817">
        <v>644.26</v>
      </c>
      <c r="M713" s="817">
        <v>5798.34</v>
      </c>
      <c r="N713" s="814">
        <v>9</v>
      </c>
      <c r="O713" s="818">
        <v>1</v>
      </c>
      <c r="P713" s="817">
        <v>5798.34</v>
      </c>
      <c r="Q713" s="819">
        <v>1</v>
      </c>
      <c r="R713" s="814">
        <v>9</v>
      </c>
      <c r="S713" s="819">
        <v>1</v>
      </c>
      <c r="T713" s="818">
        <v>1</v>
      </c>
      <c r="U713" s="820">
        <v>1</v>
      </c>
    </row>
    <row r="714" spans="1:21" ht="14.45" customHeight="1" x14ac:dyDescent="0.2">
      <c r="A714" s="813">
        <v>12</v>
      </c>
      <c r="B714" s="814" t="s">
        <v>1740</v>
      </c>
      <c r="C714" s="814" t="s">
        <v>1746</v>
      </c>
      <c r="D714" s="815" t="s">
        <v>4046</v>
      </c>
      <c r="E714" s="816" t="s">
        <v>1764</v>
      </c>
      <c r="F714" s="814" t="s">
        <v>1743</v>
      </c>
      <c r="G714" s="814" t="s">
        <v>2608</v>
      </c>
      <c r="H714" s="814" t="s">
        <v>329</v>
      </c>
      <c r="I714" s="814" t="s">
        <v>2758</v>
      </c>
      <c r="J714" s="814" t="s">
        <v>2759</v>
      </c>
      <c r="K714" s="814" t="s">
        <v>2760</v>
      </c>
      <c r="L714" s="817">
        <v>589.99</v>
      </c>
      <c r="M714" s="817">
        <v>2949.95</v>
      </c>
      <c r="N714" s="814">
        <v>5</v>
      </c>
      <c r="O714" s="818">
        <v>5</v>
      </c>
      <c r="P714" s="817"/>
      <c r="Q714" s="819">
        <v>0</v>
      </c>
      <c r="R714" s="814"/>
      <c r="S714" s="819">
        <v>0</v>
      </c>
      <c r="T714" s="818"/>
      <c r="U714" s="820">
        <v>0</v>
      </c>
    </row>
    <row r="715" spans="1:21" ht="14.45" customHeight="1" x14ac:dyDescent="0.2">
      <c r="A715" s="813">
        <v>12</v>
      </c>
      <c r="B715" s="814" t="s">
        <v>1740</v>
      </c>
      <c r="C715" s="814" t="s">
        <v>1746</v>
      </c>
      <c r="D715" s="815" t="s">
        <v>4046</v>
      </c>
      <c r="E715" s="816" t="s">
        <v>1764</v>
      </c>
      <c r="F715" s="814" t="s">
        <v>1743</v>
      </c>
      <c r="G715" s="814" t="s">
        <v>1787</v>
      </c>
      <c r="H715" s="814" t="s">
        <v>329</v>
      </c>
      <c r="I715" s="814" t="s">
        <v>1788</v>
      </c>
      <c r="J715" s="814" t="s">
        <v>1789</v>
      </c>
      <c r="K715" s="814" t="s">
        <v>1790</v>
      </c>
      <c r="L715" s="817">
        <v>168.55</v>
      </c>
      <c r="M715" s="817">
        <v>4213.75</v>
      </c>
      <c r="N715" s="814">
        <v>25</v>
      </c>
      <c r="O715" s="818">
        <v>5</v>
      </c>
      <c r="P715" s="817">
        <v>2191.15</v>
      </c>
      <c r="Q715" s="819">
        <v>0.52</v>
      </c>
      <c r="R715" s="814">
        <v>13</v>
      </c>
      <c r="S715" s="819">
        <v>0.52</v>
      </c>
      <c r="T715" s="818">
        <v>3</v>
      </c>
      <c r="U715" s="820">
        <v>0.6</v>
      </c>
    </row>
    <row r="716" spans="1:21" ht="14.45" customHeight="1" x14ac:dyDescent="0.2">
      <c r="A716" s="813">
        <v>12</v>
      </c>
      <c r="B716" s="814" t="s">
        <v>1740</v>
      </c>
      <c r="C716" s="814" t="s">
        <v>1746</v>
      </c>
      <c r="D716" s="815" t="s">
        <v>4046</v>
      </c>
      <c r="E716" s="816" t="s">
        <v>1764</v>
      </c>
      <c r="F716" s="814" t="s">
        <v>1743</v>
      </c>
      <c r="G716" s="814" t="s">
        <v>1787</v>
      </c>
      <c r="H716" s="814" t="s">
        <v>329</v>
      </c>
      <c r="I716" s="814" t="s">
        <v>1826</v>
      </c>
      <c r="J716" s="814" t="s">
        <v>1827</v>
      </c>
      <c r="K716" s="814" t="s">
        <v>1828</v>
      </c>
      <c r="L716" s="817">
        <v>146.71</v>
      </c>
      <c r="M716" s="817">
        <v>2053.94</v>
      </c>
      <c r="N716" s="814">
        <v>14</v>
      </c>
      <c r="O716" s="818">
        <v>2</v>
      </c>
      <c r="P716" s="817"/>
      <c r="Q716" s="819">
        <v>0</v>
      </c>
      <c r="R716" s="814"/>
      <c r="S716" s="819">
        <v>0</v>
      </c>
      <c r="T716" s="818"/>
      <c r="U716" s="820">
        <v>0</v>
      </c>
    </row>
    <row r="717" spans="1:21" ht="14.45" customHeight="1" x14ac:dyDescent="0.2">
      <c r="A717" s="813">
        <v>12</v>
      </c>
      <c r="B717" s="814" t="s">
        <v>1740</v>
      </c>
      <c r="C717" s="814" t="s">
        <v>1746</v>
      </c>
      <c r="D717" s="815" t="s">
        <v>4046</v>
      </c>
      <c r="E717" s="816" t="s">
        <v>1764</v>
      </c>
      <c r="F717" s="814" t="s">
        <v>1743</v>
      </c>
      <c r="G717" s="814" t="s">
        <v>1787</v>
      </c>
      <c r="H717" s="814" t="s">
        <v>329</v>
      </c>
      <c r="I717" s="814" t="s">
        <v>2144</v>
      </c>
      <c r="J717" s="814" t="s">
        <v>2145</v>
      </c>
      <c r="K717" s="814" t="s">
        <v>2146</v>
      </c>
      <c r="L717" s="817">
        <v>168.58</v>
      </c>
      <c r="M717" s="817">
        <v>674.32</v>
      </c>
      <c r="N717" s="814">
        <v>4</v>
      </c>
      <c r="O717" s="818">
        <v>1</v>
      </c>
      <c r="P717" s="817">
        <v>674.32</v>
      </c>
      <c r="Q717" s="819">
        <v>1</v>
      </c>
      <c r="R717" s="814">
        <v>4</v>
      </c>
      <c r="S717" s="819">
        <v>1</v>
      </c>
      <c r="T717" s="818">
        <v>1</v>
      </c>
      <c r="U717" s="820">
        <v>1</v>
      </c>
    </row>
    <row r="718" spans="1:21" ht="14.45" customHeight="1" x14ac:dyDescent="0.2">
      <c r="A718" s="813">
        <v>12</v>
      </c>
      <c r="B718" s="814" t="s">
        <v>1740</v>
      </c>
      <c r="C718" s="814" t="s">
        <v>1746</v>
      </c>
      <c r="D718" s="815" t="s">
        <v>4046</v>
      </c>
      <c r="E718" s="816" t="s">
        <v>1764</v>
      </c>
      <c r="F718" s="814" t="s">
        <v>1743</v>
      </c>
      <c r="G718" s="814" t="s">
        <v>1787</v>
      </c>
      <c r="H718" s="814" t="s">
        <v>329</v>
      </c>
      <c r="I718" s="814" t="s">
        <v>2829</v>
      </c>
      <c r="J718" s="814" t="s">
        <v>2198</v>
      </c>
      <c r="K718" s="814" t="s">
        <v>2830</v>
      </c>
      <c r="L718" s="817">
        <v>700</v>
      </c>
      <c r="M718" s="817">
        <v>4200</v>
      </c>
      <c r="N718" s="814">
        <v>6</v>
      </c>
      <c r="O718" s="818">
        <v>2</v>
      </c>
      <c r="P718" s="817"/>
      <c r="Q718" s="819">
        <v>0</v>
      </c>
      <c r="R718" s="814"/>
      <c r="S718" s="819">
        <v>0</v>
      </c>
      <c r="T718" s="818"/>
      <c r="U718" s="820">
        <v>0</v>
      </c>
    </row>
    <row r="719" spans="1:21" ht="14.45" customHeight="1" x14ac:dyDescent="0.2">
      <c r="A719" s="813">
        <v>12</v>
      </c>
      <c r="B719" s="814" t="s">
        <v>1740</v>
      </c>
      <c r="C719" s="814" t="s">
        <v>1746</v>
      </c>
      <c r="D719" s="815" t="s">
        <v>4046</v>
      </c>
      <c r="E719" s="816" t="s">
        <v>1764</v>
      </c>
      <c r="F719" s="814" t="s">
        <v>1743</v>
      </c>
      <c r="G719" s="814" t="s">
        <v>1787</v>
      </c>
      <c r="H719" s="814" t="s">
        <v>329</v>
      </c>
      <c r="I719" s="814" t="s">
        <v>1816</v>
      </c>
      <c r="J719" s="814" t="s">
        <v>1817</v>
      </c>
      <c r="K719" s="814" t="s">
        <v>1818</v>
      </c>
      <c r="L719" s="817">
        <v>494.5</v>
      </c>
      <c r="M719" s="817">
        <v>494.5</v>
      </c>
      <c r="N719" s="814">
        <v>1</v>
      </c>
      <c r="O719" s="818">
        <v>1</v>
      </c>
      <c r="P719" s="817"/>
      <c r="Q719" s="819">
        <v>0</v>
      </c>
      <c r="R719" s="814"/>
      <c r="S719" s="819">
        <v>0</v>
      </c>
      <c r="T719" s="818"/>
      <c r="U719" s="820">
        <v>0</v>
      </c>
    </row>
    <row r="720" spans="1:21" ht="14.45" customHeight="1" x14ac:dyDescent="0.2">
      <c r="A720" s="813">
        <v>12</v>
      </c>
      <c r="B720" s="814" t="s">
        <v>1740</v>
      </c>
      <c r="C720" s="814" t="s">
        <v>1746</v>
      </c>
      <c r="D720" s="815" t="s">
        <v>4046</v>
      </c>
      <c r="E720" s="816" t="s">
        <v>1764</v>
      </c>
      <c r="F720" s="814" t="s">
        <v>1743</v>
      </c>
      <c r="G720" s="814" t="s">
        <v>1787</v>
      </c>
      <c r="H720" s="814" t="s">
        <v>329</v>
      </c>
      <c r="I720" s="814" t="s">
        <v>2831</v>
      </c>
      <c r="J720" s="814" t="s">
        <v>2832</v>
      </c>
      <c r="K720" s="814" t="s">
        <v>2833</v>
      </c>
      <c r="L720" s="817">
        <v>253</v>
      </c>
      <c r="M720" s="817">
        <v>759</v>
      </c>
      <c r="N720" s="814">
        <v>3</v>
      </c>
      <c r="O720" s="818">
        <v>1</v>
      </c>
      <c r="P720" s="817">
        <v>759</v>
      </c>
      <c r="Q720" s="819">
        <v>1</v>
      </c>
      <c r="R720" s="814">
        <v>3</v>
      </c>
      <c r="S720" s="819">
        <v>1</v>
      </c>
      <c r="T720" s="818">
        <v>1</v>
      </c>
      <c r="U720" s="820">
        <v>1</v>
      </c>
    </row>
    <row r="721" spans="1:21" ht="14.45" customHeight="1" x14ac:dyDescent="0.2">
      <c r="A721" s="813">
        <v>12</v>
      </c>
      <c r="B721" s="814" t="s">
        <v>1740</v>
      </c>
      <c r="C721" s="814" t="s">
        <v>1746</v>
      </c>
      <c r="D721" s="815" t="s">
        <v>4046</v>
      </c>
      <c r="E721" s="816" t="s">
        <v>1764</v>
      </c>
      <c r="F721" s="814" t="s">
        <v>1743</v>
      </c>
      <c r="G721" s="814" t="s">
        <v>1787</v>
      </c>
      <c r="H721" s="814" t="s">
        <v>329</v>
      </c>
      <c r="I721" s="814" t="s">
        <v>1819</v>
      </c>
      <c r="J721" s="814" t="s">
        <v>1820</v>
      </c>
      <c r="K721" s="814" t="s">
        <v>1821</v>
      </c>
      <c r="L721" s="817">
        <v>50.6</v>
      </c>
      <c r="M721" s="817">
        <v>303.60000000000002</v>
      </c>
      <c r="N721" s="814">
        <v>6</v>
      </c>
      <c r="O721" s="818">
        <v>2</v>
      </c>
      <c r="P721" s="817"/>
      <c r="Q721" s="819">
        <v>0</v>
      </c>
      <c r="R721" s="814"/>
      <c r="S721" s="819">
        <v>0</v>
      </c>
      <c r="T721" s="818"/>
      <c r="U721" s="820">
        <v>0</v>
      </c>
    </row>
    <row r="722" spans="1:21" ht="14.45" customHeight="1" x14ac:dyDescent="0.2">
      <c r="A722" s="813">
        <v>12</v>
      </c>
      <c r="B722" s="814" t="s">
        <v>1740</v>
      </c>
      <c r="C722" s="814" t="s">
        <v>1746</v>
      </c>
      <c r="D722" s="815" t="s">
        <v>4046</v>
      </c>
      <c r="E722" s="816" t="s">
        <v>1764</v>
      </c>
      <c r="F722" s="814" t="s">
        <v>1743</v>
      </c>
      <c r="G722" s="814" t="s">
        <v>1787</v>
      </c>
      <c r="H722" s="814" t="s">
        <v>329</v>
      </c>
      <c r="I722" s="814" t="s">
        <v>2834</v>
      </c>
      <c r="J722" s="814" t="s">
        <v>2160</v>
      </c>
      <c r="K722" s="814" t="s">
        <v>2835</v>
      </c>
      <c r="L722" s="817">
        <v>1483.5</v>
      </c>
      <c r="M722" s="817">
        <v>31153.5</v>
      </c>
      <c r="N722" s="814">
        <v>21</v>
      </c>
      <c r="O722" s="818">
        <v>1</v>
      </c>
      <c r="P722" s="817">
        <v>31153.5</v>
      </c>
      <c r="Q722" s="819">
        <v>1</v>
      </c>
      <c r="R722" s="814">
        <v>21</v>
      </c>
      <c r="S722" s="819">
        <v>1</v>
      </c>
      <c r="T722" s="818">
        <v>1</v>
      </c>
      <c r="U722" s="820">
        <v>1</v>
      </c>
    </row>
    <row r="723" spans="1:21" ht="14.45" customHeight="1" x14ac:dyDescent="0.2">
      <c r="A723" s="813">
        <v>12</v>
      </c>
      <c r="B723" s="814" t="s">
        <v>1740</v>
      </c>
      <c r="C723" s="814" t="s">
        <v>1746</v>
      </c>
      <c r="D723" s="815" t="s">
        <v>4046</v>
      </c>
      <c r="E723" s="816" t="s">
        <v>1764</v>
      </c>
      <c r="F723" s="814" t="s">
        <v>1743</v>
      </c>
      <c r="G723" s="814" t="s">
        <v>1787</v>
      </c>
      <c r="H723" s="814" t="s">
        <v>329</v>
      </c>
      <c r="I723" s="814" t="s">
        <v>2192</v>
      </c>
      <c r="J723" s="814" t="s">
        <v>2193</v>
      </c>
      <c r="K723" s="814" t="s">
        <v>2194</v>
      </c>
      <c r="L723" s="817">
        <v>1483.5</v>
      </c>
      <c r="M723" s="817">
        <v>31153.5</v>
      </c>
      <c r="N723" s="814">
        <v>21</v>
      </c>
      <c r="O723" s="818">
        <v>1</v>
      </c>
      <c r="P723" s="817"/>
      <c r="Q723" s="819">
        <v>0</v>
      </c>
      <c r="R723" s="814"/>
      <c r="S723" s="819">
        <v>0</v>
      </c>
      <c r="T723" s="818"/>
      <c r="U723" s="820">
        <v>0</v>
      </c>
    </row>
    <row r="724" spans="1:21" ht="14.45" customHeight="1" x14ac:dyDescent="0.2">
      <c r="A724" s="813">
        <v>12</v>
      </c>
      <c r="B724" s="814" t="s">
        <v>1740</v>
      </c>
      <c r="C724" s="814" t="s">
        <v>1746</v>
      </c>
      <c r="D724" s="815" t="s">
        <v>4046</v>
      </c>
      <c r="E724" s="816" t="s">
        <v>1764</v>
      </c>
      <c r="F724" s="814" t="s">
        <v>1743</v>
      </c>
      <c r="G724" s="814" t="s">
        <v>1787</v>
      </c>
      <c r="H724" s="814" t="s">
        <v>329</v>
      </c>
      <c r="I724" s="814" t="s">
        <v>2195</v>
      </c>
      <c r="J724" s="814" t="s">
        <v>2193</v>
      </c>
      <c r="K724" s="814" t="s">
        <v>2196</v>
      </c>
      <c r="L724" s="817">
        <v>1483.5</v>
      </c>
      <c r="M724" s="817">
        <v>14835</v>
      </c>
      <c r="N724" s="814">
        <v>10</v>
      </c>
      <c r="O724" s="818">
        <v>1</v>
      </c>
      <c r="P724" s="817"/>
      <c r="Q724" s="819">
        <v>0</v>
      </c>
      <c r="R724" s="814"/>
      <c r="S724" s="819">
        <v>0</v>
      </c>
      <c r="T724" s="818"/>
      <c r="U724" s="820">
        <v>0</v>
      </c>
    </row>
    <row r="725" spans="1:21" ht="14.45" customHeight="1" x14ac:dyDescent="0.2">
      <c r="A725" s="813">
        <v>12</v>
      </c>
      <c r="B725" s="814" t="s">
        <v>1740</v>
      </c>
      <c r="C725" s="814" t="s">
        <v>1746</v>
      </c>
      <c r="D725" s="815" t="s">
        <v>4046</v>
      </c>
      <c r="E725" s="816" t="s">
        <v>1764</v>
      </c>
      <c r="F725" s="814" t="s">
        <v>1743</v>
      </c>
      <c r="G725" s="814" t="s">
        <v>1787</v>
      </c>
      <c r="H725" s="814" t="s">
        <v>329</v>
      </c>
      <c r="I725" s="814" t="s">
        <v>2197</v>
      </c>
      <c r="J725" s="814" t="s">
        <v>2198</v>
      </c>
      <c r="K725" s="814" t="s">
        <v>2199</v>
      </c>
      <c r="L725" s="817">
        <v>700</v>
      </c>
      <c r="M725" s="817">
        <v>2100</v>
      </c>
      <c r="N725" s="814">
        <v>3</v>
      </c>
      <c r="O725" s="818">
        <v>1</v>
      </c>
      <c r="P725" s="817"/>
      <c r="Q725" s="819">
        <v>0</v>
      </c>
      <c r="R725" s="814"/>
      <c r="S725" s="819">
        <v>0</v>
      </c>
      <c r="T725" s="818"/>
      <c r="U725" s="820">
        <v>0</v>
      </c>
    </row>
    <row r="726" spans="1:21" ht="14.45" customHeight="1" x14ac:dyDescent="0.2">
      <c r="A726" s="813">
        <v>12</v>
      </c>
      <c r="B726" s="814" t="s">
        <v>1740</v>
      </c>
      <c r="C726" s="814" t="s">
        <v>1746</v>
      </c>
      <c r="D726" s="815" t="s">
        <v>4046</v>
      </c>
      <c r="E726" s="816" t="s">
        <v>1764</v>
      </c>
      <c r="F726" s="814" t="s">
        <v>1743</v>
      </c>
      <c r="G726" s="814" t="s">
        <v>1787</v>
      </c>
      <c r="H726" s="814" t="s">
        <v>329</v>
      </c>
      <c r="I726" s="814" t="s">
        <v>2836</v>
      </c>
      <c r="J726" s="814" t="s">
        <v>2204</v>
      </c>
      <c r="K726" s="814" t="s">
        <v>2837</v>
      </c>
      <c r="L726" s="817">
        <v>1483.5</v>
      </c>
      <c r="M726" s="817">
        <v>22252.5</v>
      </c>
      <c r="N726" s="814">
        <v>15</v>
      </c>
      <c r="O726" s="818">
        <v>1</v>
      </c>
      <c r="P726" s="817"/>
      <c r="Q726" s="819">
        <v>0</v>
      </c>
      <c r="R726" s="814"/>
      <c r="S726" s="819">
        <v>0</v>
      </c>
      <c r="T726" s="818"/>
      <c r="U726" s="820">
        <v>0</v>
      </c>
    </row>
    <row r="727" spans="1:21" ht="14.45" customHeight="1" x14ac:dyDescent="0.2">
      <c r="A727" s="813">
        <v>12</v>
      </c>
      <c r="B727" s="814" t="s">
        <v>1740</v>
      </c>
      <c r="C727" s="814" t="s">
        <v>1746</v>
      </c>
      <c r="D727" s="815" t="s">
        <v>4046</v>
      </c>
      <c r="E727" s="816" t="s">
        <v>1764</v>
      </c>
      <c r="F727" s="814" t="s">
        <v>1743</v>
      </c>
      <c r="G727" s="814" t="s">
        <v>1787</v>
      </c>
      <c r="H727" s="814" t="s">
        <v>329</v>
      </c>
      <c r="I727" s="814" t="s">
        <v>2216</v>
      </c>
      <c r="J727" s="814" t="s">
        <v>2217</v>
      </c>
      <c r="K727" s="814" t="s">
        <v>2218</v>
      </c>
      <c r="L727" s="817">
        <v>206.37</v>
      </c>
      <c r="M727" s="817">
        <v>2063.6999999999998</v>
      </c>
      <c r="N727" s="814">
        <v>10</v>
      </c>
      <c r="O727" s="818">
        <v>1</v>
      </c>
      <c r="P727" s="817"/>
      <c r="Q727" s="819">
        <v>0</v>
      </c>
      <c r="R727" s="814"/>
      <c r="S727" s="819">
        <v>0</v>
      </c>
      <c r="T727" s="818"/>
      <c r="U727" s="820">
        <v>0</v>
      </c>
    </row>
    <row r="728" spans="1:21" ht="14.45" customHeight="1" x14ac:dyDescent="0.2">
      <c r="A728" s="813">
        <v>12</v>
      </c>
      <c r="B728" s="814" t="s">
        <v>1740</v>
      </c>
      <c r="C728" s="814" t="s">
        <v>1746</v>
      </c>
      <c r="D728" s="815" t="s">
        <v>4046</v>
      </c>
      <c r="E728" s="816" t="s">
        <v>1764</v>
      </c>
      <c r="F728" s="814" t="s">
        <v>1743</v>
      </c>
      <c r="G728" s="814" t="s">
        <v>1787</v>
      </c>
      <c r="H728" s="814" t="s">
        <v>329</v>
      </c>
      <c r="I728" s="814" t="s">
        <v>1823</v>
      </c>
      <c r="J728" s="814" t="s">
        <v>1817</v>
      </c>
      <c r="K728" s="814" t="s">
        <v>1824</v>
      </c>
      <c r="L728" s="817">
        <v>494.5</v>
      </c>
      <c r="M728" s="817">
        <v>3956</v>
      </c>
      <c r="N728" s="814">
        <v>8</v>
      </c>
      <c r="O728" s="818">
        <v>2</v>
      </c>
      <c r="P728" s="817"/>
      <c r="Q728" s="819">
        <v>0</v>
      </c>
      <c r="R728" s="814"/>
      <c r="S728" s="819">
        <v>0</v>
      </c>
      <c r="T728" s="818"/>
      <c r="U728" s="820">
        <v>0</v>
      </c>
    </row>
    <row r="729" spans="1:21" ht="14.45" customHeight="1" x14ac:dyDescent="0.2">
      <c r="A729" s="813">
        <v>12</v>
      </c>
      <c r="B729" s="814" t="s">
        <v>1740</v>
      </c>
      <c r="C729" s="814" t="s">
        <v>1746</v>
      </c>
      <c r="D729" s="815" t="s">
        <v>4046</v>
      </c>
      <c r="E729" s="816" t="s">
        <v>1764</v>
      </c>
      <c r="F729" s="814" t="s">
        <v>1743</v>
      </c>
      <c r="G729" s="814" t="s">
        <v>1787</v>
      </c>
      <c r="H729" s="814" t="s">
        <v>329</v>
      </c>
      <c r="I729" s="814" t="s">
        <v>2838</v>
      </c>
      <c r="J729" s="814" t="s">
        <v>2839</v>
      </c>
      <c r="K729" s="814" t="s">
        <v>2242</v>
      </c>
      <c r="L729" s="817">
        <v>180.59</v>
      </c>
      <c r="M729" s="817">
        <v>361.18</v>
      </c>
      <c r="N729" s="814">
        <v>2</v>
      </c>
      <c r="O729" s="818">
        <v>1</v>
      </c>
      <c r="P729" s="817"/>
      <c r="Q729" s="819">
        <v>0</v>
      </c>
      <c r="R729" s="814"/>
      <c r="S729" s="819">
        <v>0</v>
      </c>
      <c r="T729" s="818"/>
      <c r="U729" s="820">
        <v>0</v>
      </c>
    </row>
    <row r="730" spans="1:21" ht="14.45" customHeight="1" x14ac:dyDescent="0.2">
      <c r="A730" s="813">
        <v>12</v>
      </c>
      <c r="B730" s="814" t="s">
        <v>1740</v>
      </c>
      <c r="C730" s="814" t="s">
        <v>1746</v>
      </c>
      <c r="D730" s="815" t="s">
        <v>4046</v>
      </c>
      <c r="E730" s="816" t="s">
        <v>1765</v>
      </c>
      <c r="F730" s="814" t="s">
        <v>1741</v>
      </c>
      <c r="G730" s="814" t="s">
        <v>2408</v>
      </c>
      <c r="H730" s="814" t="s">
        <v>329</v>
      </c>
      <c r="I730" s="814" t="s">
        <v>2409</v>
      </c>
      <c r="J730" s="814" t="s">
        <v>2410</v>
      </c>
      <c r="K730" s="814" t="s">
        <v>2411</v>
      </c>
      <c r="L730" s="817">
        <v>247.17</v>
      </c>
      <c r="M730" s="817">
        <v>247.17</v>
      </c>
      <c r="N730" s="814">
        <v>1</v>
      </c>
      <c r="O730" s="818">
        <v>1</v>
      </c>
      <c r="P730" s="817">
        <v>247.17</v>
      </c>
      <c r="Q730" s="819">
        <v>1</v>
      </c>
      <c r="R730" s="814">
        <v>1</v>
      </c>
      <c r="S730" s="819">
        <v>1</v>
      </c>
      <c r="T730" s="818">
        <v>1</v>
      </c>
      <c r="U730" s="820">
        <v>1</v>
      </c>
    </row>
    <row r="731" spans="1:21" ht="14.45" customHeight="1" x14ac:dyDescent="0.2">
      <c r="A731" s="813">
        <v>12</v>
      </c>
      <c r="B731" s="814" t="s">
        <v>1740</v>
      </c>
      <c r="C731" s="814" t="s">
        <v>1746</v>
      </c>
      <c r="D731" s="815" t="s">
        <v>4046</v>
      </c>
      <c r="E731" s="816" t="s">
        <v>1765</v>
      </c>
      <c r="F731" s="814" t="s">
        <v>1741</v>
      </c>
      <c r="G731" s="814" t="s">
        <v>1847</v>
      </c>
      <c r="H731" s="814" t="s">
        <v>647</v>
      </c>
      <c r="I731" s="814" t="s">
        <v>1665</v>
      </c>
      <c r="J731" s="814" t="s">
        <v>656</v>
      </c>
      <c r="K731" s="814" t="s">
        <v>657</v>
      </c>
      <c r="L731" s="817">
        <v>72.55</v>
      </c>
      <c r="M731" s="817">
        <v>72.55</v>
      </c>
      <c r="N731" s="814">
        <v>1</v>
      </c>
      <c r="O731" s="818">
        <v>1</v>
      </c>
      <c r="P731" s="817">
        <v>72.55</v>
      </c>
      <c r="Q731" s="819">
        <v>1</v>
      </c>
      <c r="R731" s="814">
        <v>1</v>
      </c>
      <c r="S731" s="819">
        <v>1</v>
      </c>
      <c r="T731" s="818">
        <v>1</v>
      </c>
      <c r="U731" s="820">
        <v>1</v>
      </c>
    </row>
    <row r="732" spans="1:21" ht="14.45" customHeight="1" x14ac:dyDescent="0.2">
      <c r="A732" s="813">
        <v>12</v>
      </c>
      <c r="B732" s="814" t="s">
        <v>1740</v>
      </c>
      <c r="C732" s="814" t="s">
        <v>1746</v>
      </c>
      <c r="D732" s="815" t="s">
        <v>4046</v>
      </c>
      <c r="E732" s="816" t="s">
        <v>1765</v>
      </c>
      <c r="F732" s="814" t="s">
        <v>1741</v>
      </c>
      <c r="G732" s="814" t="s">
        <v>1853</v>
      </c>
      <c r="H732" s="814" t="s">
        <v>329</v>
      </c>
      <c r="I732" s="814" t="s">
        <v>1854</v>
      </c>
      <c r="J732" s="814" t="s">
        <v>1855</v>
      </c>
      <c r="K732" s="814" t="s">
        <v>1856</v>
      </c>
      <c r="L732" s="817">
        <v>0</v>
      </c>
      <c r="M732" s="817">
        <v>0</v>
      </c>
      <c r="N732" s="814">
        <v>10</v>
      </c>
      <c r="O732" s="818">
        <v>5</v>
      </c>
      <c r="P732" s="817">
        <v>0</v>
      </c>
      <c r="Q732" s="819"/>
      <c r="R732" s="814">
        <v>7</v>
      </c>
      <c r="S732" s="819">
        <v>0.7</v>
      </c>
      <c r="T732" s="818">
        <v>2</v>
      </c>
      <c r="U732" s="820">
        <v>0.4</v>
      </c>
    </row>
    <row r="733" spans="1:21" ht="14.45" customHeight="1" x14ac:dyDescent="0.2">
      <c r="A733" s="813">
        <v>12</v>
      </c>
      <c r="B733" s="814" t="s">
        <v>1740</v>
      </c>
      <c r="C733" s="814" t="s">
        <v>1746</v>
      </c>
      <c r="D733" s="815" t="s">
        <v>4046</v>
      </c>
      <c r="E733" s="816" t="s">
        <v>1765</v>
      </c>
      <c r="F733" s="814" t="s">
        <v>1741</v>
      </c>
      <c r="G733" s="814" t="s">
        <v>1853</v>
      </c>
      <c r="H733" s="814" t="s">
        <v>329</v>
      </c>
      <c r="I733" s="814" t="s">
        <v>2266</v>
      </c>
      <c r="J733" s="814" t="s">
        <v>2267</v>
      </c>
      <c r="K733" s="814" t="s">
        <v>2268</v>
      </c>
      <c r="L733" s="817">
        <v>0</v>
      </c>
      <c r="M733" s="817">
        <v>0</v>
      </c>
      <c r="N733" s="814">
        <v>1</v>
      </c>
      <c r="O733" s="818">
        <v>1</v>
      </c>
      <c r="P733" s="817">
        <v>0</v>
      </c>
      <c r="Q733" s="819"/>
      <c r="R733" s="814">
        <v>1</v>
      </c>
      <c r="S733" s="819">
        <v>1</v>
      </c>
      <c r="T733" s="818">
        <v>1</v>
      </c>
      <c r="U733" s="820">
        <v>1</v>
      </c>
    </row>
    <row r="734" spans="1:21" ht="14.45" customHeight="1" x14ac:dyDescent="0.2">
      <c r="A734" s="813">
        <v>12</v>
      </c>
      <c r="B734" s="814" t="s">
        <v>1740</v>
      </c>
      <c r="C734" s="814" t="s">
        <v>1746</v>
      </c>
      <c r="D734" s="815" t="s">
        <v>4046</v>
      </c>
      <c r="E734" s="816" t="s">
        <v>1765</v>
      </c>
      <c r="F734" s="814" t="s">
        <v>1741</v>
      </c>
      <c r="G734" s="814" t="s">
        <v>1857</v>
      </c>
      <c r="H734" s="814" t="s">
        <v>329</v>
      </c>
      <c r="I734" s="814" t="s">
        <v>1858</v>
      </c>
      <c r="J734" s="814" t="s">
        <v>978</v>
      </c>
      <c r="K734" s="814" t="s">
        <v>1859</v>
      </c>
      <c r="L734" s="817">
        <v>0</v>
      </c>
      <c r="M734" s="817">
        <v>0</v>
      </c>
      <c r="N734" s="814">
        <v>5</v>
      </c>
      <c r="O734" s="818">
        <v>1</v>
      </c>
      <c r="P734" s="817">
        <v>0</v>
      </c>
      <c r="Q734" s="819"/>
      <c r="R734" s="814">
        <v>5</v>
      </c>
      <c r="S734" s="819">
        <v>1</v>
      </c>
      <c r="T734" s="818">
        <v>1</v>
      </c>
      <c r="U734" s="820">
        <v>1</v>
      </c>
    </row>
    <row r="735" spans="1:21" ht="14.45" customHeight="1" x14ac:dyDescent="0.2">
      <c r="A735" s="813">
        <v>12</v>
      </c>
      <c r="B735" s="814" t="s">
        <v>1740</v>
      </c>
      <c r="C735" s="814" t="s">
        <v>1746</v>
      </c>
      <c r="D735" s="815" t="s">
        <v>4046</v>
      </c>
      <c r="E735" s="816" t="s">
        <v>1765</v>
      </c>
      <c r="F735" s="814" t="s">
        <v>1741</v>
      </c>
      <c r="G735" s="814" t="s">
        <v>1862</v>
      </c>
      <c r="H735" s="814" t="s">
        <v>647</v>
      </c>
      <c r="I735" s="814" t="s">
        <v>1863</v>
      </c>
      <c r="J735" s="814" t="s">
        <v>1864</v>
      </c>
      <c r="K735" s="814" t="s">
        <v>1865</v>
      </c>
      <c r="L735" s="817">
        <v>56.06</v>
      </c>
      <c r="M735" s="817">
        <v>168.18</v>
      </c>
      <c r="N735" s="814">
        <v>3</v>
      </c>
      <c r="O735" s="818">
        <v>1.5</v>
      </c>
      <c r="P735" s="817">
        <v>168.18</v>
      </c>
      <c r="Q735" s="819">
        <v>1</v>
      </c>
      <c r="R735" s="814">
        <v>3</v>
      </c>
      <c r="S735" s="819">
        <v>1</v>
      </c>
      <c r="T735" s="818">
        <v>1.5</v>
      </c>
      <c r="U735" s="820">
        <v>1</v>
      </c>
    </row>
    <row r="736" spans="1:21" ht="14.45" customHeight="1" x14ac:dyDescent="0.2">
      <c r="A736" s="813">
        <v>12</v>
      </c>
      <c r="B736" s="814" t="s">
        <v>1740</v>
      </c>
      <c r="C736" s="814" t="s">
        <v>1746</v>
      </c>
      <c r="D736" s="815" t="s">
        <v>4046</v>
      </c>
      <c r="E736" s="816" t="s">
        <v>1765</v>
      </c>
      <c r="F736" s="814" t="s">
        <v>1741</v>
      </c>
      <c r="G736" s="814" t="s">
        <v>1866</v>
      </c>
      <c r="H736" s="814" t="s">
        <v>329</v>
      </c>
      <c r="I736" s="814" t="s">
        <v>1867</v>
      </c>
      <c r="J736" s="814" t="s">
        <v>1868</v>
      </c>
      <c r="K736" s="814" t="s">
        <v>1869</v>
      </c>
      <c r="L736" s="817">
        <v>55.95</v>
      </c>
      <c r="M736" s="817">
        <v>1230.9000000000001</v>
      </c>
      <c r="N736" s="814">
        <v>22</v>
      </c>
      <c r="O736" s="818">
        <v>3.5</v>
      </c>
      <c r="P736" s="817">
        <v>783.3</v>
      </c>
      <c r="Q736" s="819">
        <v>0.63636363636363624</v>
      </c>
      <c r="R736" s="814">
        <v>14</v>
      </c>
      <c r="S736" s="819">
        <v>0.63636363636363635</v>
      </c>
      <c r="T736" s="818">
        <v>2</v>
      </c>
      <c r="U736" s="820">
        <v>0.5714285714285714</v>
      </c>
    </row>
    <row r="737" spans="1:21" ht="14.45" customHeight="1" x14ac:dyDescent="0.2">
      <c r="A737" s="813">
        <v>12</v>
      </c>
      <c r="B737" s="814" t="s">
        <v>1740</v>
      </c>
      <c r="C737" s="814" t="s">
        <v>1746</v>
      </c>
      <c r="D737" s="815" t="s">
        <v>4046</v>
      </c>
      <c r="E737" s="816" t="s">
        <v>1765</v>
      </c>
      <c r="F737" s="814" t="s">
        <v>1741</v>
      </c>
      <c r="G737" s="814" t="s">
        <v>1866</v>
      </c>
      <c r="H737" s="814" t="s">
        <v>329</v>
      </c>
      <c r="I737" s="814" t="s">
        <v>1870</v>
      </c>
      <c r="J737" s="814" t="s">
        <v>1868</v>
      </c>
      <c r="K737" s="814" t="s">
        <v>1871</v>
      </c>
      <c r="L737" s="817">
        <v>128.55000000000001</v>
      </c>
      <c r="M737" s="817">
        <v>514.20000000000005</v>
      </c>
      <c r="N737" s="814">
        <v>4</v>
      </c>
      <c r="O737" s="818">
        <v>0.5</v>
      </c>
      <c r="P737" s="817"/>
      <c r="Q737" s="819">
        <v>0</v>
      </c>
      <c r="R737" s="814"/>
      <c r="S737" s="819">
        <v>0</v>
      </c>
      <c r="T737" s="818"/>
      <c r="U737" s="820">
        <v>0</v>
      </c>
    </row>
    <row r="738" spans="1:21" ht="14.45" customHeight="1" x14ac:dyDescent="0.2">
      <c r="A738" s="813">
        <v>12</v>
      </c>
      <c r="B738" s="814" t="s">
        <v>1740</v>
      </c>
      <c r="C738" s="814" t="s">
        <v>1746</v>
      </c>
      <c r="D738" s="815" t="s">
        <v>4046</v>
      </c>
      <c r="E738" s="816" t="s">
        <v>1765</v>
      </c>
      <c r="F738" s="814" t="s">
        <v>1741</v>
      </c>
      <c r="G738" s="814" t="s">
        <v>1877</v>
      </c>
      <c r="H738" s="814" t="s">
        <v>647</v>
      </c>
      <c r="I738" s="814" t="s">
        <v>1878</v>
      </c>
      <c r="J738" s="814" t="s">
        <v>1879</v>
      </c>
      <c r="K738" s="814" t="s">
        <v>1880</v>
      </c>
      <c r="L738" s="817">
        <v>1091.0899999999999</v>
      </c>
      <c r="M738" s="817">
        <v>20730.71</v>
      </c>
      <c r="N738" s="814">
        <v>19</v>
      </c>
      <c r="O738" s="818">
        <v>8.5</v>
      </c>
      <c r="P738" s="817">
        <v>19639.62</v>
      </c>
      <c r="Q738" s="819">
        <v>0.94736842105263153</v>
      </c>
      <c r="R738" s="814">
        <v>18</v>
      </c>
      <c r="S738" s="819">
        <v>0.94736842105263153</v>
      </c>
      <c r="T738" s="818">
        <v>7.5</v>
      </c>
      <c r="U738" s="820">
        <v>0.88235294117647056</v>
      </c>
    </row>
    <row r="739" spans="1:21" ht="14.45" customHeight="1" x14ac:dyDescent="0.2">
      <c r="A739" s="813">
        <v>12</v>
      </c>
      <c r="B739" s="814" t="s">
        <v>1740</v>
      </c>
      <c r="C739" s="814" t="s">
        <v>1746</v>
      </c>
      <c r="D739" s="815" t="s">
        <v>4046</v>
      </c>
      <c r="E739" s="816" t="s">
        <v>1765</v>
      </c>
      <c r="F739" s="814" t="s">
        <v>1741</v>
      </c>
      <c r="G739" s="814" t="s">
        <v>1822</v>
      </c>
      <c r="H739" s="814" t="s">
        <v>647</v>
      </c>
      <c r="I739" s="814" t="s">
        <v>1601</v>
      </c>
      <c r="J739" s="814" t="s">
        <v>1602</v>
      </c>
      <c r="K739" s="814" t="s">
        <v>1603</v>
      </c>
      <c r="L739" s="817">
        <v>168.41</v>
      </c>
      <c r="M739" s="817">
        <v>2526.1499999999996</v>
      </c>
      <c r="N739" s="814">
        <v>15</v>
      </c>
      <c r="O739" s="818">
        <v>8.5</v>
      </c>
      <c r="P739" s="817">
        <v>1010.4599999999999</v>
      </c>
      <c r="Q739" s="819">
        <v>0.4</v>
      </c>
      <c r="R739" s="814">
        <v>6</v>
      </c>
      <c r="S739" s="819">
        <v>0.4</v>
      </c>
      <c r="T739" s="818">
        <v>4</v>
      </c>
      <c r="U739" s="820">
        <v>0.47058823529411764</v>
      </c>
    </row>
    <row r="740" spans="1:21" ht="14.45" customHeight="1" x14ac:dyDescent="0.2">
      <c r="A740" s="813">
        <v>12</v>
      </c>
      <c r="B740" s="814" t="s">
        <v>1740</v>
      </c>
      <c r="C740" s="814" t="s">
        <v>1746</v>
      </c>
      <c r="D740" s="815" t="s">
        <v>4046</v>
      </c>
      <c r="E740" s="816" t="s">
        <v>1765</v>
      </c>
      <c r="F740" s="814" t="s">
        <v>1741</v>
      </c>
      <c r="G740" s="814" t="s">
        <v>1891</v>
      </c>
      <c r="H740" s="814" t="s">
        <v>329</v>
      </c>
      <c r="I740" s="814" t="s">
        <v>1892</v>
      </c>
      <c r="J740" s="814" t="s">
        <v>1893</v>
      </c>
      <c r="K740" s="814" t="s">
        <v>1603</v>
      </c>
      <c r="L740" s="817">
        <v>78.33</v>
      </c>
      <c r="M740" s="817">
        <v>7441.3499999999995</v>
      </c>
      <c r="N740" s="814">
        <v>95</v>
      </c>
      <c r="O740" s="818">
        <v>27.5</v>
      </c>
      <c r="P740" s="817">
        <v>4229.82</v>
      </c>
      <c r="Q740" s="819">
        <v>0.56842105263157894</v>
      </c>
      <c r="R740" s="814">
        <v>54</v>
      </c>
      <c r="S740" s="819">
        <v>0.56842105263157894</v>
      </c>
      <c r="T740" s="818">
        <v>14.5</v>
      </c>
      <c r="U740" s="820">
        <v>0.52727272727272723</v>
      </c>
    </row>
    <row r="741" spans="1:21" ht="14.45" customHeight="1" x14ac:dyDescent="0.2">
      <c r="A741" s="813">
        <v>12</v>
      </c>
      <c r="B741" s="814" t="s">
        <v>1740</v>
      </c>
      <c r="C741" s="814" t="s">
        <v>1746</v>
      </c>
      <c r="D741" s="815" t="s">
        <v>4046</v>
      </c>
      <c r="E741" s="816" t="s">
        <v>1765</v>
      </c>
      <c r="F741" s="814" t="s">
        <v>1741</v>
      </c>
      <c r="G741" s="814" t="s">
        <v>1891</v>
      </c>
      <c r="H741" s="814" t="s">
        <v>329</v>
      </c>
      <c r="I741" s="814" t="s">
        <v>1895</v>
      </c>
      <c r="J741" s="814" t="s">
        <v>1893</v>
      </c>
      <c r="K741" s="814" t="s">
        <v>1603</v>
      </c>
      <c r="L741" s="817">
        <v>78.33</v>
      </c>
      <c r="M741" s="817">
        <v>469.98</v>
      </c>
      <c r="N741" s="814">
        <v>6</v>
      </c>
      <c r="O741" s="818">
        <v>1</v>
      </c>
      <c r="P741" s="817">
        <v>469.98</v>
      </c>
      <c r="Q741" s="819">
        <v>1</v>
      </c>
      <c r="R741" s="814">
        <v>6</v>
      </c>
      <c r="S741" s="819">
        <v>1</v>
      </c>
      <c r="T741" s="818">
        <v>1</v>
      </c>
      <c r="U741" s="820">
        <v>1</v>
      </c>
    </row>
    <row r="742" spans="1:21" ht="14.45" customHeight="1" x14ac:dyDescent="0.2">
      <c r="A742" s="813">
        <v>12</v>
      </c>
      <c r="B742" s="814" t="s">
        <v>1740</v>
      </c>
      <c r="C742" s="814" t="s">
        <v>1746</v>
      </c>
      <c r="D742" s="815" t="s">
        <v>4046</v>
      </c>
      <c r="E742" s="816" t="s">
        <v>1765</v>
      </c>
      <c r="F742" s="814" t="s">
        <v>1741</v>
      </c>
      <c r="G742" s="814" t="s">
        <v>1891</v>
      </c>
      <c r="H742" s="814" t="s">
        <v>329</v>
      </c>
      <c r="I742" s="814" t="s">
        <v>2840</v>
      </c>
      <c r="J742" s="814" t="s">
        <v>1893</v>
      </c>
      <c r="K742" s="814" t="s">
        <v>1885</v>
      </c>
      <c r="L742" s="817">
        <v>39.17</v>
      </c>
      <c r="M742" s="817">
        <v>78.34</v>
      </c>
      <c r="N742" s="814">
        <v>2</v>
      </c>
      <c r="O742" s="818">
        <v>1</v>
      </c>
      <c r="P742" s="817"/>
      <c r="Q742" s="819">
        <v>0</v>
      </c>
      <c r="R742" s="814"/>
      <c r="S742" s="819">
        <v>0</v>
      </c>
      <c r="T742" s="818"/>
      <c r="U742" s="820">
        <v>0</v>
      </c>
    </row>
    <row r="743" spans="1:21" ht="14.45" customHeight="1" x14ac:dyDescent="0.2">
      <c r="A743" s="813">
        <v>12</v>
      </c>
      <c r="B743" s="814" t="s">
        <v>1740</v>
      </c>
      <c r="C743" s="814" t="s">
        <v>1746</v>
      </c>
      <c r="D743" s="815" t="s">
        <v>4046</v>
      </c>
      <c r="E743" s="816" t="s">
        <v>1765</v>
      </c>
      <c r="F743" s="814" t="s">
        <v>1741</v>
      </c>
      <c r="G743" s="814" t="s">
        <v>2679</v>
      </c>
      <c r="H743" s="814" t="s">
        <v>329</v>
      </c>
      <c r="I743" s="814" t="s">
        <v>2680</v>
      </c>
      <c r="J743" s="814" t="s">
        <v>2681</v>
      </c>
      <c r="K743" s="814" t="s">
        <v>2682</v>
      </c>
      <c r="L743" s="817">
        <v>176.32</v>
      </c>
      <c r="M743" s="817">
        <v>176.32</v>
      </c>
      <c r="N743" s="814">
        <v>1</v>
      </c>
      <c r="O743" s="818">
        <v>1</v>
      </c>
      <c r="P743" s="817">
        <v>176.32</v>
      </c>
      <c r="Q743" s="819">
        <v>1</v>
      </c>
      <c r="R743" s="814">
        <v>1</v>
      </c>
      <c r="S743" s="819">
        <v>1</v>
      </c>
      <c r="T743" s="818">
        <v>1</v>
      </c>
      <c r="U743" s="820">
        <v>1</v>
      </c>
    </row>
    <row r="744" spans="1:21" ht="14.45" customHeight="1" x14ac:dyDescent="0.2">
      <c r="A744" s="813">
        <v>12</v>
      </c>
      <c r="B744" s="814" t="s">
        <v>1740</v>
      </c>
      <c r="C744" s="814" t="s">
        <v>1746</v>
      </c>
      <c r="D744" s="815" t="s">
        <v>4046</v>
      </c>
      <c r="E744" s="816" t="s">
        <v>1765</v>
      </c>
      <c r="F744" s="814" t="s">
        <v>1741</v>
      </c>
      <c r="G744" s="814" t="s">
        <v>2679</v>
      </c>
      <c r="H744" s="814" t="s">
        <v>329</v>
      </c>
      <c r="I744" s="814" t="s">
        <v>2841</v>
      </c>
      <c r="J744" s="814" t="s">
        <v>2842</v>
      </c>
      <c r="K744" s="814" t="s">
        <v>2843</v>
      </c>
      <c r="L744" s="817">
        <v>29.39</v>
      </c>
      <c r="M744" s="817">
        <v>29.39</v>
      </c>
      <c r="N744" s="814">
        <v>1</v>
      </c>
      <c r="O744" s="818">
        <v>1</v>
      </c>
      <c r="P744" s="817">
        <v>29.39</v>
      </c>
      <c r="Q744" s="819">
        <v>1</v>
      </c>
      <c r="R744" s="814">
        <v>1</v>
      </c>
      <c r="S744" s="819">
        <v>1</v>
      </c>
      <c r="T744" s="818">
        <v>1</v>
      </c>
      <c r="U744" s="820">
        <v>1</v>
      </c>
    </row>
    <row r="745" spans="1:21" ht="14.45" customHeight="1" x14ac:dyDescent="0.2">
      <c r="A745" s="813">
        <v>12</v>
      </c>
      <c r="B745" s="814" t="s">
        <v>1740</v>
      </c>
      <c r="C745" s="814" t="s">
        <v>1746</v>
      </c>
      <c r="D745" s="815" t="s">
        <v>4046</v>
      </c>
      <c r="E745" s="816" t="s">
        <v>1765</v>
      </c>
      <c r="F745" s="814" t="s">
        <v>1741</v>
      </c>
      <c r="G745" s="814" t="s">
        <v>2679</v>
      </c>
      <c r="H745" s="814" t="s">
        <v>647</v>
      </c>
      <c r="I745" s="814" t="s">
        <v>2844</v>
      </c>
      <c r="J745" s="814" t="s">
        <v>2845</v>
      </c>
      <c r="K745" s="814" t="s">
        <v>2496</v>
      </c>
      <c r="L745" s="817">
        <v>176.32</v>
      </c>
      <c r="M745" s="817">
        <v>352.64</v>
      </c>
      <c r="N745" s="814">
        <v>2</v>
      </c>
      <c r="O745" s="818">
        <v>0.5</v>
      </c>
      <c r="P745" s="817">
        <v>352.64</v>
      </c>
      <c r="Q745" s="819">
        <v>1</v>
      </c>
      <c r="R745" s="814">
        <v>2</v>
      </c>
      <c r="S745" s="819">
        <v>1</v>
      </c>
      <c r="T745" s="818">
        <v>0.5</v>
      </c>
      <c r="U745" s="820">
        <v>1</v>
      </c>
    </row>
    <row r="746" spans="1:21" ht="14.45" customHeight="1" x14ac:dyDescent="0.2">
      <c r="A746" s="813">
        <v>12</v>
      </c>
      <c r="B746" s="814" t="s">
        <v>1740</v>
      </c>
      <c r="C746" s="814" t="s">
        <v>1746</v>
      </c>
      <c r="D746" s="815" t="s">
        <v>4046</v>
      </c>
      <c r="E746" s="816" t="s">
        <v>1765</v>
      </c>
      <c r="F746" s="814" t="s">
        <v>1741</v>
      </c>
      <c r="G746" s="814" t="s">
        <v>2679</v>
      </c>
      <c r="H746" s="814" t="s">
        <v>329</v>
      </c>
      <c r="I746" s="814" t="s">
        <v>2846</v>
      </c>
      <c r="J746" s="814" t="s">
        <v>2842</v>
      </c>
      <c r="K746" s="814" t="s">
        <v>640</v>
      </c>
      <c r="L746" s="817">
        <v>230.51</v>
      </c>
      <c r="M746" s="817">
        <v>230.51</v>
      </c>
      <c r="N746" s="814">
        <v>1</v>
      </c>
      <c r="O746" s="818">
        <v>1</v>
      </c>
      <c r="P746" s="817">
        <v>230.51</v>
      </c>
      <c r="Q746" s="819">
        <v>1</v>
      </c>
      <c r="R746" s="814">
        <v>1</v>
      </c>
      <c r="S746" s="819">
        <v>1</v>
      </c>
      <c r="T746" s="818">
        <v>1</v>
      </c>
      <c r="U746" s="820">
        <v>1</v>
      </c>
    </row>
    <row r="747" spans="1:21" ht="14.45" customHeight="1" x14ac:dyDescent="0.2">
      <c r="A747" s="813">
        <v>12</v>
      </c>
      <c r="B747" s="814" t="s">
        <v>1740</v>
      </c>
      <c r="C747" s="814" t="s">
        <v>1746</v>
      </c>
      <c r="D747" s="815" t="s">
        <v>4046</v>
      </c>
      <c r="E747" s="816" t="s">
        <v>1765</v>
      </c>
      <c r="F747" s="814" t="s">
        <v>1741</v>
      </c>
      <c r="G747" s="814" t="s">
        <v>1900</v>
      </c>
      <c r="H747" s="814" t="s">
        <v>329</v>
      </c>
      <c r="I747" s="814" t="s">
        <v>1901</v>
      </c>
      <c r="J747" s="814" t="s">
        <v>1902</v>
      </c>
      <c r="K747" s="814" t="s">
        <v>1903</v>
      </c>
      <c r="L747" s="817">
        <v>672.43</v>
      </c>
      <c r="M747" s="817">
        <v>5379.44</v>
      </c>
      <c r="N747" s="814">
        <v>8</v>
      </c>
      <c r="O747" s="818">
        <v>3.5</v>
      </c>
      <c r="P747" s="817">
        <v>2689.72</v>
      </c>
      <c r="Q747" s="819">
        <v>0.5</v>
      </c>
      <c r="R747" s="814">
        <v>4</v>
      </c>
      <c r="S747" s="819">
        <v>0.5</v>
      </c>
      <c r="T747" s="818">
        <v>1.5</v>
      </c>
      <c r="U747" s="820">
        <v>0.42857142857142855</v>
      </c>
    </row>
    <row r="748" spans="1:21" ht="14.45" customHeight="1" x14ac:dyDescent="0.2">
      <c r="A748" s="813">
        <v>12</v>
      </c>
      <c r="B748" s="814" t="s">
        <v>1740</v>
      </c>
      <c r="C748" s="814" t="s">
        <v>1746</v>
      </c>
      <c r="D748" s="815" t="s">
        <v>4046</v>
      </c>
      <c r="E748" s="816" t="s">
        <v>1765</v>
      </c>
      <c r="F748" s="814" t="s">
        <v>1741</v>
      </c>
      <c r="G748" s="814" t="s">
        <v>1900</v>
      </c>
      <c r="H748" s="814" t="s">
        <v>329</v>
      </c>
      <c r="I748" s="814" t="s">
        <v>1904</v>
      </c>
      <c r="J748" s="814" t="s">
        <v>1902</v>
      </c>
      <c r="K748" s="814" t="s">
        <v>1905</v>
      </c>
      <c r="L748" s="817">
        <v>1047.94</v>
      </c>
      <c r="M748" s="817">
        <v>15719.100000000002</v>
      </c>
      <c r="N748" s="814">
        <v>15</v>
      </c>
      <c r="O748" s="818">
        <v>3</v>
      </c>
      <c r="P748" s="817">
        <v>6287.64</v>
      </c>
      <c r="Q748" s="819">
        <v>0.39999999999999997</v>
      </c>
      <c r="R748" s="814">
        <v>6</v>
      </c>
      <c r="S748" s="819">
        <v>0.4</v>
      </c>
      <c r="T748" s="818">
        <v>1</v>
      </c>
      <c r="U748" s="820">
        <v>0.33333333333333331</v>
      </c>
    </row>
    <row r="749" spans="1:21" ht="14.45" customHeight="1" x14ac:dyDescent="0.2">
      <c r="A749" s="813">
        <v>12</v>
      </c>
      <c r="B749" s="814" t="s">
        <v>1740</v>
      </c>
      <c r="C749" s="814" t="s">
        <v>1746</v>
      </c>
      <c r="D749" s="815" t="s">
        <v>4046</v>
      </c>
      <c r="E749" s="816" t="s">
        <v>1765</v>
      </c>
      <c r="F749" s="814" t="s">
        <v>1741</v>
      </c>
      <c r="G749" s="814" t="s">
        <v>2643</v>
      </c>
      <c r="H749" s="814" t="s">
        <v>329</v>
      </c>
      <c r="I749" s="814" t="s">
        <v>2847</v>
      </c>
      <c r="J749" s="814" t="s">
        <v>2848</v>
      </c>
      <c r="K749" s="814" t="s">
        <v>689</v>
      </c>
      <c r="L749" s="817">
        <v>52.78</v>
      </c>
      <c r="M749" s="817">
        <v>52.78</v>
      </c>
      <c r="N749" s="814">
        <v>1</v>
      </c>
      <c r="O749" s="818">
        <v>0.5</v>
      </c>
      <c r="P749" s="817">
        <v>52.78</v>
      </c>
      <c r="Q749" s="819">
        <v>1</v>
      </c>
      <c r="R749" s="814">
        <v>1</v>
      </c>
      <c r="S749" s="819">
        <v>1</v>
      </c>
      <c r="T749" s="818">
        <v>0.5</v>
      </c>
      <c r="U749" s="820">
        <v>1</v>
      </c>
    </row>
    <row r="750" spans="1:21" ht="14.45" customHeight="1" x14ac:dyDescent="0.2">
      <c r="A750" s="813">
        <v>12</v>
      </c>
      <c r="B750" s="814" t="s">
        <v>1740</v>
      </c>
      <c r="C750" s="814" t="s">
        <v>1746</v>
      </c>
      <c r="D750" s="815" t="s">
        <v>4046</v>
      </c>
      <c r="E750" s="816" t="s">
        <v>1765</v>
      </c>
      <c r="F750" s="814" t="s">
        <v>1741</v>
      </c>
      <c r="G750" s="814" t="s">
        <v>1844</v>
      </c>
      <c r="H750" s="814" t="s">
        <v>329</v>
      </c>
      <c r="I750" s="814" t="s">
        <v>1845</v>
      </c>
      <c r="J750" s="814" t="s">
        <v>1846</v>
      </c>
      <c r="K750" s="814" t="s">
        <v>816</v>
      </c>
      <c r="L750" s="817">
        <v>35.25</v>
      </c>
      <c r="M750" s="817">
        <v>70.5</v>
      </c>
      <c r="N750" s="814">
        <v>2</v>
      </c>
      <c r="O750" s="818">
        <v>1</v>
      </c>
      <c r="P750" s="817">
        <v>70.5</v>
      </c>
      <c r="Q750" s="819">
        <v>1</v>
      </c>
      <c r="R750" s="814">
        <v>2</v>
      </c>
      <c r="S750" s="819">
        <v>1</v>
      </c>
      <c r="T750" s="818">
        <v>1</v>
      </c>
      <c r="U750" s="820">
        <v>1</v>
      </c>
    </row>
    <row r="751" spans="1:21" ht="14.45" customHeight="1" x14ac:dyDescent="0.2">
      <c r="A751" s="813">
        <v>12</v>
      </c>
      <c r="B751" s="814" t="s">
        <v>1740</v>
      </c>
      <c r="C751" s="814" t="s">
        <v>1746</v>
      </c>
      <c r="D751" s="815" t="s">
        <v>4046</v>
      </c>
      <c r="E751" s="816" t="s">
        <v>1765</v>
      </c>
      <c r="F751" s="814" t="s">
        <v>1741</v>
      </c>
      <c r="G751" s="814" t="s">
        <v>1920</v>
      </c>
      <c r="H751" s="814" t="s">
        <v>329</v>
      </c>
      <c r="I751" s="814" t="s">
        <v>1921</v>
      </c>
      <c r="J751" s="814" t="s">
        <v>1125</v>
      </c>
      <c r="K751" s="814" t="s">
        <v>1922</v>
      </c>
      <c r="L751" s="817">
        <v>208.39</v>
      </c>
      <c r="M751" s="817">
        <v>208.39</v>
      </c>
      <c r="N751" s="814">
        <v>1</v>
      </c>
      <c r="O751" s="818">
        <v>1</v>
      </c>
      <c r="P751" s="817"/>
      <c r="Q751" s="819">
        <v>0</v>
      </c>
      <c r="R751" s="814"/>
      <c r="S751" s="819">
        <v>0</v>
      </c>
      <c r="T751" s="818"/>
      <c r="U751" s="820">
        <v>0</v>
      </c>
    </row>
    <row r="752" spans="1:21" ht="14.45" customHeight="1" x14ac:dyDescent="0.2">
      <c r="A752" s="813">
        <v>12</v>
      </c>
      <c r="B752" s="814" t="s">
        <v>1740</v>
      </c>
      <c r="C752" s="814" t="s">
        <v>1746</v>
      </c>
      <c r="D752" s="815" t="s">
        <v>4046</v>
      </c>
      <c r="E752" s="816" t="s">
        <v>1765</v>
      </c>
      <c r="F752" s="814" t="s">
        <v>1741</v>
      </c>
      <c r="G752" s="814" t="s">
        <v>1927</v>
      </c>
      <c r="H752" s="814" t="s">
        <v>329</v>
      </c>
      <c r="I752" s="814" t="s">
        <v>2849</v>
      </c>
      <c r="J752" s="814" t="s">
        <v>2850</v>
      </c>
      <c r="K752" s="814" t="s">
        <v>1930</v>
      </c>
      <c r="L752" s="817">
        <v>93.49</v>
      </c>
      <c r="M752" s="817">
        <v>186.98</v>
      </c>
      <c r="N752" s="814">
        <v>2</v>
      </c>
      <c r="O752" s="818">
        <v>1</v>
      </c>
      <c r="P752" s="817"/>
      <c r="Q752" s="819">
        <v>0</v>
      </c>
      <c r="R752" s="814"/>
      <c r="S752" s="819">
        <v>0</v>
      </c>
      <c r="T752" s="818"/>
      <c r="U752" s="820">
        <v>0</v>
      </c>
    </row>
    <row r="753" spans="1:21" ht="14.45" customHeight="1" x14ac:dyDescent="0.2">
      <c r="A753" s="813">
        <v>12</v>
      </c>
      <c r="B753" s="814" t="s">
        <v>1740</v>
      </c>
      <c r="C753" s="814" t="s">
        <v>1746</v>
      </c>
      <c r="D753" s="815" t="s">
        <v>4046</v>
      </c>
      <c r="E753" s="816" t="s">
        <v>1765</v>
      </c>
      <c r="F753" s="814" t="s">
        <v>1741</v>
      </c>
      <c r="G753" s="814" t="s">
        <v>1927</v>
      </c>
      <c r="H753" s="814" t="s">
        <v>329</v>
      </c>
      <c r="I753" s="814" t="s">
        <v>2851</v>
      </c>
      <c r="J753" s="814" t="s">
        <v>1929</v>
      </c>
      <c r="K753" s="814" t="s">
        <v>2852</v>
      </c>
      <c r="L753" s="817">
        <v>186.99</v>
      </c>
      <c r="M753" s="817">
        <v>186.99</v>
      </c>
      <c r="N753" s="814">
        <v>1</v>
      </c>
      <c r="O753" s="818">
        <v>1</v>
      </c>
      <c r="P753" s="817">
        <v>186.99</v>
      </c>
      <c r="Q753" s="819">
        <v>1</v>
      </c>
      <c r="R753" s="814">
        <v>1</v>
      </c>
      <c r="S753" s="819">
        <v>1</v>
      </c>
      <c r="T753" s="818">
        <v>1</v>
      </c>
      <c r="U753" s="820">
        <v>1</v>
      </c>
    </row>
    <row r="754" spans="1:21" ht="14.45" customHeight="1" x14ac:dyDescent="0.2">
      <c r="A754" s="813">
        <v>12</v>
      </c>
      <c r="B754" s="814" t="s">
        <v>1740</v>
      </c>
      <c r="C754" s="814" t="s">
        <v>1746</v>
      </c>
      <c r="D754" s="815" t="s">
        <v>4046</v>
      </c>
      <c r="E754" s="816" t="s">
        <v>1765</v>
      </c>
      <c r="F754" s="814" t="s">
        <v>1741</v>
      </c>
      <c r="G754" s="814" t="s">
        <v>2687</v>
      </c>
      <c r="H754" s="814" t="s">
        <v>329</v>
      </c>
      <c r="I754" s="814" t="s">
        <v>2688</v>
      </c>
      <c r="J754" s="814" t="s">
        <v>2689</v>
      </c>
      <c r="K754" s="814" t="s">
        <v>2690</v>
      </c>
      <c r="L754" s="817">
        <v>525.29</v>
      </c>
      <c r="M754" s="817">
        <v>3151.74</v>
      </c>
      <c r="N754" s="814">
        <v>6</v>
      </c>
      <c r="O754" s="818">
        <v>3</v>
      </c>
      <c r="P754" s="817">
        <v>2101.16</v>
      </c>
      <c r="Q754" s="819">
        <v>0.66666666666666663</v>
      </c>
      <c r="R754" s="814">
        <v>4</v>
      </c>
      <c r="S754" s="819">
        <v>0.66666666666666663</v>
      </c>
      <c r="T754" s="818">
        <v>2</v>
      </c>
      <c r="U754" s="820">
        <v>0.66666666666666663</v>
      </c>
    </row>
    <row r="755" spans="1:21" ht="14.45" customHeight="1" x14ac:dyDescent="0.2">
      <c r="A755" s="813">
        <v>12</v>
      </c>
      <c r="B755" s="814" t="s">
        <v>1740</v>
      </c>
      <c r="C755" s="814" t="s">
        <v>1746</v>
      </c>
      <c r="D755" s="815" t="s">
        <v>4046</v>
      </c>
      <c r="E755" s="816" t="s">
        <v>1765</v>
      </c>
      <c r="F755" s="814" t="s">
        <v>1741</v>
      </c>
      <c r="G755" s="814" t="s">
        <v>2853</v>
      </c>
      <c r="H755" s="814" t="s">
        <v>329</v>
      </c>
      <c r="I755" s="814" t="s">
        <v>2854</v>
      </c>
      <c r="J755" s="814" t="s">
        <v>2855</v>
      </c>
      <c r="K755" s="814" t="s">
        <v>2856</v>
      </c>
      <c r="L755" s="817">
        <v>121.76</v>
      </c>
      <c r="M755" s="817">
        <v>121.76</v>
      </c>
      <c r="N755" s="814">
        <v>1</v>
      </c>
      <c r="O755" s="818">
        <v>1</v>
      </c>
      <c r="P755" s="817"/>
      <c r="Q755" s="819">
        <v>0</v>
      </c>
      <c r="R755" s="814"/>
      <c r="S755" s="819">
        <v>0</v>
      </c>
      <c r="T755" s="818"/>
      <c r="U755" s="820">
        <v>0</v>
      </c>
    </row>
    <row r="756" spans="1:21" ht="14.45" customHeight="1" x14ac:dyDescent="0.2">
      <c r="A756" s="813">
        <v>12</v>
      </c>
      <c r="B756" s="814" t="s">
        <v>1740</v>
      </c>
      <c r="C756" s="814" t="s">
        <v>1746</v>
      </c>
      <c r="D756" s="815" t="s">
        <v>4046</v>
      </c>
      <c r="E756" s="816" t="s">
        <v>1765</v>
      </c>
      <c r="F756" s="814" t="s">
        <v>1741</v>
      </c>
      <c r="G756" s="814" t="s">
        <v>1935</v>
      </c>
      <c r="H756" s="814" t="s">
        <v>329</v>
      </c>
      <c r="I756" s="814" t="s">
        <v>1936</v>
      </c>
      <c r="J756" s="814" t="s">
        <v>1937</v>
      </c>
      <c r="K756" s="814" t="s">
        <v>1938</v>
      </c>
      <c r="L756" s="817">
        <v>1740.47</v>
      </c>
      <c r="M756" s="817">
        <v>8702.35</v>
      </c>
      <c r="N756" s="814">
        <v>5</v>
      </c>
      <c r="O756" s="818">
        <v>4.5</v>
      </c>
      <c r="P756" s="817">
        <v>8702.35</v>
      </c>
      <c r="Q756" s="819">
        <v>1</v>
      </c>
      <c r="R756" s="814">
        <v>5</v>
      </c>
      <c r="S756" s="819">
        <v>1</v>
      </c>
      <c r="T756" s="818">
        <v>4.5</v>
      </c>
      <c r="U756" s="820">
        <v>1</v>
      </c>
    </row>
    <row r="757" spans="1:21" ht="14.45" customHeight="1" x14ac:dyDescent="0.2">
      <c r="A757" s="813">
        <v>12</v>
      </c>
      <c r="B757" s="814" t="s">
        <v>1740</v>
      </c>
      <c r="C757" s="814" t="s">
        <v>1746</v>
      </c>
      <c r="D757" s="815" t="s">
        <v>4046</v>
      </c>
      <c r="E757" s="816" t="s">
        <v>1765</v>
      </c>
      <c r="F757" s="814" t="s">
        <v>1741</v>
      </c>
      <c r="G757" s="814" t="s">
        <v>1935</v>
      </c>
      <c r="H757" s="814" t="s">
        <v>329</v>
      </c>
      <c r="I757" s="814" t="s">
        <v>1939</v>
      </c>
      <c r="J757" s="814" t="s">
        <v>1937</v>
      </c>
      <c r="K757" s="814" t="s">
        <v>1940</v>
      </c>
      <c r="L757" s="817">
        <v>870.24</v>
      </c>
      <c r="M757" s="817">
        <v>4351.2000000000007</v>
      </c>
      <c r="N757" s="814">
        <v>5</v>
      </c>
      <c r="O757" s="818">
        <v>5</v>
      </c>
      <c r="P757" s="817">
        <v>2610.7200000000003</v>
      </c>
      <c r="Q757" s="819">
        <v>0.6</v>
      </c>
      <c r="R757" s="814">
        <v>3</v>
      </c>
      <c r="S757" s="819">
        <v>0.6</v>
      </c>
      <c r="T757" s="818">
        <v>3</v>
      </c>
      <c r="U757" s="820">
        <v>0.6</v>
      </c>
    </row>
    <row r="758" spans="1:21" ht="14.45" customHeight="1" x14ac:dyDescent="0.2">
      <c r="A758" s="813">
        <v>12</v>
      </c>
      <c r="B758" s="814" t="s">
        <v>1740</v>
      </c>
      <c r="C758" s="814" t="s">
        <v>1746</v>
      </c>
      <c r="D758" s="815" t="s">
        <v>4046</v>
      </c>
      <c r="E758" s="816" t="s">
        <v>1765</v>
      </c>
      <c r="F758" s="814" t="s">
        <v>1741</v>
      </c>
      <c r="G758" s="814" t="s">
        <v>2459</v>
      </c>
      <c r="H758" s="814" t="s">
        <v>329</v>
      </c>
      <c r="I758" s="814" t="s">
        <v>2647</v>
      </c>
      <c r="J758" s="814" t="s">
        <v>2464</v>
      </c>
      <c r="K758" s="814" t="s">
        <v>2462</v>
      </c>
      <c r="L758" s="817">
        <v>0</v>
      </c>
      <c r="M758" s="817">
        <v>0</v>
      </c>
      <c r="N758" s="814">
        <v>1</v>
      </c>
      <c r="O758" s="818">
        <v>1</v>
      </c>
      <c r="P758" s="817">
        <v>0</v>
      </c>
      <c r="Q758" s="819"/>
      <c r="R758" s="814">
        <v>1</v>
      </c>
      <c r="S758" s="819">
        <v>1</v>
      </c>
      <c r="T758" s="818">
        <v>1</v>
      </c>
      <c r="U758" s="820">
        <v>1</v>
      </c>
    </row>
    <row r="759" spans="1:21" ht="14.45" customHeight="1" x14ac:dyDescent="0.2">
      <c r="A759" s="813">
        <v>12</v>
      </c>
      <c r="B759" s="814" t="s">
        <v>1740</v>
      </c>
      <c r="C759" s="814" t="s">
        <v>1746</v>
      </c>
      <c r="D759" s="815" t="s">
        <v>4046</v>
      </c>
      <c r="E759" s="816" t="s">
        <v>1765</v>
      </c>
      <c r="F759" s="814" t="s">
        <v>1741</v>
      </c>
      <c r="G759" s="814" t="s">
        <v>2303</v>
      </c>
      <c r="H759" s="814" t="s">
        <v>329</v>
      </c>
      <c r="I759" s="814" t="s">
        <v>2304</v>
      </c>
      <c r="J759" s="814" t="s">
        <v>2305</v>
      </c>
      <c r="K759" s="814" t="s">
        <v>2306</v>
      </c>
      <c r="L759" s="817">
        <v>0</v>
      </c>
      <c r="M759" s="817">
        <v>0</v>
      </c>
      <c r="N759" s="814">
        <v>1</v>
      </c>
      <c r="O759" s="818">
        <v>1</v>
      </c>
      <c r="P759" s="817">
        <v>0</v>
      </c>
      <c r="Q759" s="819"/>
      <c r="R759" s="814">
        <v>1</v>
      </c>
      <c r="S759" s="819">
        <v>1</v>
      </c>
      <c r="T759" s="818">
        <v>1</v>
      </c>
      <c r="U759" s="820">
        <v>1</v>
      </c>
    </row>
    <row r="760" spans="1:21" ht="14.45" customHeight="1" x14ac:dyDescent="0.2">
      <c r="A760" s="813">
        <v>12</v>
      </c>
      <c r="B760" s="814" t="s">
        <v>1740</v>
      </c>
      <c r="C760" s="814" t="s">
        <v>1746</v>
      </c>
      <c r="D760" s="815" t="s">
        <v>4046</v>
      </c>
      <c r="E760" s="816" t="s">
        <v>1765</v>
      </c>
      <c r="F760" s="814" t="s">
        <v>1741</v>
      </c>
      <c r="G760" s="814" t="s">
        <v>2857</v>
      </c>
      <c r="H760" s="814" t="s">
        <v>329</v>
      </c>
      <c r="I760" s="814" t="s">
        <v>2858</v>
      </c>
      <c r="J760" s="814" t="s">
        <v>2859</v>
      </c>
      <c r="K760" s="814" t="s">
        <v>2860</v>
      </c>
      <c r="L760" s="817">
        <v>79.64</v>
      </c>
      <c r="M760" s="817">
        <v>79.64</v>
      </c>
      <c r="N760" s="814">
        <v>1</v>
      </c>
      <c r="O760" s="818">
        <v>0.5</v>
      </c>
      <c r="P760" s="817">
        <v>79.64</v>
      </c>
      <c r="Q760" s="819">
        <v>1</v>
      </c>
      <c r="R760" s="814">
        <v>1</v>
      </c>
      <c r="S760" s="819">
        <v>1</v>
      </c>
      <c r="T760" s="818">
        <v>0.5</v>
      </c>
      <c r="U760" s="820">
        <v>1</v>
      </c>
    </row>
    <row r="761" spans="1:21" ht="14.45" customHeight="1" x14ac:dyDescent="0.2">
      <c r="A761" s="813">
        <v>12</v>
      </c>
      <c r="B761" s="814" t="s">
        <v>1740</v>
      </c>
      <c r="C761" s="814" t="s">
        <v>1746</v>
      </c>
      <c r="D761" s="815" t="s">
        <v>4046</v>
      </c>
      <c r="E761" s="816" t="s">
        <v>1765</v>
      </c>
      <c r="F761" s="814" t="s">
        <v>1741</v>
      </c>
      <c r="G761" s="814" t="s">
        <v>1949</v>
      </c>
      <c r="H761" s="814" t="s">
        <v>329</v>
      </c>
      <c r="I761" s="814" t="s">
        <v>2650</v>
      </c>
      <c r="J761" s="814" t="s">
        <v>1951</v>
      </c>
      <c r="K761" s="814" t="s">
        <v>1952</v>
      </c>
      <c r="L761" s="817">
        <v>49.04</v>
      </c>
      <c r="M761" s="817">
        <v>49.04</v>
      </c>
      <c r="N761" s="814">
        <v>1</v>
      </c>
      <c r="O761" s="818">
        <v>0.5</v>
      </c>
      <c r="P761" s="817">
        <v>49.04</v>
      </c>
      <c r="Q761" s="819">
        <v>1</v>
      </c>
      <c r="R761" s="814">
        <v>1</v>
      </c>
      <c r="S761" s="819">
        <v>1</v>
      </c>
      <c r="T761" s="818">
        <v>0.5</v>
      </c>
      <c r="U761" s="820">
        <v>1</v>
      </c>
    </row>
    <row r="762" spans="1:21" ht="14.45" customHeight="1" x14ac:dyDescent="0.2">
      <c r="A762" s="813">
        <v>12</v>
      </c>
      <c r="B762" s="814" t="s">
        <v>1740</v>
      </c>
      <c r="C762" s="814" t="s">
        <v>1746</v>
      </c>
      <c r="D762" s="815" t="s">
        <v>4046</v>
      </c>
      <c r="E762" s="816" t="s">
        <v>1765</v>
      </c>
      <c r="F762" s="814" t="s">
        <v>1741</v>
      </c>
      <c r="G762" s="814" t="s">
        <v>1840</v>
      </c>
      <c r="H762" s="814" t="s">
        <v>329</v>
      </c>
      <c r="I762" s="814" t="s">
        <v>1953</v>
      </c>
      <c r="J762" s="814" t="s">
        <v>1842</v>
      </c>
      <c r="K762" s="814" t="s">
        <v>1954</v>
      </c>
      <c r="L762" s="817">
        <v>45.89</v>
      </c>
      <c r="M762" s="817">
        <v>91.78</v>
      </c>
      <c r="N762" s="814">
        <v>2</v>
      </c>
      <c r="O762" s="818">
        <v>1</v>
      </c>
      <c r="P762" s="817"/>
      <c r="Q762" s="819">
        <v>0</v>
      </c>
      <c r="R762" s="814"/>
      <c r="S762" s="819">
        <v>0</v>
      </c>
      <c r="T762" s="818"/>
      <c r="U762" s="820">
        <v>0</v>
      </c>
    </row>
    <row r="763" spans="1:21" ht="14.45" customHeight="1" x14ac:dyDescent="0.2">
      <c r="A763" s="813">
        <v>12</v>
      </c>
      <c r="B763" s="814" t="s">
        <v>1740</v>
      </c>
      <c r="C763" s="814" t="s">
        <v>1746</v>
      </c>
      <c r="D763" s="815" t="s">
        <v>4046</v>
      </c>
      <c r="E763" s="816" t="s">
        <v>1765</v>
      </c>
      <c r="F763" s="814" t="s">
        <v>1741</v>
      </c>
      <c r="G763" s="814" t="s">
        <v>1840</v>
      </c>
      <c r="H763" s="814" t="s">
        <v>329</v>
      </c>
      <c r="I763" s="814" t="s">
        <v>1841</v>
      </c>
      <c r="J763" s="814" t="s">
        <v>1842</v>
      </c>
      <c r="K763" s="814" t="s">
        <v>1843</v>
      </c>
      <c r="L763" s="817">
        <v>91.78</v>
      </c>
      <c r="M763" s="817">
        <v>826.02</v>
      </c>
      <c r="N763" s="814">
        <v>9</v>
      </c>
      <c r="O763" s="818">
        <v>2</v>
      </c>
      <c r="P763" s="817">
        <v>367.12</v>
      </c>
      <c r="Q763" s="819">
        <v>0.44444444444444448</v>
      </c>
      <c r="R763" s="814">
        <v>4</v>
      </c>
      <c r="S763" s="819">
        <v>0.44444444444444442</v>
      </c>
      <c r="T763" s="818">
        <v>0.5</v>
      </c>
      <c r="U763" s="820">
        <v>0.25</v>
      </c>
    </row>
    <row r="764" spans="1:21" ht="14.45" customHeight="1" x14ac:dyDescent="0.2">
      <c r="A764" s="813">
        <v>12</v>
      </c>
      <c r="B764" s="814" t="s">
        <v>1740</v>
      </c>
      <c r="C764" s="814" t="s">
        <v>1746</v>
      </c>
      <c r="D764" s="815" t="s">
        <v>4046</v>
      </c>
      <c r="E764" s="816" t="s">
        <v>1765</v>
      </c>
      <c r="F764" s="814" t="s">
        <v>1741</v>
      </c>
      <c r="G764" s="814" t="s">
        <v>2861</v>
      </c>
      <c r="H764" s="814" t="s">
        <v>329</v>
      </c>
      <c r="I764" s="814" t="s">
        <v>2862</v>
      </c>
      <c r="J764" s="814" t="s">
        <v>2863</v>
      </c>
      <c r="K764" s="814" t="s">
        <v>2864</v>
      </c>
      <c r="L764" s="817">
        <v>0</v>
      </c>
      <c r="M764" s="817">
        <v>0</v>
      </c>
      <c r="N764" s="814">
        <v>1</v>
      </c>
      <c r="O764" s="818">
        <v>1</v>
      </c>
      <c r="P764" s="817"/>
      <c r="Q764" s="819"/>
      <c r="R764" s="814"/>
      <c r="S764" s="819">
        <v>0</v>
      </c>
      <c r="T764" s="818"/>
      <c r="U764" s="820">
        <v>0</v>
      </c>
    </row>
    <row r="765" spans="1:21" ht="14.45" customHeight="1" x14ac:dyDescent="0.2">
      <c r="A765" s="813">
        <v>12</v>
      </c>
      <c r="B765" s="814" t="s">
        <v>1740</v>
      </c>
      <c r="C765" s="814" t="s">
        <v>1746</v>
      </c>
      <c r="D765" s="815" t="s">
        <v>4046</v>
      </c>
      <c r="E765" s="816" t="s">
        <v>1765</v>
      </c>
      <c r="F765" s="814" t="s">
        <v>1741</v>
      </c>
      <c r="G765" s="814" t="s">
        <v>2320</v>
      </c>
      <c r="H765" s="814" t="s">
        <v>329</v>
      </c>
      <c r="I765" s="814" t="s">
        <v>2865</v>
      </c>
      <c r="J765" s="814" t="s">
        <v>2475</v>
      </c>
      <c r="K765" s="814" t="s">
        <v>2289</v>
      </c>
      <c r="L765" s="817">
        <v>0</v>
      </c>
      <c r="M765" s="817">
        <v>0</v>
      </c>
      <c r="N765" s="814">
        <v>1</v>
      </c>
      <c r="O765" s="818">
        <v>1</v>
      </c>
      <c r="P765" s="817">
        <v>0</v>
      </c>
      <c r="Q765" s="819"/>
      <c r="R765" s="814">
        <v>1</v>
      </c>
      <c r="S765" s="819">
        <v>1</v>
      </c>
      <c r="T765" s="818">
        <v>1</v>
      </c>
      <c r="U765" s="820">
        <v>1</v>
      </c>
    </row>
    <row r="766" spans="1:21" ht="14.45" customHeight="1" x14ac:dyDescent="0.2">
      <c r="A766" s="813">
        <v>12</v>
      </c>
      <c r="B766" s="814" t="s">
        <v>1740</v>
      </c>
      <c r="C766" s="814" t="s">
        <v>1746</v>
      </c>
      <c r="D766" s="815" t="s">
        <v>4046</v>
      </c>
      <c r="E766" s="816" t="s">
        <v>1765</v>
      </c>
      <c r="F766" s="814" t="s">
        <v>1741</v>
      </c>
      <c r="G766" s="814" t="s">
        <v>2866</v>
      </c>
      <c r="H766" s="814" t="s">
        <v>329</v>
      </c>
      <c r="I766" s="814" t="s">
        <v>2867</v>
      </c>
      <c r="J766" s="814" t="s">
        <v>2868</v>
      </c>
      <c r="K766" s="814" t="s">
        <v>2869</v>
      </c>
      <c r="L766" s="817">
        <v>52.75</v>
      </c>
      <c r="M766" s="817">
        <v>52.75</v>
      </c>
      <c r="N766" s="814">
        <v>1</v>
      </c>
      <c r="O766" s="818">
        <v>1</v>
      </c>
      <c r="P766" s="817"/>
      <c r="Q766" s="819">
        <v>0</v>
      </c>
      <c r="R766" s="814"/>
      <c r="S766" s="819">
        <v>0</v>
      </c>
      <c r="T766" s="818"/>
      <c r="U766" s="820">
        <v>0</v>
      </c>
    </row>
    <row r="767" spans="1:21" ht="14.45" customHeight="1" x14ac:dyDescent="0.2">
      <c r="A767" s="813">
        <v>12</v>
      </c>
      <c r="B767" s="814" t="s">
        <v>1740</v>
      </c>
      <c r="C767" s="814" t="s">
        <v>1746</v>
      </c>
      <c r="D767" s="815" t="s">
        <v>4046</v>
      </c>
      <c r="E767" s="816" t="s">
        <v>1765</v>
      </c>
      <c r="F767" s="814" t="s">
        <v>1741</v>
      </c>
      <c r="G767" s="814" t="s">
        <v>2324</v>
      </c>
      <c r="H767" s="814" t="s">
        <v>329</v>
      </c>
      <c r="I767" s="814" t="s">
        <v>2870</v>
      </c>
      <c r="J767" s="814" t="s">
        <v>2871</v>
      </c>
      <c r="K767" s="814" t="s">
        <v>2872</v>
      </c>
      <c r="L767" s="817">
        <v>240.02</v>
      </c>
      <c r="M767" s="817">
        <v>480.04</v>
      </c>
      <c r="N767" s="814">
        <v>2</v>
      </c>
      <c r="O767" s="818">
        <v>0.5</v>
      </c>
      <c r="P767" s="817">
        <v>480.04</v>
      </c>
      <c r="Q767" s="819">
        <v>1</v>
      </c>
      <c r="R767" s="814">
        <v>2</v>
      </c>
      <c r="S767" s="819">
        <v>1</v>
      </c>
      <c r="T767" s="818">
        <v>0.5</v>
      </c>
      <c r="U767" s="820">
        <v>1</v>
      </c>
    </row>
    <row r="768" spans="1:21" ht="14.45" customHeight="1" x14ac:dyDescent="0.2">
      <c r="A768" s="813">
        <v>12</v>
      </c>
      <c r="B768" s="814" t="s">
        <v>1740</v>
      </c>
      <c r="C768" s="814" t="s">
        <v>1746</v>
      </c>
      <c r="D768" s="815" t="s">
        <v>4046</v>
      </c>
      <c r="E768" s="816" t="s">
        <v>1765</v>
      </c>
      <c r="F768" s="814" t="s">
        <v>1741</v>
      </c>
      <c r="G768" s="814" t="s">
        <v>1958</v>
      </c>
      <c r="H768" s="814" t="s">
        <v>329</v>
      </c>
      <c r="I768" s="814" t="s">
        <v>1959</v>
      </c>
      <c r="J768" s="814" t="s">
        <v>1960</v>
      </c>
      <c r="K768" s="814" t="s">
        <v>1016</v>
      </c>
      <c r="L768" s="817">
        <v>163.54</v>
      </c>
      <c r="M768" s="817">
        <v>163.54</v>
      </c>
      <c r="N768" s="814">
        <v>1</v>
      </c>
      <c r="O768" s="818">
        <v>0.5</v>
      </c>
      <c r="P768" s="817">
        <v>163.54</v>
      </c>
      <c r="Q768" s="819">
        <v>1</v>
      </c>
      <c r="R768" s="814">
        <v>1</v>
      </c>
      <c r="S768" s="819">
        <v>1</v>
      </c>
      <c r="T768" s="818">
        <v>0.5</v>
      </c>
      <c r="U768" s="820">
        <v>1</v>
      </c>
    </row>
    <row r="769" spans="1:21" ht="14.45" customHeight="1" x14ac:dyDescent="0.2">
      <c r="A769" s="813">
        <v>12</v>
      </c>
      <c r="B769" s="814" t="s">
        <v>1740</v>
      </c>
      <c r="C769" s="814" t="s">
        <v>1746</v>
      </c>
      <c r="D769" s="815" t="s">
        <v>4046</v>
      </c>
      <c r="E769" s="816" t="s">
        <v>1765</v>
      </c>
      <c r="F769" s="814" t="s">
        <v>1741</v>
      </c>
      <c r="G769" s="814" t="s">
        <v>2873</v>
      </c>
      <c r="H769" s="814" t="s">
        <v>647</v>
      </c>
      <c r="I769" s="814" t="s">
        <v>2874</v>
      </c>
      <c r="J769" s="814" t="s">
        <v>1538</v>
      </c>
      <c r="K769" s="814" t="s">
        <v>2875</v>
      </c>
      <c r="L769" s="817">
        <v>118.65</v>
      </c>
      <c r="M769" s="817">
        <v>118.65</v>
      </c>
      <c r="N769" s="814">
        <v>1</v>
      </c>
      <c r="O769" s="818">
        <v>1</v>
      </c>
      <c r="P769" s="817"/>
      <c r="Q769" s="819">
        <v>0</v>
      </c>
      <c r="R769" s="814"/>
      <c r="S769" s="819">
        <v>0</v>
      </c>
      <c r="T769" s="818"/>
      <c r="U769" s="820">
        <v>0</v>
      </c>
    </row>
    <row r="770" spans="1:21" ht="14.45" customHeight="1" x14ac:dyDescent="0.2">
      <c r="A770" s="813">
        <v>12</v>
      </c>
      <c r="B770" s="814" t="s">
        <v>1740</v>
      </c>
      <c r="C770" s="814" t="s">
        <v>1746</v>
      </c>
      <c r="D770" s="815" t="s">
        <v>4046</v>
      </c>
      <c r="E770" s="816" t="s">
        <v>1765</v>
      </c>
      <c r="F770" s="814" t="s">
        <v>1741</v>
      </c>
      <c r="G770" s="814" t="s">
        <v>2782</v>
      </c>
      <c r="H770" s="814" t="s">
        <v>329</v>
      </c>
      <c r="I770" s="814" t="s">
        <v>2783</v>
      </c>
      <c r="J770" s="814" t="s">
        <v>1244</v>
      </c>
      <c r="K770" s="814" t="s">
        <v>2784</v>
      </c>
      <c r="L770" s="817">
        <v>34.19</v>
      </c>
      <c r="M770" s="817">
        <v>34.19</v>
      </c>
      <c r="N770" s="814">
        <v>1</v>
      </c>
      <c r="O770" s="818">
        <v>1</v>
      </c>
      <c r="P770" s="817"/>
      <c r="Q770" s="819">
        <v>0</v>
      </c>
      <c r="R770" s="814"/>
      <c r="S770" s="819">
        <v>0</v>
      </c>
      <c r="T770" s="818"/>
      <c r="U770" s="820">
        <v>0</v>
      </c>
    </row>
    <row r="771" spans="1:21" ht="14.45" customHeight="1" x14ac:dyDescent="0.2">
      <c r="A771" s="813">
        <v>12</v>
      </c>
      <c r="B771" s="814" t="s">
        <v>1740</v>
      </c>
      <c r="C771" s="814" t="s">
        <v>1746</v>
      </c>
      <c r="D771" s="815" t="s">
        <v>4046</v>
      </c>
      <c r="E771" s="816" t="s">
        <v>1765</v>
      </c>
      <c r="F771" s="814" t="s">
        <v>1741</v>
      </c>
      <c r="G771" s="814" t="s">
        <v>1791</v>
      </c>
      <c r="H771" s="814" t="s">
        <v>647</v>
      </c>
      <c r="I771" s="814" t="s">
        <v>1468</v>
      </c>
      <c r="J771" s="814" t="s">
        <v>827</v>
      </c>
      <c r="K771" s="814" t="s">
        <v>1469</v>
      </c>
      <c r="L771" s="817">
        <v>736.33</v>
      </c>
      <c r="M771" s="817">
        <v>1472.66</v>
      </c>
      <c r="N771" s="814">
        <v>2</v>
      </c>
      <c r="O771" s="818">
        <v>1.5</v>
      </c>
      <c r="P771" s="817">
        <v>736.33</v>
      </c>
      <c r="Q771" s="819">
        <v>0.5</v>
      </c>
      <c r="R771" s="814">
        <v>1</v>
      </c>
      <c r="S771" s="819">
        <v>0.5</v>
      </c>
      <c r="T771" s="818">
        <v>1</v>
      </c>
      <c r="U771" s="820">
        <v>0.66666666666666663</v>
      </c>
    </row>
    <row r="772" spans="1:21" ht="14.45" customHeight="1" x14ac:dyDescent="0.2">
      <c r="A772" s="813">
        <v>12</v>
      </c>
      <c r="B772" s="814" t="s">
        <v>1740</v>
      </c>
      <c r="C772" s="814" t="s">
        <v>1746</v>
      </c>
      <c r="D772" s="815" t="s">
        <v>4046</v>
      </c>
      <c r="E772" s="816" t="s">
        <v>1765</v>
      </c>
      <c r="F772" s="814" t="s">
        <v>1741</v>
      </c>
      <c r="G772" s="814" t="s">
        <v>1791</v>
      </c>
      <c r="H772" s="814" t="s">
        <v>647</v>
      </c>
      <c r="I772" s="814" t="s">
        <v>1472</v>
      </c>
      <c r="J772" s="814" t="s">
        <v>827</v>
      </c>
      <c r="K772" s="814" t="s">
        <v>1473</v>
      </c>
      <c r="L772" s="817">
        <v>490.89</v>
      </c>
      <c r="M772" s="817">
        <v>490.89</v>
      </c>
      <c r="N772" s="814">
        <v>1</v>
      </c>
      <c r="O772" s="818">
        <v>1</v>
      </c>
      <c r="P772" s="817"/>
      <c r="Q772" s="819">
        <v>0</v>
      </c>
      <c r="R772" s="814"/>
      <c r="S772" s="819">
        <v>0</v>
      </c>
      <c r="T772" s="818"/>
      <c r="U772" s="820">
        <v>0</v>
      </c>
    </row>
    <row r="773" spans="1:21" ht="14.45" customHeight="1" x14ac:dyDescent="0.2">
      <c r="A773" s="813">
        <v>12</v>
      </c>
      <c r="B773" s="814" t="s">
        <v>1740</v>
      </c>
      <c r="C773" s="814" t="s">
        <v>1746</v>
      </c>
      <c r="D773" s="815" t="s">
        <v>4046</v>
      </c>
      <c r="E773" s="816" t="s">
        <v>1765</v>
      </c>
      <c r="F773" s="814" t="s">
        <v>1741</v>
      </c>
      <c r="G773" s="814" t="s">
        <v>1791</v>
      </c>
      <c r="H773" s="814" t="s">
        <v>647</v>
      </c>
      <c r="I773" s="814" t="s">
        <v>1464</v>
      </c>
      <c r="J773" s="814" t="s">
        <v>827</v>
      </c>
      <c r="K773" s="814" t="s">
        <v>1465</v>
      </c>
      <c r="L773" s="817">
        <v>923.74</v>
      </c>
      <c r="M773" s="817">
        <v>1847.48</v>
      </c>
      <c r="N773" s="814">
        <v>2</v>
      </c>
      <c r="O773" s="818">
        <v>1.5</v>
      </c>
      <c r="P773" s="817">
        <v>923.74</v>
      </c>
      <c r="Q773" s="819">
        <v>0.5</v>
      </c>
      <c r="R773" s="814">
        <v>1</v>
      </c>
      <c r="S773" s="819">
        <v>0.5</v>
      </c>
      <c r="T773" s="818">
        <v>1</v>
      </c>
      <c r="U773" s="820">
        <v>0.66666666666666663</v>
      </c>
    </row>
    <row r="774" spans="1:21" ht="14.45" customHeight="1" x14ac:dyDescent="0.2">
      <c r="A774" s="813">
        <v>12</v>
      </c>
      <c r="B774" s="814" t="s">
        <v>1740</v>
      </c>
      <c r="C774" s="814" t="s">
        <v>1746</v>
      </c>
      <c r="D774" s="815" t="s">
        <v>4046</v>
      </c>
      <c r="E774" s="816" t="s">
        <v>1765</v>
      </c>
      <c r="F774" s="814" t="s">
        <v>1741</v>
      </c>
      <c r="G774" s="814" t="s">
        <v>1791</v>
      </c>
      <c r="H774" s="814" t="s">
        <v>647</v>
      </c>
      <c r="I774" s="814" t="s">
        <v>1464</v>
      </c>
      <c r="J774" s="814" t="s">
        <v>827</v>
      </c>
      <c r="K774" s="814" t="s">
        <v>1465</v>
      </c>
      <c r="L774" s="817">
        <v>923.75</v>
      </c>
      <c r="M774" s="817">
        <v>923.75</v>
      </c>
      <c r="N774" s="814">
        <v>1</v>
      </c>
      <c r="O774" s="818">
        <v>1</v>
      </c>
      <c r="P774" s="817"/>
      <c r="Q774" s="819">
        <v>0</v>
      </c>
      <c r="R774" s="814"/>
      <c r="S774" s="819">
        <v>0</v>
      </c>
      <c r="T774" s="818"/>
      <c r="U774" s="820">
        <v>0</v>
      </c>
    </row>
    <row r="775" spans="1:21" ht="14.45" customHeight="1" x14ac:dyDescent="0.2">
      <c r="A775" s="813">
        <v>12</v>
      </c>
      <c r="B775" s="814" t="s">
        <v>1740</v>
      </c>
      <c r="C775" s="814" t="s">
        <v>1746</v>
      </c>
      <c r="D775" s="815" t="s">
        <v>4046</v>
      </c>
      <c r="E775" s="816" t="s">
        <v>1765</v>
      </c>
      <c r="F775" s="814" t="s">
        <v>1741</v>
      </c>
      <c r="G775" s="814" t="s">
        <v>1977</v>
      </c>
      <c r="H775" s="814" t="s">
        <v>329</v>
      </c>
      <c r="I775" s="814" t="s">
        <v>1978</v>
      </c>
      <c r="J775" s="814" t="s">
        <v>1979</v>
      </c>
      <c r="K775" s="814" t="s">
        <v>1804</v>
      </c>
      <c r="L775" s="817">
        <v>35.25</v>
      </c>
      <c r="M775" s="817">
        <v>35.25</v>
      </c>
      <c r="N775" s="814">
        <v>1</v>
      </c>
      <c r="O775" s="818">
        <v>0.5</v>
      </c>
      <c r="P775" s="817"/>
      <c r="Q775" s="819">
        <v>0</v>
      </c>
      <c r="R775" s="814"/>
      <c r="S775" s="819">
        <v>0</v>
      </c>
      <c r="T775" s="818"/>
      <c r="U775" s="820">
        <v>0</v>
      </c>
    </row>
    <row r="776" spans="1:21" ht="14.45" customHeight="1" x14ac:dyDescent="0.2">
      <c r="A776" s="813">
        <v>12</v>
      </c>
      <c r="B776" s="814" t="s">
        <v>1740</v>
      </c>
      <c r="C776" s="814" t="s">
        <v>1746</v>
      </c>
      <c r="D776" s="815" t="s">
        <v>4046</v>
      </c>
      <c r="E776" s="816" t="s">
        <v>1765</v>
      </c>
      <c r="F776" s="814" t="s">
        <v>1741</v>
      </c>
      <c r="G776" s="814" t="s">
        <v>1801</v>
      </c>
      <c r="H776" s="814" t="s">
        <v>329</v>
      </c>
      <c r="I776" s="814" t="s">
        <v>1802</v>
      </c>
      <c r="J776" s="814" t="s">
        <v>1803</v>
      </c>
      <c r="K776" s="814" t="s">
        <v>1804</v>
      </c>
      <c r="L776" s="817">
        <v>174.59</v>
      </c>
      <c r="M776" s="817">
        <v>4713.93</v>
      </c>
      <c r="N776" s="814">
        <v>27</v>
      </c>
      <c r="O776" s="818">
        <v>12</v>
      </c>
      <c r="P776" s="817">
        <v>2095.08</v>
      </c>
      <c r="Q776" s="819">
        <v>0.44444444444444442</v>
      </c>
      <c r="R776" s="814">
        <v>12</v>
      </c>
      <c r="S776" s="819">
        <v>0.44444444444444442</v>
      </c>
      <c r="T776" s="818">
        <v>7</v>
      </c>
      <c r="U776" s="820">
        <v>0.58333333333333337</v>
      </c>
    </row>
    <row r="777" spans="1:21" ht="14.45" customHeight="1" x14ac:dyDescent="0.2">
      <c r="A777" s="813">
        <v>12</v>
      </c>
      <c r="B777" s="814" t="s">
        <v>1740</v>
      </c>
      <c r="C777" s="814" t="s">
        <v>1746</v>
      </c>
      <c r="D777" s="815" t="s">
        <v>4046</v>
      </c>
      <c r="E777" s="816" t="s">
        <v>1765</v>
      </c>
      <c r="F777" s="814" t="s">
        <v>1741</v>
      </c>
      <c r="G777" s="814" t="s">
        <v>1985</v>
      </c>
      <c r="H777" s="814" t="s">
        <v>329</v>
      </c>
      <c r="I777" s="814" t="s">
        <v>2876</v>
      </c>
      <c r="J777" s="814" t="s">
        <v>1990</v>
      </c>
      <c r="K777" s="814" t="s">
        <v>2877</v>
      </c>
      <c r="L777" s="817">
        <v>113.61</v>
      </c>
      <c r="M777" s="817">
        <v>113.61</v>
      </c>
      <c r="N777" s="814">
        <v>1</v>
      </c>
      <c r="O777" s="818">
        <v>1</v>
      </c>
      <c r="P777" s="817"/>
      <c r="Q777" s="819">
        <v>0</v>
      </c>
      <c r="R777" s="814"/>
      <c r="S777" s="819">
        <v>0</v>
      </c>
      <c r="T777" s="818"/>
      <c r="U777" s="820">
        <v>0</v>
      </c>
    </row>
    <row r="778" spans="1:21" ht="14.45" customHeight="1" x14ac:dyDescent="0.2">
      <c r="A778" s="813">
        <v>12</v>
      </c>
      <c r="B778" s="814" t="s">
        <v>1740</v>
      </c>
      <c r="C778" s="814" t="s">
        <v>1746</v>
      </c>
      <c r="D778" s="815" t="s">
        <v>4046</v>
      </c>
      <c r="E778" s="816" t="s">
        <v>1765</v>
      </c>
      <c r="F778" s="814" t="s">
        <v>1741</v>
      </c>
      <c r="G778" s="814" t="s">
        <v>1992</v>
      </c>
      <c r="H778" s="814" t="s">
        <v>329</v>
      </c>
      <c r="I778" s="814" t="s">
        <v>1993</v>
      </c>
      <c r="J778" s="814" t="s">
        <v>1994</v>
      </c>
      <c r="K778" s="814" t="s">
        <v>1995</v>
      </c>
      <c r="L778" s="817">
        <v>78.33</v>
      </c>
      <c r="M778" s="817">
        <v>313.32</v>
      </c>
      <c r="N778" s="814">
        <v>4</v>
      </c>
      <c r="O778" s="818">
        <v>3</v>
      </c>
      <c r="P778" s="817">
        <v>234.99</v>
      </c>
      <c r="Q778" s="819">
        <v>0.75</v>
      </c>
      <c r="R778" s="814">
        <v>3</v>
      </c>
      <c r="S778" s="819">
        <v>0.75</v>
      </c>
      <c r="T778" s="818">
        <v>2</v>
      </c>
      <c r="U778" s="820">
        <v>0.66666666666666663</v>
      </c>
    </row>
    <row r="779" spans="1:21" ht="14.45" customHeight="1" x14ac:dyDescent="0.2">
      <c r="A779" s="813">
        <v>12</v>
      </c>
      <c r="B779" s="814" t="s">
        <v>1740</v>
      </c>
      <c r="C779" s="814" t="s">
        <v>1746</v>
      </c>
      <c r="D779" s="815" t="s">
        <v>4046</v>
      </c>
      <c r="E779" s="816" t="s">
        <v>1765</v>
      </c>
      <c r="F779" s="814" t="s">
        <v>1741</v>
      </c>
      <c r="G779" s="814" t="s">
        <v>2000</v>
      </c>
      <c r="H779" s="814" t="s">
        <v>329</v>
      </c>
      <c r="I779" s="814" t="s">
        <v>2878</v>
      </c>
      <c r="J779" s="814" t="s">
        <v>1128</v>
      </c>
      <c r="K779" s="814" t="s">
        <v>1129</v>
      </c>
      <c r="L779" s="817">
        <v>119.84</v>
      </c>
      <c r="M779" s="817">
        <v>239.68</v>
      </c>
      <c r="N779" s="814">
        <v>2</v>
      </c>
      <c r="O779" s="818">
        <v>1</v>
      </c>
      <c r="P779" s="817"/>
      <c r="Q779" s="819">
        <v>0</v>
      </c>
      <c r="R779" s="814"/>
      <c r="S779" s="819">
        <v>0</v>
      </c>
      <c r="T779" s="818"/>
      <c r="U779" s="820">
        <v>0</v>
      </c>
    </row>
    <row r="780" spans="1:21" ht="14.45" customHeight="1" x14ac:dyDescent="0.2">
      <c r="A780" s="813">
        <v>12</v>
      </c>
      <c r="B780" s="814" t="s">
        <v>1740</v>
      </c>
      <c r="C780" s="814" t="s">
        <v>1746</v>
      </c>
      <c r="D780" s="815" t="s">
        <v>4046</v>
      </c>
      <c r="E780" s="816" t="s">
        <v>1765</v>
      </c>
      <c r="F780" s="814" t="s">
        <v>1741</v>
      </c>
      <c r="G780" s="814" t="s">
        <v>1832</v>
      </c>
      <c r="H780" s="814" t="s">
        <v>329</v>
      </c>
      <c r="I780" s="814" t="s">
        <v>1833</v>
      </c>
      <c r="J780" s="814" t="s">
        <v>652</v>
      </c>
      <c r="K780" s="814" t="s">
        <v>1834</v>
      </c>
      <c r="L780" s="817">
        <v>127.91</v>
      </c>
      <c r="M780" s="817">
        <v>1279.0999999999999</v>
      </c>
      <c r="N780" s="814">
        <v>10</v>
      </c>
      <c r="O780" s="818">
        <v>7</v>
      </c>
      <c r="P780" s="817">
        <v>639.54999999999995</v>
      </c>
      <c r="Q780" s="819">
        <v>0.5</v>
      </c>
      <c r="R780" s="814">
        <v>5</v>
      </c>
      <c r="S780" s="819">
        <v>0.5</v>
      </c>
      <c r="T780" s="818">
        <v>3</v>
      </c>
      <c r="U780" s="820">
        <v>0.42857142857142855</v>
      </c>
    </row>
    <row r="781" spans="1:21" ht="14.45" customHeight="1" x14ac:dyDescent="0.2">
      <c r="A781" s="813">
        <v>12</v>
      </c>
      <c r="B781" s="814" t="s">
        <v>1740</v>
      </c>
      <c r="C781" s="814" t="s">
        <v>1746</v>
      </c>
      <c r="D781" s="815" t="s">
        <v>4046</v>
      </c>
      <c r="E781" s="816" t="s">
        <v>1765</v>
      </c>
      <c r="F781" s="814" t="s">
        <v>1741</v>
      </c>
      <c r="G781" s="814" t="s">
        <v>2879</v>
      </c>
      <c r="H781" s="814" t="s">
        <v>647</v>
      </c>
      <c r="I781" s="814" t="s">
        <v>2880</v>
      </c>
      <c r="J781" s="814" t="s">
        <v>1058</v>
      </c>
      <c r="K781" s="814" t="s">
        <v>2881</v>
      </c>
      <c r="L781" s="817">
        <v>320.20999999999998</v>
      </c>
      <c r="M781" s="817">
        <v>640.41999999999996</v>
      </c>
      <c r="N781" s="814">
        <v>2</v>
      </c>
      <c r="O781" s="818">
        <v>1</v>
      </c>
      <c r="P781" s="817"/>
      <c r="Q781" s="819">
        <v>0</v>
      </c>
      <c r="R781" s="814"/>
      <c r="S781" s="819">
        <v>0</v>
      </c>
      <c r="T781" s="818"/>
      <c r="U781" s="820">
        <v>0</v>
      </c>
    </row>
    <row r="782" spans="1:21" ht="14.45" customHeight="1" x14ac:dyDescent="0.2">
      <c r="A782" s="813">
        <v>12</v>
      </c>
      <c r="B782" s="814" t="s">
        <v>1740</v>
      </c>
      <c r="C782" s="814" t="s">
        <v>1746</v>
      </c>
      <c r="D782" s="815" t="s">
        <v>4046</v>
      </c>
      <c r="E782" s="816" t="s">
        <v>1765</v>
      </c>
      <c r="F782" s="814" t="s">
        <v>1741</v>
      </c>
      <c r="G782" s="814" t="s">
        <v>1792</v>
      </c>
      <c r="H782" s="814" t="s">
        <v>329</v>
      </c>
      <c r="I782" s="814" t="s">
        <v>2012</v>
      </c>
      <c r="J782" s="814" t="s">
        <v>2013</v>
      </c>
      <c r="K782" s="814" t="s">
        <v>2014</v>
      </c>
      <c r="L782" s="817">
        <v>290.08</v>
      </c>
      <c r="M782" s="817">
        <v>15664.32</v>
      </c>
      <c r="N782" s="814">
        <v>54</v>
      </c>
      <c r="O782" s="818">
        <v>18.5</v>
      </c>
      <c r="P782" s="817">
        <v>10152.799999999999</v>
      </c>
      <c r="Q782" s="819">
        <v>0.64814814814814814</v>
      </c>
      <c r="R782" s="814">
        <v>35</v>
      </c>
      <c r="S782" s="819">
        <v>0.64814814814814814</v>
      </c>
      <c r="T782" s="818">
        <v>12</v>
      </c>
      <c r="U782" s="820">
        <v>0.64864864864864868</v>
      </c>
    </row>
    <row r="783" spans="1:21" ht="14.45" customHeight="1" x14ac:dyDescent="0.2">
      <c r="A783" s="813">
        <v>12</v>
      </c>
      <c r="B783" s="814" t="s">
        <v>1740</v>
      </c>
      <c r="C783" s="814" t="s">
        <v>1746</v>
      </c>
      <c r="D783" s="815" t="s">
        <v>4046</v>
      </c>
      <c r="E783" s="816" t="s">
        <v>1765</v>
      </c>
      <c r="F783" s="814" t="s">
        <v>1741</v>
      </c>
      <c r="G783" s="814" t="s">
        <v>1792</v>
      </c>
      <c r="H783" s="814" t="s">
        <v>329</v>
      </c>
      <c r="I783" s="814" t="s">
        <v>2882</v>
      </c>
      <c r="J783" s="814" t="s">
        <v>2883</v>
      </c>
      <c r="K783" s="814" t="s">
        <v>2884</v>
      </c>
      <c r="L783" s="817">
        <v>116.43</v>
      </c>
      <c r="M783" s="817">
        <v>116.43</v>
      </c>
      <c r="N783" s="814">
        <v>1</v>
      </c>
      <c r="O783" s="818">
        <v>0.5</v>
      </c>
      <c r="P783" s="817"/>
      <c r="Q783" s="819">
        <v>0</v>
      </c>
      <c r="R783" s="814"/>
      <c r="S783" s="819">
        <v>0</v>
      </c>
      <c r="T783" s="818"/>
      <c r="U783" s="820">
        <v>0</v>
      </c>
    </row>
    <row r="784" spans="1:21" ht="14.45" customHeight="1" x14ac:dyDescent="0.2">
      <c r="A784" s="813">
        <v>12</v>
      </c>
      <c r="B784" s="814" t="s">
        <v>1740</v>
      </c>
      <c r="C784" s="814" t="s">
        <v>1746</v>
      </c>
      <c r="D784" s="815" t="s">
        <v>4046</v>
      </c>
      <c r="E784" s="816" t="s">
        <v>1765</v>
      </c>
      <c r="F784" s="814" t="s">
        <v>1741</v>
      </c>
      <c r="G784" s="814" t="s">
        <v>1792</v>
      </c>
      <c r="H784" s="814" t="s">
        <v>329</v>
      </c>
      <c r="I784" s="814" t="s">
        <v>1793</v>
      </c>
      <c r="J784" s="814" t="s">
        <v>1794</v>
      </c>
      <c r="K784" s="814" t="s">
        <v>1795</v>
      </c>
      <c r="L784" s="817">
        <v>89.88</v>
      </c>
      <c r="M784" s="817">
        <v>449.4</v>
      </c>
      <c r="N784" s="814">
        <v>5</v>
      </c>
      <c r="O784" s="818">
        <v>2.5</v>
      </c>
      <c r="P784" s="817">
        <v>89.88</v>
      </c>
      <c r="Q784" s="819">
        <v>0.2</v>
      </c>
      <c r="R784" s="814">
        <v>1</v>
      </c>
      <c r="S784" s="819">
        <v>0.2</v>
      </c>
      <c r="T784" s="818">
        <v>0.5</v>
      </c>
      <c r="U784" s="820">
        <v>0.2</v>
      </c>
    </row>
    <row r="785" spans="1:21" ht="14.45" customHeight="1" x14ac:dyDescent="0.2">
      <c r="A785" s="813">
        <v>12</v>
      </c>
      <c r="B785" s="814" t="s">
        <v>1740</v>
      </c>
      <c r="C785" s="814" t="s">
        <v>1746</v>
      </c>
      <c r="D785" s="815" t="s">
        <v>4046</v>
      </c>
      <c r="E785" s="816" t="s">
        <v>1765</v>
      </c>
      <c r="F785" s="814" t="s">
        <v>1741</v>
      </c>
      <c r="G785" s="814" t="s">
        <v>1792</v>
      </c>
      <c r="H785" s="814" t="s">
        <v>329</v>
      </c>
      <c r="I785" s="814" t="s">
        <v>2017</v>
      </c>
      <c r="J785" s="814" t="s">
        <v>2013</v>
      </c>
      <c r="K785" s="814" t="s">
        <v>2018</v>
      </c>
      <c r="L785" s="817">
        <v>435.12</v>
      </c>
      <c r="M785" s="817">
        <v>435.12</v>
      </c>
      <c r="N785" s="814">
        <v>1</v>
      </c>
      <c r="O785" s="818">
        <v>1</v>
      </c>
      <c r="P785" s="817">
        <v>435.12</v>
      </c>
      <c r="Q785" s="819">
        <v>1</v>
      </c>
      <c r="R785" s="814">
        <v>1</v>
      </c>
      <c r="S785" s="819">
        <v>1</v>
      </c>
      <c r="T785" s="818">
        <v>1</v>
      </c>
      <c r="U785" s="820">
        <v>1</v>
      </c>
    </row>
    <row r="786" spans="1:21" ht="14.45" customHeight="1" x14ac:dyDescent="0.2">
      <c r="A786" s="813">
        <v>12</v>
      </c>
      <c r="B786" s="814" t="s">
        <v>1740</v>
      </c>
      <c r="C786" s="814" t="s">
        <v>1746</v>
      </c>
      <c r="D786" s="815" t="s">
        <v>4046</v>
      </c>
      <c r="E786" s="816" t="s">
        <v>1765</v>
      </c>
      <c r="F786" s="814" t="s">
        <v>1741</v>
      </c>
      <c r="G786" s="814" t="s">
        <v>1792</v>
      </c>
      <c r="H786" s="814" t="s">
        <v>329</v>
      </c>
      <c r="I786" s="814" t="s">
        <v>2019</v>
      </c>
      <c r="J786" s="814" t="s">
        <v>1794</v>
      </c>
      <c r="K786" s="814" t="s">
        <v>2020</v>
      </c>
      <c r="L786" s="817">
        <v>89.88</v>
      </c>
      <c r="M786" s="817">
        <v>1348.1999999999998</v>
      </c>
      <c r="N786" s="814">
        <v>15</v>
      </c>
      <c r="O786" s="818">
        <v>3</v>
      </c>
      <c r="P786" s="817">
        <v>808.92</v>
      </c>
      <c r="Q786" s="819">
        <v>0.60000000000000009</v>
      </c>
      <c r="R786" s="814">
        <v>9</v>
      </c>
      <c r="S786" s="819">
        <v>0.6</v>
      </c>
      <c r="T786" s="818">
        <v>1.5</v>
      </c>
      <c r="U786" s="820">
        <v>0.5</v>
      </c>
    </row>
    <row r="787" spans="1:21" ht="14.45" customHeight="1" x14ac:dyDescent="0.2">
      <c r="A787" s="813">
        <v>12</v>
      </c>
      <c r="B787" s="814" t="s">
        <v>1740</v>
      </c>
      <c r="C787" s="814" t="s">
        <v>1746</v>
      </c>
      <c r="D787" s="815" t="s">
        <v>4046</v>
      </c>
      <c r="E787" s="816" t="s">
        <v>1765</v>
      </c>
      <c r="F787" s="814" t="s">
        <v>1741</v>
      </c>
      <c r="G787" s="814" t="s">
        <v>1792</v>
      </c>
      <c r="H787" s="814" t="s">
        <v>329</v>
      </c>
      <c r="I787" s="814" t="s">
        <v>2332</v>
      </c>
      <c r="J787" s="814" t="s">
        <v>2013</v>
      </c>
      <c r="K787" s="814" t="s">
        <v>2014</v>
      </c>
      <c r="L787" s="817">
        <v>290.08</v>
      </c>
      <c r="M787" s="817">
        <v>870.24</v>
      </c>
      <c r="N787" s="814">
        <v>3</v>
      </c>
      <c r="O787" s="818">
        <v>0.5</v>
      </c>
      <c r="P787" s="817">
        <v>870.24</v>
      </c>
      <c r="Q787" s="819">
        <v>1</v>
      </c>
      <c r="R787" s="814">
        <v>3</v>
      </c>
      <c r="S787" s="819">
        <v>1</v>
      </c>
      <c r="T787" s="818">
        <v>0.5</v>
      </c>
      <c r="U787" s="820">
        <v>1</v>
      </c>
    </row>
    <row r="788" spans="1:21" ht="14.45" customHeight="1" x14ac:dyDescent="0.2">
      <c r="A788" s="813">
        <v>12</v>
      </c>
      <c r="B788" s="814" t="s">
        <v>1740</v>
      </c>
      <c r="C788" s="814" t="s">
        <v>1746</v>
      </c>
      <c r="D788" s="815" t="s">
        <v>4046</v>
      </c>
      <c r="E788" s="816" t="s">
        <v>1765</v>
      </c>
      <c r="F788" s="814" t="s">
        <v>1741</v>
      </c>
      <c r="G788" s="814" t="s">
        <v>2334</v>
      </c>
      <c r="H788" s="814" t="s">
        <v>329</v>
      </c>
      <c r="I788" s="814" t="s">
        <v>2335</v>
      </c>
      <c r="J788" s="814" t="s">
        <v>2336</v>
      </c>
      <c r="K788" s="814" t="s">
        <v>2337</v>
      </c>
      <c r="L788" s="817">
        <v>54.75</v>
      </c>
      <c r="M788" s="817">
        <v>109.5</v>
      </c>
      <c r="N788" s="814">
        <v>2</v>
      </c>
      <c r="O788" s="818">
        <v>0.5</v>
      </c>
      <c r="P788" s="817">
        <v>109.5</v>
      </c>
      <c r="Q788" s="819">
        <v>1</v>
      </c>
      <c r="R788" s="814">
        <v>2</v>
      </c>
      <c r="S788" s="819">
        <v>1</v>
      </c>
      <c r="T788" s="818">
        <v>0.5</v>
      </c>
      <c r="U788" s="820">
        <v>1</v>
      </c>
    </row>
    <row r="789" spans="1:21" ht="14.45" customHeight="1" x14ac:dyDescent="0.2">
      <c r="A789" s="813">
        <v>12</v>
      </c>
      <c r="B789" s="814" t="s">
        <v>1740</v>
      </c>
      <c r="C789" s="814" t="s">
        <v>1746</v>
      </c>
      <c r="D789" s="815" t="s">
        <v>4046</v>
      </c>
      <c r="E789" s="816" t="s">
        <v>1765</v>
      </c>
      <c r="F789" s="814" t="s">
        <v>1741</v>
      </c>
      <c r="G789" s="814" t="s">
        <v>2334</v>
      </c>
      <c r="H789" s="814" t="s">
        <v>329</v>
      </c>
      <c r="I789" s="814" t="s">
        <v>2885</v>
      </c>
      <c r="J789" s="814" t="s">
        <v>2886</v>
      </c>
      <c r="K789" s="814" t="s">
        <v>1428</v>
      </c>
      <c r="L789" s="817">
        <v>97.76</v>
      </c>
      <c r="M789" s="817">
        <v>293.28000000000003</v>
      </c>
      <c r="N789" s="814">
        <v>3</v>
      </c>
      <c r="O789" s="818">
        <v>2</v>
      </c>
      <c r="P789" s="817">
        <v>195.52</v>
      </c>
      <c r="Q789" s="819">
        <v>0.66666666666666663</v>
      </c>
      <c r="R789" s="814">
        <v>2</v>
      </c>
      <c r="S789" s="819">
        <v>0.66666666666666663</v>
      </c>
      <c r="T789" s="818">
        <v>1</v>
      </c>
      <c r="U789" s="820">
        <v>0.5</v>
      </c>
    </row>
    <row r="790" spans="1:21" ht="14.45" customHeight="1" x14ac:dyDescent="0.2">
      <c r="A790" s="813">
        <v>12</v>
      </c>
      <c r="B790" s="814" t="s">
        <v>1740</v>
      </c>
      <c r="C790" s="814" t="s">
        <v>1746</v>
      </c>
      <c r="D790" s="815" t="s">
        <v>4046</v>
      </c>
      <c r="E790" s="816" t="s">
        <v>1765</v>
      </c>
      <c r="F790" s="814" t="s">
        <v>1741</v>
      </c>
      <c r="G790" s="814" t="s">
        <v>2023</v>
      </c>
      <c r="H790" s="814" t="s">
        <v>329</v>
      </c>
      <c r="I790" s="814" t="s">
        <v>2024</v>
      </c>
      <c r="J790" s="814" t="s">
        <v>2025</v>
      </c>
      <c r="K790" s="814" t="s">
        <v>2026</v>
      </c>
      <c r="L790" s="817">
        <v>308.69</v>
      </c>
      <c r="M790" s="817">
        <v>11421.529999999999</v>
      </c>
      <c r="N790" s="814">
        <v>37</v>
      </c>
      <c r="O790" s="818">
        <v>13.5</v>
      </c>
      <c r="P790" s="817">
        <v>4630.3499999999985</v>
      </c>
      <c r="Q790" s="819">
        <v>0.40540540540540532</v>
      </c>
      <c r="R790" s="814">
        <v>15</v>
      </c>
      <c r="S790" s="819">
        <v>0.40540540540540543</v>
      </c>
      <c r="T790" s="818">
        <v>6</v>
      </c>
      <c r="U790" s="820">
        <v>0.44444444444444442</v>
      </c>
    </row>
    <row r="791" spans="1:21" ht="14.45" customHeight="1" x14ac:dyDescent="0.2">
      <c r="A791" s="813">
        <v>12</v>
      </c>
      <c r="B791" s="814" t="s">
        <v>1740</v>
      </c>
      <c r="C791" s="814" t="s">
        <v>1746</v>
      </c>
      <c r="D791" s="815" t="s">
        <v>4046</v>
      </c>
      <c r="E791" s="816" t="s">
        <v>1765</v>
      </c>
      <c r="F791" s="814" t="s">
        <v>1741</v>
      </c>
      <c r="G791" s="814" t="s">
        <v>2027</v>
      </c>
      <c r="H791" s="814" t="s">
        <v>329</v>
      </c>
      <c r="I791" s="814" t="s">
        <v>2028</v>
      </c>
      <c r="J791" s="814" t="s">
        <v>2029</v>
      </c>
      <c r="K791" s="814" t="s">
        <v>2030</v>
      </c>
      <c r="L791" s="817">
        <v>0</v>
      </c>
      <c r="M791" s="817">
        <v>0</v>
      </c>
      <c r="N791" s="814">
        <v>4</v>
      </c>
      <c r="O791" s="818">
        <v>3.5</v>
      </c>
      <c r="P791" s="817">
        <v>0</v>
      </c>
      <c r="Q791" s="819"/>
      <c r="R791" s="814">
        <v>4</v>
      </c>
      <c r="S791" s="819">
        <v>1</v>
      </c>
      <c r="T791" s="818">
        <v>3.5</v>
      </c>
      <c r="U791" s="820">
        <v>1</v>
      </c>
    </row>
    <row r="792" spans="1:21" ht="14.45" customHeight="1" x14ac:dyDescent="0.2">
      <c r="A792" s="813">
        <v>12</v>
      </c>
      <c r="B792" s="814" t="s">
        <v>1740</v>
      </c>
      <c r="C792" s="814" t="s">
        <v>1746</v>
      </c>
      <c r="D792" s="815" t="s">
        <v>4046</v>
      </c>
      <c r="E792" s="816" t="s">
        <v>1765</v>
      </c>
      <c r="F792" s="814" t="s">
        <v>1741</v>
      </c>
      <c r="G792" s="814" t="s">
        <v>2539</v>
      </c>
      <c r="H792" s="814" t="s">
        <v>329</v>
      </c>
      <c r="I792" s="814" t="s">
        <v>2540</v>
      </c>
      <c r="J792" s="814" t="s">
        <v>1072</v>
      </c>
      <c r="K792" s="814" t="s">
        <v>2541</v>
      </c>
      <c r="L792" s="817">
        <v>128.69999999999999</v>
      </c>
      <c r="M792" s="817">
        <v>128.69999999999999</v>
      </c>
      <c r="N792" s="814">
        <v>1</v>
      </c>
      <c r="O792" s="818">
        <v>0.5</v>
      </c>
      <c r="P792" s="817"/>
      <c r="Q792" s="819">
        <v>0</v>
      </c>
      <c r="R792" s="814"/>
      <c r="S792" s="819">
        <v>0</v>
      </c>
      <c r="T792" s="818"/>
      <c r="U792" s="820">
        <v>0</v>
      </c>
    </row>
    <row r="793" spans="1:21" ht="14.45" customHeight="1" x14ac:dyDescent="0.2">
      <c r="A793" s="813">
        <v>12</v>
      </c>
      <c r="B793" s="814" t="s">
        <v>1740</v>
      </c>
      <c r="C793" s="814" t="s">
        <v>1746</v>
      </c>
      <c r="D793" s="815" t="s">
        <v>4046</v>
      </c>
      <c r="E793" s="816" t="s">
        <v>1765</v>
      </c>
      <c r="F793" s="814" t="s">
        <v>1741</v>
      </c>
      <c r="G793" s="814" t="s">
        <v>2031</v>
      </c>
      <c r="H793" s="814" t="s">
        <v>329</v>
      </c>
      <c r="I793" s="814" t="s">
        <v>2032</v>
      </c>
      <c r="J793" s="814" t="s">
        <v>2033</v>
      </c>
      <c r="K793" s="814" t="s">
        <v>2034</v>
      </c>
      <c r="L793" s="817">
        <v>0</v>
      </c>
      <c r="M793" s="817">
        <v>0</v>
      </c>
      <c r="N793" s="814">
        <v>71</v>
      </c>
      <c r="O793" s="818">
        <v>32.5</v>
      </c>
      <c r="P793" s="817">
        <v>0</v>
      </c>
      <c r="Q793" s="819"/>
      <c r="R793" s="814">
        <v>46</v>
      </c>
      <c r="S793" s="819">
        <v>0.647887323943662</v>
      </c>
      <c r="T793" s="818">
        <v>21.5</v>
      </c>
      <c r="U793" s="820">
        <v>0.66153846153846152</v>
      </c>
    </row>
    <row r="794" spans="1:21" ht="14.45" customHeight="1" x14ac:dyDescent="0.2">
      <c r="A794" s="813">
        <v>12</v>
      </c>
      <c r="B794" s="814" t="s">
        <v>1740</v>
      </c>
      <c r="C794" s="814" t="s">
        <v>1746</v>
      </c>
      <c r="D794" s="815" t="s">
        <v>4046</v>
      </c>
      <c r="E794" s="816" t="s">
        <v>1765</v>
      </c>
      <c r="F794" s="814" t="s">
        <v>1741</v>
      </c>
      <c r="G794" s="814" t="s">
        <v>2031</v>
      </c>
      <c r="H794" s="814" t="s">
        <v>329</v>
      </c>
      <c r="I794" s="814" t="s">
        <v>2348</v>
      </c>
      <c r="J794" s="814" t="s">
        <v>2349</v>
      </c>
      <c r="K794" s="814" t="s">
        <v>2034</v>
      </c>
      <c r="L794" s="817">
        <v>0</v>
      </c>
      <c r="M794" s="817">
        <v>0</v>
      </c>
      <c r="N794" s="814">
        <v>3</v>
      </c>
      <c r="O794" s="818">
        <v>1</v>
      </c>
      <c r="P794" s="817"/>
      <c r="Q794" s="819"/>
      <c r="R794" s="814"/>
      <c r="S794" s="819">
        <v>0</v>
      </c>
      <c r="T794" s="818"/>
      <c r="U794" s="820">
        <v>0</v>
      </c>
    </row>
    <row r="795" spans="1:21" ht="14.45" customHeight="1" x14ac:dyDescent="0.2">
      <c r="A795" s="813">
        <v>12</v>
      </c>
      <c r="B795" s="814" t="s">
        <v>1740</v>
      </c>
      <c r="C795" s="814" t="s">
        <v>1746</v>
      </c>
      <c r="D795" s="815" t="s">
        <v>4046</v>
      </c>
      <c r="E795" s="816" t="s">
        <v>1765</v>
      </c>
      <c r="F795" s="814" t="s">
        <v>1741</v>
      </c>
      <c r="G795" s="814" t="s">
        <v>1835</v>
      </c>
      <c r="H795" s="814" t="s">
        <v>647</v>
      </c>
      <c r="I795" s="814" t="s">
        <v>1836</v>
      </c>
      <c r="J795" s="814" t="s">
        <v>1837</v>
      </c>
      <c r="K795" s="814" t="s">
        <v>1838</v>
      </c>
      <c r="L795" s="817">
        <v>134.61000000000001</v>
      </c>
      <c r="M795" s="817">
        <v>2557.5900000000006</v>
      </c>
      <c r="N795" s="814">
        <v>19</v>
      </c>
      <c r="O795" s="818">
        <v>14</v>
      </c>
      <c r="P795" s="817">
        <v>1480.7100000000005</v>
      </c>
      <c r="Q795" s="819">
        <v>0.57894736842105265</v>
      </c>
      <c r="R795" s="814">
        <v>11</v>
      </c>
      <c r="S795" s="819">
        <v>0.57894736842105265</v>
      </c>
      <c r="T795" s="818">
        <v>8.5</v>
      </c>
      <c r="U795" s="820">
        <v>0.6071428571428571</v>
      </c>
    </row>
    <row r="796" spans="1:21" ht="14.45" customHeight="1" x14ac:dyDescent="0.2">
      <c r="A796" s="813">
        <v>12</v>
      </c>
      <c r="B796" s="814" t="s">
        <v>1740</v>
      </c>
      <c r="C796" s="814" t="s">
        <v>1746</v>
      </c>
      <c r="D796" s="815" t="s">
        <v>4046</v>
      </c>
      <c r="E796" s="816" t="s">
        <v>1765</v>
      </c>
      <c r="F796" s="814" t="s">
        <v>1741</v>
      </c>
      <c r="G796" s="814" t="s">
        <v>2041</v>
      </c>
      <c r="H796" s="814" t="s">
        <v>329</v>
      </c>
      <c r="I796" s="814" t="s">
        <v>2544</v>
      </c>
      <c r="J796" s="814" t="s">
        <v>972</v>
      </c>
      <c r="K796" s="814" t="s">
        <v>973</v>
      </c>
      <c r="L796" s="817">
        <v>54.43</v>
      </c>
      <c r="M796" s="817">
        <v>54.43</v>
      </c>
      <c r="N796" s="814">
        <v>1</v>
      </c>
      <c r="O796" s="818">
        <v>0.5</v>
      </c>
      <c r="P796" s="817">
        <v>54.43</v>
      </c>
      <c r="Q796" s="819">
        <v>1</v>
      </c>
      <c r="R796" s="814">
        <v>1</v>
      </c>
      <c r="S796" s="819">
        <v>1</v>
      </c>
      <c r="T796" s="818">
        <v>0.5</v>
      </c>
      <c r="U796" s="820">
        <v>1</v>
      </c>
    </row>
    <row r="797" spans="1:21" ht="14.45" customHeight="1" x14ac:dyDescent="0.2">
      <c r="A797" s="813">
        <v>12</v>
      </c>
      <c r="B797" s="814" t="s">
        <v>1740</v>
      </c>
      <c r="C797" s="814" t="s">
        <v>1746</v>
      </c>
      <c r="D797" s="815" t="s">
        <v>4046</v>
      </c>
      <c r="E797" s="816" t="s">
        <v>1765</v>
      </c>
      <c r="F797" s="814" t="s">
        <v>1741</v>
      </c>
      <c r="G797" s="814" t="s">
        <v>2041</v>
      </c>
      <c r="H797" s="814" t="s">
        <v>329</v>
      </c>
      <c r="I797" s="814" t="s">
        <v>2887</v>
      </c>
      <c r="J797" s="814" t="s">
        <v>972</v>
      </c>
      <c r="K797" s="814" t="s">
        <v>2888</v>
      </c>
      <c r="L797" s="817">
        <v>108.88</v>
      </c>
      <c r="M797" s="817">
        <v>108.88</v>
      </c>
      <c r="N797" s="814">
        <v>1</v>
      </c>
      <c r="O797" s="818">
        <v>1</v>
      </c>
      <c r="P797" s="817">
        <v>108.88</v>
      </c>
      <c r="Q797" s="819">
        <v>1</v>
      </c>
      <c r="R797" s="814">
        <v>1</v>
      </c>
      <c r="S797" s="819">
        <v>1</v>
      </c>
      <c r="T797" s="818">
        <v>1</v>
      </c>
      <c r="U797" s="820">
        <v>1</v>
      </c>
    </row>
    <row r="798" spans="1:21" ht="14.45" customHeight="1" x14ac:dyDescent="0.2">
      <c r="A798" s="813">
        <v>12</v>
      </c>
      <c r="B798" s="814" t="s">
        <v>1740</v>
      </c>
      <c r="C798" s="814" t="s">
        <v>1746</v>
      </c>
      <c r="D798" s="815" t="s">
        <v>4046</v>
      </c>
      <c r="E798" s="816" t="s">
        <v>1765</v>
      </c>
      <c r="F798" s="814" t="s">
        <v>1741</v>
      </c>
      <c r="G798" s="814" t="s">
        <v>2044</v>
      </c>
      <c r="H798" s="814" t="s">
        <v>329</v>
      </c>
      <c r="I798" s="814" t="s">
        <v>2045</v>
      </c>
      <c r="J798" s="814" t="s">
        <v>1150</v>
      </c>
      <c r="K798" s="814" t="s">
        <v>2046</v>
      </c>
      <c r="L798" s="817">
        <v>140.97</v>
      </c>
      <c r="M798" s="817">
        <v>1550.67</v>
      </c>
      <c r="N798" s="814">
        <v>11</v>
      </c>
      <c r="O798" s="818">
        <v>6</v>
      </c>
      <c r="P798" s="817">
        <v>1127.76</v>
      </c>
      <c r="Q798" s="819">
        <v>0.72727272727272718</v>
      </c>
      <c r="R798" s="814">
        <v>8</v>
      </c>
      <c r="S798" s="819">
        <v>0.72727272727272729</v>
      </c>
      <c r="T798" s="818">
        <v>4.5</v>
      </c>
      <c r="U798" s="820">
        <v>0.75</v>
      </c>
    </row>
    <row r="799" spans="1:21" ht="14.45" customHeight="1" x14ac:dyDescent="0.2">
      <c r="A799" s="813">
        <v>12</v>
      </c>
      <c r="B799" s="814" t="s">
        <v>1740</v>
      </c>
      <c r="C799" s="814" t="s">
        <v>1746</v>
      </c>
      <c r="D799" s="815" t="s">
        <v>4046</v>
      </c>
      <c r="E799" s="816" t="s">
        <v>1765</v>
      </c>
      <c r="F799" s="814" t="s">
        <v>1741</v>
      </c>
      <c r="G799" s="814" t="s">
        <v>1825</v>
      </c>
      <c r="H799" s="814" t="s">
        <v>647</v>
      </c>
      <c r="I799" s="814" t="s">
        <v>1676</v>
      </c>
      <c r="J799" s="814" t="s">
        <v>1012</v>
      </c>
      <c r="K799" s="814" t="s">
        <v>1016</v>
      </c>
      <c r="L799" s="817">
        <v>0</v>
      </c>
      <c r="M799" s="817">
        <v>0</v>
      </c>
      <c r="N799" s="814">
        <v>1</v>
      </c>
      <c r="O799" s="818">
        <v>1</v>
      </c>
      <c r="P799" s="817">
        <v>0</v>
      </c>
      <c r="Q799" s="819"/>
      <c r="R799" s="814">
        <v>1</v>
      </c>
      <c r="S799" s="819">
        <v>1</v>
      </c>
      <c r="T799" s="818">
        <v>1</v>
      </c>
      <c r="U799" s="820">
        <v>1</v>
      </c>
    </row>
    <row r="800" spans="1:21" ht="14.45" customHeight="1" x14ac:dyDescent="0.2">
      <c r="A800" s="813">
        <v>12</v>
      </c>
      <c r="B800" s="814" t="s">
        <v>1740</v>
      </c>
      <c r="C800" s="814" t="s">
        <v>1746</v>
      </c>
      <c r="D800" s="815" t="s">
        <v>4046</v>
      </c>
      <c r="E800" s="816" t="s">
        <v>1765</v>
      </c>
      <c r="F800" s="814" t="s">
        <v>1741</v>
      </c>
      <c r="G800" s="814" t="s">
        <v>2047</v>
      </c>
      <c r="H800" s="814" t="s">
        <v>329</v>
      </c>
      <c r="I800" s="814" t="s">
        <v>2048</v>
      </c>
      <c r="J800" s="814" t="s">
        <v>2049</v>
      </c>
      <c r="K800" s="814" t="s">
        <v>640</v>
      </c>
      <c r="L800" s="817">
        <v>1036</v>
      </c>
      <c r="M800" s="817">
        <v>9324</v>
      </c>
      <c r="N800" s="814">
        <v>9</v>
      </c>
      <c r="O800" s="818">
        <v>7.5</v>
      </c>
      <c r="P800" s="817">
        <v>7252</v>
      </c>
      <c r="Q800" s="819">
        <v>0.77777777777777779</v>
      </c>
      <c r="R800" s="814">
        <v>7</v>
      </c>
      <c r="S800" s="819">
        <v>0.77777777777777779</v>
      </c>
      <c r="T800" s="818">
        <v>6</v>
      </c>
      <c r="U800" s="820">
        <v>0.8</v>
      </c>
    </row>
    <row r="801" spans="1:21" ht="14.45" customHeight="1" x14ac:dyDescent="0.2">
      <c r="A801" s="813">
        <v>12</v>
      </c>
      <c r="B801" s="814" t="s">
        <v>1740</v>
      </c>
      <c r="C801" s="814" t="s">
        <v>1746</v>
      </c>
      <c r="D801" s="815" t="s">
        <v>4046</v>
      </c>
      <c r="E801" s="816" t="s">
        <v>1765</v>
      </c>
      <c r="F801" s="814" t="s">
        <v>1741</v>
      </c>
      <c r="G801" s="814" t="s">
        <v>2047</v>
      </c>
      <c r="H801" s="814" t="s">
        <v>329</v>
      </c>
      <c r="I801" s="814" t="s">
        <v>2050</v>
      </c>
      <c r="J801" s="814" t="s">
        <v>2049</v>
      </c>
      <c r="K801" s="814" t="s">
        <v>2051</v>
      </c>
      <c r="L801" s="817">
        <v>2071.9899999999998</v>
      </c>
      <c r="M801" s="817">
        <v>20719.899999999998</v>
      </c>
      <c r="N801" s="814">
        <v>10</v>
      </c>
      <c r="O801" s="818">
        <v>9</v>
      </c>
      <c r="P801" s="817">
        <v>8287.9599999999991</v>
      </c>
      <c r="Q801" s="819">
        <v>0.4</v>
      </c>
      <c r="R801" s="814">
        <v>4</v>
      </c>
      <c r="S801" s="819">
        <v>0.4</v>
      </c>
      <c r="T801" s="818">
        <v>3.5</v>
      </c>
      <c r="U801" s="820">
        <v>0.3888888888888889</v>
      </c>
    </row>
    <row r="802" spans="1:21" ht="14.45" customHeight="1" x14ac:dyDescent="0.2">
      <c r="A802" s="813">
        <v>12</v>
      </c>
      <c r="B802" s="814" t="s">
        <v>1740</v>
      </c>
      <c r="C802" s="814" t="s">
        <v>1746</v>
      </c>
      <c r="D802" s="815" t="s">
        <v>4046</v>
      </c>
      <c r="E802" s="816" t="s">
        <v>1765</v>
      </c>
      <c r="F802" s="814" t="s">
        <v>1741</v>
      </c>
      <c r="G802" s="814" t="s">
        <v>2047</v>
      </c>
      <c r="H802" s="814" t="s">
        <v>647</v>
      </c>
      <c r="I802" s="814" t="s">
        <v>2053</v>
      </c>
      <c r="J802" s="814" t="s">
        <v>2054</v>
      </c>
      <c r="K802" s="814" t="s">
        <v>640</v>
      </c>
      <c r="L802" s="817">
        <v>1036</v>
      </c>
      <c r="M802" s="817">
        <v>1036</v>
      </c>
      <c r="N802" s="814">
        <v>1</v>
      </c>
      <c r="O802" s="818">
        <v>0.5</v>
      </c>
      <c r="P802" s="817"/>
      <c r="Q802" s="819">
        <v>0</v>
      </c>
      <c r="R802" s="814"/>
      <c r="S802" s="819">
        <v>0</v>
      </c>
      <c r="T802" s="818"/>
      <c r="U802" s="820">
        <v>0</v>
      </c>
    </row>
    <row r="803" spans="1:21" ht="14.45" customHeight="1" x14ac:dyDescent="0.2">
      <c r="A803" s="813">
        <v>12</v>
      </c>
      <c r="B803" s="814" t="s">
        <v>1740</v>
      </c>
      <c r="C803" s="814" t="s">
        <v>1746</v>
      </c>
      <c r="D803" s="815" t="s">
        <v>4046</v>
      </c>
      <c r="E803" s="816" t="s">
        <v>1765</v>
      </c>
      <c r="F803" s="814" t="s">
        <v>1741</v>
      </c>
      <c r="G803" s="814" t="s">
        <v>2047</v>
      </c>
      <c r="H803" s="814" t="s">
        <v>647</v>
      </c>
      <c r="I803" s="814" t="s">
        <v>2889</v>
      </c>
      <c r="J803" s="814" t="s">
        <v>2054</v>
      </c>
      <c r="K803" s="814" t="s">
        <v>2051</v>
      </c>
      <c r="L803" s="817">
        <v>3086.53</v>
      </c>
      <c r="M803" s="817">
        <v>6173.06</v>
      </c>
      <c r="N803" s="814">
        <v>2</v>
      </c>
      <c r="O803" s="818">
        <v>2</v>
      </c>
      <c r="P803" s="817">
        <v>3086.53</v>
      </c>
      <c r="Q803" s="819">
        <v>0.5</v>
      </c>
      <c r="R803" s="814">
        <v>1</v>
      </c>
      <c r="S803" s="819">
        <v>0.5</v>
      </c>
      <c r="T803" s="818">
        <v>1</v>
      </c>
      <c r="U803" s="820">
        <v>0.5</v>
      </c>
    </row>
    <row r="804" spans="1:21" ht="14.45" customHeight="1" x14ac:dyDescent="0.2">
      <c r="A804" s="813">
        <v>12</v>
      </c>
      <c r="B804" s="814" t="s">
        <v>1740</v>
      </c>
      <c r="C804" s="814" t="s">
        <v>1746</v>
      </c>
      <c r="D804" s="815" t="s">
        <v>4046</v>
      </c>
      <c r="E804" s="816" t="s">
        <v>1765</v>
      </c>
      <c r="F804" s="814" t="s">
        <v>1741</v>
      </c>
      <c r="G804" s="814" t="s">
        <v>1796</v>
      </c>
      <c r="H804" s="814" t="s">
        <v>329</v>
      </c>
      <c r="I804" s="814" t="s">
        <v>1805</v>
      </c>
      <c r="J804" s="814" t="s">
        <v>1272</v>
      </c>
      <c r="K804" s="814" t="s">
        <v>1806</v>
      </c>
      <c r="L804" s="817">
        <v>0</v>
      </c>
      <c r="M804" s="817">
        <v>0</v>
      </c>
      <c r="N804" s="814">
        <v>17</v>
      </c>
      <c r="O804" s="818">
        <v>14</v>
      </c>
      <c r="P804" s="817">
        <v>0</v>
      </c>
      <c r="Q804" s="819"/>
      <c r="R804" s="814">
        <v>12</v>
      </c>
      <c r="S804" s="819">
        <v>0.70588235294117652</v>
      </c>
      <c r="T804" s="818">
        <v>9</v>
      </c>
      <c r="U804" s="820">
        <v>0.6428571428571429</v>
      </c>
    </row>
    <row r="805" spans="1:21" ht="14.45" customHeight="1" x14ac:dyDescent="0.2">
      <c r="A805" s="813">
        <v>12</v>
      </c>
      <c r="B805" s="814" t="s">
        <v>1740</v>
      </c>
      <c r="C805" s="814" t="s">
        <v>1746</v>
      </c>
      <c r="D805" s="815" t="s">
        <v>4046</v>
      </c>
      <c r="E805" s="816" t="s">
        <v>1765</v>
      </c>
      <c r="F805" s="814" t="s">
        <v>1741</v>
      </c>
      <c r="G805" s="814" t="s">
        <v>1796</v>
      </c>
      <c r="H805" s="814" t="s">
        <v>329</v>
      </c>
      <c r="I805" s="814" t="s">
        <v>1805</v>
      </c>
      <c r="J805" s="814" t="s">
        <v>1272</v>
      </c>
      <c r="K805" s="814" t="s">
        <v>1806</v>
      </c>
      <c r="L805" s="817">
        <v>42.54</v>
      </c>
      <c r="M805" s="817">
        <v>1446.36</v>
      </c>
      <c r="N805" s="814">
        <v>34</v>
      </c>
      <c r="O805" s="818">
        <v>14</v>
      </c>
      <c r="P805" s="817">
        <v>893.33999999999992</v>
      </c>
      <c r="Q805" s="819">
        <v>0.61764705882352944</v>
      </c>
      <c r="R805" s="814">
        <v>21</v>
      </c>
      <c r="S805" s="819">
        <v>0.61764705882352944</v>
      </c>
      <c r="T805" s="818">
        <v>8.5</v>
      </c>
      <c r="U805" s="820">
        <v>0.6071428571428571</v>
      </c>
    </row>
    <row r="806" spans="1:21" ht="14.45" customHeight="1" x14ac:dyDescent="0.2">
      <c r="A806" s="813">
        <v>12</v>
      </c>
      <c r="B806" s="814" t="s">
        <v>1740</v>
      </c>
      <c r="C806" s="814" t="s">
        <v>1746</v>
      </c>
      <c r="D806" s="815" t="s">
        <v>4046</v>
      </c>
      <c r="E806" s="816" t="s">
        <v>1765</v>
      </c>
      <c r="F806" s="814" t="s">
        <v>1741</v>
      </c>
      <c r="G806" s="814" t="s">
        <v>1796</v>
      </c>
      <c r="H806" s="814" t="s">
        <v>329</v>
      </c>
      <c r="I806" s="814" t="s">
        <v>2740</v>
      </c>
      <c r="J806" s="814" t="s">
        <v>2056</v>
      </c>
      <c r="K806" s="814" t="s">
        <v>2741</v>
      </c>
      <c r="L806" s="817">
        <v>66.88</v>
      </c>
      <c r="M806" s="817">
        <v>66.88</v>
      </c>
      <c r="N806" s="814">
        <v>1</v>
      </c>
      <c r="O806" s="818">
        <v>1</v>
      </c>
      <c r="P806" s="817"/>
      <c r="Q806" s="819">
        <v>0</v>
      </c>
      <c r="R806" s="814"/>
      <c r="S806" s="819">
        <v>0</v>
      </c>
      <c r="T806" s="818"/>
      <c r="U806" s="820">
        <v>0</v>
      </c>
    </row>
    <row r="807" spans="1:21" ht="14.45" customHeight="1" x14ac:dyDescent="0.2">
      <c r="A807" s="813">
        <v>12</v>
      </c>
      <c r="B807" s="814" t="s">
        <v>1740</v>
      </c>
      <c r="C807" s="814" t="s">
        <v>1746</v>
      </c>
      <c r="D807" s="815" t="s">
        <v>4046</v>
      </c>
      <c r="E807" s="816" t="s">
        <v>1765</v>
      </c>
      <c r="F807" s="814" t="s">
        <v>1741</v>
      </c>
      <c r="G807" s="814" t="s">
        <v>1796</v>
      </c>
      <c r="H807" s="814" t="s">
        <v>329</v>
      </c>
      <c r="I807" s="814" t="s">
        <v>2659</v>
      </c>
      <c r="J807" s="814" t="s">
        <v>1272</v>
      </c>
      <c r="K807" s="814" t="s">
        <v>2660</v>
      </c>
      <c r="L807" s="817">
        <v>60.28</v>
      </c>
      <c r="M807" s="817">
        <v>241.12</v>
      </c>
      <c r="N807" s="814">
        <v>4</v>
      </c>
      <c r="O807" s="818">
        <v>2</v>
      </c>
      <c r="P807" s="817">
        <v>180.84</v>
      </c>
      <c r="Q807" s="819">
        <v>0.75</v>
      </c>
      <c r="R807" s="814">
        <v>3</v>
      </c>
      <c r="S807" s="819">
        <v>0.75</v>
      </c>
      <c r="T807" s="818">
        <v>1</v>
      </c>
      <c r="U807" s="820">
        <v>0.5</v>
      </c>
    </row>
    <row r="808" spans="1:21" ht="14.45" customHeight="1" x14ac:dyDescent="0.2">
      <c r="A808" s="813">
        <v>12</v>
      </c>
      <c r="B808" s="814" t="s">
        <v>1740</v>
      </c>
      <c r="C808" s="814" t="s">
        <v>1746</v>
      </c>
      <c r="D808" s="815" t="s">
        <v>4046</v>
      </c>
      <c r="E808" s="816" t="s">
        <v>1765</v>
      </c>
      <c r="F808" s="814" t="s">
        <v>1741</v>
      </c>
      <c r="G808" s="814" t="s">
        <v>2353</v>
      </c>
      <c r="H808" s="814" t="s">
        <v>329</v>
      </c>
      <c r="I808" s="814" t="s">
        <v>2359</v>
      </c>
      <c r="J808" s="814" t="s">
        <v>2360</v>
      </c>
      <c r="K808" s="814" t="s">
        <v>2358</v>
      </c>
      <c r="L808" s="817">
        <v>0</v>
      </c>
      <c r="M808" s="817">
        <v>0</v>
      </c>
      <c r="N808" s="814">
        <v>3</v>
      </c>
      <c r="O808" s="818">
        <v>1.5</v>
      </c>
      <c r="P808" s="817">
        <v>0</v>
      </c>
      <c r="Q808" s="819"/>
      <c r="R808" s="814">
        <v>2</v>
      </c>
      <c r="S808" s="819">
        <v>0.66666666666666663</v>
      </c>
      <c r="T808" s="818">
        <v>1</v>
      </c>
      <c r="U808" s="820">
        <v>0.66666666666666663</v>
      </c>
    </row>
    <row r="809" spans="1:21" ht="14.45" customHeight="1" x14ac:dyDescent="0.2">
      <c r="A809" s="813">
        <v>12</v>
      </c>
      <c r="B809" s="814" t="s">
        <v>1740</v>
      </c>
      <c r="C809" s="814" t="s">
        <v>1746</v>
      </c>
      <c r="D809" s="815" t="s">
        <v>4046</v>
      </c>
      <c r="E809" s="816" t="s">
        <v>1765</v>
      </c>
      <c r="F809" s="814" t="s">
        <v>1741</v>
      </c>
      <c r="G809" s="814" t="s">
        <v>2353</v>
      </c>
      <c r="H809" s="814" t="s">
        <v>329</v>
      </c>
      <c r="I809" s="814" t="s">
        <v>2745</v>
      </c>
      <c r="J809" s="814" t="s">
        <v>2746</v>
      </c>
      <c r="K809" s="814" t="s">
        <v>2358</v>
      </c>
      <c r="L809" s="817">
        <v>0</v>
      </c>
      <c r="M809" s="817">
        <v>0</v>
      </c>
      <c r="N809" s="814">
        <v>1</v>
      </c>
      <c r="O809" s="818">
        <v>1</v>
      </c>
      <c r="P809" s="817"/>
      <c r="Q809" s="819"/>
      <c r="R809" s="814"/>
      <c r="S809" s="819">
        <v>0</v>
      </c>
      <c r="T809" s="818"/>
      <c r="U809" s="820">
        <v>0</v>
      </c>
    </row>
    <row r="810" spans="1:21" ht="14.45" customHeight="1" x14ac:dyDescent="0.2">
      <c r="A810" s="813">
        <v>12</v>
      </c>
      <c r="B810" s="814" t="s">
        <v>1740</v>
      </c>
      <c r="C810" s="814" t="s">
        <v>1746</v>
      </c>
      <c r="D810" s="815" t="s">
        <v>4046</v>
      </c>
      <c r="E810" s="816" t="s">
        <v>1765</v>
      </c>
      <c r="F810" s="814" t="s">
        <v>1741</v>
      </c>
      <c r="G810" s="814" t="s">
        <v>2353</v>
      </c>
      <c r="H810" s="814" t="s">
        <v>329</v>
      </c>
      <c r="I810" s="814" t="s">
        <v>2364</v>
      </c>
      <c r="J810" s="814" t="s">
        <v>2360</v>
      </c>
      <c r="K810" s="814" t="s">
        <v>2356</v>
      </c>
      <c r="L810" s="817">
        <v>0</v>
      </c>
      <c r="M810" s="817">
        <v>0</v>
      </c>
      <c r="N810" s="814">
        <v>1</v>
      </c>
      <c r="O810" s="818">
        <v>0.5</v>
      </c>
      <c r="P810" s="817">
        <v>0</v>
      </c>
      <c r="Q810" s="819"/>
      <c r="R810" s="814">
        <v>1</v>
      </c>
      <c r="S810" s="819">
        <v>1</v>
      </c>
      <c r="T810" s="818">
        <v>0.5</v>
      </c>
      <c r="U810" s="820">
        <v>1</v>
      </c>
    </row>
    <row r="811" spans="1:21" ht="14.45" customHeight="1" x14ac:dyDescent="0.2">
      <c r="A811" s="813">
        <v>12</v>
      </c>
      <c r="B811" s="814" t="s">
        <v>1740</v>
      </c>
      <c r="C811" s="814" t="s">
        <v>1746</v>
      </c>
      <c r="D811" s="815" t="s">
        <v>4046</v>
      </c>
      <c r="E811" s="816" t="s">
        <v>1765</v>
      </c>
      <c r="F811" s="814" t="s">
        <v>1741</v>
      </c>
      <c r="G811" s="814" t="s">
        <v>2353</v>
      </c>
      <c r="H811" s="814" t="s">
        <v>329</v>
      </c>
      <c r="I811" s="814" t="s">
        <v>2890</v>
      </c>
      <c r="J811" s="814" t="s">
        <v>2891</v>
      </c>
      <c r="K811" s="814" t="s">
        <v>2892</v>
      </c>
      <c r="L811" s="817">
        <v>0</v>
      </c>
      <c r="M811" s="817">
        <v>0</v>
      </c>
      <c r="N811" s="814">
        <v>1</v>
      </c>
      <c r="O811" s="818">
        <v>1</v>
      </c>
      <c r="P811" s="817">
        <v>0</v>
      </c>
      <c r="Q811" s="819"/>
      <c r="R811" s="814">
        <v>1</v>
      </c>
      <c r="S811" s="819">
        <v>1</v>
      </c>
      <c r="T811" s="818">
        <v>1</v>
      </c>
      <c r="U811" s="820">
        <v>1</v>
      </c>
    </row>
    <row r="812" spans="1:21" ht="14.45" customHeight="1" x14ac:dyDescent="0.2">
      <c r="A812" s="813">
        <v>12</v>
      </c>
      <c r="B812" s="814" t="s">
        <v>1740</v>
      </c>
      <c r="C812" s="814" t="s">
        <v>1746</v>
      </c>
      <c r="D812" s="815" t="s">
        <v>4046</v>
      </c>
      <c r="E812" s="816" t="s">
        <v>1765</v>
      </c>
      <c r="F812" s="814" t="s">
        <v>1741</v>
      </c>
      <c r="G812" s="814" t="s">
        <v>2353</v>
      </c>
      <c r="H812" s="814" t="s">
        <v>329</v>
      </c>
      <c r="I812" s="814" t="s">
        <v>2893</v>
      </c>
      <c r="J812" s="814" t="s">
        <v>2894</v>
      </c>
      <c r="K812" s="814" t="s">
        <v>2356</v>
      </c>
      <c r="L812" s="817">
        <v>0</v>
      </c>
      <c r="M812" s="817">
        <v>0</v>
      </c>
      <c r="N812" s="814">
        <v>1</v>
      </c>
      <c r="O812" s="818">
        <v>1</v>
      </c>
      <c r="P812" s="817"/>
      <c r="Q812" s="819"/>
      <c r="R812" s="814"/>
      <c r="S812" s="819">
        <v>0</v>
      </c>
      <c r="T812" s="818"/>
      <c r="U812" s="820">
        <v>0</v>
      </c>
    </row>
    <row r="813" spans="1:21" ht="14.45" customHeight="1" x14ac:dyDescent="0.2">
      <c r="A813" s="813">
        <v>12</v>
      </c>
      <c r="B813" s="814" t="s">
        <v>1740</v>
      </c>
      <c r="C813" s="814" t="s">
        <v>1746</v>
      </c>
      <c r="D813" s="815" t="s">
        <v>4046</v>
      </c>
      <c r="E813" s="816" t="s">
        <v>1765</v>
      </c>
      <c r="F813" s="814" t="s">
        <v>1741</v>
      </c>
      <c r="G813" s="814" t="s">
        <v>2058</v>
      </c>
      <c r="H813" s="814" t="s">
        <v>329</v>
      </c>
      <c r="I813" s="814" t="s">
        <v>2895</v>
      </c>
      <c r="J813" s="814" t="s">
        <v>2058</v>
      </c>
      <c r="K813" s="814" t="s">
        <v>2676</v>
      </c>
      <c r="L813" s="817">
        <v>150.69999999999999</v>
      </c>
      <c r="M813" s="817">
        <v>150.69999999999999</v>
      </c>
      <c r="N813" s="814">
        <v>1</v>
      </c>
      <c r="O813" s="818">
        <v>1</v>
      </c>
      <c r="P813" s="817">
        <v>150.69999999999999</v>
      </c>
      <c r="Q813" s="819">
        <v>1</v>
      </c>
      <c r="R813" s="814">
        <v>1</v>
      </c>
      <c r="S813" s="819">
        <v>1</v>
      </c>
      <c r="T813" s="818">
        <v>1</v>
      </c>
      <c r="U813" s="820">
        <v>1</v>
      </c>
    </row>
    <row r="814" spans="1:21" ht="14.45" customHeight="1" x14ac:dyDescent="0.2">
      <c r="A814" s="813">
        <v>12</v>
      </c>
      <c r="B814" s="814" t="s">
        <v>1740</v>
      </c>
      <c r="C814" s="814" t="s">
        <v>1746</v>
      </c>
      <c r="D814" s="815" t="s">
        <v>4046</v>
      </c>
      <c r="E814" s="816" t="s">
        <v>1765</v>
      </c>
      <c r="F814" s="814" t="s">
        <v>1741</v>
      </c>
      <c r="G814" s="814" t="s">
        <v>2063</v>
      </c>
      <c r="H814" s="814" t="s">
        <v>647</v>
      </c>
      <c r="I814" s="814" t="s">
        <v>1553</v>
      </c>
      <c r="J814" s="814" t="s">
        <v>819</v>
      </c>
      <c r="K814" s="814" t="s">
        <v>1554</v>
      </c>
      <c r="L814" s="817">
        <v>44.86</v>
      </c>
      <c r="M814" s="817">
        <v>89.72</v>
      </c>
      <c r="N814" s="814">
        <v>2</v>
      </c>
      <c r="O814" s="818">
        <v>2</v>
      </c>
      <c r="P814" s="817">
        <v>44.86</v>
      </c>
      <c r="Q814" s="819">
        <v>0.5</v>
      </c>
      <c r="R814" s="814">
        <v>1</v>
      </c>
      <c r="S814" s="819">
        <v>0.5</v>
      </c>
      <c r="T814" s="818">
        <v>1</v>
      </c>
      <c r="U814" s="820">
        <v>0.5</v>
      </c>
    </row>
    <row r="815" spans="1:21" ht="14.45" customHeight="1" x14ac:dyDescent="0.2">
      <c r="A815" s="813">
        <v>12</v>
      </c>
      <c r="B815" s="814" t="s">
        <v>1740</v>
      </c>
      <c r="C815" s="814" t="s">
        <v>1746</v>
      </c>
      <c r="D815" s="815" t="s">
        <v>4046</v>
      </c>
      <c r="E815" s="816" t="s">
        <v>1765</v>
      </c>
      <c r="F815" s="814" t="s">
        <v>1741</v>
      </c>
      <c r="G815" s="814" t="s">
        <v>2063</v>
      </c>
      <c r="H815" s="814" t="s">
        <v>329</v>
      </c>
      <c r="I815" s="814" t="s">
        <v>2064</v>
      </c>
      <c r="J815" s="814" t="s">
        <v>2065</v>
      </c>
      <c r="K815" s="814" t="s">
        <v>2066</v>
      </c>
      <c r="L815" s="817">
        <v>149.55000000000001</v>
      </c>
      <c r="M815" s="817">
        <v>2093.6999999999998</v>
      </c>
      <c r="N815" s="814">
        <v>14</v>
      </c>
      <c r="O815" s="818">
        <v>12.5</v>
      </c>
      <c r="P815" s="817">
        <v>897.3</v>
      </c>
      <c r="Q815" s="819">
        <v>0.4285714285714286</v>
      </c>
      <c r="R815" s="814">
        <v>6</v>
      </c>
      <c r="S815" s="819">
        <v>0.42857142857142855</v>
      </c>
      <c r="T815" s="818">
        <v>5</v>
      </c>
      <c r="U815" s="820">
        <v>0.4</v>
      </c>
    </row>
    <row r="816" spans="1:21" ht="14.45" customHeight="1" x14ac:dyDescent="0.2">
      <c r="A816" s="813">
        <v>12</v>
      </c>
      <c r="B816" s="814" t="s">
        <v>1740</v>
      </c>
      <c r="C816" s="814" t="s">
        <v>1746</v>
      </c>
      <c r="D816" s="815" t="s">
        <v>4046</v>
      </c>
      <c r="E816" s="816" t="s">
        <v>1765</v>
      </c>
      <c r="F816" s="814" t="s">
        <v>1741</v>
      </c>
      <c r="G816" s="814" t="s">
        <v>2063</v>
      </c>
      <c r="H816" s="814" t="s">
        <v>647</v>
      </c>
      <c r="I816" s="814" t="s">
        <v>2067</v>
      </c>
      <c r="J816" s="814" t="s">
        <v>819</v>
      </c>
      <c r="K816" s="814" t="s">
        <v>2068</v>
      </c>
      <c r="L816" s="817">
        <v>134.61000000000001</v>
      </c>
      <c r="M816" s="817">
        <v>8480.43</v>
      </c>
      <c r="N816" s="814">
        <v>63</v>
      </c>
      <c r="O816" s="818">
        <v>58.5</v>
      </c>
      <c r="P816" s="817">
        <v>5788.2299999999987</v>
      </c>
      <c r="Q816" s="819">
        <v>0.68253968253968234</v>
      </c>
      <c r="R816" s="814">
        <v>43</v>
      </c>
      <c r="S816" s="819">
        <v>0.68253968253968256</v>
      </c>
      <c r="T816" s="818">
        <v>39.5</v>
      </c>
      <c r="U816" s="820">
        <v>0.67521367521367526</v>
      </c>
    </row>
    <row r="817" spans="1:21" ht="14.45" customHeight="1" x14ac:dyDescent="0.2">
      <c r="A817" s="813">
        <v>12</v>
      </c>
      <c r="B817" s="814" t="s">
        <v>1740</v>
      </c>
      <c r="C817" s="814" t="s">
        <v>1746</v>
      </c>
      <c r="D817" s="815" t="s">
        <v>4046</v>
      </c>
      <c r="E817" s="816" t="s">
        <v>1765</v>
      </c>
      <c r="F817" s="814" t="s">
        <v>1741</v>
      </c>
      <c r="G817" s="814" t="s">
        <v>1807</v>
      </c>
      <c r="H817" s="814" t="s">
        <v>329</v>
      </c>
      <c r="I817" s="814" t="s">
        <v>2072</v>
      </c>
      <c r="J817" s="814" t="s">
        <v>2073</v>
      </c>
      <c r="K817" s="814" t="s">
        <v>1810</v>
      </c>
      <c r="L817" s="817">
        <v>659.9</v>
      </c>
      <c r="M817" s="817">
        <v>1979.6999999999998</v>
      </c>
      <c r="N817" s="814">
        <v>3</v>
      </c>
      <c r="O817" s="818">
        <v>3</v>
      </c>
      <c r="P817" s="817">
        <v>1319.8</v>
      </c>
      <c r="Q817" s="819">
        <v>0.66666666666666674</v>
      </c>
      <c r="R817" s="814">
        <v>2</v>
      </c>
      <c r="S817" s="819">
        <v>0.66666666666666663</v>
      </c>
      <c r="T817" s="818">
        <v>2</v>
      </c>
      <c r="U817" s="820">
        <v>0.66666666666666663</v>
      </c>
    </row>
    <row r="818" spans="1:21" ht="14.45" customHeight="1" x14ac:dyDescent="0.2">
      <c r="A818" s="813">
        <v>12</v>
      </c>
      <c r="B818" s="814" t="s">
        <v>1740</v>
      </c>
      <c r="C818" s="814" t="s">
        <v>1746</v>
      </c>
      <c r="D818" s="815" t="s">
        <v>4046</v>
      </c>
      <c r="E818" s="816" t="s">
        <v>1765</v>
      </c>
      <c r="F818" s="814" t="s">
        <v>1741</v>
      </c>
      <c r="G818" s="814" t="s">
        <v>1807</v>
      </c>
      <c r="H818" s="814" t="s">
        <v>647</v>
      </c>
      <c r="I818" s="814" t="s">
        <v>1808</v>
      </c>
      <c r="J818" s="814" t="s">
        <v>1809</v>
      </c>
      <c r="K818" s="814" t="s">
        <v>1810</v>
      </c>
      <c r="L818" s="817">
        <v>659.9</v>
      </c>
      <c r="M818" s="817">
        <v>36954.400000000009</v>
      </c>
      <c r="N818" s="814">
        <v>56</v>
      </c>
      <c r="O818" s="818">
        <v>53.5</v>
      </c>
      <c r="P818" s="817">
        <v>23756.400000000012</v>
      </c>
      <c r="Q818" s="819">
        <v>0.64285714285714302</v>
      </c>
      <c r="R818" s="814">
        <v>36</v>
      </c>
      <c r="S818" s="819">
        <v>0.6428571428571429</v>
      </c>
      <c r="T818" s="818">
        <v>34</v>
      </c>
      <c r="U818" s="820">
        <v>0.63551401869158874</v>
      </c>
    </row>
    <row r="819" spans="1:21" ht="14.45" customHeight="1" x14ac:dyDescent="0.2">
      <c r="A819" s="813">
        <v>12</v>
      </c>
      <c r="B819" s="814" t="s">
        <v>1740</v>
      </c>
      <c r="C819" s="814" t="s">
        <v>1746</v>
      </c>
      <c r="D819" s="815" t="s">
        <v>4046</v>
      </c>
      <c r="E819" s="816" t="s">
        <v>1765</v>
      </c>
      <c r="F819" s="814" t="s">
        <v>1741</v>
      </c>
      <c r="G819" s="814" t="s">
        <v>1807</v>
      </c>
      <c r="H819" s="814" t="s">
        <v>329</v>
      </c>
      <c r="I819" s="814" t="s">
        <v>2074</v>
      </c>
      <c r="J819" s="814" t="s">
        <v>2073</v>
      </c>
      <c r="K819" s="814" t="s">
        <v>1810</v>
      </c>
      <c r="L819" s="817">
        <v>659.9</v>
      </c>
      <c r="M819" s="817">
        <v>1319.8</v>
      </c>
      <c r="N819" s="814">
        <v>2</v>
      </c>
      <c r="O819" s="818">
        <v>1.5</v>
      </c>
      <c r="P819" s="817">
        <v>659.9</v>
      </c>
      <c r="Q819" s="819">
        <v>0.5</v>
      </c>
      <c r="R819" s="814">
        <v>1</v>
      </c>
      <c r="S819" s="819">
        <v>0.5</v>
      </c>
      <c r="T819" s="818">
        <v>0.5</v>
      </c>
      <c r="U819" s="820">
        <v>0.33333333333333331</v>
      </c>
    </row>
    <row r="820" spans="1:21" ht="14.45" customHeight="1" x14ac:dyDescent="0.2">
      <c r="A820" s="813">
        <v>12</v>
      </c>
      <c r="B820" s="814" t="s">
        <v>1740</v>
      </c>
      <c r="C820" s="814" t="s">
        <v>1746</v>
      </c>
      <c r="D820" s="815" t="s">
        <v>4046</v>
      </c>
      <c r="E820" s="816" t="s">
        <v>1765</v>
      </c>
      <c r="F820" s="814" t="s">
        <v>1741</v>
      </c>
      <c r="G820" s="814" t="s">
        <v>2372</v>
      </c>
      <c r="H820" s="814" t="s">
        <v>329</v>
      </c>
      <c r="I820" s="814" t="s">
        <v>2791</v>
      </c>
      <c r="J820" s="814" t="s">
        <v>2792</v>
      </c>
      <c r="K820" s="814" t="s">
        <v>2793</v>
      </c>
      <c r="L820" s="817">
        <v>245.43</v>
      </c>
      <c r="M820" s="817">
        <v>490.86</v>
      </c>
      <c r="N820" s="814">
        <v>2</v>
      </c>
      <c r="O820" s="818">
        <v>1</v>
      </c>
      <c r="P820" s="817"/>
      <c r="Q820" s="819">
        <v>0</v>
      </c>
      <c r="R820" s="814"/>
      <c r="S820" s="819">
        <v>0</v>
      </c>
      <c r="T820" s="818"/>
      <c r="U820" s="820">
        <v>0</v>
      </c>
    </row>
    <row r="821" spans="1:21" ht="14.45" customHeight="1" x14ac:dyDescent="0.2">
      <c r="A821" s="813">
        <v>12</v>
      </c>
      <c r="B821" s="814" t="s">
        <v>1740</v>
      </c>
      <c r="C821" s="814" t="s">
        <v>1746</v>
      </c>
      <c r="D821" s="815" t="s">
        <v>4046</v>
      </c>
      <c r="E821" s="816" t="s">
        <v>1765</v>
      </c>
      <c r="F821" s="814" t="s">
        <v>1741</v>
      </c>
      <c r="G821" s="814" t="s">
        <v>2372</v>
      </c>
      <c r="H821" s="814" t="s">
        <v>329</v>
      </c>
      <c r="I821" s="814" t="s">
        <v>2379</v>
      </c>
      <c r="J821" s="814" t="s">
        <v>2380</v>
      </c>
      <c r="K821" s="814" t="s">
        <v>2381</v>
      </c>
      <c r="L821" s="817">
        <v>294.39</v>
      </c>
      <c r="M821" s="817">
        <v>1766.34</v>
      </c>
      <c r="N821" s="814">
        <v>6</v>
      </c>
      <c r="O821" s="818">
        <v>2</v>
      </c>
      <c r="P821" s="817">
        <v>883.17</v>
      </c>
      <c r="Q821" s="819">
        <v>0.5</v>
      </c>
      <c r="R821" s="814">
        <v>3</v>
      </c>
      <c r="S821" s="819">
        <v>0.5</v>
      </c>
      <c r="T821" s="818">
        <v>1</v>
      </c>
      <c r="U821" s="820">
        <v>0.5</v>
      </c>
    </row>
    <row r="822" spans="1:21" ht="14.45" customHeight="1" x14ac:dyDescent="0.2">
      <c r="A822" s="813">
        <v>12</v>
      </c>
      <c r="B822" s="814" t="s">
        <v>1740</v>
      </c>
      <c r="C822" s="814" t="s">
        <v>1746</v>
      </c>
      <c r="D822" s="815" t="s">
        <v>4046</v>
      </c>
      <c r="E822" s="816" t="s">
        <v>1765</v>
      </c>
      <c r="F822" s="814" t="s">
        <v>1741</v>
      </c>
      <c r="G822" s="814" t="s">
        <v>2797</v>
      </c>
      <c r="H822" s="814" t="s">
        <v>329</v>
      </c>
      <c r="I822" s="814" t="s">
        <v>2798</v>
      </c>
      <c r="J822" s="814" t="s">
        <v>2799</v>
      </c>
      <c r="K822" s="814" t="s">
        <v>2800</v>
      </c>
      <c r="L822" s="817">
        <v>25.12</v>
      </c>
      <c r="M822" s="817">
        <v>25.12</v>
      </c>
      <c r="N822" s="814">
        <v>1</v>
      </c>
      <c r="O822" s="818">
        <v>1</v>
      </c>
      <c r="P822" s="817">
        <v>25.12</v>
      </c>
      <c r="Q822" s="819">
        <v>1</v>
      </c>
      <c r="R822" s="814">
        <v>1</v>
      </c>
      <c r="S822" s="819">
        <v>1</v>
      </c>
      <c r="T822" s="818">
        <v>1</v>
      </c>
      <c r="U822" s="820">
        <v>1</v>
      </c>
    </row>
    <row r="823" spans="1:21" ht="14.45" customHeight="1" x14ac:dyDescent="0.2">
      <c r="A823" s="813">
        <v>12</v>
      </c>
      <c r="B823" s="814" t="s">
        <v>1740</v>
      </c>
      <c r="C823" s="814" t="s">
        <v>1746</v>
      </c>
      <c r="D823" s="815" t="s">
        <v>4046</v>
      </c>
      <c r="E823" s="816" t="s">
        <v>1765</v>
      </c>
      <c r="F823" s="814" t="s">
        <v>1741</v>
      </c>
      <c r="G823" s="814" t="s">
        <v>2079</v>
      </c>
      <c r="H823" s="814" t="s">
        <v>329</v>
      </c>
      <c r="I823" s="814" t="s">
        <v>2896</v>
      </c>
      <c r="J823" s="814" t="s">
        <v>2081</v>
      </c>
      <c r="K823" s="814" t="s">
        <v>2897</v>
      </c>
      <c r="L823" s="817">
        <v>134.82</v>
      </c>
      <c r="M823" s="817">
        <v>808.92</v>
      </c>
      <c r="N823" s="814">
        <v>6</v>
      </c>
      <c r="O823" s="818">
        <v>3</v>
      </c>
      <c r="P823" s="817">
        <v>404.46</v>
      </c>
      <c r="Q823" s="819">
        <v>0.5</v>
      </c>
      <c r="R823" s="814">
        <v>3</v>
      </c>
      <c r="S823" s="819">
        <v>0.5</v>
      </c>
      <c r="T823" s="818">
        <v>1</v>
      </c>
      <c r="U823" s="820">
        <v>0.33333333333333331</v>
      </c>
    </row>
    <row r="824" spans="1:21" ht="14.45" customHeight="1" x14ac:dyDescent="0.2">
      <c r="A824" s="813">
        <v>12</v>
      </c>
      <c r="B824" s="814" t="s">
        <v>1740</v>
      </c>
      <c r="C824" s="814" t="s">
        <v>1746</v>
      </c>
      <c r="D824" s="815" t="s">
        <v>4046</v>
      </c>
      <c r="E824" s="816" t="s">
        <v>1765</v>
      </c>
      <c r="F824" s="814" t="s">
        <v>1741</v>
      </c>
      <c r="G824" s="814" t="s">
        <v>2079</v>
      </c>
      <c r="H824" s="814" t="s">
        <v>329</v>
      </c>
      <c r="I824" s="814" t="s">
        <v>2080</v>
      </c>
      <c r="J824" s="814" t="s">
        <v>2081</v>
      </c>
      <c r="K824" s="814" t="s">
        <v>2082</v>
      </c>
      <c r="L824" s="817">
        <v>224.69</v>
      </c>
      <c r="M824" s="817">
        <v>5841.9400000000005</v>
      </c>
      <c r="N824" s="814">
        <v>26</v>
      </c>
      <c r="O824" s="818">
        <v>12</v>
      </c>
      <c r="P824" s="817">
        <v>3145.6600000000003</v>
      </c>
      <c r="Q824" s="819">
        <v>0.53846153846153844</v>
      </c>
      <c r="R824" s="814">
        <v>14</v>
      </c>
      <c r="S824" s="819">
        <v>0.53846153846153844</v>
      </c>
      <c r="T824" s="818">
        <v>6.5</v>
      </c>
      <c r="U824" s="820">
        <v>0.54166666666666663</v>
      </c>
    </row>
    <row r="825" spans="1:21" ht="14.45" customHeight="1" x14ac:dyDescent="0.2">
      <c r="A825" s="813">
        <v>12</v>
      </c>
      <c r="B825" s="814" t="s">
        <v>1740</v>
      </c>
      <c r="C825" s="814" t="s">
        <v>1746</v>
      </c>
      <c r="D825" s="815" t="s">
        <v>4046</v>
      </c>
      <c r="E825" s="816" t="s">
        <v>1765</v>
      </c>
      <c r="F825" s="814" t="s">
        <v>1741</v>
      </c>
      <c r="G825" s="814" t="s">
        <v>2079</v>
      </c>
      <c r="H825" s="814" t="s">
        <v>329</v>
      </c>
      <c r="I825" s="814" t="s">
        <v>2083</v>
      </c>
      <c r="J825" s="814" t="s">
        <v>2081</v>
      </c>
      <c r="K825" s="814" t="s">
        <v>2084</v>
      </c>
      <c r="L825" s="817">
        <v>112.35</v>
      </c>
      <c r="M825" s="817">
        <v>1460.55</v>
      </c>
      <c r="N825" s="814">
        <v>13</v>
      </c>
      <c r="O825" s="818">
        <v>4.5</v>
      </c>
      <c r="P825" s="817">
        <v>337.04999999999995</v>
      </c>
      <c r="Q825" s="819">
        <v>0.23076923076923075</v>
      </c>
      <c r="R825" s="814">
        <v>3</v>
      </c>
      <c r="S825" s="819">
        <v>0.23076923076923078</v>
      </c>
      <c r="T825" s="818">
        <v>1.5</v>
      </c>
      <c r="U825" s="820">
        <v>0.33333333333333331</v>
      </c>
    </row>
    <row r="826" spans="1:21" ht="14.45" customHeight="1" x14ac:dyDescent="0.2">
      <c r="A826" s="813">
        <v>12</v>
      </c>
      <c r="B826" s="814" t="s">
        <v>1740</v>
      </c>
      <c r="C826" s="814" t="s">
        <v>1746</v>
      </c>
      <c r="D826" s="815" t="s">
        <v>4046</v>
      </c>
      <c r="E826" s="816" t="s">
        <v>1765</v>
      </c>
      <c r="F826" s="814" t="s">
        <v>1741</v>
      </c>
      <c r="G826" s="814" t="s">
        <v>2090</v>
      </c>
      <c r="H826" s="814" t="s">
        <v>329</v>
      </c>
      <c r="I826" s="814" t="s">
        <v>2091</v>
      </c>
      <c r="J826" s="814" t="s">
        <v>2092</v>
      </c>
      <c r="K826" s="814" t="s">
        <v>2093</v>
      </c>
      <c r="L826" s="817">
        <v>932.4</v>
      </c>
      <c r="M826" s="817">
        <v>1864.8</v>
      </c>
      <c r="N826" s="814">
        <v>2</v>
      </c>
      <c r="O826" s="818">
        <v>2</v>
      </c>
      <c r="P826" s="817">
        <v>1864.8</v>
      </c>
      <c r="Q826" s="819">
        <v>1</v>
      </c>
      <c r="R826" s="814">
        <v>2</v>
      </c>
      <c r="S826" s="819">
        <v>1</v>
      </c>
      <c r="T826" s="818">
        <v>2</v>
      </c>
      <c r="U826" s="820">
        <v>1</v>
      </c>
    </row>
    <row r="827" spans="1:21" ht="14.45" customHeight="1" x14ac:dyDescent="0.2">
      <c r="A827" s="813">
        <v>12</v>
      </c>
      <c r="B827" s="814" t="s">
        <v>1740</v>
      </c>
      <c r="C827" s="814" t="s">
        <v>1746</v>
      </c>
      <c r="D827" s="815" t="s">
        <v>4046</v>
      </c>
      <c r="E827" s="816" t="s">
        <v>1765</v>
      </c>
      <c r="F827" s="814" t="s">
        <v>1741</v>
      </c>
      <c r="G827" s="814" t="s">
        <v>2090</v>
      </c>
      <c r="H827" s="814" t="s">
        <v>329</v>
      </c>
      <c r="I827" s="814" t="s">
        <v>2390</v>
      </c>
      <c r="J827" s="814" t="s">
        <v>2092</v>
      </c>
      <c r="K827" s="814" t="s">
        <v>2391</v>
      </c>
      <c r="L827" s="817">
        <v>1543.26</v>
      </c>
      <c r="M827" s="817">
        <v>1543.26</v>
      </c>
      <c r="N827" s="814">
        <v>1</v>
      </c>
      <c r="O827" s="818">
        <v>0.5</v>
      </c>
      <c r="P827" s="817"/>
      <c r="Q827" s="819">
        <v>0</v>
      </c>
      <c r="R827" s="814"/>
      <c r="S827" s="819">
        <v>0</v>
      </c>
      <c r="T827" s="818"/>
      <c r="U827" s="820">
        <v>0</v>
      </c>
    </row>
    <row r="828" spans="1:21" ht="14.45" customHeight="1" x14ac:dyDescent="0.2">
      <c r="A828" s="813">
        <v>12</v>
      </c>
      <c r="B828" s="814" t="s">
        <v>1740</v>
      </c>
      <c r="C828" s="814" t="s">
        <v>1746</v>
      </c>
      <c r="D828" s="815" t="s">
        <v>4046</v>
      </c>
      <c r="E828" s="816" t="s">
        <v>1765</v>
      </c>
      <c r="F828" s="814" t="s">
        <v>1741</v>
      </c>
      <c r="G828" s="814" t="s">
        <v>2095</v>
      </c>
      <c r="H828" s="814" t="s">
        <v>329</v>
      </c>
      <c r="I828" s="814" t="s">
        <v>2096</v>
      </c>
      <c r="J828" s="814" t="s">
        <v>2097</v>
      </c>
      <c r="K828" s="814" t="s">
        <v>2098</v>
      </c>
      <c r="L828" s="817">
        <v>1392.75</v>
      </c>
      <c r="M828" s="817">
        <v>30640.5</v>
      </c>
      <c r="N828" s="814">
        <v>22</v>
      </c>
      <c r="O828" s="818">
        <v>21</v>
      </c>
      <c r="P828" s="817">
        <v>15320.25</v>
      </c>
      <c r="Q828" s="819">
        <v>0.5</v>
      </c>
      <c r="R828" s="814">
        <v>11</v>
      </c>
      <c r="S828" s="819">
        <v>0.5</v>
      </c>
      <c r="T828" s="818">
        <v>10.5</v>
      </c>
      <c r="U828" s="820">
        <v>0.5</v>
      </c>
    </row>
    <row r="829" spans="1:21" ht="14.45" customHeight="1" x14ac:dyDescent="0.2">
      <c r="A829" s="813">
        <v>12</v>
      </c>
      <c r="B829" s="814" t="s">
        <v>1740</v>
      </c>
      <c r="C829" s="814" t="s">
        <v>1746</v>
      </c>
      <c r="D829" s="815" t="s">
        <v>4046</v>
      </c>
      <c r="E829" s="816" t="s">
        <v>1765</v>
      </c>
      <c r="F829" s="814" t="s">
        <v>1741</v>
      </c>
      <c r="G829" s="814" t="s">
        <v>2107</v>
      </c>
      <c r="H829" s="814" t="s">
        <v>329</v>
      </c>
      <c r="I829" s="814" t="s">
        <v>2108</v>
      </c>
      <c r="J829" s="814" t="s">
        <v>2109</v>
      </c>
      <c r="K829" s="814" t="s">
        <v>2110</v>
      </c>
      <c r="L829" s="817">
        <v>2030.55</v>
      </c>
      <c r="M829" s="817">
        <v>12183.3</v>
      </c>
      <c r="N829" s="814">
        <v>6</v>
      </c>
      <c r="O829" s="818">
        <v>5</v>
      </c>
      <c r="P829" s="817">
        <v>10152.75</v>
      </c>
      <c r="Q829" s="819">
        <v>0.83333333333333337</v>
      </c>
      <c r="R829" s="814">
        <v>5</v>
      </c>
      <c r="S829" s="819">
        <v>0.83333333333333337</v>
      </c>
      <c r="T829" s="818">
        <v>4</v>
      </c>
      <c r="U829" s="820">
        <v>0.8</v>
      </c>
    </row>
    <row r="830" spans="1:21" ht="14.45" customHeight="1" x14ac:dyDescent="0.2">
      <c r="A830" s="813">
        <v>12</v>
      </c>
      <c r="B830" s="814" t="s">
        <v>1740</v>
      </c>
      <c r="C830" s="814" t="s">
        <v>1746</v>
      </c>
      <c r="D830" s="815" t="s">
        <v>4046</v>
      </c>
      <c r="E830" s="816" t="s">
        <v>1765</v>
      </c>
      <c r="F830" s="814" t="s">
        <v>1741</v>
      </c>
      <c r="G830" s="814" t="s">
        <v>2107</v>
      </c>
      <c r="H830" s="814" t="s">
        <v>329</v>
      </c>
      <c r="I830" s="814" t="s">
        <v>2111</v>
      </c>
      <c r="J830" s="814" t="s">
        <v>2109</v>
      </c>
      <c r="K830" s="814" t="s">
        <v>2112</v>
      </c>
      <c r="L830" s="817">
        <v>1015.28</v>
      </c>
      <c r="M830" s="817">
        <v>1015.28</v>
      </c>
      <c r="N830" s="814">
        <v>1</v>
      </c>
      <c r="O830" s="818">
        <v>0.5</v>
      </c>
      <c r="P830" s="817">
        <v>1015.28</v>
      </c>
      <c r="Q830" s="819">
        <v>1</v>
      </c>
      <c r="R830" s="814">
        <v>1</v>
      </c>
      <c r="S830" s="819">
        <v>1</v>
      </c>
      <c r="T830" s="818">
        <v>0.5</v>
      </c>
      <c r="U830" s="820">
        <v>1</v>
      </c>
    </row>
    <row r="831" spans="1:21" ht="14.45" customHeight="1" x14ac:dyDescent="0.2">
      <c r="A831" s="813">
        <v>12</v>
      </c>
      <c r="B831" s="814" t="s">
        <v>1740</v>
      </c>
      <c r="C831" s="814" t="s">
        <v>1746</v>
      </c>
      <c r="D831" s="815" t="s">
        <v>4046</v>
      </c>
      <c r="E831" s="816" t="s">
        <v>1765</v>
      </c>
      <c r="F831" s="814" t="s">
        <v>1741</v>
      </c>
      <c r="G831" s="814" t="s">
        <v>2113</v>
      </c>
      <c r="H831" s="814" t="s">
        <v>329</v>
      </c>
      <c r="I831" s="814" t="s">
        <v>2114</v>
      </c>
      <c r="J831" s="814" t="s">
        <v>1153</v>
      </c>
      <c r="K831" s="814" t="s">
        <v>1154</v>
      </c>
      <c r="L831" s="817">
        <v>50.32</v>
      </c>
      <c r="M831" s="817">
        <v>50.32</v>
      </c>
      <c r="N831" s="814">
        <v>1</v>
      </c>
      <c r="O831" s="818">
        <v>1</v>
      </c>
      <c r="P831" s="817">
        <v>50.32</v>
      </c>
      <c r="Q831" s="819">
        <v>1</v>
      </c>
      <c r="R831" s="814">
        <v>1</v>
      </c>
      <c r="S831" s="819">
        <v>1</v>
      </c>
      <c r="T831" s="818">
        <v>1</v>
      </c>
      <c r="U831" s="820">
        <v>1</v>
      </c>
    </row>
    <row r="832" spans="1:21" ht="14.45" customHeight="1" x14ac:dyDescent="0.2">
      <c r="A832" s="813">
        <v>12</v>
      </c>
      <c r="B832" s="814" t="s">
        <v>1740</v>
      </c>
      <c r="C832" s="814" t="s">
        <v>1746</v>
      </c>
      <c r="D832" s="815" t="s">
        <v>4046</v>
      </c>
      <c r="E832" s="816" t="s">
        <v>1765</v>
      </c>
      <c r="F832" s="814" t="s">
        <v>1741</v>
      </c>
      <c r="G832" s="814" t="s">
        <v>1800</v>
      </c>
      <c r="H832" s="814" t="s">
        <v>329</v>
      </c>
      <c r="I832" s="814" t="s">
        <v>1811</v>
      </c>
      <c r="J832" s="814" t="s">
        <v>1213</v>
      </c>
      <c r="K832" s="814" t="s">
        <v>1812</v>
      </c>
      <c r="L832" s="817">
        <v>225.06</v>
      </c>
      <c r="M832" s="817">
        <v>4276.1399999999994</v>
      </c>
      <c r="N832" s="814">
        <v>19</v>
      </c>
      <c r="O832" s="818">
        <v>12.5</v>
      </c>
      <c r="P832" s="817">
        <v>2025.54</v>
      </c>
      <c r="Q832" s="819">
        <v>0.47368421052631582</v>
      </c>
      <c r="R832" s="814">
        <v>9</v>
      </c>
      <c r="S832" s="819">
        <v>0.47368421052631576</v>
      </c>
      <c r="T832" s="818">
        <v>6.5</v>
      </c>
      <c r="U832" s="820">
        <v>0.52</v>
      </c>
    </row>
    <row r="833" spans="1:21" ht="14.45" customHeight="1" x14ac:dyDescent="0.2">
      <c r="A833" s="813">
        <v>12</v>
      </c>
      <c r="B833" s="814" t="s">
        <v>1740</v>
      </c>
      <c r="C833" s="814" t="s">
        <v>1746</v>
      </c>
      <c r="D833" s="815" t="s">
        <v>4046</v>
      </c>
      <c r="E833" s="816" t="s">
        <v>1765</v>
      </c>
      <c r="F833" s="814" t="s">
        <v>1741</v>
      </c>
      <c r="G833" s="814" t="s">
        <v>2115</v>
      </c>
      <c r="H833" s="814" t="s">
        <v>329</v>
      </c>
      <c r="I833" s="814" t="s">
        <v>2898</v>
      </c>
      <c r="J833" s="814" t="s">
        <v>1577</v>
      </c>
      <c r="K833" s="814" t="s">
        <v>2602</v>
      </c>
      <c r="L833" s="817">
        <v>84.18</v>
      </c>
      <c r="M833" s="817">
        <v>84.18</v>
      </c>
      <c r="N833" s="814">
        <v>1</v>
      </c>
      <c r="O833" s="818">
        <v>1</v>
      </c>
      <c r="P833" s="817">
        <v>84.18</v>
      </c>
      <c r="Q833" s="819">
        <v>1</v>
      </c>
      <c r="R833" s="814">
        <v>1</v>
      </c>
      <c r="S833" s="819">
        <v>1</v>
      </c>
      <c r="T833" s="818">
        <v>1</v>
      </c>
      <c r="U833" s="820">
        <v>1</v>
      </c>
    </row>
    <row r="834" spans="1:21" ht="14.45" customHeight="1" x14ac:dyDescent="0.2">
      <c r="A834" s="813">
        <v>12</v>
      </c>
      <c r="B834" s="814" t="s">
        <v>1740</v>
      </c>
      <c r="C834" s="814" t="s">
        <v>1746</v>
      </c>
      <c r="D834" s="815" t="s">
        <v>4046</v>
      </c>
      <c r="E834" s="816" t="s">
        <v>1765</v>
      </c>
      <c r="F834" s="814" t="s">
        <v>1741</v>
      </c>
      <c r="G834" s="814" t="s">
        <v>2123</v>
      </c>
      <c r="H834" s="814" t="s">
        <v>329</v>
      </c>
      <c r="I834" s="814" t="s">
        <v>2124</v>
      </c>
      <c r="J834" s="814" t="s">
        <v>2125</v>
      </c>
      <c r="K834" s="814" t="s">
        <v>2126</v>
      </c>
      <c r="L834" s="817">
        <v>144.38999999999999</v>
      </c>
      <c r="M834" s="817">
        <v>144.38999999999999</v>
      </c>
      <c r="N834" s="814">
        <v>1</v>
      </c>
      <c r="O834" s="818">
        <v>1</v>
      </c>
      <c r="P834" s="817">
        <v>144.38999999999999</v>
      </c>
      <c r="Q834" s="819">
        <v>1</v>
      </c>
      <c r="R834" s="814">
        <v>1</v>
      </c>
      <c r="S834" s="819">
        <v>1</v>
      </c>
      <c r="T834" s="818">
        <v>1</v>
      </c>
      <c r="U834" s="820">
        <v>1</v>
      </c>
    </row>
    <row r="835" spans="1:21" ht="14.45" customHeight="1" x14ac:dyDescent="0.2">
      <c r="A835" s="813">
        <v>12</v>
      </c>
      <c r="B835" s="814" t="s">
        <v>1740</v>
      </c>
      <c r="C835" s="814" t="s">
        <v>1746</v>
      </c>
      <c r="D835" s="815" t="s">
        <v>4046</v>
      </c>
      <c r="E835" s="816" t="s">
        <v>1765</v>
      </c>
      <c r="F835" s="814" t="s">
        <v>1742</v>
      </c>
      <c r="G835" s="814" t="s">
        <v>2128</v>
      </c>
      <c r="H835" s="814" t="s">
        <v>329</v>
      </c>
      <c r="I835" s="814" t="s">
        <v>2899</v>
      </c>
      <c r="J835" s="814" t="s">
        <v>2016</v>
      </c>
      <c r="K835" s="814"/>
      <c r="L835" s="817">
        <v>0</v>
      </c>
      <c r="M835" s="817">
        <v>0</v>
      </c>
      <c r="N835" s="814">
        <v>2</v>
      </c>
      <c r="O835" s="818">
        <v>2</v>
      </c>
      <c r="P835" s="817">
        <v>0</v>
      </c>
      <c r="Q835" s="819"/>
      <c r="R835" s="814">
        <v>1</v>
      </c>
      <c r="S835" s="819">
        <v>0.5</v>
      </c>
      <c r="T835" s="818">
        <v>1</v>
      </c>
      <c r="U835" s="820">
        <v>0.5</v>
      </c>
    </row>
    <row r="836" spans="1:21" ht="14.45" customHeight="1" x14ac:dyDescent="0.2">
      <c r="A836" s="813">
        <v>12</v>
      </c>
      <c r="B836" s="814" t="s">
        <v>1740</v>
      </c>
      <c r="C836" s="814" t="s">
        <v>1746</v>
      </c>
      <c r="D836" s="815" t="s">
        <v>4046</v>
      </c>
      <c r="E836" s="816" t="s">
        <v>1765</v>
      </c>
      <c r="F836" s="814" t="s">
        <v>1742</v>
      </c>
      <c r="G836" s="814" t="s">
        <v>2128</v>
      </c>
      <c r="H836" s="814" t="s">
        <v>329</v>
      </c>
      <c r="I836" s="814" t="s">
        <v>2672</v>
      </c>
      <c r="J836" s="814" t="s">
        <v>2016</v>
      </c>
      <c r="K836" s="814"/>
      <c r="L836" s="817">
        <v>0</v>
      </c>
      <c r="M836" s="817">
        <v>0</v>
      </c>
      <c r="N836" s="814">
        <v>3</v>
      </c>
      <c r="O836" s="818">
        <v>3</v>
      </c>
      <c r="P836" s="817">
        <v>0</v>
      </c>
      <c r="Q836" s="819"/>
      <c r="R836" s="814">
        <v>3</v>
      </c>
      <c r="S836" s="819">
        <v>1</v>
      </c>
      <c r="T836" s="818">
        <v>3</v>
      </c>
      <c r="U836" s="820">
        <v>1</v>
      </c>
    </row>
    <row r="837" spans="1:21" ht="14.45" customHeight="1" x14ac:dyDescent="0.2">
      <c r="A837" s="813">
        <v>12</v>
      </c>
      <c r="B837" s="814" t="s">
        <v>1740</v>
      </c>
      <c r="C837" s="814" t="s">
        <v>1746</v>
      </c>
      <c r="D837" s="815" t="s">
        <v>4046</v>
      </c>
      <c r="E837" s="816" t="s">
        <v>1765</v>
      </c>
      <c r="F837" s="814" t="s">
        <v>1742</v>
      </c>
      <c r="G837" s="814" t="s">
        <v>2128</v>
      </c>
      <c r="H837" s="814" t="s">
        <v>329</v>
      </c>
      <c r="I837" s="814" t="s">
        <v>2080</v>
      </c>
      <c r="J837" s="814" t="s">
        <v>2016</v>
      </c>
      <c r="K837" s="814"/>
      <c r="L837" s="817">
        <v>449.38</v>
      </c>
      <c r="M837" s="817">
        <v>1797.52</v>
      </c>
      <c r="N837" s="814">
        <v>4</v>
      </c>
      <c r="O837" s="818">
        <v>0.5</v>
      </c>
      <c r="P837" s="817">
        <v>1797.52</v>
      </c>
      <c r="Q837" s="819">
        <v>1</v>
      </c>
      <c r="R837" s="814">
        <v>4</v>
      </c>
      <c r="S837" s="819">
        <v>1</v>
      </c>
      <c r="T837" s="818">
        <v>0.5</v>
      </c>
      <c r="U837" s="820">
        <v>1</v>
      </c>
    </row>
    <row r="838" spans="1:21" ht="14.45" customHeight="1" x14ac:dyDescent="0.2">
      <c r="A838" s="813">
        <v>12</v>
      </c>
      <c r="B838" s="814" t="s">
        <v>1740</v>
      </c>
      <c r="C838" s="814" t="s">
        <v>1746</v>
      </c>
      <c r="D838" s="815" t="s">
        <v>4046</v>
      </c>
      <c r="E838" s="816" t="s">
        <v>1765</v>
      </c>
      <c r="F838" s="814" t="s">
        <v>1743</v>
      </c>
      <c r="G838" s="814" t="s">
        <v>2608</v>
      </c>
      <c r="H838" s="814" t="s">
        <v>329</v>
      </c>
      <c r="I838" s="814" t="s">
        <v>2818</v>
      </c>
      <c r="J838" s="814" t="s">
        <v>2819</v>
      </c>
      <c r="K838" s="814" t="s">
        <v>2820</v>
      </c>
      <c r="L838" s="817">
        <v>599.44000000000005</v>
      </c>
      <c r="M838" s="817">
        <v>599.44000000000005</v>
      </c>
      <c r="N838" s="814">
        <v>1</v>
      </c>
      <c r="O838" s="818">
        <v>1</v>
      </c>
      <c r="P838" s="817"/>
      <c r="Q838" s="819">
        <v>0</v>
      </c>
      <c r="R838" s="814"/>
      <c r="S838" s="819">
        <v>0</v>
      </c>
      <c r="T838" s="818"/>
      <c r="U838" s="820">
        <v>0</v>
      </c>
    </row>
    <row r="839" spans="1:21" ht="14.45" customHeight="1" x14ac:dyDescent="0.2">
      <c r="A839" s="813">
        <v>12</v>
      </c>
      <c r="B839" s="814" t="s">
        <v>1740</v>
      </c>
      <c r="C839" s="814" t="s">
        <v>1746</v>
      </c>
      <c r="D839" s="815" t="s">
        <v>4046</v>
      </c>
      <c r="E839" s="816" t="s">
        <v>1765</v>
      </c>
      <c r="F839" s="814" t="s">
        <v>1743</v>
      </c>
      <c r="G839" s="814" t="s">
        <v>2608</v>
      </c>
      <c r="H839" s="814" t="s">
        <v>329</v>
      </c>
      <c r="I839" s="814" t="s">
        <v>2609</v>
      </c>
      <c r="J839" s="814" t="s">
        <v>2610</v>
      </c>
      <c r="K839" s="814" t="s">
        <v>2611</v>
      </c>
      <c r="L839" s="817">
        <v>500.01</v>
      </c>
      <c r="M839" s="817">
        <v>1500.03</v>
      </c>
      <c r="N839" s="814">
        <v>3</v>
      </c>
      <c r="O839" s="818">
        <v>1</v>
      </c>
      <c r="P839" s="817">
        <v>1500.03</v>
      </c>
      <c r="Q839" s="819">
        <v>1</v>
      </c>
      <c r="R839" s="814">
        <v>3</v>
      </c>
      <c r="S839" s="819">
        <v>1</v>
      </c>
      <c r="T839" s="818">
        <v>1</v>
      </c>
      <c r="U839" s="820">
        <v>1</v>
      </c>
    </row>
    <row r="840" spans="1:21" ht="14.45" customHeight="1" x14ac:dyDescent="0.2">
      <c r="A840" s="813">
        <v>12</v>
      </c>
      <c r="B840" s="814" t="s">
        <v>1740</v>
      </c>
      <c r="C840" s="814" t="s">
        <v>1746</v>
      </c>
      <c r="D840" s="815" t="s">
        <v>4046</v>
      </c>
      <c r="E840" s="816" t="s">
        <v>1765</v>
      </c>
      <c r="F840" s="814" t="s">
        <v>1743</v>
      </c>
      <c r="G840" s="814" t="s">
        <v>2608</v>
      </c>
      <c r="H840" s="814" t="s">
        <v>329</v>
      </c>
      <c r="I840" s="814" t="s">
        <v>2612</v>
      </c>
      <c r="J840" s="814" t="s">
        <v>2613</v>
      </c>
      <c r="K840" s="814" t="s">
        <v>2614</v>
      </c>
      <c r="L840" s="817">
        <v>198.07</v>
      </c>
      <c r="M840" s="817">
        <v>594.21</v>
      </c>
      <c r="N840" s="814">
        <v>3</v>
      </c>
      <c r="O840" s="818">
        <v>1</v>
      </c>
      <c r="P840" s="817">
        <v>594.21</v>
      </c>
      <c r="Q840" s="819">
        <v>1</v>
      </c>
      <c r="R840" s="814">
        <v>3</v>
      </c>
      <c r="S840" s="819">
        <v>1</v>
      </c>
      <c r="T840" s="818">
        <v>1</v>
      </c>
      <c r="U840" s="820">
        <v>1</v>
      </c>
    </row>
    <row r="841" spans="1:21" ht="14.45" customHeight="1" x14ac:dyDescent="0.2">
      <c r="A841" s="813">
        <v>12</v>
      </c>
      <c r="B841" s="814" t="s">
        <v>1740</v>
      </c>
      <c r="C841" s="814" t="s">
        <v>1746</v>
      </c>
      <c r="D841" s="815" t="s">
        <v>4046</v>
      </c>
      <c r="E841" s="816" t="s">
        <v>1765</v>
      </c>
      <c r="F841" s="814" t="s">
        <v>1743</v>
      </c>
      <c r="G841" s="814" t="s">
        <v>2608</v>
      </c>
      <c r="H841" s="814" t="s">
        <v>329</v>
      </c>
      <c r="I841" s="814" t="s">
        <v>2615</v>
      </c>
      <c r="J841" s="814" t="s">
        <v>2616</v>
      </c>
      <c r="K841" s="814" t="s">
        <v>2617</v>
      </c>
      <c r="L841" s="817">
        <v>180.25</v>
      </c>
      <c r="M841" s="817">
        <v>360.5</v>
      </c>
      <c r="N841" s="814">
        <v>2</v>
      </c>
      <c r="O841" s="818">
        <v>1</v>
      </c>
      <c r="P841" s="817">
        <v>360.5</v>
      </c>
      <c r="Q841" s="819">
        <v>1</v>
      </c>
      <c r="R841" s="814">
        <v>2</v>
      </c>
      <c r="S841" s="819">
        <v>1</v>
      </c>
      <c r="T841" s="818">
        <v>1</v>
      </c>
      <c r="U841" s="820">
        <v>1</v>
      </c>
    </row>
    <row r="842" spans="1:21" ht="14.45" customHeight="1" x14ac:dyDescent="0.2">
      <c r="A842" s="813">
        <v>12</v>
      </c>
      <c r="B842" s="814" t="s">
        <v>1740</v>
      </c>
      <c r="C842" s="814" t="s">
        <v>1746</v>
      </c>
      <c r="D842" s="815" t="s">
        <v>4046</v>
      </c>
      <c r="E842" s="816" t="s">
        <v>1765</v>
      </c>
      <c r="F842" s="814" t="s">
        <v>1743</v>
      </c>
      <c r="G842" s="814" t="s">
        <v>2608</v>
      </c>
      <c r="H842" s="814" t="s">
        <v>329</v>
      </c>
      <c r="I842" s="814" t="s">
        <v>2821</v>
      </c>
      <c r="J842" s="814" t="s">
        <v>2822</v>
      </c>
      <c r="K842" s="814" t="s">
        <v>2823</v>
      </c>
      <c r="L842" s="817">
        <v>495.94</v>
      </c>
      <c r="M842" s="817">
        <v>1487.82</v>
      </c>
      <c r="N842" s="814">
        <v>3</v>
      </c>
      <c r="O842" s="818">
        <v>1</v>
      </c>
      <c r="P842" s="817">
        <v>1487.82</v>
      </c>
      <c r="Q842" s="819">
        <v>1</v>
      </c>
      <c r="R842" s="814">
        <v>3</v>
      </c>
      <c r="S842" s="819">
        <v>1</v>
      </c>
      <c r="T842" s="818">
        <v>1</v>
      </c>
      <c r="U842" s="820">
        <v>1</v>
      </c>
    </row>
    <row r="843" spans="1:21" ht="14.45" customHeight="1" x14ac:dyDescent="0.2">
      <c r="A843" s="813">
        <v>12</v>
      </c>
      <c r="B843" s="814" t="s">
        <v>1740</v>
      </c>
      <c r="C843" s="814" t="s">
        <v>1746</v>
      </c>
      <c r="D843" s="815" t="s">
        <v>4046</v>
      </c>
      <c r="E843" s="816" t="s">
        <v>1765</v>
      </c>
      <c r="F843" s="814" t="s">
        <v>1743</v>
      </c>
      <c r="G843" s="814" t="s">
        <v>2608</v>
      </c>
      <c r="H843" s="814" t="s">
        <v>329</v>
      </c>
      <c r="I843" s="814" t="s">
        <v>2624</v>
      </c>
      <c r="J843" s="814" t="s">
        <v>2625</v>
      </c>
      <c r="K843" s="814" t="s">
        <v>2626</v>
      </c>
      <c r="L843" s="817">
        <v>1158.6500000000001</v>
      </c>
      <c r="M843" s="817">
        <v>4634.6000000000004</v>
      </c>
      <c r="N843" s="814">
        <v>4</v>
      </c>
      <c r="O843" s="818">
        <v>1</v>
      </c>
      <c r="P843" s="817">
        <v>4634.6000000000004</v>
      </c>
      <c r="Q843" s="819">
        <v>1</v>
      </c>
      <c r="R843" s="814">
        <v>4</v>
      </c>
      <c r="S843" s="819">
        <v>1</v>
      </c>
      <c r="T843" s="818">
        <v>1</v>
      </c>
      <c r="U843" s="820">
        <v>1</v>
      </c>
    </row>
    <row r="844" spans="1:21" ht="14.45" customHeight="1" x14ac:dyDescent="0.2">
      <c r="A844" s="813">
        <v>12</v>
      </c>
      <c r="B844" s="814" t="s">
        <v>1740</v>
      </c>
      <c r="C844" s="814" t="s">
        <v>1746</v>
      </c>
      <c r="D844" s="815" t="s">
        <v>4046</v>
      </c>
      <c r="E844" s="816" t="s">
        <v>1765</v>
      </c>
      <c r="F844" s="814" t="s">
        <v>1743</v>
      </c>
      <c r="G844" s="814" t="s">
        <v>2608</v>
      </c>
      <c r="H844" s="814" t="s">
        <v>329</v>
      </c>
      <c r="I844" s="814" t="s">
        <v>2900</v>
      </c>
      <c r="J844" s="814" t="s">
        <v>2901</v>
      </c>
      <c r="K844" s="814" t="s">
        <v>2902</v>
      </c>
      <c r="L844" s="817">
        <v>179.07</v>
      </c>
      <c r="M844" s="817">
        <v>179.07</v>
      </c>
      <c r="N844" s="814">
        <v>1</v>
      </c>
      <c r="O844" s="818">
        <v>1</v>
      </c>
      <c r="P844" s="817">
        <v>179.07</v>
      </c>
      <c r="Q844" s="819">
        <v>1</v>
      </c>
      <c r="R844" s="814">
        <v>1</v>
      </c>
      <c r="S844" s="819">
        <v>1</v>
      </c>
      <c r="T844" s="818">
        <v>1</v>
      </c>
      <c r="U844" s="820">
        <v>1</v>
      </c>
    </row>
    <row r="845" spans="1:21" ht="14.45" customHeight="1" x14ac:dyDescent="0.2">
      <c r="A845" s="813">
        <v>12</v>
      </c>
      <c r="B845" s="814" t="s">
        <v>1740</v>
      </c>
      <c r="C845" s="814" t="s">
        <v>1746</v>
      </c>
      <c r="D845" s="815" t="s">
        <v>4046</v>
      </c>
      <c r="E845" s="816" t="s">
        <v>1765</v>
      </c>
      <c r="F845" s="814" t="s">
        <v>1743</v>
      </c>
      <c r="G845" s="814" t="s">
        <v>2608</v>
      </c>
      <c r="H845" s="814" t="s">
        <v>329</v>
      </c>
      <c r="I845" s="814" t="s">
        <v>2824</v>
      </c>
      <c r="J845" s="814" t="s">
        <v>2631</v>
      </c>
      <c r="K845" s="814" t="s">
        <v>2825</v>
      </c>
      <c r="L845" s="817">
        <v>3174.98</v>
      </c>
      <c r="M845" s="817">
        <v>9524.94</v>
      </c>
      <c r="N845" s="814">
        <v>3</v>
      </c>
      <c r="O845" s="818">
        <v>1</v>
      </c>
      <c r="P845" s="817">
        <v>9524.94</v>
      </c>
      <c r="Q845" s="819">
        <v>1</v>
      </c>
      <c r="R845" s="814">
        <v>3</v>
      </c>
      <c r="S845" s="819">
        <v>1</v>
      </c>
      <c r="T845" s="818">
        <v>1</v>
      </c>
      <c r="U845" s="820">
        <v>1</v>
      </c>
    </row>
    <row r="846" spans="1:21" ht="14.45" customHeight="1" x14ac:dyDescent="0.2">
      <c r="A846" s="813">
        <v>12</v>
      </c>
      <c r="B846" s="814" t="s">
        <v>1740</v>
      </c>
      <c r="C846" s="814" t="s">
        <v>1746</v>
      </c>
      <c r="D846" s="815" t="s">
        <v>4046</v>
      </c>
      <c r="E846" s="816" t="s">
        <v>1765</v>
      </c>
      <c r="F846" s="814" t="s">
        <v>1743</v>
      </c>
      <c r="G846" s="814" t="s">
        <v>2608</v>
      </c>
      <c r="H846" s="814" t="s">
        <v>329</v>
      </c>
      <c r="I846" s="814" t="s">
        <v>2903</v>
      </c>
      <c r="J846" s="814" t="s">
        <v>2634</v>
      </c>
      <c r="K846" s="814" t="s">
        <v>2904</v>
      </c>
      <c r="L846" s="817">
        <v>1052.25</v>
      </c>
      <c r="M846" s="817">
        <v>9470.25</v>
      </c>
      <c r="N846" s="814">
        <v>9</v>
      </c>
      <c r="O846" s="818">
        <v>1</v>
      </c>
      <c r="P846" s="817">
        <v>9470.25</v>
      </c>
      <c r="Q846" s="819">
        <v>1</v>
      </c>
      <c r="R846" s="814">
        <v>9</v>
      </c>
      <c r="S846" s="819">
        <v>1</v>
      </c>
      <c r="T846" s="818">
        <v>1</v>
      </c>
      <c r="U846" s="820">
        <v>1</v>
      </c>
    </row>
    <row r="847" spans="1:21" ht="14.45" customHeight="1" x14ac:dyDescent="0.2">
      <c r="A847" s="813">
        <v>12</v>
      </c>
      <c r="B847" s="814" t="s">
        <v>1740</v>
      </c>
      <c r="C847" s="814" t="s">
        <v>1746</v>
      </c>
      <c r="D847" s="815" t="s">
        <v>4046</v>
      </c>
      <c r="E847" s="816" t="s">
        <v>1765</v>
      </c>
      <c r="F847" s="814" t="s">
        <v>1743</v>
      </c>
      <c r="G847" s="814" t="s">
        <v>2608</v>
      </c>
      <c r="H847" s="814" t="s">
        <v>329</v>
      </c>
      <c r="I847" s="814" t="s">
        <v>2758</v>
      </c>
      <c r="J847" s="814" t="s">
        <v>2759</v>
      </c>
      <c r="K847" s="814" t="s">
        <v>2760</v>
      </c>
      <c r="L847" s="817">
        <v>589.99</v>
      </c>
      <c r="M847" s="817">
        <v>589.99</v>
      </c>
      <c r="N847" s="814">
        <v>1</v>
      </c>
      <c r="O847" s="818">
        <v>1</v>
      </c>
      <c r="P847" s="817"/>
      <c r="Q847" s="819">
        <v>0</v>
      </c>
      <c r="R847" s="814"/>
      <c r="S847" s="819">
        <v>0</v>
      </c>
      <c r="T847" s="818"/>
      <c r="U847" s="820">
        <v>0</v>
      </c>
    </row>
    <row r="848" spans="1:21" ht="14.45" customHeight="1" x14ac:dyDescent="0.2">
      <c r="A848" s="813">
        <v>12</v>
      </c>
      <c r="B848" s="814" t="s">
        <v>1740</v>
      </c>
      <c r="C848" s="814" t="s">
        <v>1746</v>
      </c>
      <c r="D848" s="815" t="s">
        <v>4046</v>
      </c>
      <c r="E848" s="816" t="s">
        <v>1765</v>
      </c>
      <c r="F848" s="814" t="s">
        <v>1743</v>
      </c>
      <c r="G848" s="814" t="s">
        <v>1787</v>
      </c>
      <c r="H848" s="814" t="s">
        <v>329</v>
      </c>
      <c r="I848" s="814" t="s">
        <v>2129</v>
      </c>
      <c r="J848" s="814" t="s">
        <v>2130</v>
      </c>
      <c r="K848" s="814" t="s">
        <v>2131</v>
      </c>
      <c r="L848" s="817">
        <v>1483.5</v>
      </c>
      <c r="M848" s="817">
        <v>57856.5</v>
      </c>
      <c r="N848" s="814">
        <v>39</v>
      </c>
      <c r="O848" s="818">
        <v>2</v>
      </c>
      <c r="P848" s="817">
        <v>57856.5</v>
      </c>
      <c r="Q848" s="819">
        <v>1</v>
      </c>
      <c r="R848" s="814">
        <v>39</v>
      </c>
      <c r="S848" s="819">
        <v>1</v>
      </c>
      <c r="T848" s="818">
        <v>2</v>
      </c>
      <c r="U848" s="820">
        <v>1</v>
      </c>
    </row>
    <row r="849" spans="1:21" ht="14.45" customHeight="1" x14ac:dyDescent="0.2">
      <c r="A849" s="813">
        <v>12</v>
      </c>
      <c r="B849" s="814" t="s">
        <v>1740</v>
      </c>
      <c r="C849" s="814" t="s">
        <v>1746</v>
      </c>
      <c r="D849" s="815" t="s">
        <v>4046</v>
      </c>
      <c r="E849" s="816" t="s">
        <v>1765</v>
      </c>
      <c r="F849" s="814" t="s">
        <v>1743</v>
      </c>
      <c r="G849" s="814" t="s">
        <v>1787</v>
      </c>
      <c r="H849" s="814" t="s">
        <v>329</v>
      </c>
      <c r="I849" s="814" t="s">
        <v>1788</v>
      </c>
      <c r="J849" s="814" t="s">
        <v>1789</v>
      </c>
      <c r="K849" s="814" t="s">
        <v>1790</v>
      </c>
      <c r="L849" s="817">
        <v>168.55</v>
      </c>
      <c r="M849" s="817">
        <v>8933.1500000000015</v>
      </c>
      <c r="N849" s="814">
        <v>53</v>
      </c>
      <c r="O849" s="818">
        <v>4</v>
      </c>
      <c r="P849" s="817">
        <v>4045.2000000000003</v>
      </c>
      <c r="Q849" s="819">
        <v>0.45283018867924524</v>
      </c>
      <c r="R849" s="814">
        <v>24</v>
      </c>
      <c r="S849" s="819">
        <v>0.45283018867924529</v>
      </c>
      <c r="T849" s="818">
        <v>2</v>
      </c>
      <c r="U849" s="820">
        <v>0.5</v>
      </c>
    </row>
    <row r="850" spans="1:21" ht="14.45" customHeight="1" x14ac:dyDescent="0.2">
      <c r="A850" s="813">
        <v>12</v>
      </c>
      <c r="B850" s="814" t="s">
        <v>1740</v>
      </c>
      <c r="C850" s="814" t="s">
        <v>1746</v>
      </c>
      <c r="D850" s="815" t="s">
        <v>4046</v>
      </c>
      <c r="E850" s="816" t="s">
        <v>1765</v>
      </c>
      <c r="F850" s="814" t="s">
        <v>1743</v>
      </c>
      <c r="G850" s="814" t="s">
        <v>1787</v>
      </c>
      <c r="H850" s="814" t="s">
        <v>329</v>
      </c>
      <c r="I850" s="814" t="s">
        <v>2132</v>
      </c>
      <c r="J850" s="814" t="s">
        <v>2133</v>
      </c>
      <c r="K850" s="814" t="s">
        <v>2134</v>
      </c>
      <c r="L850" s="817">
        <v>99.84</v>
      </c>
      <c r="M850" s="817">
        <v>2196.48</v>
      </c>
      <c r="N850" s="814">
        <v>22</v>
      </c>
      <c r="O850" s="818">
        <v>1</v>
      </c>
      <c r="P850" s="817">
        <v>2196.48</v>
      </c>
      <c r="Q850" s="819">
        <v>1</v>
      </c>
      <c r="R850" s="814">
        <v>22</v>
      </c>
      <c r="S850" s="819">
        <v>1</v>
      </c>
      <c r="T850" s="818">
        <v>1</v>
      </c>
      <c r="U850" s="820">
        <v>1</v>
      </c>
    </row>
    <row r="851" spans="1:21" ht="14.45" customHeight="1" x14ac:dyDescent="0.2">
      <c r="A851" s="813">
        <v>12</v>
      </c>
      <c r="B851" s="814" t="s">
        <v>1740</v>
      </c>
      <c r="C851" s="814" t="s">
        <v>1746</v>
      </c>
      <c r="D851" s="815" t="s">
        <v>4046</v>
      </c>
      <c r="E851" s="816" t="s">
        <v>1765</v>
      </c>
      <c r="F851" s="814" t="s">
        <v>1743</v>
      </c>
      <c r="G851" s="814" t="s">
        <v>1787</v>
      </c>
      <c r="H851" s="814" t="s">
        <v>329</v>
      </c>
      <c r="I851" s="814" t="s">
        <v>2135</v>
      </c>
      <c r="J851" s="814" t="s">
        <v>2136</v>
      </c>
      <c r="K851" s="814" t="s">
        <v>2137</v>
      </c>
      <c r="L851" s="817">
        <v>79.27</v>
      </c>
      <c r="M851" s="817">
        <v>2219.56</v>
      </c>
      <c r="N851" s="814">
        <v>28</v>
      </c>
      <c r="O851" s="818">
        <v>1</v>
      </c>
      <c r="P851" s="817"/>
      <c r="Q851" s="819">
        <v>0</v>
      </c>
      <c r="R851" s="814"/>
      <c r="S851" s="819">
        <v>0</v>
      </c>
      <c r="T851" s="818"/>
      <c r="U851" s="820">
        <v>0</v>
      </c>
    </row>
    <row r="852" spans="1:21" ht="14.45" customHeight="1" x14ac:dyDescent="0.2">
      <c r="A852" s="813">
        <v>12</v>
      </c>
      <c r="B852" s="814" t="s">
        <v>1740</v>
      </c>
      <c r="C852" s="814" t="s">
        <v>1746</v>
      </c>
      <c r="D852" s="815" t="s">
        <v>4046</v>
      </c>
      <c r="E852" s="816" t="s">
        <v>1765</v>
      </c>
      <c r="F852" s="814" t="s">
        <v>1743</v>
      </c>
      <c r="G852" s="814" t="s">
        <v>1787</v>
      </c>
      <c r="H852" s="814" t="s">
        <v>329</v>
      </c>
      <c r="I852" s="814" t="s">
        <v>2138</v>
      </c>
      <c r="J852" s="814" t="s">
        <v>2139</v>
      </c>
      <c r="K852" s="814" t="s">
        <v>2140</v>
      </c>
      <c r="L852" s="817">
        <v>134.84</v>
      </c>
      <c r="M852" s="817">
        <v>2427.12</v>
      </c>
      <c r="N852" s="814">
        <v>18</v>
      </c>
      <c r="O852" s="818">
        <v>1</v>
      </c>
      <c r="P852" s="817"/>
      <c r="Q852" s="819">
        <v>0</v>
      </c>
      <c r="R852" s="814"/>
      <c r="S852" s="819">
        <v>0</v>
      </c>
      <c r="T852" s="818"/>
      <c r="U852" s="820">
        <v>0</v>
      </c>
    </row>
    <row r="853" spans="1:21" ht="14.45" customHeight="1" x14ac:dyDescent="0.2">
      <c r="A853" s="813">
        <v>12</v>
      </c>
      <c r="B853" s="814" t="s">
        <v>1740</v>
      </c>
      <c r="C853" s="814" t="s">
        <v>1746</v>
      </c>
      <c r="D853" s="815" t="s">
        <v>4046</v>
      </c>
      <c r="E853" s="816" t="s">
        <v>1765</v>
      </c>
      <c r="F853" s="814" t="s">
        <v>1743</v>
      </c>
      <c r="G853" s="814" t="s">
        <v>1787</v>
      </c>
      <c r="H853" s="814" t="s">
        <v>329</v>
      </c>
      <c r="I853" s="814" t="s">
        <v>1816</v>
      </c>
      <c r="J853" s="814" t="s">
        <v>1817</v>
      </c>
      <c r="K853" s="814" t="s">
        <v>1818</v>
      </c>
      <c r="L853" s="817">
        <v>494.5</v>
      </c>
      <c r="M853" s="817">
        <v>1978</v>
      </c>
      <c r="N853" s="814">
        <v>4</v>
      </c>
      <c r="O853" s="818">
        <v>1</v>
      </c>
      <c r="P853" s="817"/>
      <c r="Q853" s="819">
        <v>0</v>
      </c>
      <c r="R853" s="814"/>
      <c r="S853" s="819">
        <v>0</v>
      </c>
      <c r="T853" s="818"/>
      <c r="U853" s="820">
        <v>0</v>
      </c>
    </row>
    <row r="854" spans="1:21" ht="14.45" customHeight="1" x14ac:dyDescent="0.2">
      <c r="A854" s="813">
        <v>12</v>
      </c>
      <c r="B854" s="814" t="s">
        <v>1740</v>
      </c>
      <c r="C854" s="814" t="s">
        <v>1746</v>
      </c>
      <c r="D854" s="815" t="s">
        <v>4046</v>
      </c>
      <c r="E854" s="816" t="s">
        <v>1765</v>
      </c>
      <c r="F854" s="814" t="s">
        <v>1743</v>
      </c>
      <c r="G854" s="814" t="s">
        <v>1787</v>
      </c>
      <c r="H854" s="814" t="s">
        <v>329</v>
      </c>
      <c r="I854" s="814" t="s">
        <v>2831</v>
      </c>
      <c r="J854" s="814" t="s">
        <v>2832</v>
      </c>
      <c r="K854" s="814" t="s">
        <v>2833</v>
      </c>
      <c r="L854" s="817">
        <v>253</v>
      </c>
      <c r="M854" s="817">
        <v>759</v>
      </c>
      <c r="N854" s="814">
        <v>3</v>
      </c>
      <c r="O854" s="818">
        <v>1</v>
      </c>
      <c r="P854" s="817">
        <v>759</v>
      </c>
      <c r="Q854" s="819">
        <v>1</v>
      </c>
      <c r="R854" s="814">
        <v>3</v>
      </c>
      <c r="S854" s="819">
        <v>1</v>
      </c>
      <c r="T854" s="818">
        <v>1</v>
      </c>
      <c r="U854" s="820">
        <v>1</v>
      </c>
    </row>
    <row r="855" spans="1:21" ht="14.45" customHeight="1" x14ac:dyDescent="0.2">
      <c r="A855" s="813">
        <v>12</v>
      </c>
      <c r="B855" s="814" t="s">
        <v>1740</v>
      </c>
      <c r="C855" s="814" t="s">
        <v>1746</v>
      </c>
      <c r="D855" s="815" t="s">
        <v>4046</v>
      </c>
      <c r="E855" s="816" t="s">
        <v>1765</v>
      </c>
      <c r="F855" s="814" t="s">
        <v>1743</v>
      </c>
      <c r="G855" s="814" t="s">
        <v>1787</v>
      </c>
      <c r="H855" s="814" t="s">
        <v>329</v>
      </c>
      <c r="I855" s="814" t="s">
        <v>1819</v>
      </c>
      <c r="J855" s="814" t="s">
        <v>1820</v>
      </c>
      <c r="K855" s="814" t="s">
        <v>1821</v>
      </c>
      <c r="L855" s="817">
        <v>50.6</v>
      </c>
      <c r="M855" s="817">
        <v>202.4</v>
      </c>
      <c r="N855" s="814">
        <v>4</v>
      </c>
      <c r="O855" s="818">
        <v>1</v>
      </c>
      <c r="P855" s="817"/>
      <c r="Q855" s="819">
        <v>0</v>
      </c>
      <c r="R855" s="814"/>
      <c r="S855" s="819">
        <v>0</v>
      </c>
      <c r="T855" s="818"/>
      <c r="U855" s="820">
        <v>0</v>
      </c>
    </row>
    <row r="856" spans="1:21" ht="14.45" customHeight="1" x14ac:dyDescent="0.2">
      <c r="A856" s="813">
        <v>12</v>
      </c>
      <c r="B856" s="814" t="s">
        <v>1740</v>
      </c>
      <c r="C856" s="814" t="s">
        <v>1746</v>
      </c>
      <c r="D856" s="815" t="s">
        <v>4046</v>
      </c>
      <c r="E856" s="816" t="s">
        <v>1765</v>
      </c>
      <c r="F856" s="814" t="s">
        <v>1743</v>
      </c>
      <c r="G856" s="814" t="s">
        <v>1787</v>
      </c>
      <c r="H856" s="814" t="s">
        <v>329</v>
      </c>
      <c r="I856" s="814" t="s">
        <v>2834</v>
      </c>
      <c r="J856" s="814" t="s">
        <v>2160</v>
      </c>
      <c r="K856" s="814" t="s">
        <v>2835</v>
      </c>
      <c r="L856" s="817">
        <v>1483.5</v>
      </c>
      <c r="M856" s="817">
        <v>31153.5</v>
      </c>
      <c r="N856" s="814">
        <v>21</v>
      </c>
      <c r="O856" s="818">
        <v>1</v>
      </c>
      <c r="P856" s="817">
        <v>31153.5</v>
      </c>
      <c r="Q856" s="819">
        <v>1</v>
      </c>
      <c r="R856" s="814">
        <v>21</v>
      </c>
      <c r="S856" s="819">
        <v>1</v>
      </c>
      <c r="T856" s="818">
        <v>1</v>
      </c>
      <c r="U856" s="820">
        <v>1</v>
      </c>
    </row>
    <row r="857" spans="1:21" ht="14.45" customHeight="1" x14ac:dyDescent="0.2">
      <c r="A857" s="813">
        <v>12</v>
      </c>
      <c r="B857" s="814" t="s">
        <v>1740</v>
      </c>
      <c r="C857" s="814" t="s">
        <v>1746</v>
      </c>
      <c r="D857" s="815" t="s">
        <v>4046</v>
      </c>
      <c r="E857" s="816" t="s">
        <v>1765</v>
      </c>
      <c r="F857" s="814" t="s">
        <v>1743</v>
      </c>
      <c r="G857" s="814" t="s">
        <v>1787</v>
      </c>
      <c r="H857" s="814" t="s">
        <v>329</v>
      </c>
      <c r="I857" s="814" t="s">
        <v>2159</v>
      </c>
      <c r="J857" s="814" t="s">
        <v>2160</v>
      </c>
      <c r="K857" s="814" t="s">
        <v>2161</v>
      </c>
      <c r="L857" s="817">
        <v>1483.5</v>
      </c>
      <c r="M857" s="817">
        <v>26703</v>
      </c>
      <c r="N857" s="814">
        <v>18</v>
      </c>
      <c r="O857" s="818">
        <v>1</v>
      </c>
      <c r="P857" s="817">
        <v>26703</v>
      </c>
      <c r="Q857" s="819">
        <v>1</v>
      </c>
      <c r="R857" s="814">
        <v>18</v>
      </c>
      <c r="S857" s="819">
        <v>1</v>
      </c>
      <c r="T857" s="818">
        <v>1</v>
      </c>
      <c r="U857" s="820">
        <v>1</v>
      </c>
    </row>
    <row r="858" spans="1:21" ht="14.45" customHeight="1" x14ac:dyDescent="0.2">
      <c r="A858" s="813">
        <v>12</v>
      </c>
      <c r="B858" s="814" t="s">
        <v>1740</v>
      </c>
      <c r="C858" s="814" t="s">
        <v>1746</v>
      </c>
      <c r="D858" s="815" t="s">
        <v>4046</v>
      </c>
      <c r="E858" s="816" t="s">
        <v>1765</v>
      </c>
      <c r="F858" s="814" t="s">
        <v>1743</v>
      </c>
      <c r="G858" s="814" t="s">
        <v>1787</v>
      </c>
      <c r="H858" s="814" t="s">
        <v>329</v>
      </c>
      <c r="I858" s="814" t="s">
        <v>2905</v>
      </c>
      <c r="J858" s="814" t="s">
        <v>2167</v>
      </c>
      <c r="K858" s="814" t="s">
        <v>2906</v>
      </c>
      <c r="L858" s="817">
        <v>1483.5</v>
      </c>
      <c r="M858" s="817">
        <v>2967</v>
      </c>
      <c r="N858" s="814">
        <v>2</v>
      </c>
      <c r="O858" s="818">
        <v>1</v>
      </c>
      <c r="P858" s="817">
        <v>2967</v>
      </c>
      <c r="Q858" s="819">
        <v>1</v>
      </c>
      <c r="R858" s="814">
        <v>2</v>
      </c>
      <c r="S858" s="819">
        <v>1</v>
      </c>
      <c r="T858" s="818">
        <v>1</v>
      </c>
      <c r="U858" s="820">
        <v>1</v>
      </c>
    </row>
    <row r="859" spans="1:21" ht="14.45" customHeight="1" x14ac:dyDescent="0.2">
      <c r="A859" s="813">
        <v>12</v>
      </c>
      <c r="B859" s="814" t="s">
        <v>1740</v>
      </c>
      <c r="C859" s="814" t="s">
        <v>1746</v>
      </c>
      <c r="D859" s="815" t="s">
        <v>4046</v>
      </c>
      <c r="E859" s="816" t="s">
        <v>1765</v>
      </c>
      <c r="F859" s="814" t="s">
        <v>1743</v>
      </c>
      <c r="G859" s="814" t="s">
        <v>1787</v>
      </c>
      <c r="H859" s="814" t="s">
        <v>329</v>
      </c>
      <c r="I859" s="814" t="s">
        <v>2169</v>
      </c>
      <c r="J859" s="814" t="s">
        <v>2167</v>
      </c>
      <c r="K859" s="814" t="s">
        <v>2170</v>
      </c>
      <c r="L859" s="817">
        <v>1483.5</v>
      </c>
      <c r="M859" s="817">
        <v>22252.5</v>
      </c>
      <c r="N859" s="814">
        <v>15</v>
      </c>
      <c r="O859" s="818">
        <v>1</v>
      </c>
      <c r="P859" s="817">
        <v>22252.5</v>
      </c>
      <c r="Q859" s="819">
        <v>1</v>
      </c>
      <c r="R859" s="814">
        <v>15</v>
      </c>
      <c r="S859" s="819">
        <v>1</v>
      </c>
      <c r="T859" s="818">
        <v>1</v>
      </c>
      <c r="U859" s="820">
        <v>1</v>
      </c>
    </row>
    <row r="860" spans="1:21" ht="14.45" customHeight="1" x14ac:dyDescent="0.2">
      <c r="A860" s="813">
        <v>12</v>
      </c>
      <c r="B860" s="814" t="s">
        <v>1740</v>
      </c>
      <c r="C860" s="814" t="s">
        <v>1746</v>
      </c>
      <c r="D860" s="815" t="s">
        <v>4046</v>
      </c>
      <c r="E860" s="816" t="s">
        <v>1765</v>
      </c>
      <c r="F860" s="814" t="s">
        <v>1743</v>
      </c>
      <c r="G860" s="814" t="s">
        <v>1787</v>
      </c>
      <c r="H860" s="814" t="s">
        <v>329</v>
      </c>
      <c r="I860" s="814" t="s">
        <v>2186</v>
      </c>
      <c r="J860" s="814" t="s">
        <v>2187</v>
      </c>
      <c r="K860" s="814" t="s">
        <v>2188</v>
      </c>
      <c r="L860" s="817">
        <v>320.87</v>
      </c>
      <c r="M860" s="817">
        <v>5454.7900000000009</v>
      </c>
      <c r="N860" s="814">
        <v>17</v>
      </c>
      <c r="O860" s="818">
        <v>2</v>
      </c>
      <c r="P860" s="817"/>
      <c r="Q860" s="819">
        <v>0</v>
      </c>
      <c r="R860" s="814"/>
      <c r="S860" s="819">
        <v>0</v>
      </c>
      <c r="T860" s="818"/>
      <c r="U860" s="820">
        <v>0</v>
      </c>
    </row>
    <row r="861" spans="1:21" ht="14.45" customHeight="1" x14ac:dyDescent="0.2">
      <c r="A861" s="813">
        <v>12</v>
      </c>
      <c r="B861" s="814" t="s">
        <v>1740</v>
      </c>
      <c r="C861" s="814" t="s">
        <v>1746</v>
      </c>
      <c r="D861" s="815" t="s">
        <v>4046</v>
      </c>
      <c r="E861" s="816" t="s">
        <v>1765</v>
      </c>
      <c r="F861" s="814" t="s">
        <v>1743</v>
      </c>
      <c r="G861" s="814" t="s">
        <v>1787</v>
      </c>
      <c r="H861" s="814" t="s">
        <v>329</v>
      </c>
      <c r="I861" s="814" t="s">
        <v>2907</v>
      </c>
      <c r="J861" s="814" t="s">
        <v>2198</v>
      </c>
      <c r="K861" s="814" t="s">
        <v>2908</v>
      </c>
      <c r="L861" s="817">
        <v>700</v>
      </c>
      <c r="M861" s="817">
        <v>2100</v>
      </c>
      <c r="N861" s="814">
        <v>3</v>
      </c>
      <c r="O861" s="818">
        <v>1</v>
      </c>
      <c r="P861" s="817"/>
      <c r="Q861" s="819">
        <v>0</v>
      </c>
      <c r="R861" s="814"/>
      <c r="S861" s="819">
        <v>0</v>
      </c>
      <c r="T861" s="818"/>
      <c r="U861" s="820">
        <v>0</v>
      </c>
    </row>
    <row r="862" spans="1:21" ht="14.45" customHeight="1" x14ac:dyDescent="0.2">
      <c r="A862" s="813">
        <v>12</v>
      </c>
      <c r="B862" s="814" t="s">
        <v>1740</v>
      </c>
      <c r="C862" s="814" t="s">
        <v>1746</v>
      </c>
      <c r="D862" s="815" t="s">
        <v>4046</v>
      </c>
      <c r="E862" s="816" t="s">
        <v>1765</v>
      </c>
      <c r="F862" s="814" t="s">
        <v>1743</v>
      </c>
      <c r="G862" s="814" t="s">
        <v>1787</v>
      </c>
      <c r="H862" s="814" t="s">
        <v>329</v>
      </c>
      <c r="I862" s="814" t="s">
        <v>2197</v>
      </c>
      <c r="J862" s="814" t="s">
        <v>2198</v>
      </c>
      <c r="K862" s="814" t="s">
        <v>2199</v>
      </c>
      <c r="L862" s="817">
        <v>700</v>
      </c>
      <c r="M862" s="817">
        <v>2100</v>
      </c>
      <c r="N862" s="814">
        <v>3</v>
      </c>
      <c r="O862" s="818">
        <v>1</v>
      </c>
      <c r="P862" s="817"/>
      <c r="Q862" s="819">
        <v>0</v>
      </c>
      <c r="R862" s="814"/>
      <c r="S862" s="819">
        <v>0</v>
      </c>
      <c r="T862" s="818"/>
      <c r="U862" s="820">
        <v>0</v>
      </c>
    </row>
    <row r="863" spans="1:21" ht="14.45" customHeight="1" x14ac:dyDescent="0.2">
      <c r="A863" s="813">
        <v>12</v>
      </c>
      <c r="B863" s="814" t="s">
        <v>1740</v>
      </c>
      <c r="C863" s="814" t="s">
        <v>1746</v>
      </c>
      <c r="D863" s="815" t="s">
        <v>4046</v>
      </c>
      <c r="E863" s="816" t="s">
        <v>1765</v>
      </c>
      <c r="F863" s="814" t="s">
        <v>1743</v>
      </c>
      <c r="G863" s="814" t="s">
        <v>1787</v>
      </c>
      <c r="H863" s="814" t="s">
        <v>329</v>
      </c>
      <c r="I863" s="814" t="s">
        <v>2909</v>
      </c>
      <c r="J863" s="814" t="s">
        <v>2201</v>
      </c>
      <c r="K863" s="814" t="s">
        <v>2910</v>
      </c>
      <c r="L863" s="817">
        <v>1236.25</v>
      </c>
      <c r="M863" s="817">
        <v>48213.75</v>
      </c>
      <c r="N863" s="814">
        <v>39</v>
      </c>
      <c r="O863" s="818">
        <v>2</v>
      </c>
      <c r="P863" s="817"/>
      <c r="Q863" s="819">
        <v>0</v>
      </c>
      <c r="R863" s="814"/>
      <c r="S863" s="819">
        <v>0</v>
      </c>
      <c r="T863" s="818"/>
      <c r="U863" s="820">
        <v>0</v>
      </c>
    </row>
    <row r="864" spans="1:21" ht="14.45" customHeight="1" x14ac:dyDescent="0.2">
      <c r="A864" s="813">
        <v>12</v>
      </c>
      <c r="B864" s="814" t="s">
        <v>1740</v>
      </c>
      <c r="C864" s="814" t="s">
        <v>1746</v>
      </c>
      <c r="D864" s="815" t="s">
        <v>4046</v>
      </c>
      <c r="E864" s="816" t="s">
        <v>1765</v>
      </c>
      <c r="F864" s="814" t="s">
        <v>1743</v>
      </c>
      <c r="G864" s="814" t="s">
        <v>1787</v>
      </c>
      <c r="H864" s="814" t="s">
        <v>329</v>
      </c>
      <c r="I864" s="814" t="s">
        <v>2203</v>
      </c>
      <c r="J864" s="814" t="s">
        <v>2204</v>
      </c>
      <c r="K864" s="814" t="s">
        <v>2205</v>
      </c>
      <c r="L864" s="817">
        <v>1483.5</v>
      </c>
      <c r="M864" s="817">
        <v>26703</v>
      </c>
      <c r="N864" s="814">
        <v>18</v>
      </c>
      <c r="O864" s="818">
        <v>1</v>
      </c>
      <c r="P864" s="817"/>
      <c r="Q864" s="819">
        <v>0</v>
      </c>
      <c r="R864" s="814"/>
      <c r="S864" s="819">
        <v>0</v>
      </c>
      <c r="T864" s="818"/>
      <c r="U864" s="820">
        <v>0</v>
      </c>
    </row>
    <row r="865" spans="1:21" ht="14.45" customHeight="1" x14ac:dyDescent="0.2">
      <c r="A865" s="813">
        <v>12</v>
      </c>
      <c r="B865" s="814" t="s">
        <v>1740</v>
      </c>
      <c r="C865" s="814" t="s">
        <v>1746</v>
      </c>
      <c r="D865" s="815" t="s">
        <v>4046</v>
      </c>
      <c r="E865" s="816" t="s">
        <v>1765</v>
      </c>
      <c r="F865" s="814" t="s">
        <v>1743</v>
      </c>
      <c r="G865" s="814" t="s">
        <v>1787</v>
      </c>
      <c r="H865" s="814" t="s">
        <v>329</v>
      </c>
      <c r="I865" s="814" t="s">
        <v>2911</v>
      </c>
      <c r="J865" s="814" t="s">
        <v>2912</v>
      </c>
      <c r="K865" s="814" t="s">
        <v>2913</v>
      </c>
      <c r="L865" s="817">
        <v>1483.5</v>
      </c>
      <c r="M865" s="817">
        <v>31153.5</v>
      </c>
      <c r="N865" s="814">
        <v>21</v>
      </c>
      <c r="O865" s="818">
        <v>1</v>
      </c>
      <c r="P865" s="817"/>
      <c r="Q865" s="819">
        <v>0</v>
      </c>
      <c r="R865" s="814"/>
      <c r="S865" s="819">
        <v>0</v>
      </c>
      <c r="T865" s="818"/>
      <c r="U865" s="820">
        <v>0</v>
      </c>
    </row>
    <row r="866" spans="1:21" ht="14.45" customHeight="1" x14ac:dyDescent="0.2">
      <c r="A866" s="813">
        <v>12</v>
      </c>
      <c r="B866" s="814" t="s">
        <v>1740</v>
      </c>
      <c r="C866" s="814" t="s">
        <v>1746</v>
      </c>
      <c r="D866" s="815" t="s">
        <v>4046</v>
      </c>
      <c r="E866" s="816" t="s">
        <v>1765</v>
      </c>
      <c r="F866" s="814" t="s">
        <v>1743</v>
      </c>
      <c r="G866" s="814" t="s">
        <v>1787</v>
      </c>
      <c r="H866" s="814" t="s">
        <v>329</v>
      </c>
      <c r="I866" s="814" t="s">
        <v>2228</v>
      </c>
      <c r="J866" s="814" t="s">
        <v>2229</v>
      </c>
      <c r="K866" s="814" t="s">
        <v>2230</v>
      </c>
      <c r="L866" s="817">
        <v>108.59</v>
      </c>
      <c r="M866" s="817">
        <v>1303.08</v>
      </c>
      <c r="N866" s="814">
        <v>12</v>
      </c>
      <c r="O866" s="818">
        <v>1</v>
      </c>
      <c r="P866" s="817"/>
      <c r="Q866" s="819">
        <v>0</v>
      </c>
      <c r="R866" s="814"/>
      <c r="S866" s="819">
        <v>0</v>
      </c>
      <c r="T866" s="818"/>
      <c r="U866" s="820">
        <v>0</v>
      </c>
    </row>
    <row r="867" spans="1:21" ht="14.45" customHeight="1" x14ac:dyDescent="0.2">
      <c r="A867" s="813">
        <v>12</v>
      </c>
      <c r="B867" s="814" t="s">
        <v>1740</v>
      </c>
      <c r="C867" s="814" t="s">
        <v>1746</v>
      </c>
      <c r="D867" s="815" t="s">
        <v>4046</v>
      </c>
      <c r="E867" s="816" t="s">
        <v>1765</v>
      </c>
      <c r="F867" s="814" t="s">
        <v>1743</v>
      </c>
      <c r="G867" s="814" t="s">
        <v>1787</v>
      </c>
      <c r="H867" s="814" t="s">
        <v>329</v>
      </c>
      <c r="I867" s="814" t="s">
        <v>2246</v>
      </c>
      <c r="J867" s="814" t="s">
        <v>2247</v>
      </c>
      <c r="K867" s="814" t="s">
        <v>2248</v>
      </c>
      <c r="L867" s="817">
        <v>288.94</v>
      </c>
      <c r="M867" s="817">
        <v>4334.1000000000004</v>
      </c>
      <c r="N867" s="814">
        <v>15</v>
      </c>
      <c r="O867" s="818">
        <v>1</v>
      </c>
      <c r="P867" s="817">
        <v>4334.1000000000004</v>
      </c>
      <c r="Q867" s="819">
        <v>1</v>
      </c>
      <c r="R867" s="814">
        <v>15</v>
      </c>
      <c r="S867" s="819">
        <v>1</v>
      </c>
      <c r="T867" s="818">
        <v>1</v>
      </c>
      <c r="U867" s="820">
        <v>1</v>
      </c>
    </row>
    <row r="868" spans="1:21" ht="14.45" customHeight="1" x14ac:dyDescent="0.2">
      <c r="A868" s="813">
        <v>12</v>
      </c>
      <c r="B868" s="814" t="s">
        <v>1740</v>
      </c>
      <c r="C868" s="814" t="s">
        <v>1746</v>
      </c>
      <c r="D868" s="815" t="s">
        <v>4046</v>
      </c>
      <c r="E868" s="816" t="s">
        <v>1765</v>
      </c>
      <c r="F868" s="814" t="s">
        <v>1743</v>
      </c>
      <c r="G868" s="814" t="s">
        <v>1787</v>
      </c>
      <c r="H868" s="814" t="s">
        <v>329</v>
      </c>
      <c r="I868" s="814" t="s">
        <v>2914</v>
      </c>
      <c r="J868" s="814" t="s">
        <v>2201</v>
      </c>
      <c r="K868" s="814" t="s">
        <v>2915</v>
      </c>
      <c r="L868" s="817">
        <v>1236.25</v>
      </c>
      <c r="M868" s="817">
        <v>30906.25</v>
      </c>
      <c r="N868" s="814">
        <v>25</v>
      </c>
      <c r="O868" s="818">
        <v>1</v>
      </c>
      <c r="P868" s="817"/>
      <c r="Q868" s="819">
        <v>0</v>
      </c>
      <c r="R868" s="814"/>
      <c r="S868" s="819">
        <v>0</v>
      </c>
      <c r="T868" s="818"/>
      <c r="U868" s="820">
        <v>0</v>
      </c>
    </row>
    <row r="869" spans="1:21" ht="14.45" customHeight="1" x14ac:dyDescent="0.2">
      <c r="A869" s="813">
        <v>12</v>
      </c>
      <c r="B869" s="814" t="s">
        <v>1740</v>
      </c>
      <c r="C869" s="814" t="s">
        <v>1746</v>
      </c>
      <c r="D869" s="815" t="s">
        <v>4046</v>
      </c>
      <c r="E869" s="816" t="s">
        <v>1765</v>
      </c>
      <c r="F869" s="814" t="s">
        <v>1743</v>
      </c>
      <c r="G869" s="814" t="s">
        <v>1787</v>
      </c>
      <c r="H869" s="814" t="s">
        <v>329</v>
      </c>
      <c r="I869" s="814" t="s">
        <v>2916</v>
      </c>
      <c r="J869" s="814" t="s">
        <v>2917</v>
      </c>
      <c r="K869" s="814" t="s">
        <v>2918</v>
      </c>
      <c r="L869" s="817">
        <v>76.44</v>
      </c>
      <c r="M869" s="817">
        <v>2293.1999999999998</v>
      </c>
      <c r="N869" s="814">
        <v>30</v>
      </c>
      <c r="O869" s="818">
        <v>1</v>
      </c>
      <c r="P869" s="817"/>
      <c r="Q869" s="819">
        <v>0</v>
      </c>
      <c r="R869" s="814"/>
      <c r="S869" s="819">
        <v>0</v>
      </c>
      <c r="T869" s="818"/>
      <c r="U869" s="820">
        <v>0</v>
      </c>
    </row>
    <row r="870" spans="1:21" ht="14.45" customHeight="1" x14ac:dyDescent="0.2">
      <c r="A870" s="813">
        <v>12</v>
      </c>
      <c r="B870" s="814" t="s">
        <v>1740</v>
      </c>
      <c r="C870" s="814" t="s">
        <v>1746</v>
      </c>
      <c r="D870" s="815" t="s">
        <v>4046</v>
      </c>
      <c r="E870" s="816" t="s">
        <v>1766</v>
      </c>
      <c r="F870" s="814" t="s">
        <v>1741</v>
      </c>
      <c r="G870" s="814" t="s">
        <v>2263</v>
      </c>
      <c r="H870" s="814" t="s">
        <v>647</v>
      </c>
      <c r="I870" s="814" t="s">
        <v>2919</v>
      </c>
      <c r="J870" s="814" t="s">
        <v>1687</v>
      </c>
      <c r="K870" s="814" t="s">
        <v>2920</v>
      </c>
      <c r="L870" s="817">
        <v>46.81</v>
      </c>
      <c r="M870" s="817">
        <v>93.62</v>
      </c>
      <c r="N870" s="814">
        <v>2</v>
      </c>
      <c r="O870" s="818">
        <v>1</v>
      </c>
      <c r="P870" s="817">
        <v>93.62</v>
      </c>
      <c r="Q870" s="819">
        <v>1</v>
      </c>
      <c r="R870" s="814">
        <v>2</v>
      </c>
      <c r="S870" s="819">
        <v>1</v>
      </c>
      <c r="T870" s="818">
        <v>1</v>
      </c>
      <c r="U870" s="820">
        <v>1</v>
      </c>
    </row>
    <row r="871" spans="1:21" ht="14.45" customHeight="1" x14ac:dyDescent="0.2">
      <c r="A871" s="813">
        <v>12</v>
      </c>
      <c r="B871" s="814" t="s">
        <v>1740</v>
      </c>
      <c r="C871" s="814" t="s">
        <v>1746</v>
      </c>
      <c r="D871" s="815" t="s">
        <v>4046</v>
      </c>
      <c r="E871" s="816" t="s">
        <v>1766</v>
      </c>
      <c r="F871" s="814" t="s">
        <v>1741</v>
      </c>
      <c r="G871" s="814" t="s">
        <v>1853</v>
      </c>
      <c r="H871" s="814" t="s">
        <v>329</v>
      </c>
      <c r="I871" s="814" t="s">
        <v>1854</v>
      </c>
      <c r="J871" s="814" t="s">
        <v>1855</v>
      </c>
      <c r="K871" s="814" t="s">
        <v>1856</v>
      </c>
      <c r="L871" s="817">
        <v>0</v>
      </c>
      <c r="M871" s="817">
        <v>0</v>
      </c>
      <c r="N871" s="814">
        <v>2</v>
      </c>
      <c r="O871" s="818">
        <v>2</v>
      </c>
      <c r="P871" s="817">
        <v>0</v>
      </c>
      <c r="Q871" s="819"/>
      <c r="R871" s="814">
        <v>1</v>
      </c>
      <c r="S871" s="819">
        <v>0.5</v>
      </c>
      <c r="T871" s="818">
        <v>1</v>
      </c>
      <c r="U871" s="820">
        <v>0.5</v>
      </c>
    </row>
    <row r="872" spans="1:21" ht="14.45" customHeight="1" x14ac:dyDescent="0.2">
      <c r="A872" s="813">
        <v>12</v>
      </c>
      <c r="B872" s="814" t="s">
        <v>1740</v>
      </c>
      <c r="C872" s="814" t="s">
        <v>1746</v>
      </c>
      <c r="D872" s="815" t="s">
        <v>4046</v>
      </c>
      <c r="E872" s="816" t="s">
        <v>1766</v>
      </c>
      <c r="F872" s="814" t="s">
        <v>1741</v>
      </c>
      <c r="G872" s="814" t="s">
        <v>2921</v>
      </c>
      <c r="H872" s="814" t="s">
        <v>329</v>
      </c>
      <c r="I872" s="814" t="s">
        <v>2922</v>
      </c>
      <c r="J872" s="814" t="s">
        <v>2923</v>
      </c>
      <c r="K872" s="814" t="s">
        <v>2924</v>
      </c>
      <c r="L872" s="817">
        <v>0</v>
      </c>
      <c r="M872" s="817">
        <v>0</v>
      </c>
      <c r="N872" s="814">
        <v>1</v>
      </c>
      <c r="O872" s="818">
        <v>1</v>
      </c>
      <c r="P872" s="817"/>
      <c r="Q872" s="819"/>
      <c r="R872" s="814"/>
      <c r="S872" s="819">
        <v>0</v>
      </c>
      <c r="T872" s="818"/>
      <c r="U872" s="820">
        <v>0</v>
      </c>
    </row>
    <row r="873" spans="1:21" ht="14.45" customHeight="1" x14ac:dyDescent="0.2">
      <c r="A873" s="813">
        <v>12</v>
      </c>
      <c r="B873" s="814" t="s">
        <v>1740</v>
      </c>
      <c r="C873" s="814" t="s">
        <v>1746</v>
      </c>
      <c r="D873" s="815" t="s">
        <v>4046</v>
      </c>
      <c r="E873" s="816" t="s">
        <v>1766</v>
      </c>
      <c r="F873" s="814" t="s">
        <v>1741</v>
      </c>
      <c r="G873" s="814" t="s">
        <v>2425</v>
      </c>
      <c r="H873" s="814" t="s">
        <v>329</v>
      </c>
      <c r="I873" s="814" t="s">
        <v>2426</v>
      </c>
      <c r="J873" s="814" t="s">
        <v>2427</v>
      </c>
      <c r="K873" s="814" t="s">
        <v>2428</v>
      </c>
      <c r="L873" s="817">
        <v>0</v>
      </c>
      <c r="M873" s="817">
        <v>0</v>
      </c>
      <c r="N873" s="814">
        <v>2</v>
      </c>
      <c r="O873" s="818">
        <v>2</v>
      </c>
      <c r="P873" s="817">
        <v>0</v>
      </c>
      <c r="Q873" s="819"/>
      <c r="R873" s="814">
        <v>2</v>
      </c>
      <c r="S873" s="819">
        <v>1</v>
      </c>
      <c r="T873" s="818">
        <v>2</v>
      </c>
      <c r="U873" s="820">
        <v>1</v>
      </c>
    </row>
    <row r="874" spans="1:21" ht="14.45" customHeight="1" x14ac:dyDescent="0.2">
      <c r="A874" s="813">
        <v>12</v>
      </c>
      <c r="B874" s="814" t="s">
        <v>1740</v>
      </c>
      <c r="C874" s="814" t="s">
        <v>1746</v>
      </c>
      <c r="D874" s="815" t="s">
        <v>4046</v>
      </c>
      <c r="E874" s="816" t="s">
        <v>1766</v>
      </c>
      <c r="F874" s="814" t="s">
        <v>1741</v>
      </c>
      <c r="G874" s="814" t="s">
        <v>1822</v>
      </c>
      <c r="H874" s="814" t="s">
        <v>647</v>
      </c>
      <c r="I874" s="814" t="s">
        <v>1601</v>
      </c>
      <c r="J874" s="814" t="s">
        <v>1602</v>
      </c>
      <c r="K874" s="814" t="s">
        <v>1603</v>
      </c>
      <c r="L874" s="817">
        <v>168.41</v>
      </c>
      <c r="M874" s="817">
        <v>336.82</v>
      </c>
      <c r="N874" s="814">
        <v>2</v>
      </c>
      <c r="O874" s="818">
        <v>2</v>
      </c>
      <c r="P874" s="817">
        <v>168.41</v>
      </c>
      <c r="Q874" s="819">
        <v>0.5</v>
      </c>
      <c r="R874" s="814">
        <v>1</v>
      </c>
      <c r="S874" s="819">
        <v>0.5</v>
      </c>
      <c r="T874" s="818">
        <v>1</v>
      </c>
      <c r="U874" s="820">
        <v>0.5</v>
      </c>
    </row>
    <row r="875" spans="1:21" ht="14.45" customHeight="1" x14ac:dyDescent="0.2">
      <c r="A875" s="813">
        <v>12</v>
      </c>
      <c r="B875" s="814" t="s">
        <v>1740</v>
      </c>
      <c r="C875" s="814" t="s">
        <v>1746</v>
      </c>
      <c r="D875" s="815" t="s">
        <v>4046</v>
      </c>
      <c r="E875" s="816" t="s">
        <v>1766</v>
      </c>
      <c r="F875" s="814" t="s">
        <v>1741</v>
      </c>
      <c r="G875" s="814" t="s">
        <v>2286</v>
      </c>
      <c r="H875" s="814" t="s">
        <v>329</v>
      </c>
      <c r="I875" s="814" t="s">
        <v>2925</v>
      </c>
      <c r="J875" s="814" t="s">
        <v>2288</v>
      </c>
      <c r="K875" s="814" t="s">
        <v>2926</v>
      </c>
      <c r="L875" s="817">
        <v>58.86</v>
      </c>
      <c r="M875" s="817">
        <v>117.72</v>
      </c>
      <c r="N875" s="814">
        <v>2</v>
      </c>
      <c r="O875" s="818">
        <v>0.5</v>
      </c>
      <c r="P875" s="817">
        <v>117.72</v>
      </c>
      <c r="Q875" s="819">
        <v>1</v>
      </c>
      <c r="R875" s="814">
        <v>2</v>
      </c>
      <c r="S875" s="819">
        <v>1</v>
      </c>
      <c r="T875" s="818">
        <v>0.5</v>
      </c>
      <c r="U875" s="820">
        <v>1</v>
      </c>
    </row>
    <row r="876" spans="1:21" ht="14.45" customHeight="1" x14ac:dyDescent="0.2">
      <c r="A876" s="813">
        <v>12</v>
      </c>
      <c r="B876" s="814" t="s">
        <v>1740</v>
      </c>
      <c r="C876" s="814" t="s">
        <v>1746</v>
      </c>
      <c r="D876" s="815" t="s">
        <v>4046</v>
      </c>
      <c r="E876" s="816" t="s">
        <v>1766</v>
      </c>
      <c r="F876" s="814" t="s">
        <v>1741</v>
      </c>
      <c r="G876" s="814" t="s">
        <v>1891</v>
      </c>
      <c r="H876" s="814" t="s">
        <v>329</v>
      </c>
      <c r="I876" s="814" t="s">
        <v>1892</v>
      </c>
      <c r="J876" s="814" t="s">
        <v>1893</v>
      </c>
      <c r="K876" s="814" t="s">
        <v>1603</v>
      </c>
      <c r="L876" s="817">
        <v>78.33</v>
      </c>
      <c r="M876" s="817">
        <v>469.98</v>
      </c>
      <c r="N876" s="814">
        <v>6</v>
      </c>
      <c r="O876" s="818">
        <v>4</v>
      </c>
      <c r="P876" s="817">
        <v>234.99</v>
      </c>
      <c r="Q876" s="819">
        <v>0.5</v>
      </c>
      <c r="R876" s="814">
        <v>3</v>
      </c>
      <c r="S876" s="819">
        <v>0.5</v>
      </c>
      <c r="T876" s="818">
        <v>2</v>
      </c>
      <c r="U876" s="820">
        <v>0.5</v>
      </c>
    </row>
    <row r="877" spans="1:21" ht="14.45" customHeight="1" x14ac:dyDescent="0.2">
      <c r="A877" s="813">
        <v>12</v>
      </c>
      <c r="B877" s="814" t="s">
        <v>1740</v>
      </c>
      <c r="C877" s="814" t="s">
        <v>1746</v>
      </c>
      <c r="D877" s="815" t="s">
        <v>4046</v>
      </c>
      <c r="E877" s="816" t="s">
        <v>1766</v>
      </c>
      <c r="F877" s="814" t="s">
        <v>1741</v>
      </c>
      <c r="G877" s="814" t="s">
        <v>1891</v>
      </c>
      <c r="H877" s="814" t="s">
        <v>329</v>
      </c>
      <c r="I877" s="814" t="s">
        <v>1895</v>
      </c>
      <c r="J877" s="814" t="s">
        <v>1893</v>
      </c>
      <c r="K877" s="814" t="s">
        <v>1603</v>
      </c>
      <c r="L877" s="817">
        <v>78.33</v>
      </c>
      <c r="M877" s="817">
        <v>469.97999999999996</v>
      </c>
      <c r="N877" s="814">
        <v>6</v>
      </c>
      <c r="O877" s="818">
        <v>4.5</v>
      </c>
      <c r="P877" s="817">
        <v>391.65</v>
      </c>
      <c r="Q877" s="819">
        <v>0.83333333333333337</v>
      </c>
      <c r="R877" s="814">
        <v>5</v>
      </c>
      <c r="S877" s="819">
        <v>0.83333333333333337</v>
      </c>
      <c r="T877" s="818">
        <v>3.5</v>
      </c>
      <c r="U877" s="820">
        <v>0.77777777777777779</v>
      </c>
    </row>
    <row r="878" spans="1:21" ht="14.45" customHeight="1" x14ac:dyDescent="0.2">
      <c r="A878" s="813">
        <v>12</v>
      </c>
      <c r="B878" s="814" t="s">
        <v>1740</v>
      </c>
      <c r="C878" s="814" t="s">
        <v>1746</v>
      </c>
      <c r="D878" s="815" t="s">
        <v>4046</v>
      </c>
      <c r="E878" s="816" t="s">
        <v>1766</v>
      </c>
      <c r="F878" s="814" t="s">
        <v>1741</v>
      </c>
      <c r="G878" s="814" t="s">
        <v>2679</v>
      </c>
      <c r="H878" s="814" t="s">
        <v>329</v>
      </c>
      <c r="I878" s="814" t="s">
        <v>2846</v>
      </c>
      <c r="J878" s="814" t="s">
        <v>2842</v>
      </c>
      <c r="K878" s="814" t="s">
        <v>640</v>
      </c>
      <c r="L878" s="817">
        <v>230.51</v>
      </c>
      <c r="M878" s="817">
        <v>230.51</v>
      </c>
      <c r="N878" s="814">
        <v>1</v>
      </c>
      <c r="O878" s="818">
        <v>1</v>
      </c>
      <c r="P878" s="817">
        <v>230.51</v>
      </c>
      <c r="Q878" s="819">
        <v>1</v>
      </c>
      <c r="R878" s="814">
        <v>1</v>
      </c>
      <c r="S878" s="819">
        <v>1</v>
      </c>
      <c r="T878" s="818">
        <v>1</v>
      </c>
      <c r="U878" s="820">
        <v>1</v>
      </c>
    </row>
    <row r="879" spans="1:21" ht="14.45" customHeight="1" x14ac:dyDescent="0.2">
      <c r="A879" s="813">
        <v>12</v>
      </c>
      <c r="B879" s="814" t="s">
        <v>1740</v>
      </c>
      <c r="C879" s="814" t="s">
        <v>1746</v>
      </c>
      <c r="D879" s="815" t="s">
        <v>4046</v>
      </c>
      <c r="E879" s="816" t="s">
        <v>1766</v>
      </c>
      <c r="F879" s="814" t="s">
        <v>1741</v>
      </c>
      <c r="G879" s="814" t="s">
        <v>1844</v>
      </c>
      <c r="H879" s="814" t="s">
        <v>329</v>
      </c>
      <c r="I879" s="814" t="s">
        <v>1845</v>
      </c>
      <c r="J879" s="814" t="s">
        <v>1846</v>
      </c>
      <c r="K879" s="814" t="s">
        <v>816</v>
      </c>
      <c r="L879" s="817">
        <v>35.25</v>
      </c>
      <c r="M879" s="817">
        <v>35.25</v>
      </c>
      <c r="N879" s="814">
        <v>1</v>
      </c>
      <c r="O879" s="818">
        <v>0.5</v>
      </c>
      <c r="P879" s="817">
        <v>35.25</v>
      </c>
      <c r="Q879" s="819">
        <v>1</v>
      </c>
      <c r="R879" s="814">
        <v>1</v>
      </c>
      <c r="S879" s="819">
        <v>1</v>
      </c>
      <c r="T879" s="818">
        <v>0.5</v>
      </c>
      <c r="U879" s="820">
        <v>1</v>
      </c>
    </row>
    <row r="880" spans="1:21" ht="14.45" customHeight="1" x14ac:dyDescent="0.2">
      <c r="A880" s="813">
        <v>12</v>
      </c>
      <c r="B880" s="814" t="s">
        <v>1740</v>
      </c>
      <c r="C880" s="814" t="s">
        <v>1746</v>
      </c>
      <c r="D880" s="815" t="s">
        <v>4046</v>
      </c>
      <c r="E880" s="816" t="s">
        <v>1766</v>
      </c>
      <c r="F880" s="814" t="s">
        <v>1741</v>
      </c>
      <c r="G880" s="814" t="s">
        <v>1920</v>
      </c>
      <c r="H880" s="814" t="s">
        <v>329</v>
      </c>
      <c r="I880" s="814" t="s">
        <v>1921</v>
      </c>
      <c r="J880" s="814" t="s">
        <v>1125</v>
      </c>
      <c r="K880" s="814" t="s">
        <v>1922</v>
      </c>
      <c r="L880" s="817">
        <v>208.39</v>
      </c>
      <c r="M880" s="817">
        <v>208.39</v>
      </c>
      <c r="N880" s="814">
        <v>1</v>
      </c>
      <c r="O880" s="818">
        <v>0.5</v>
      </c>
      <c r="P880" s="817">
        <v>208.39</v>
      </c>
      <c r="Q880" s="819">
        <v>1</v>
      </c>
      <c r="R880" s="814">
        <v>1</v>
      </c>
      <c r="S880" s="819">
        <v>1</v>
      </c>
      <c r="T880" s="818">
        <v>0.5</v>
      </c>
      <c r="U880" s="820">
        <v>1</v>
      </c>
    </row>
    <row r="881" spans="1:21" ht="14.45" customHeight="1" x14ac:dyDescent="0.2">
      <c r="A881" s="813">
        <v>12</v>
      </c>
      <c r="B881" s="814" t="s">
        <v>1740</v>
      </c>
      <c r="C881" s="814" t="s">
        <v>1746</v>
      </c>
      <c r="D881" s="815" t="s">
        <v>4046</v>
      </c>
      <c r="E881" s="816" t="s">
        <v>1766</v>
      </c>
      <c r="F881" s="814" t="s">
        <v>1741</v>
      </c>
      <c r="G881" s="814" t="s">
        <v>1927</v>
      </c>
      <c r="H881" s="814" t="s">
        <v>329</v>
      </c>
      <c r="I881" s="814" t="s">
        <v>2446</v>
      </c>
      <c r="J881" s="814" t="s">
        <v>1929</v>
      </c>
      <c r="K881" s="814" t="s">
        <v>2447</v>
      </c>
      <c r="L881" s="817">
        <v>93.49</v>
      </c>
      <c r="M881" s="817">
        <v>2337.25</v>
      </c>
      <c r="N881" s="814">
        <v>25</v>
      </c>
      <c r="O881" s="818">
        <v>9.5</v>
      </c>
      <c r="P881" s="817">
        <v>1869.8</v>
      </c>
      <c r="Q881" s="819">
        <v>0.79999999999999993</v>
      </c>
      <c r="R881" s="814">
        <v>20</v>
      </c>
      <c r="S881" s="819">
        <v>0.8</v>
      </c>
      <c r="T881" s="818">
        <v>7.5</v>
      </c>
      <c r="U881" s="820">
        <v>0.78947368421052633</v>
      </c>
    </row>
    <row r="882" spans="1:21" ht="14.45" customHeight="1" x14ac:dyDescent="0.2">
      <c r="A882" s="813">
        <v>12</v>
      </c>
      <c r="B882" s="814" t="s">
        <v>1740</v>
      </c>
      <c r="C882" s="814" t="s">
        <v>1746</v>
      </c>
      <c r="D882" s="815" t="s">
        <v>4046</v>
      </c>
      <c r="E882" s="816" t="s">
        <v>1766</v>
      </c>
      <c r="F882" s="814" t="s">
        <v>1741</v>
      </c>
      <c r="G882" s="814" t="s">
        <v>2687</v>
      </c>
      <c r="H882" s="814" t="s">
        <v>329</v>
      </c>
      <c r="I882" s="814" t="s">
        <v>2688</v>
      </c>
      <c r="J882" s="814" t="s">
        <v>2689</v>
      </c>
      <c r="K882" s="814" t="s">
        <v>2690</v>
      </c>
      <c r="L882" s="817">
        <v>525.29</v>
      </c>
      <c r="M882" s="817">
        <v>525.29</v>
      </c>
      <c r="N882" s="814">
        <v>1</v>
      </c>
      <c r="O882" s="818">
        <v>0.5</v>
      </c>
      <c r="P882" s="817">
        <v>525.29</v>
      </c>
      <c r="Q882" s="819">
        <v>1</v>
      </c>
      <c r="R882" s="814">
        <v>1</v>
      </c>
      <c r="S882" s="819">
        <v>1</v>
      </c>
      <c r="T882" s="818">
        <v>0.5</v>
      </c>
      <c r="U882" s="820">
        <v>1</v>
      </c>
    </row>
    <row r="883" spans="1:21" ht="14.45" customHeight="1" x14ac:dyDescent="0.2">
      <c r="A883" s="813">
        <v>12</v>
      </c>
      <c r="B883" s="814" t="s">
        <v>1740</v>
      </c>
      <c r="C883" s="814" t="s">
        <v>1746</v>
      </c>
      <c r="D883" s="815" t="s">
        <v>4046</v>
      </c>
      <c r="E883" s="816" t="s">
        <v>1766</v>
      </c>
      <c r="F883" s="814" t="s">
        <v>1741</v>
      </c>
      <c r="G883" s="814" t="s">
        <v>2853</v>
      </c>
      <c r="H883" s="814" t="s">
        <v>329</v>
      </c>
      <c r="I883" s="814" t="s">
        <v>2927</v>
      </c>
      <c r="J883" s="814" t="s">
        <v>2928</v>
      </c>
      <c r="K883" s="814" t="s">
        <v>2929</v>
      </c>
      <c r="L883" s="817">
        <v>36.53</v>
      </c>
      <c r="M883" s="817">
        <v>255.71</v>
      </c>
      <c r="N883" s="814">
        <v>7</v>
      </c>
      <c r="O883" s="818">
        <v>3</v>
      </c>
      <c r="P883" s="817">
        <v>255.71</v>
      </c>
      <c r="Q883" s="819">
        <v>1</v>
      </c>
      <c r="R883" s="814">
        <v>7</v>
      </c>
      <c r="S883" s="819">
        <v>1</v>
      </c>
      <c r="T883" s="818">
        <v>3</v>
      </c>
      <c r="U883" s="820">
        <v>1</v>
      </c>
    </row>
    <row r="884" spans="1:21" ht="14.45" customHeight="1" x14ac:dyDescent="0.2">
      <c r="A884" s="813">
        <v>12</v>
      </c>
      <c r="B884" s="814" t="s">
        <v>1740</v>
      </c>
      <c r="C884" s="814" t="s">
        <v>1746</v>
      </c>
      <c r="D884" s="815" t="s">
        <v>4046</v>
      </c>
      <c r="E884" s="816" t="s">
        <v>1766</v>
      </c>
      <c r="F884" s="814" t="s">
        <v>1741</v>
      </c>
      <c r="G884" s="814" t="s">
        <v>2853</v>
      </c>
      <c r="H884" s="814" t="s">
        <v>329</v>
      </c>
      <c r="I884" s="814" t="s">
        <v>2930</v>
      </c>
      <c r="J884" s="814" t="s">
        <v>2931</v>
      </c>
      <c r="K884" s="814" t="s">
        <v>2932</v>
      </c>
      <c r="L884" s="817">
        <v>243.53</v>
      </c>
      <c r="M884" s="817">
        <v>974.12</v>
      </c>
      <c r="N884" s="814">
        <v>4</v>
      </c>
      <c r="O884" s="818">
        <v>1</v>
      </c>
      <c r="P884" s="817">
        <v>974.12</v>
      </c>
      <c r="Q884" s="819">
        <v>1</v>
      </c>
      <c r="R884" s="814">
        <v>4</v>
      </c>
      <c r="S884" s="819">
        <v>1</v>
      </c>
      <c r="T884" s="818">
        <v>1</v>
      </c>
      <c r="U884" s="820">
        <v>1</v>
      </c>
    </row>
    <row r="885" spans="1:21" ht="14.45" customHeight="1" x14ac:dyDescent="0.2">
      <c r="A885" s="813">
        <v>12</v>
      </c>
      <c r="B885" s="814" t="s">
        <v>1740</v>
      </c>
      <c r="C885" s="814" t="s">
        <v>1746</v>
      </c>
      <c r="D885" s="815" t="s">
        <v>4046</v>
      </c>
      <c r="E885" s="816" t="s">
        <v>1766</v>
      </c>
      <c r="F885" s="814" t="s">
        <v>1741</v>
      </c>
      <c r="G885" s="814" t="s">
        <v>2933</v>
      </c>
      <c r="H885" s="814" t="s">
        <v>329</v>
      </c>
      <c r="I885" s="814" t="s">
        <v>2934</v>
      </c>
      <c r="J885" s="814" t="s">
        <v>2935</v>
      </c>
      <c r="K885" s="814" t="s">
        <v>2936</v>
      </c>
      <c r="L885" s="817">
        <v>422.19</v>
      </c>
      <c r="M885" s="817">
        <v>422.19</v>
      </c>
      <c r="N885" s="814">
        <v>1</v>
      </c>
      <c r="O885" s="818">
        <v>0.5</v>
      </c>
      <c r="P885" s="817"/>
      <c r="Q885" s="819">
        <v>0</v>
      </c>
      <c r="R885" s="814"/>
      <c r="S885" s="819">
        <v>0</v>
      </c>
      <c r="T885" s="818"/>
      <c r="U885" s="820">
        <v>0</v>
      </c>
    </row>
    <row r="886" spans="1:21" ht="14.45" customHeight="1" x14ac:dyDescent="0.2">
      <c r="A886" s="813">
        <v>12</v>
      </c>
      <c r="B886" s="814" t="s">
        <v>1740</v>
      </c>
      <c r="C886" s="814" t="s">
        <v>1746</v>
      </c>
      <c r="D886" s="815" t="s">
        <v>4046</v>
      </c>
      <c r="E886" s="816" t="s">
        <v>1766</v>
      </c>
      <c r="F886" s="814" t="s">
        <v>1741</v>
      </c>
      <c r="G886" s="814" t="s">
        <v>1839</v>
      </c>
      <c r="H886" s="814" t="s">
        <v>647</v>
      </c>
      <c r="I886" s="814" t="s">
        <v>1650</v>
      </c>
      <c r="J886" s="814" t="s">
        <v>1651</v>
      </c>
      <c r="K886" s="814" t="s">
        <v>1652</v>
      </c>
      <c r="L886" s="817">
        <v>1392.47</v>
      </c>
      <c r="M886" s="817">
        <v>2784.94</v>
      </c>
      <c r="N886" s="814">
        <v>2</v>
      </c>
      <c r="O886" s="818">
        <v>1</v>
      </c>
      <c r="P886" s="817"/>
      <c r="Q886" s="819">
        <v>0</v>
      </c>
      <c r="R886" s="814"/>
      <c r="S886" s="819">
        <v>0</v>
      </c>
      <c r="T886" s="818"/>
      <c r="U886" s="820">
        <v>0</v>
      </c>
    </row>
    <row r="887" spans="1:21" ht="14.45" customHeight="1" x14ac:dyDescent="0.2">
      <c r="A887" s="813">
        <v>12</v>
      </c>
      <c r="B887" s="814" t="s">
        <v>1740</v>
      </c>
      <c r="C887" s="814" t="s">
        <v>1746</v>
      </c>
      <c r="D887" s="815" t="s">
        <v>4046</v>
      </c>
      <c r="E887" s="816" t="s">
        <v>1766</v>
      </c>
      <c r="F887" s="814" t="s">
        <v>1741</v>
      </c>
      <c r="G887" s="814" t="s">
        <v>2857</v>
      </c>
      <c r="H887" s="814" t="s">
        <v>329</v>
      </c>
      <c r="I887" s="814" t="s">
        <v>2937</v>
      </c>
      <c r="J887" s="814" t="s">
        <v>2938</v>
      </c>
      <c r="K887" s="814" t="s">
        <v>2860</v>
      </c>
      <c r="L887" s="817">
        <v>79.64</v>
      </c>
      <c r="M887" s="817">
        <v>79.64</v>
      </c>
      <c r="N887" s="814">
        <v>1</v>
      </c>
      <c r="O887" s="818">
        <v>1</v>
      </c>
      <c r="P887" s="817">
        <v>79.64</v>
      </c>
      <c r="Q887" s="819">
        <v>1</v>
      </c>
      <c r="R887" s="814">
        <v>1</v>
      </c>
      <c r="S887" s="819">
        <v>1</v>
      </c>
      <c r="T887" s="818">
        <v>1</v>
      </c>
      <c r="U887" s="820">
        <v>1</v>
      </c>
    </row>
    <row r="888" spans="1:21" ht="14.45" customHeight="1" x14ac:dyDescent="0.2">
      <c r="A888" s="813">
        <v>12</v>
      </c>
      <c r="B888" s="814" t="s">
        <v>1740</v>
      </c>
      <c r="C888" s="814" t="s">
        <v>1746</v>
      </c>
      <c r="D888" s="815" t="s">
        <v>4046</v>
      </c>
      <c r="E888" s="816" t="s">
        <v>1766</v>
      </c>
      <c r="F888" s="814" t="s">
        <v>1741</v>
      </c>
      <c r="G888" s="814" t="s">
        <v>2857</v>
      </c>
      <c r="H888" s="814" t="s">
        <v>329</v>
      </c>
      <c r="I888" s="814" t="s">
        <v>2858</v>
      </c>
      <c r="J888" s="814" t="s">
        <v>2859</v>
      </c>
      <c r="K888" s="814" t="s">
        <v>2860</v>
      </c>
      <c r="L888" s="817">
        <v>79.64</v>
      </c>
      <c r="M888" s="817">
        <v>159.28</v>
      </c>
      <c r="N888" s="814">
        <v>2</v>
      </c>
      <c r="O888" s="818">
        <v>1.5</v>
      </c>
      <c r="P888" s="817">
        <v>79.64</v>
      </c>
      <c r="Q888" s="819">
        <v>0.5</v>
      </c>
      <c r="R888" s="814">
        <v>1</v>
      </c>
      <c r="S888" s="819">
        <v>0.5</v>
      </c>
      <c r="T888" s="818">
        <v>0.5</v>
      </c>
      <c r="U888" s="820">
        <v>0.33333333333333331</v>
      </c>
    </row>
    <row r="889" spans="1:21" ht="14.45" customHeight="1" x14ac:dyDescent="0.2">
      <c r="A889" s="813">
        <v>12</v>
      </c>
      <c r="B889" s="814" t="s">
        <v>1740</v>
      </c>
      <c r="C889" s="814" t="s">
        <v>1746</v>
      </c>
      <c r="D889" s="815" t="s">
        <v>4046</v>
      </c>
      <c r="E889" s="816" t="s">
        <v>1766</v>
      </c>
      <c r="F889" s="814" t="s">
        <v>1741</v>
      </c>
      <c r="G889" s="814" t="s">
        <v>1949</v>
      </c>
      <c r="H889" s="814" t="s">
        <v>329</v>
      </c>
      <c r="I889" s="814" t="s">
        <v>2650</v>
      </c>
      <c r="J889" s="814" t="s">
        <v>1951</v>
      </c>
      <c r="K889" s="814" t="s">
        <v>1952</v>
      </c>
      <c r="L889" s="817">
        <v>49.04</v>
      </c>
      <c r="M889" s="817">
        <v>147.12</v>
      </c>
      <c r="N889" s="814">
        <v>3</v>
      </c>
      <c r="O889" s="818">
        <v>2</v>
      </c>
      <c r="P889" s="817">
        <v>147.12</v>
      </c>
      <c r="Q889" s="819">
        <v>1</v>
      </c>
      <c r="R889" s="814">
        <v>3</v>
      </c>
      <c r="S889" s="819">
        <v>1</v>
      </c>
      <c r="T889" s="818">
        <v>2</v>
      </c>
      <c r="U889" s="820">
        <v>1</v>
      </c>
    </row>
    <row r="890" spans="1:21" ht="14.45" customHeight="1" x14ac:dyDescent="0.2">
      <c r="A890" s="813">
        <v>12</v>
      </c>
      <c r="B890" s="814" t="s">
        <v>1740</v>
      </c>
      <c r="C890" s="814" t="s">
        <v>1746</v>
      </c>
      <c r="D890" s="815" t="s">
        <v>4046</v>
      </c>
      <c r="E890" s="816" t="s">
        <v>1766</v>
      </c>
      <c r="F890" s="814" t="s">
        <v>1741</v>
      </c>
      <c r="G890" s="814" t="s">
        <v>1840</v>
      </c>
      <c r="H890" s="814" t="s">
        <v>329</v>
      </c>
      <c r="I890" s="814" t="s">
        <v>1953</v>
      </c>
      <c r="J890" s="814" t="s">
        <v>1842</v>
      </c>
      <c r="K890" s="814" t="s">
        <v>1954</v>
      </c>
      <c r="L890" s="817">
        <v>45.89</v>
      </c>
      <c r="M890" s="817">
        <v>91.78</v>
      </c>
      <c r="N890" s="814">
        <v>2</v>
      </c>
      <c r="O890" s="818">
        <v>1</v>
      </c>
      <c r="P890" s="817">
        <v>91.78</v>
      </c>
      <c r="Q890" s="819">
        <v>1</v>
      </c>
      <c r="R890" s="814">
        <v>2</v>
      </c>
      <c r="S890" s="819">
        <v>1</v>
      </c>
      <c r="T890" s="818">
        <v>1</v>
      </c>
      <c r="U890" s="820">
        <v>1</v>
      </c>
    </row>
    <row r="891" spans="1:21" ht="14.45" customHeight="1" x14ac:dyDescent="0.2">
      <c r="A891" s="813">
        <v>12</v>
      </c>
      <c r="B891" s="814" t="s">
        <v>1740</v>
      </c>
      <c r="C891" s="814" t="s">
        <v>1746</v>
      </c>
      <c r="D891" s="815" t="s">
        <v>4046</v>
      </c>
      <c r="E891" s="816" t="s">
        <v>1766</v>
      </c>
      <c r="F891" s="814" t="s">
        <v>1741</v>
      </c>
      <c r="G891" s="814" t="s">
        <v>1840</v>
      </c>
      <c r="H891" s="814" t="s">
        <v>329</v>
      </c>
      <c r="I891" s="814" t="s">
        <v>1841</v>
      </c>
      <c r="J891" s="814" t="s">
        <v>1842</v>
      </c>
      <c r="K891" s="814" t="s">
        <v>1843</v>
      </c>
      <c r="L891" s="817">
        <v>91.78</v>
      </c>
      <c r="M891" s="817">
        <v>183.56</v>
      </c>
      <c r="N891" s="814">
        <v>2</v>
      </c>
      <c r="O891" s="818">
        <v>1</v>
      </c>
      <c r="P891" s="817">
        <v>183.56</v>
      </c>
      <c r="Q891" s="819">
        <v>1</v>
      </c>
      <c r="R891" s="814">
        <v>2</v>
      </c>
      <c r="S891" s="819">
        <v>1</v>
      </c>
      <c r="T891" s="818">
        <v>1</v>
      </c>
      <c r="U891" s="820">
        <v>1</v>
      </c>
    </row>
    <row r="892" spans="1:21" ht="14.45" customHeight="1" x14ac:dyDescent="0.2">
      <c r="A892" s="813">
        <v>12</v>
      </c>
      <c r="B892" s="814" t="s">
        <v>1740</v>
      </c>
      <c r="C892" s="814" t="s">
        <v>1746</v>
      </c>
      <c r="D892" s="815" t="s">
        <v>4046</v>
      </c>
      <c r="E892" s="816" t="s">
        <v>1766</v>
      </c>
      <c r="F892" s="814" t="s">
        <v>1741</v>
      </c>
      <c r="G892" s="814" t="s">
        <v>2778</v>
      </c>
      <c r="H892" s="814" t="s">
        <v>647</v>
      </c>
      <c r="I892" s="814" t="s">
        <v>1656</v>
      </c>
      <c r="J892" s="814" t="s">
        <v>914</v>
      </c>
      <c r="K892" s="814" t="s">
        <v>1657</v>
      </c>
      <c r="L892" s="817">
        <v>386.73</v>
      </c>
      <c r="M892" s="817">
        <v>386.73</v>
      </c>
      <c r="N892" s="814">
        <v>1</v>
      </c>
      <c r="O892" s="818">
        <v>1</v>
      </c>
      <c r="P892" s="817"/>
      <c r="Q892" s="819">
        <v>0</v>
      </c>
      <c r="R892" s="814"/>
      <c r="S892" s="819">
        <v>0</v>
      </c>
      <c r="T892" s="818"/>
      <c r="U892" s="820">
        <v>0</v>
      </c>
    </row>
    <row r="893" spans="1:21" ht="14.45" customHeight="1" x14ac:dyDescent="0.2">
      <c r="A893" s="813">
        <v>12</v>
      </c>
      <c r="B893" s="814" t="s">
        <v>1740</v>
      </c>
      <c r="C893" s="814" t="s">
        <v>1746</v>
      </c>
      <c r="D893" s="815" t="s">
        <v>4046</v>
      </c>
      <c r="E893" s="816" t="s">
        <v>1766</v>
      </c>
      <c r="F893" s="814" t="s">
        <v>1741</v>
      </c>
      <c r="G893" s="814" t="s">
        <v>2307</v>
      </c>
      <c r="H893" s="814" t="s">
        <v>329</v>
      </c>
      <c r="I893" s="814" t="s">
        <v>2308</v>
      </c>
      <c r="J893" s="814" t="s">
        <v>1246</v>
      </c>
      <c r="K893" s="814" t="s">
        <v>2309</v>
      </c>
      <c r="L893" s="817">
        <v>42.14</v>
      </c>
      <c r="M893" s="817">
        <v>84.28</v>
      </c>
      <c r="N893" s="814">
        <v>2</v>
      </c>
      <c r="O893" s="818">
        <v>1.5</v>
      </c>
      <c r="P893" s="817">
        <v>42.14</v>
      </c>
      <c r="Q893" s="819">
        <v>0.5</v>
      </c>
      <c r="R893" s="814">
        <v>1</v>
      </c>
      <c r="S893" s="819">
        <v>0.5</v>
      </c>
      <c r="T893" s="818">
        <v>0.5</v>
      </c>
      <c r="U893" s="820">
        <v>0.33333333333333331</v>
      </c>
    </row>
    <row r="894" spans="1:21" ht="14.45" customHeight="1" x14ac:dyDescent="0.2">
      <c r="A894" s="813">
        <v>12</v>
      </c>
      <c r="B894" s="814" t="s">
        <v>1740</v>
      </c>
      <c r="C894" s="814" t="s">
        <v>1746</v>
      </c>
      <c r="D894" s="815" t="s">
        <v>4046</v>
      </c>
      <c r="E894" s="816" t="s">
        <v>1766</v>
      </c>
      <c r="F894" s="814" t="s">
        <v>1741</v>
      </c>
      <c r="G894" s="814" t="s">
        <v>2477</v>
      </c>
      <c r="H894" s="814" t="s">
        <v>329</v>
      </c>
      <c r="I894" s="814" t="s">
        <v>2478</v>
      </c>
      <c r="J894" s="814" t="s">
        <v>2479</v>
      </c>
      <c r="K894" s="814" t="s">
        <v>2480</v>
      </c>
      <c r="L894" s="817">
        <v>73.989999999999995</v>
      </c>
      <c r="M894" s="817">
        <v>73.989999999999995</v>
      </c>
      <c r="N894" s="814">
        <v>1</v>
      </c>
      <c r="O894" s="818">
        <v>1</v>
      </c>
      <c r="P894" s="817">
        <v>73.989999999999995</v>
      </c>
      <c r="Q894" s="819">
        <v>1</v>
      </c>
      <c r="R894" s="814">
        <v>1</v>
      </c>
      <c r="S894" s="819">
        <v>1</v>
      </c>
      <c r="T894" s="818">
        <v>1</v>
      </c>
      <c r="U894" s="820">
        <v>1</v>
      </c>
    </row>
    <row r="895" spans="1:21" ht="14.45" customHeight="1" x14ac:dyDescent="0.2">
      <c r="A895" s="813">
        <v>12</v>
      </c>
      <c r="B895" s="814" t="s">
        <v>1740</v>
      </c>
      <c r="C895" s="814" t="s">
        <v>1746</v>
      </c>
      <c r="D895" s="815" t="s">
        <v>4046</v>
      </c>
      <c r="E895" s="816" t="s">
        <v>1766</v>
      </c>
      <c r="F895" s="814" t="s">
        <v>1741</v>
      </c>
      <c r="G895" s="814" t="s">
        <v>2708</v>
      </c>
      <c r="H895" s="814" t="s">
        <v>329</v>
      </c>
      <c r="I895" s="814" t="s">
        <v>2709</v>
      </c>
      <c r="J895" s="814" t="s">
        <v>2710</v>
      </c>
      <c r="K895" s="814" t="s">
        <v>2711</v>
      </c>
      <c r="L895" s="817">
        <v>61.97</v>
      </c>
      <c r="M895" s="817">
        <v>123.94</v>
      </c>
      <c r="N895" s="814">
        <v>2</v>
      </c>
      <c r="O895" s="818">
        <v>2</v>
      </c>
      <c r="P895" s="817">
        <v>123.94</v>
      </c>
      <c r="Q895" s="819">
        <v>1</v>
      </c>
      <c r="R895" s="814">
        <v>2</v>
      </c>
      <c r="S895" s="819">
        <v>1</v>
      </c>
      <c r="T895" s="818">
        <v>2</v>
      </c>
      <c r="U895" s="820">
        <v>1</v>
      </c>
    </row>
    <row r="896" spans="1:21" ht="14.45" customHeight="1" x14ac:dyDescent="0.2">
      <c r="A896" s="813">
        <v>12</v>
      </c>
      <c r="B896" s="814" t="s">
        <v>1740</v>
      </c>
      <c r="C896" s="814" t="s">
        <v>1746</v>
      </c>
      <c r="D896" s="815" t="s">
        <v>4046</v>
      </c>
      <c r="E896" s="816" t="s">
        <v>1766</v>
      </c>
      <c r="F896" s="814" t="s">
        <v>1741</v>
      </c>
      <c r="G896" s="814" t="s">
        <v>2324</v>
      </c>
      <c r="H896" s="814" t="s">
        <v>329</v>
      </c>
      <c r="I896" s="814" t="s">
        <v>2870</v>
      </c>
      <c r="J896" s="814" t="s">
        <v>2871</v>
      </c>
      <c r="K896" s="814" t="s">
        <v>2872</v>
      </c>
      <c r="L896" s="817">
        <v>240.02</v>
      </c>
      <c r="M896" s="817">
        <v>480.04</v>
      </c>
      <c r="N896" s="814">
        <v>2</v>
      </c>
      <c r="O896" s="818">
        <v>1</v>
      </c>
      <c r="P896" s="817">
        <v>480.04</v>
      </c>
      <c r="Q896" s="819">
        <v>1</v>
      </c>
      <c r="R896" s="814">
        <v>2</v>
      </c>
      <c r="S896" s="819">
        <v>1</v>
      </c>
      <c r="T896" s="818">
        <v>1</v>
      </c>
      <c r="U896" s="820">
        <v>1</v>
      </c>
    </row>
    <row r="897" spans="1:21" ht="14.45" customHeight="1" x14ac:dyDescent="0.2">
      <c r="A897" s="813">
        <v>12</v>
      </c>
      <c r="B897" s="814" t="s">
        <v>1740</v>
      </c>
      <c r="C897" s="814" t="s">
        <v>1746</v>
      </c>
      <c r="D897" s="815" t="s">
        <v>4046</v>
      </c>
      <c r="E897" s="816" t="s">
        <v>1766</v>
      </c>
      <c r="F897" s="814" t="s">
        <v>1741</v>
      </c>
      <c r="G897" s="814" t="s">
        <v>1958</v>
      </c>
      <c r="H897" s="814" t="s">
        <v>329</v>
      </c>
      <c r="I897" s="814" t="s">
        <v>1959</v>
      </c>
      <c r="J897" s="814" t="s">
        <v>1960</v>
      </c>
      <c r="K897" s="814" t="s">
        <v>1016</v>
      </c>
      <c r="L897" s="817">
        <v>163.54</v>
      </c>
      <c r="M897" s="817">
        <v>654.16</v>
      </c>
      <c r="N897" s="814">
        <v>4</v>
      </c>
      <c r="O897" s="818">
        <v>4</v>
      </c>
      <c r="P897" s="817">
        <v>490.62</v>
      </c>
      <c r="Q897" s="819">
        <v>0.75</v>
      </c>
      <c r="R897" s="814">
        <v>3</v>
      </c>
      <c r="S897" s="819">
        <v>0.75</v>
      </c>
      <c r="T897" s="818">
        <v>3</v>
      </c>
      <c r="U897" s="820">
        <v>0.75</v>
      </c>
    </row>
    <row r="898" spans="1:21" ht="14.45" customHeight="1" x14ac:dyDescent="0.2">
      <c r="A898" s="813">
        <v>12</v>
      </c>
      <c r="B898" s="814" t="s">
        <v>1740</v>
      </c>
      <c r="C898" s="814" t="s">
        <v>1746</v>
      </c>
      <c r="D898" s="815" t="s">
        <v>4046</v>
      </c>
      <c r="E898" s="816" t="s">
        <v>1766</v>
      </c>
      <c r="F898" s="814" t="s">
        <v>1741</v>
      </c>
      <c r="G898" s="814" t="s">
        <v>1963</v>
      </c>
      <c r="H898" s="814" t="s">
        <v>329</v>
      </c>
      <c r="I898" s="814" t="s">
        <v>1964</v>
      </c>
      <c r="J898" s="814" t="s">
        <v>1965</v>
      </c>
      <c r="K898" s="814" t="s">
        <v>1966</v>
      </c>
      <c r="L898" s="817">
        <v>38.56</v>
      </c>
      <c r="M898" s="817">
        <v>38.56</v>
      </c>
      <c r="N898" s="814">
        <v>1</v>
      </c>
      <c r="O898" s="818">
        <v>1</v>
      </c>
      <c r="P898" s="817">
        <v>38.56</v>
      </c>
      <c r="Q898" s="819">
        <v>1</v>
      </c>
      <c r="R898" s="814">
        <v>1</v>
      </c>
      <c r="S898" s="819">
        <v>1</v>
      </c>
      <c r="T898" s="818">
        <v>1</v>
      </c>
      <c r="U898" s="820">
        <v>1</v>
      </c>
    </row>
    <row r="899" spans="1:21" ht="14.45" customHeight="1" x14ac:dyDescent="0.2">
      <c r="A899" s="813">
        <v>12</v>
      </c>
      <c r="B899" s="814" t="s">
        <v>1740</v>
      </c>
      <c r="C899" s="814" t="s">
        <v>1746</v>
      </c>
      <c r="D899" s="815" t="s">
        <v>4046</v>
      </c>
      <c r="E899" s="816" t="s">
        <v>1766</v>
      </c>
      <c r="F899" s="814" t="s">
        <v>1741</v>
      </c>
      <c r="G899" s="814" t="s">
        <v>2782</v>
      </c>
      <c r="H899" s="814" t="s">
        <v>329</v>
      </c>
      <c r="I899" s="814" t="s">
        <v>2783</v>
      </c>
      <c r="J899" s="814" t="s">
        <v>1244</v>
      </c>
      <c r="K899" s="814" t="s">
        <v>2784</v>
      </c>
      <c r="L899" s="817">
        <v>34.19</v>
      </c>
      <c r="M899" s="817">
        <v>68.38</v>
      </c>
      <c r="N899" s="814">
        <v>2</v>
      </c>
      <c r="O899" s="818">
        <v>1</v>
      </c>
      <c r="P899" s="817"/>
      <c r="Q899" s="819">
        <v>0</v>
      </c>
      <c r="R899" s="814"/>
      <c r="S899" s="819">
        <v>0</v>
      </c>
      <c r="T899" s="818"/>
      <c r="U899" s="820">
        <v>0</v>
      </c>
    </row>
    <row r="900" spans="1:21" ht="14.45" customHeight="1" x14ac:dyDescent="0.2">
      <c r="A900" s="813">
        <v>12</v>
      </c>
      <c r="B900" s="814" t="s">
        <v>1740</v>
      </c>
      <c r="C900" s="814" t="s">
        <v>1746</v>
      </c>
      <c r="D900" s="815" t="s">
        <v>4046</v>
      </c>
      <c r="E900" s="816" t="s">
        <v>1766</v>
      </c>
      <c r="F900" s="814" t="s">
        <v>1741</v>
      </c>
      <c r="G900" s="814" t="s">
        <v>1967</v>
      </c>
      <c r="H900" s="814" t="s">
        <v>329</v>
      </c>
      <c r="I900" s="814" t="s">
        <v>1968</v>
      </c>
      <c r="J900" s="814" t="s">
        <v>1969</v>
      </c>
      <c r="K900" s="814" t="s">
        <v>1970</v>
      </c>
      <c r="L900" s="817">
        <v>69.59</v>
      </c>
      <c r="M900" s="817">
        <v>69.59</v>
      </c>
      <c r="N900" s="814">
        <v>1</v>
      </c>
      <c r="O900" s="818">
        <v>1</v>
      </c>
      <c r="P900" s="817">
        <v>69.59</v>
      </c>
      <c r="Q900" s="819">
        <v>1</v>
      </c>
      <c r="R900" s="814">
        <v>1</v>
      </c>
      <c r="S900" s="819">
        <v>1</v>
      </c>
      <c r="T900" s="818">
        <v>1</v>
      </c>
      <c r="U900" s="820">
        <v>1</v>
      </c>
    </row>
    <row r="901" spans="1:21" ht="14.45" customHeight="1" x14ac:dyDescent="0.2">
      <c r="A901" s="813">
        <v>12</v>
      </c>
      <c r="B901" s="814" t="s">
        <v>1740</v>
      </c>
      <c r="C901" s="814" t="s">
        <v>1746</v>
      </c>
      <c r="D901" s="815" t="s">
        <v>4046</v>
      </c>
      <c r="E901" s="816" t="s">
        <v>1766</v>
      </c>
      <c r="F901" s="814" t="s">
        <v>1741</v>
      </c>
      <c r="G901" s="814" t="s">
        <v>1967</v>
      </c>
      <c r="H901" s="814" t="s">
        <v>329</v>
      </c>
      <c r="I901" s="814" t="s">
        <v>2939</v>
      </c>
      <c r="J901" s="814" t="s">
        <v>1969</v>
      </c>
      <c r="K901" s="814" t="s">
        <v>1970</v>
      </c>
      <c r="L901" s="817">
        <v>69.59</v>
      </c>
      <c r="M901" s="817">
        <v>139.18</v>
      </c>
      <c r="N901" s="814">
        <v>2</v>
      </c>
      <c r="O901" s="818">
        <v>1</v>
      </c>
      <c r="P901" s="817">
        <v>139.18</v>
      </c>
      <c r="Q901" s="819">
        <v>1</v>
      </c>
      <c r="R901" s="814">
        <v>2</v>
      </c>
      <c r="S901" s="819">
        <v>1</v>
      </c>
      <c r="T901" s="818">
        <v>1</v>
      </c>
      <c r="U901" s="820">
        <v>1</v>
      </c>
    </row>
    <row r="902" spans="1:21" ht="14.45" customHeight="1" x14ac:dyDescent="0.2">
      <c r="A902" s="813">
        <v>12</v>
      </c>
      <c r="B902" s="814" t="s">
        <v>1740</v>
      </c>
      <c r="C902" s="814" t="s">
        <v>1746</v>
      </c>
      <c r="D902" s="815" t="s">
        <v>4046</v>
      </c>
      <c r="E902" s="816" t="s">
        <v>1766</v>
      </c>
      <c r="F902" s="814" t="s">
        <v>1741</v>
      </c>
      <c r="G902" s="814" t="s">
        <v>1791</v>
      </c>
      <c r="H902" s="814" t="s">
        <v>647</v>
      </c>
      <c r="I902" s="814" t="s">
        <v>1466</v>
      </c>
      <c r="J902" s="814" t="s">
        <v>827</v>
      </c>
      <c r="K902" s="814" t="s">
        <v>1467</v>
      </c>
      <c r="L902" s="817">
        <v>316.75</v>
      </c>
      <c r="M902" s="817">
        <v>316.75</v>
      </c>
      <c r="N902" s="814">
        <v>1</v>
      </c>
      <c r="O902" s="818">
        <v>1</v>
      </c>
      <c r="P902" s="817">
        <v>316.75</v>
      </c>
      <c r="Q902" s="819">
        <v>1</v>
      </c>
      <c r="R902" s="814">
        <v>1</v>
      </c>
      <c r="S902" s="819">
        <v>1</v>
      </c>
      <c r="T902" s="818">
        <v>1</v>
      </c>
      <c r="U902" s="820">
        <v>1</v>
      </c>
    </row>
    <row r="903" spans="1:21" ht="14.45" customHeight="1" x14ac:dyDescent="0.2">
      <c r="A903" s="813">
        <v>12</v>
      </c>
      <c r="B903" s="814" t="s">
        <v>1740</v>
      </c>
      <c r="C903" s="814" t="s">
        <v>1746</v>
      </c>
      <c r="D903" s="815" t="s">
        <v>4046</v>
      </c>
      <c r="E903" s="816" t="s">
        <v>1766</v>
      </c>
      <c r="F903" s="814" t="s">
        <v>1741</v>
      </c>
      <c r="G903" s="814" t="s">
        <v>1791</v>
      </c>
      <c r="H903" s="814" t="s">
        <v>647</v>
      </c>
      <c r="I903" s="814" t="s">
        <v>1468</v>
      </c>
      <c r="J903" s="814" t="s">
        <v>827</v>
      </c>
      <c r="K903" s="814" t="s">
        <v>1469</v>
      </c>
      <c r="L903" s="817">
        <v>633.49</v>
      </c>
      <c r="M903" s="817">
        <v>1900.47</v>
      </c>
      <c r="N903" s="814">
        <v>3</v>
      </c>
      <c r="O903" s="818">
        <v>3</v>
      </c>
      <c r="P903" s="817">
        <v>1266.98</v>
      </c>
      <c r="Q903" s="819">
        <v>0.66666666666666663</v>
      </c>
      <c r="R903" s="814">
        <v>2</v>
      </c>
      <c r="S903" s="819">
        <v>0.66666666666666663</v>
      </c>
      <c r="T903" s="818">
        <v>2</v>
      </c>
      <c r="U903" s="820">
        <v>0.66666666666666663</v>
      </c>
    </row>
    <row r="904" spans="1:21" ht="14.45" customHeight="1" x14ac:dyDescent="0.2">
      <c r="A904" s="813">
        <v>12</v>
      </c>
      <c r="B904" s="814" t="s">
        <v>1740</v>
      </c>
      <c r="C904" s="814" t="s">
        <v>1746</v>
      </c>
      <c r="D904" s="815" t="s">
        <v>4046</v>
      </c>
      <c r="E904" s="816" t="s">
        <v>1766</v>
      </c>
      <c r="F904" s="814" t="s">
        <v>1741</v>
      </c>
      <c r="G904" s="814" t="s">
        <v>1791</v>
      </c>
      <c r="H904" s="814" t="s">
        <v>647</v>
      </c>
      <c r="I904" s="814" t="s">
        <v>1472</v>
      </c>
      <c r="J904" s="814" t="s">
        <v>827</v>
      </c>
      <c r="K904" s="814" t="s">
        <v>1473</v>
      </c>
      <c r="L904" s="817">
        <v>490.89</v>
      </c>
      <c r="M904" s="817">
        <v>490.89</v>
      </c>
      <c r="N904" s="814">
        <v>1</v>
      </c>
      <c r="O904" s="818">
        <v>1</v>
      </c>
      <c r="P904" s="817">
        <v>490.89</v>
      </c>
      <c r="Q904" s="819">
        <v>1</v>
      </c>
      <c r="R904" s="814">
        <v>1</v>
      </c>
      <c r="S904" s="819">
        <v>1</v>
      </c>
      <c r="T904" s="818">
        <v>1</v>
      </c>
      <c r="U904" s="820">
        <v>1</v>
      </c>
    </row>
    <row r="905" spans="1:21" ht="14.45" customHeight="1" x14ac:dyDescent="0.2">
      <c r="A905" s="813">
        <v>12</v>
      </c>
      <c r="B905" s="814" t="s">
        <v>1740</v>
      </c>
      <c r="C905" s="814" t="s">
        <v>1746</v>
      </c>
      <c r="D905" s="815" t="s">
        <v>4046</v>
      </c>
      <c r="E905" s="816" t="s">
        <v>1766</v>
      </c>
      <c r="F905" s="814" t="s">
        <v>1741</v>
      </c>
      <c r="G905" s="814" t="s">
        <v>1791</v>
      </c>
      <c r="H905" s="814" t="s">
        <v>647</v>
      </c>
      <c r="I905" s="814" t="s">
        <v>1464</v>
      </c>
      <c r="J905" s="814" t="s">
        <v>827</v>
      </c>
      <c r="K905" s="814" t="s">
        <v>1465</v>
      </c>
      <c r="L905" s="817">
        <v>923.74</v>
      </c>
      <c r="M905" s="817">
        <v>923.74</v>
      </c>
      <c r="N905" s="814">
        <v>1</v>
      </c>
      <c r="O905" s="818">
        <v>1</v>
      </c>
      <c r="P905" s="817">
        <v>923.74</v>
      </c>
      <c r="Q905" s="819">
        <v>1</v>
      </c>
      <c r="R905" s="814">
        <v>1</v>
      </c>
      <c r="S905" s="819">
        <v>1</v>
      </c>
      <c r="T905" s="818">
        <v>1</v>
      </c>
      <c r="U905" s="820">
        <v>1</v>
      </c>
    </row>
    <row r="906" spans="1:21" ht="14.45" customHeight="1" x14ac:dyDescent="0.2">
      <c r="A906" s="813">
        <v>12</v>
      </c>
      <c r="B906" s="814" t="s">
        <v>1740</v>
      </c>
      <c r="C906" s="814" t="s">
        <v>1746</v>
      </c>
      <c r="D906" s="815" t="s">
        <v>4046</v>
      </c>
      <c r="E906" s="816" t="s">
        <v>1766</v>
      </c>
      <c r="F906" s="814" t="s">
        <v>1741</v>
      </c>
      <c r="G906" s="814" t="s">
        <v>1791</v>
      </c>
      <c r="H906" s="814" t="s">
        <v>329</v>
      </c>
      <c r="I906" s="814" t="s">
        <v>2940</v>
      </c>
      <c r="J906" s="814" t="s">
        <v>827</v>
      </c>
      <c r="K906" s="814" t="s">
        <v>2941</v>
      </c>
      <c r="L906" s="817">
        <v>147.26</v>
      </c>
      <c r="M906" s="817">
        <v>441.78</v>
      </c>
      <c r="N906" s="814">
        <v>3</v>
      </c>
      <c r="O906" s="818">
        <v>1.5</v>
      </c>
      <c r="P906" s="817">
        <v>441.78</v>
      </c>
      <c r="Q906" s="819">
        <v>1</v>
      </c>
      <c r="R906" s="814">
        <v>3</v>
      </c>
      <c r="S906" s="819">
        <v>1</v>
      </c>
      <c r="T906" s="818">
        <v>1.5</v>
      </c>
      <c r="U906" s="820">
        <v>1</v>
      </c>
    </row>
    <row r="907" spans="1:21" ht="14.45" customHeight="1" x14ac:dyDescent="0.2">
      <c r="A907" s="813">
        <v>12</v>
      </c>
      <c r="B907" s="814" t="s">
        <v>1740</v>
      </c>
      <c r="C907" s="814" t="s">
        <v>1746</v>
      </c>
      <c r="D907" s="815" t="s">
        <v>4046</v>
      </c>
      <c r="E907" s="816" t="s">
        <v>1766</v>
      </c>
      <c r="F907" s="814" t="s">
        <v>1741</v>
      </c>
      <c r="G907" s="814" t="s">
        <v>1791</v>
      </c>
      <c r="H907" s="814" t="s">
        <v>329</v>
      </c>
      <c r="I907" s="814" t="s">
        <v>2940</v>
      </c>
      <c r="J907" s="814" t="s">
        <v>827</v>
      </c>
      <c r="K907" s="814" t="s">
        <v>2941</v>
      </c>
      <c r="L907" s="817">
        <v>126.7</v>
      </c>
      <c r="M907" s="817">
        <v>380.1</v>
      </c>
      <c r="N907" s="814">
        <v>3</v>
      </c>
      <c r="O907" s="818">
        <v>1</v>
      </c>
      <c r="P907" s="817">
        <v>380.1</v>
      </c>
      <c r="Q907" s="819">
        <v>1</v>
      </c>
      <c r="R907" s="814">
        <v>3</v>
      </c>
      <c r="S907" s="819">
        <v>1</v>
      </c>
      <c r="T907" s="818">
        <v>1</v>
      </c>
      <c r="U907" s="820">
        <v>1</v>
      </c>
    </row>
    <row r="908" spans="1:21" ht="14.45" customHeight="1" x14ac:dyDescent="0.2">
      <c r="A908" s="813">
        <v>12</v>
      </c>
      <c r="B908" s="814" t="s">
        <v>1740</v>
      </c>
      <c r="C908" s="814" t="s">
        <v>1746</v>
      </c>
      <c r="D908" s="815" t="s">
        <v>4046</v>
      </c>
      <c r="E908" s="816" t="s">
        <v>1766</v>
      </c>
      <c r="F908" s="814" t="s">
        <v>1741</v>
      </c>
      <c r="G908" s="814" t="s">
        <v>1801</v>
      </c>
      <c r="H908" s="814" t="s">
        <v>329</v>
      </c>
      <c r="I908" s="814" t="s">
        <v>1802</v>
      </c>
      <c r="J908" s="814" t="s">
        <v>1803</v>
      </c>
      <c r="K908" s="814" t="s">
        <v>1804</v>
      </c>
      <c r="L908" s="817">
        <v>174.59</v>
      </c>
      <c r="M908" s="817">
        <v>2269.67</v>
      </c>
      <c r="N908" s="814">
        <v>13</v>
      </c>
      <c r="O908" s="818">
        <v>5</v>
      </c>
      <c r="P908" s="817">
        <v>2269.67</v>
      </c>
      <c r="Q908" s="819">
        <v>1</v>
      </c>
      <c r="R908" s="814">
        <v>13</v>
      </c>
      <c r="S908" s="819">
        <v>1</v>
      </c>
      <c r="T908" s="818">
        <v>5</v>
      </c>
      <c r="U908" s="820">
        <v>1</v>
      </c>
    </row>
    <row r="909" spans="1:21" ht="14.45" customHeight="1" x14ac:dyDescent="0.2">
      <c r="A909" s="813">
        <v>12</v>
      </c>
      <c r="B909" s="814" t="s">
        <v>1740</v>
      </c>
      <c r="C909" s="814" t="s">
        <v>1746</v>
      </c>
      <c r="D909" s="815" t="s">
        <v>4046</v>
      </c>
      <c r="E909" s="816" t="s">
        <v>1766</v>
      </c>
      <c r="F909" s="814" t="s">
        <v>1741</v>
      </c>
      <c r="G909" s="814" t="s">
        <v>1992</v>
      </c>
      <c r="H909" s="814" t="s">
        <v>329</v>
      </c>
      <c r="I909" s="814" t="s">
        <v>1993</v>
      </c>
      <c r="J909" s="814" t="s">
        <v>1994</v>
      </c>
      <c r="K909" s="814" t="s">
        <v>1995</v>
      </c>
      <c r="L909" s="817">
        <v>78.33</v>
      </c>
      <c r="M909" s="817">
        <v>783.30000000000007</v>
      </c>
      <c r="N909" s="814">
        <v>10</v>
      </c>
      <c r="O909" s="818">
        <v>6.5</v>
      </c>
      <c r="P909" s="817">
        <v>78.33</v>
      </c>
      <c r="Q909" s="819">
        <v>9.9999999999999992E-2</v>
      </c>
      <c r="R909" s="814">
        <v>1</v>
      </c>
      <c r="S909" s="819">
        <v>0.1</v>
      </c>
      <c r="T909" s="818">
        <v>0.5</v>
      </c>
      <c r="U909" s="820">
        <v>7.6923076923076927E-2</v>
      </c>
    </row>
    <row r="910" spans="1:21" ht="14.45" customHeight="1" x14ac:dyDescent="0.2">
      <c r="A910" s="813">
        <v>12</v>
      </c>
      <c r="B910" s="814" t="s">
        <v>1740</v>
      </c>
      <c r="C910" s="814" t="s">
        <v>1746</v>
      </c>
      <c r="D910" s="815" t="s">
        <v>4046</v>
      </c>
      <c r="E910" s="816" t="s">
        <v>1766</v>
      </c>
      <c r="F910" s="814" t="s">
        <v>1741</v>
      </c>
      <c r="G910" s="814" t="s">
        <v>1996</v>
      </c>
      <c r="H910" s="814" t="s">
        <v>329</v>
      </c>
      <c r="I910" s="814" t="s">
        <v>2785</v>
      </c>
      <c r="J910" s="814" t="s">
        <v>1998</v>
      </c>
      <c r="K910" s="814" t="s">
        <v>2786</v>
      </c>
      <c r="L910" s="817">
        <v>27.37</v>
      </c>
      <c r="M910" s="817">
        <v>27.37</v>
      </c>
      <c r="N910" s="814">
        <v>1</v>
      </c>
      <c r="O910" s="818">
        <v>0.5</v>
      </c>
      <c r="P910" s="817">
        <v>27.37</v>
      </c>
      <c r="Q910" s="819">
        <v>1</v>
      </c>
      <c r="R910" s="814">
        <v>1</v>
      </c>
      <c r="S910" s="819">
        <v>1</v>
      </c>
      <c r="T910" s="818">
        <v>0.5</v>
      </c>
      <c r="U910" s="820">
        <v>1</v>
      </c>
    </row>
    <row r="911" spans="1:21" ht="14.45" customHeight="1" x14ac:dyDescent="0.2">
      <c r="A911" s="813">
        <v>12</v>
      </c>
      <c r="B911" s="814" t="s">
        <v>1740</v>
      </c>
      <c r="C911" s="814" t="s">
        <v>1746</v>
      </c>
      <c r="D911" s="815" t="s">
        <v>4046</v>
      </c>
      <c r="E911" s="816" t="s">
        <v>1766</v>
      </c>
      <c r="F911" s="814" t="s">
        <v>1741</v>
      </c>
      <c r="G911" s="814" t="s">
        <v>2942</v>
      </c>
      <c r="H911" s="814" t="s">
        <v>329</v>
      </c>
      <c r="I911" s="814" t="s">
        <v>2943</v>
      </c>
      <c r="J911" s="814" t="s">
        <v>2944</v>
      </c>
      <c r="K911" s="814" t="s">
        <v>2945</v>
      </c>
      <c r="L911" s="817">
        <v>0</v>
      </c>
      <c r="M911" s="817">
        <v>0</v>
      </c>
      <c r="N911" s="814">
        <v>1</v>
      </c>
      <c r="O911" s="818">
        <v>1</v>
      </c>
      <c r="P911" s="817">
        <v>0</v>
      </c>
      <c r="Q911" s="819"/>
      <c r="R911" s="814">
        <v>1</v>
      </c>
      <c r="S911" s="819">
        <v>1</v>
      </c>
      <c r="T911" s="818">
        <v>1</v>
      </c>
      <c r="U911" s="820">
        <v>1</v>
      </c>
    </row>
    <row r="912" spans="1:21" ht="14.45" customHeight="1" x14ac:dyDescent="0.2">
      <c r="A912" s="813">
        <v>12</v>
      </c>
      <c r="B912" s="814" t="s">
        <v>1740</v>
      </c>
      <c r="C912" s="814" t="s">
        <v>1746</v>
      </c>
      <c r="D912" s="815" t="s">
        <v>4046</v>
      </c>
      <c r="E912" s="816" t="s">
        <v>1766</v>
      </c>
      <c r="F912" s="814" t="s">
        <v>1741</v>
      </c>
      <c r="G912" s="814" t="s">
        <v>2658</v>
      </c>
      <c r="H912" s="814" t="s">
        <v>647</v>
      </c>
      <c r="I912" s="814" t="s">
        <v>1520</v>
      </c>
      <c r="J912" s="814" t="s">
        <v>1045</v>
      </c>
      <c r="K912" s="814" t="s">
        <v>1521</v>
      </c>
      <c r="L912" s="817">
        <v>103.4</v>
      </c>
      <c r="M912" s="817">
        <v>103.4</v>
      </c>
      <c r="N912" s="814">
        <v>1</v>
      </c>
      <c r="O912" s="818">
        <v>1</v>
      </c>
      <c r="P912" s="817">
        <v>103.4</v>
      </c>
      <c r="Q912" s="819">
        <v>1</v>
      </c>
      <c r="R912" s="814">
        <v>1</v>
      </c>
      <c r="S912" s="819">
        <v>1</v>
      </c>
      <c r="T912" s="818">
        <v>1</v>
      </c>
      <c r="U912" s="820">
        <v>1</v>
      </c>
    </row>
    <row r="913" spans="1:21" ht="14.45" customHeight="1" x14ac:dyDescent="0.2">
      <c r="A913" s="813">
        <v>12</v>
      </c>
      <c r="B913" s="814" t="s">
        <v>1740</v>
      </c>
      <c r="C913" s="814" t="s">
        <v>1746</v>
      </c>
      <c r="D913" s="815" t="s">
        <v>4046</v>
      </c>
      <c r="E913" s="816" t="s">
        <v>1766</v>
      </c>
      <c r="F913" s="814" t="s">
        <v>1741</v>
      </c>
      <c r="G913" s="814" t="s">
        <v>2946</v>
      </c>
      <c r="H913" s="814" t="s">
        <v>647</v>
      </c>
      <c r="I913" s="814" t="s">
        <v>2947</v>
      </c>
      <c r="J913" s="814" t="s">
        <v>1529</v>
      </c>
      <c r="K913" s="814" t="s">
        <v>2948</v>
      </c>
      <c r="L913" s="817">
        <v>234.91</v>
      </c>
      <c r="M913" s="817">
        <v>234.91</v>
      </c>
      <c r="N913" s="814">
        <v>1</v>
      </c>
      <c r="O913" s="818">
        <v>0.5</v>
      </c>
      <c r="P913" s="817">
        <v>234.91</v>
      </c>
      <c r="Q913" s="819">
        <v>1</v>
      </c>
      <c r="R913" s="814">
        <v>1</v>
      </c>
      <c r="S913" s="819">
        <v>1</v>
      </c>
      <c r="T913" s="818">
        <v>0.5</v>
      </c>
      <c r="U913" s="820">
        <v>1</v>
      </c>
    </row>
    <row r="914" spans="1:21" ht="14.45" customHeight="1" x14ac:dyDescent="0.2">
      <c r="A914" s="813">
        <v>12</v>
      </c>
      <c r="B914" s="814" t="s">
        <v>1740</v>
      </c>
      <c r="C914" s="814" t="s">
        <v>1746</v>
      </c>
      <c r="D914" s="815" t="s">
        <v>4046</v>
      </c>
      <c r="E914" s="816" t="s">
        <v>1766</v>
      </c>
      <c r="F914" s="814" t="s">
        <v>1741</v>
      </c>
      <c r="G914" s="814" t="s">
        <v>1832</v>
      </c>
      <c r="H914" s="814" t="s">
        <v>329</v>
      </c>
      <c r="I914" s="814" t="s">
        <v>1833</v>
      </c>
      <c r="J914" s="814" t="s">
        <v>652</v>
      </c>
      <c r="K914" s="814" t="s">
        <v>1834</v>
      </c>
      <c r="L914" s="817">
        <v>127.91</v>
      </c>
      <c r="M914" s="817">
        <v>383.73</v>
      </c>
      <c r="N914" s="814">
        <v>3</v>
      </c>
      <c r="O914" s="818">
        <v>2.5</v>
      </c>
      <c r="P914" s="817">
        <v>383.73</v>
      </c>
      <c r="Q914" s="819">
        <v>1</v>
      </c>
      <c r="R914" s="814">
        <v>3</v>
      </c>
      <c r="S914" s="819">
        <v>1</v>
      </c>
      <c r="T914" s="818">
        <v>2.5</v>
      </c>
      <c r="U914" s="820">
        <v>1</v>
      </c>
    </row>
    <row r="915" spans="1:21" ht="14.45" customHeight="1" x14ac:dyDescent="0.2">
      <c r="A915" s="813">
        <v>12</v>
      </c>
      <c r="B915" s="814" t="s">
        <v>1740</v>
      </c>
      <c r="C915" s="814" t="s">
        <v>1746</v>
      </c>
      <c r="D915" s="815" t="s">
        <v>4046</v>
      </c>
      <c r="E915" s="816" t="s">
        <v>1766</v>
      </c>
      <c r="F915" s="814" t="s">
        <v>1741</v>
      </c>
      <c r="G915" s="814" t="s">
        <v>1832</v>
      </c>
      <c r="H915" s="814" t="s">
        <v>329</v>
      </c>
      <c r="I915" s="814" t="s">
        <v>2525</v>
      </c>
      <c r="J915" s="814" t="s">
        <v>2526</v>
      </c>
      <c r="K915" s="814" t="s">
        <v>2527</v>
      </c>
      <c r="L915" s="817">
        <v>107.37</v>
      </c>
      <c r="M915" s="817">
        <v>107.37</v>
      </c>
      <c r="N915" s="814">
        <v>1</v>
      </c>
      <c r="O915" s="818">
        <v>0.5</v>
      </c>
      <c r="P915" s="817">
        <v>107.37</v>
      </c>
      <c r="Q915" s="819">
        <v>1</v>
      </c>
      <c r="R915" s="814">
        <v>1</v>
      </c>
      <c r="S915" s="819">
        <v>1</v>
      </c>
      <c r="T915" s="818">
        <v>0.5</v>
      </c>
      <c r="U915" s="820">
        <v>1</v>
      </c>
    </row>
    <row r="916" spans="1:21" ht="14.45" customHeight="1" x14ac:dyDescent="0.2">
      <c r="A916" s="813">
        <v>12</v>
      </c>
      <c r="B916" s="814" t="s">
        <v>1740</v>
      </c>
      <c r="C916" s="814" t="s">
        <v>1746</v>
      </c>
      <c r="D916" s="815" t="s">
        <v>4046</v>
      </c>
      <c r="E916" s="816" t="s">
        <v>1766</v>
      </c>
      <c r="F916" s="814" t="s">
        <v>1741</v>
      </c>
      <c r="G916" s="814" t="s">
        <v>1792</v>
      </c>
      <c r="H916" s="814" t="s">
        <v>329</v>
      </c>
      <c r="I916" s="814" t="s">
        <v>2012</v>
      </c>
      <c r="J916" s="814" t="s">
        <v>2013</v>
      </c>
      <c r="K916" s="814" t="s">
        <v>2014</v>
      </c>
      <c r="L916" s="817">
        <v>290.08</v>
      </c>
      <c r="M916" s="817">
        <v>290.08</v>
      </c>
      <c r="N916" s="814">
        <v>1</v>
      </c>
      <c r="O916" s="818">
        <v>1</v>
      </c>
      <c r="P916" s="817"/>
      <c r="Q916" s="819">
        <v>0</v>
      </c>
      <c r="R916" s="814"/>
      <c r="S916" s="819">
        <v>0</v>
      </c>
      <c r="T916" s="818"/>
      <c r="U916" s="820">
        <v>0</v>
      </c>
    </row>
    <row r="917" spans="1:21" ht="14.45" customHeight="1" x14ac:dyDescent="0.2">
      <c r="A917" s="813">
        <v>12</v>
      </c>
      <c r="B917" s="814" t="s">
        <v>1740</v>
      </c>
      <c r="C917" s="814" t="s">
        <v>1746</v>
      </c>
      <c r="D917" s="815" t="s">
        <v>4046</v>
      </c>
      <c r="E917" s="816" t="s">
        <v>1766</v>
      </c>
      <c r="F917" s="814" t="s">
        <v>1741</v>
      </c>
      <c r="G917" s="814" t="s">
        <v>2023</v>
      </c>
      <c r="H917" s="814" t="s">
        <v>329</v>
      </c>
      <c r="I917" s="814" t="s">
        <v>2024</v>
      </c>
      <c r="J917" s="814" t="s">
        <v>2025</v>
      </c>
      <c r="K917" s="814" t="s">
        <v>2026</v>
      </c>
      <c r="L917" s="817">
        <v>308.69</v>
      </c>
      <c r="M917" s="817">
        <v>1852.1399999999999</v>
      </c>
      <c r="N917" s="814">
        <v>6</v>
      </c>
      <c r="O917" s="818">
        <v>4</v>
      </c>
      <c r="P917" s="817">
        <v>1543.4499999999998</v>
      </c>
      <c r="Q917" s="819">
        <v>0.83333333333333326</v>
      </c>
      <c r="R917" s="814">
        <v>5</v>
      </c>
      <c r="S917" s="819">
        <v>0.83333333333333337</v>
      </c>
      <c r="T917" s="818">
        <v>3</v>
      </c>
      <c r="U917" s="820">
        <v>0.75</v>
      </c>
    </row>
    <row r="918" spans="1:21" ht="14.45" customHeight="1" x14ac:dyDescent="0.2">
      <c r="A918" s="813">
        <v>12</v>
      </c>
      <c r="B918" s="814" t="s">
        <v>1740</v>
      </c>
      <c r="C918" s="814" t="s">
        <v>1746</v>
      </c>
      <c r="D918" s="815" t="s">
        <v>4046</v>
      </c>
      <c r="E918" s="816" t="s">
        <v>1766</v>
      </c>
      <c r="F918" s="814" t="s">
        <v>1741</v>
      </c>
      <c r="G918" s="814" t="s">
        <v>2031</v>
      </c>
      <c r="H918" s="814" t="s">
        <v>329</v>
      </c>
      <c r="I918" s="814" t="s">
        <v>2032</v>
      </c>
      <c r="J918" s="814" t="s">
        <v>2033</v>
      </c>
      <c r="K918" s="814" t="s">
        <v>2034</v>
      </c>
      <c r="L918" s="817">
        <v>0</v>
      </c>
      <c r="M918" s="817">
        <v>0</v>
      </c>
      <c r="N918" s="814">
        <v>9</v>
      </c>
      <c r="O918" s="818">
        <v>5</v>
      </c>
      <c r="P918" s="817">
        <v>0</v>
      </c>
      <c r="Q918" s="819"/>
      <c r="R918" s="814">
        <v>3</v>
      </c>
      <c r="S918" s="819">
        <v>0.33333333333333331</v>
      </c>
      <c r="T918" s="818">
        <v>2</v>
      </c>
      <c r="U918" s="820">
        <v>0.4</v>
      </c>
    </row>
    <row r="919" spans="1:21" ht="14.45" customHeight="1" x14ac:dyDescent="0.2">
      <c r="A919" s="813">
        <v>12</v>
      </c>
      <c r="B919" s="814" t="s">
        <v>1740</v>
      </c>
      <c r="C919" s="814" t="s">
        <v>1746</v>
      </c>
      <c r="D919" s="815" t="s">
        <v>4046</v>
      </c>
      <c r="E919" s="816" t="s">
        <v>1766</v>
      </c>
      <c r="F919" s="814" t="s">
        <v>1741</v>
      </c>
      <c r="G919" s="814" t="s">
        <v>2031</v>
      </c>
      <c r="H919" s="814" t="s">
        <v>329</v>
      </c>
      <c r="I919" s="814" t="s">
        <v>2949</v>
      </c>
      <c r="J919" s="814" t="s">
        <v>2033</v>
      </c>
      <c r="K919" s="814" t="s">
        <v>2950</v>
      </c>
      <c r="L919" s="817">
        <v>0</v>
      </c>
      <c r="M919" s="817">
        <v>0</v>
      </c>
      <c r="N919" s="814">
        <v>1</v>
      </c>
      <c r="O919" s="818">
        <v>1</v>
      </c>
      <c r="P919" s="817"/>
      <c r="Q919" s="819"/>
      <c r="R919" s="814"/>
      <c r="S919" s="819">
        <v>0</v>
      </c>
      <c r="T919" s="818"/>
      <c r="U919" s="820">
        <v>0</v>
      </c>
    </row>
    <row r="920" spans="1:21" ht="14.45" customHeight="1" x14ac:dyDescent="0.2">
      <c r="A920" s="813">
        <v>12</v>
      </c>
      <c r="B920" s="814" t="s">
        <v>1740</v>
      </c>
      <c r="C920" s="814" t="s">
        <v>1746</v>
      </c>
      <c r="D920" s="815" t="s">
        <v>4046</v>
      </c>
      <c r="E920" s="816" t="s">
        <v>1766</v>
      </c>
      <c r="F920" s="814" t="s">
        <v>1741</v>
      </c>
      <c r="G920" s="814" t="s">
        <v>2031</v>
      </c>
      <c r="H920" s="814" t="s">
        <v>329</v>
      </c>
      <c r="I920" s="814" t="s">
        <v>2343</v>
      </c>
      <c r="J920" s="814" t="s">
        <v>2344</v>
      </c>
      <c r="K920" s="814" t="s">
        <v>2345</v>
      </c>
      <c r="L920" s="817">
        <v>0</v>
      </c>
      <c r="M920" s="817">
        <v>0</v>
      </c>
      <c r="N920" s="814">
        <v>1</v>
      </c>
      <c r="O920" s="818">
        <v>1</v>
      </c>
      <c r="P920" s="817"/>
      <c r="Q920" s="819"/>
      <c r="R920" s="814"/>
      <c r="S920" s="819">
        <v>0</v>
      </c>
      <c r="T920" s="818"/>
      <c r="U920" s="820">
        <v>0</v>
      </c>
    </row>
    <row r="921" spans="1:21" ht="14.45" customHeight="1" x14ac:dyDescent="0.2">
      <c r="A921" s="813">
        <v>12</v>
      </c>
      <c r="B921" s="814" t="s">
        <v>1740</v>
      </c>
      <c r="C921" s="814" t="s">
        <v>1746</v>
      </c>
      <c r="D921" s="815" t="s">
        <v>4046</v>
      </c>
      <c r="E921" s="816" t="s">
        <v>1766</v>
      </c>
      <c r="F921" s="814" t="s">
        <v>1741</v>
      </c>
      <c r="G921" s="814" t="s">
        <v>1835</v>
      </c>
      <c r="H921" s="814" t="s">
        <v>647</v>
      </c>
      <c r="I921" s="814" t="s">
        <v>2737</v>
      </c>
      <c r="J921" s="814" t="s">
        <v>1837</v>
      </c>
      <c r="K921" s="814" t="s">
        <v>2736</v>
      </c>
      <c r="L921" s="817">
        <v>44.86</v>
      </c>
      <c r="M921" s="817">
        <v>44.86</v>
      </c>
      <c r="N921" s="814">
        <v>1</v>
      </c>
      <c r="O921" s="818">
        <v>1</v>
      </c>
      <c r="P921" s="817"/>
      <c r="Q921" s="819">
        <v>0</v>
      </c>
      <c r="R921" s="814"/>
      <c r="S921" s="819">
        <v>0</v>
      </c>
      <c r="T921" s="818"/>
      <c r="U921" s="820">
        <v>0</v>
      </c>
    </row>
    <row r="922" spans="1:21" ht="14.45" customHeight="1" x14ac:dyDescent="0.2">
      <c r="A922" s="813">
        <v>12</v>
      </c>
      <c r="B922" s="814" t="s">
        <v>1740</v>
      </c>
      <c r="C922" s="814" t="s">
        <v>1746</v>
      </c>
      <c r="D922" s="815" t="s">
        <v>4046</v>
      </c>
      <c r="E922" s="816" t="s">
        <v>1766</v>
      </c>
      <c r="F922" s="814" t="s">
        <v>1741</v>
      </c>
      <c r="G922" s="814" t="s">
        <v>2041</v>
      </c>
      <c r="H922" s="814" t="s">
        <v>329</v>
      </c>
      <c r="I922" s="814" t="s">
        <v>2042</v>
      </c>
      <c r="J922" s="814" t="s">
        <v>2043</v>
      </c>
      <c r="K922" s="814" t="s">
        <v>998</v>
      </c>
      <c r="L922" s="817">
        <v>54.43</v>
      </c>
      <c r="M922" s="817">
        <v>272.14999999999998</v>
      </c>
      <c r="N922" s="814">
        <v>5</v>
      </c>
      <c r="O922" s="818">
        <v>3.5</v>
      </c>
      <c r="P922" s="817">
        <v>272.14999999999998</v>
      </c>
      <c r="Q922" s="819">
        <v>1</v>
      </c>
      <c r="R922" s="814">
        <v>5</v>
      </c>
      <c r="S922" s="819">
        <v>1</v>
      </c>
      <c r="T922" s="818">
        <v>3.5</v>
      </c>
      <c r="U922" s="820">
        <v>1</v>
      </c>
    </row>
    <row r="923" spans="1:21" ht="14.45" customHeight="1" x14ac:dyDescent="0.2">
      <c r="A923" s="813">
        <v>12</v>
      </c>
      <c r="B923" s="814" t="s">
        <v>1740</v>
      </c>
      <c r="C923" s="814" t="s">
        <v>1746</v>
      </c>
      <c r="D923" s="815" t="s">
        <v>4046</v>
      </c>
      <c r="E923" s="816" t="s">
        <v>1766</v>
      </c>
      <c r="F923" s="814" t="s">
        <v>1741</v>
      </c>
      <c r="G923" s="814" t="s">
        <v>2041</v>
      </c>
      <c r="H923" s="814" t="s">
        <v>329</v>
      </c>
      <c r="I923" s="814" t="s">
        <v>2951</v>
      </c>
      <c r="J923" s="814" t="s">
        <v>2043</v>
      </c>
      <c r="K923" s="814" t="s">
        <v>2952</v>
      </c>
      <c r="L923" s="817">
        <v>108.88</v>
      </c>
      <c r="M923" s="817">
        <v>108.88</v>
      </c>
      <c r="N923" s="814">
        <v>1</v>
      </c>
      <c r="O923" s="818">
        <v>1</v>
      </c>
      <c r="P923" s="817">
        <v>108.88</v>
      </c>
      <c r="Q923" s="819">
        <v>1</v>
      </c>
      <c r="R923" s="814">
        <v>1</v>
      </c>
      <c r="S923" s="819">
        <v>1</v>
      </c>
      <c r="T923" s="818">
        <v>1</v>
      </c>
      <c r="U923" s="820">
        <v>1</v>
      </c>
    </row>
    <row r="924" spans="1:21" ht="14.45" customHeight="1" x14ac:dyDescent="0.2">
      <c r="A924" s="813">
        <v>12</v>
      </c>
      <c r="B924" s="814" t="s">
        <v>1740</v>
      </c>
      <c r="C924" s="814" t="s">
        <v>1746</v>
      </c>
      <c r="D924" s="815" t="s">
        <v>4046</v>
      </c>
      <c r="E924" s="816" t="s">
        <v>1766</v>
      </c>
      <c r="F924" s="814" t="s">
        <v>1741</v>
      </c>
      <c r="G924" s="814" t="s">
        <v>2044</v>
      </c>
      <c r="H924" s="814" t="s">
        <v>329</v>
      </c>
      <c r="I924" s="814" t="s">
        <v>2045</v>
      </c>
      <c r="J924" s="814" t="s">
        <v>1150</v>
      </c>
      <c r="K924" s="814" t="s">
        <v>2046</v>
      </c>
      <c r="L924" s="817">
        <v>140.97</v>
      </c>
      <c r="M924" s="817">
        <v>5497.8299999999981</v>
      </c>
      <c r="N924" s="814">
        <v>39</v>
      </c>
      <c r="O924" s="818">
        <v>26.5</v>
      </c>
      <c r="P924" s="817">
        <v>3242.3099999999986</v>
      </c>
      <c r="Q924" s="819">
        <v>0.58974358974358965</v>
      </c>
      <c r="R924" s="814">
        <v>23</v>
      </c>
      <c r="S924" s="819">
        <v>0.58974358974358976</v>
      </c>
      <c r="T924" s="818">
        <v>16</v>
      </c>
      <c r="U924" s="820">
        <v>0.60377358490566035</v>
      </c>
    </row>
    <row r="925" spans="1:21" ht="14.45" customHeight="1" x14ac:dyDescent="0.2">
      <c r="A925" s="813">
        <v>12</v>
      </c>
      <c r="B925" s="814" t="s">
        <v>1740</v>
      </c>
      <c r="C925" s="814" t="s">
        <v>1746</v>
      </c>
      <c r="D925" s="815" t="s">
        <v>4046</v>
      </c>
      <c r="E925" s="816" t="s">
        <v>1766</v>
      </c>
      <c r="F925" s="814" t="s">
        <v>1741</v>
      </c>
      <c r="G925" s="814" t="s">
        <v>2044</v>
      </c>
      <c r="H925" s="814" t="s">
        <v>329</v>
      </c>
      <c r="I925" s="814" t="s">
        <v>2953</v>
      </c>
      <c r="J925" s="814" t="s">
        <v>1150</v>
      </c>
      <c r="K925" s="814" t="s">
        <v>2954</v>
      </c>
      <c r="L925" s="817">
        <v>704.85</v>
      </c>
      <c r="M925" s="817">
        <v>704.85</v>
      </c>
      <c r="N925" s="814">
        <v>1</v>
      </c>
      <c r="O925" s="818">
        <v>0.5</v>
      </c>
      <c r="P925" s="817">
        <v>704.85</v>
      </c>
      <c r="Q925" s="819">
        <v>1</v>
      </c>
      <c r="R925" s="814">
        <v>1</v>
      </c>
      <c r="S925" s="819">
        <v>1</v>
      </c>
      <c r="T925" s="818">
        <v>0.5</v>
      </c>
      <c r="U925" s="820">
        <v>1</v>
      </c>
    </row>
    <row r="926" spans="1:21" ht="14.45" customHeight="1" x14ac:dyDescent="0.2">
      <c r="A926" s="813">
        <v>12</v>
      </c>
      <c r="B926" s="814" t="s">
        <v>1740</v>
      </c>
      <c r="C926" s="814" t="s">
        <v>1746</v>
      </c>
      <c r="D926" s="815" t="s">
        <v>4046</v>
      </c>
      <c r="E926" s="816" t="s">
        <v>1766</v>
      </c>
      <c r="F926" s="814" t="s">
        <v>1741</v>
      </c>
      <c r="G926" s="814" t="s">
        <v>1825</v>
      </c>
      <c r="H926" s="814" t="s">
        <v>647</v>
      </c>
      <c r="I926" s="814" t="s">
        <v>1676</v>
      </c>
      <c r="J926" s="814" t="s">
        <v>1012</v>
      </c>
      <c r="K926" s="814" t="s">
        <v>1016</v>
      </c>
      <c r="L926" s="817">
        <v>0</v>
      </c>
      <c r="M926" s="817">
        <v>0</v>
      </c>
      <c r="N926" s="814">
        <v>13</v>
      </c>
      <c r="O926" s="818">
        <v>4</v>
      </c>
      <c r="P926" s="817">
        <v>0</v>
      </c>
      <c r="Q926" s="819"/>
      <c r="R926" s="814">
        <v>13</v>
      </c>
      <c r="S926" s="819">
        <v>1</v>
      </c>
      <c r="T926" s="818">
        <v>4</v>
      </c>
      <c r="U926" s="820">
        <v>1</v>
      </c>
    </row>
    <row r="927" spans="1:21" ht="14.45" customHeight="1" x14ac:dyDescent="0.2">
      <c r="A927" s="813">
        <v>12</v>
      </c>
      <c r="B927" s="814" t="s">
        <v>1740</v>
      </c>
      <c r="C927" s="814" t="s">
        <v>1746</v>
      </c>
      <c r="D927" s="815" t="s">
        <v>4046</v>
      </c>
      <c r="E927" s="816" t="s">
        <v>1766</v>
      </c>
      <c r="F927" s="814" t="s">
        <v>1741</v>
      </c>
      <c r="G927" s="814" t="s">
        <v>2047</v>
      </c>
      <c r="H927" s="814" t="s">
        <v>647</v>
      </c>
      <c r="I927" s="814" t="s">
        <v>2889</v>
      </c>
      <c r="J927" s="814" t="s">
        <v>2054</v>
      </c>
      <c r="K927" s="814" t="s">
        <v>2051</v>
      </c>
      <c r="L927" s="817">
        <v>3086.53</v>
      </c>
      <c r="M927" s="817">
        <v>3086.53</v>
      </c>
      <c r="N927" s="814">
        <v>1</v>
      </c>
      <c r="O927" s="818">
        <v>0.5</v>
      </c>
      <c r="P927" s="817">
        <v>3086.53</v>
      </c>
      <c r="Q927" s="819">
        <v>1</v>
      </c>
      <c r="R927" s="814">
        <v>1</v>
      </c>
      <c r="S927" s="819">
        <v>1</v>
      </c>
      <c r="T927" s="818">
        <v>0.5</v>
      </c>
      <c r="U927" s="820">
        <v>1</v>
      </c>
    </row>
    <row r="928" spans="1:21" ht="14.45" customHeight="1" x14ac:dyDescent="0.2">
      <c r="A928" s="813">
        <v>12</v>
      </c>
      <c r="B928" s="814" t="s">
        <v>1740</v>
      </c>
      <c r="C928" s="814" t="s">
        <v>1746</v>
      </c>
      <c r="D928" s="815" t="s">
        <v>4046</v>
      </c>
      <c r="E928" s="816" t="s">
        <v>1766</v>
      </c>
      <c r="F928" s="814" t="s">
        <v>1741</v>
      </c>
      <c r="G928" s="814" t="s">
        <v>1796</v>
      </c>
      <c r="H928" s="814" t="s">
        <v>329</v>
      </c>
      <c r="I928" s="814" t="s">
        <v>1805</v>
      </c>
      <c r="J928" s="814" t="s">
        <v>1272</v>
      </c>
      <c r="K928" s="814" t="s">
        <v>1806</v>
      </c>
      <c r="L928" s="817">
        <v>0</v>
      </c>
      <c r="M928" s="817">
        <v>0</v>
      </c>
      <c r="N928" s="814">
        <v>20</v>
      </c>
      <c r="O928" s="818">
        <v>14</v>
      </c>
      <c r="P928" s="817">
        <v>0</v>
      </c>
      <c r="Q928" s="819"/>
      <c r="R928" s="814">
        <v>13</v>
      </c>
      <c r="S928" s="819">
        <v>0.65</v>
      </c>
      <c r="T928" s="818">
        <v>10.5</v>
      </c>
      <c r="U928" s="820">
        <v>0.75</v>
      </c>
    </row>
    <row r="929" spans="1:21" ht="14.45" customHeight="1" x14ac:dyDescent="0.2">
      <c r="A929" s="813">
        <v>12</v>
      </c>
      <c r="B929" s="814" t="s">
        <v>1740</v>
      </c>
      <c r="C929" s="814" t="s">
        <v>1746</v>
      </c>
      <c r="D929" s="815" t="s">
        <v>4046</v>
      </c>
      <c r="E929" s="816" t="s">
        <v>1766</v>
      </c>
      <c r="F929" s="814" t="s">
        <v>1741</v>
      </c>
      <c r="G929" s="814" t="s">
        <v>1796</v>
      </c>
      <c r="H929" s="814" t="s">
        <v>329</v>
      </c>
      <c r="I929" s="814" t="s">
        <v>1805</v>
      </c>
      <c r="J929" s="814" t="s">
        <v>1272</v>
      </c>
      <c r="K929" s="814" t="s">
        <v>1806</v>
      </c>
      <c r="L929" s="817">
        <v>42.54</v>
      </c>
      <c r="M929" s="817">
        <v>978.42000000000007</v>
      </c>
      <c r="N929" s="814">
        <v>23</v>
      </c>
      <c r="O929" s="818">
        <v>14.5</v>
      </c>
      <c r="P929" s="817">
        <v>510.48000000000008</v>
      </c>
      <c r="Q929" s="819">
        <v>0.52173913043478259</v>
      </c>
      <c r="R929" s="814">
        <v>12</v>
      </c>
      <c r="S929" s="819">
        <v>0.52173913043478259</v>
      </c>
      <c r="T929" s="818">
        <v>8</v>
      </c>
      <c r="U929" s="820">
        <v>0.55172413793103448</v>
      </c>
    </row>
    <row r="930" spans="1:21" ht="14.45" customHeight="1" x14ac:dyDescent="0.2">
      <c r="A930" s="813">
        <v>12</v>
      </c>
      <c r="B930" s="814" t="s">
        <v>1740</v>
      </c>
      <c r="C930" s="814" t="s">
        <v>1746</v>
      </c>
      <c r="D930" s="815" t="s">
        <v>4046</v>
      </c>
      <c r="E930" s="816" t="s">
        <v>1766</v>
      </c>
      <c r="F930" s="814" t="s">
        <v>1741</v>
      </c>
      <c r="G930" s="814" t="s">
        <v>2063</v>
      </c>
      <c r="H930" s="814" t="s">
        <v>647</v>
      </c>
      <c r="I930" s="814" t="s">
        <v>2067</v>
      </c>
      <c r="J930" s="814" t="s">
        <v>819</v>
      </c>
      <c r="K930" s="814" t="s">
        <v>2068</v>
      </c>
      <c r="L930" s="817">
        <v>134.61000000000001</v>
      </c>
      <c r="M930" s="817">
        <v>2153.7600000000007</v>
      </c>
      <c r="N930" s="814">
        <v>16</v>
      </c>
      <c r="O930" s="818">
        <v>13.5</v>
      </c>
      <c r="P930" s="817">
        <v>1749.9300000000007</v>
      </c>
      <c r="Q930" s="819">
        <v>0.81250000000000011</v>
      </c>
      <c r="R930" s="814">
        <v>13</v>
      </c>
      <c r="S930" s="819">
        <v>0.8125</v>
      </c>
      <c r="T930" s="818">
        <v>11.5</v>
      </c>
      <c r="U930" s="820">
        <v>0.85185185185185186</v>
      </c>
    </row>
    <row r="931" spans="1:21" ht="14.45" customHeight="1" x14ac:dyDescent="0.2">
      <c r="A931" s="813">
        <v>12</v>
      </c>
      <c r="B931" s="814" t="s">
        <v>1740</v>
      </c>
      <c r="C931" s="814" t="s">
        <v>1746</v>
      </c>
      <c r="D931" s="815" t="s">
        <v>4046</v>
      </c>
      <c r="E931" s="816" t="s">
        <v>1766</v>
      </c>
      <c r="F931" s="814" t="s">
        <v>1741</v>
      </c>
      <c r="G931" s="814" t="s">
        <v>2063</v>
      </c>
      <c r="H931" s="814" t="s">
        <v>329</v>
      </c>
      <c r="I931" s="814" t="s">
        <v>2955</v>
      </c>
      <c r="J931" s="814" t="s">
        <v>2956</v>
      </c>
      <c r="K931" s="814" t="s">
        <v>2957</v>
      </c>
      <c r="L931" s="817">
        <v>333.68</v>
      </c>
      <c r="M931" s="817">
        <v>333.68</v>
      </c>
      <c r="N931" s="814">
        <v>1</v>
      </c>
      <c r="O931" s="818">
        <v>0.5</v>
      </c>
      <c r="P931" s="817">
        <v>333.68</v>
      </c>
      <c r="Q931" s="819">
        <v>1</v>
      </c>
      <c r="R931" s="814">
        <v>1</v>
      </c>
      <c r="S931" s="819">
        <v>1</v>
      </c>
      <c r="T931" s="818">
        <v>0.5</v>
      </c>
      <c r="U931" s="820">
        <v>1</v>
      </c>
    </row>
    <row r="932" spans="1:21" ht="14.45" customHeight="1" x14ac:dyDescent="0.2">
      <c r="A932" s="813">
        <v>12</v>
      </c>
      <c r="B932" s="814" t="s">
        <v>1740</v>
      </c>
      <c r="C932" s="814" t="s">
        <v>1746</v>
      </c>
      <c r="D932" s="815" t="s">
        <v>4046</v>
      </c>
      <c r="E932" s="816" t="s">
        <v>1766</v>
      </c>
      <c r="F932" s="814" t="s">
        <v>1741</v>
      </c>
      <c r="G932" s="814" t="s">
        <v>2063</v>
      </c>
      <c r="H932" s="814" t="s">
        <v>329</v>
      </c>
      <c r="I932" s="814" t="s">
        <v>2958</v>
      </c>
      <c r="J932" s="814" t="s">
        <v>2959</v>
      </c>
      <c r="K932" s="814" t="s">
        <v>2371</v>
      </c>
      <c r="L932" s="817">
        <v>333.68</v>
      </c>
      <c r="M932" s="817">
        <v>333.68</v>
      </c>
      <c r="N932" s="814">
        <v>1</v>
      </c>
      <c r="O932" s="818">
        <v>1</v>
      </c>
      <c r="P932" s="817">
        <v>333.68</v>
      </c>
      <c r="Q932" s="819">
        <v>1</v>
      </c>
      <c r="R932" s="814">
        <v>1</v>
      </c>
      <c r="S932" s="819">
        <v>1</v>
      </c>
      <c r="T932" s="818">
        <v>1</v>
      </c>
      <c r="U932" s="820">
        <v>1</v>
      </c>
    </row>
    <row r="933" spans="1:21" ht="14.45" customHeight="1" x14ac:dyDescent="0.2">
      <c r="A933" s="813">
        <v>12</v>
      </c>
      <c r="B933" s="814" t="s">
        <v>1740</v>
      </c>
      <c r="C933" s="814" t="s">
        <v>1746</v>
      </c>
      <c r="D933" s="815" t="s">
        <v>4046</v>
      </c>
      <c r="E933" s="816" t="s">
        <v>1766</v>
      </c>
      <c r="F933" s="814" t="s">
        <v>1741</v>
      </c>
      <c r="G933" s="814" t="s">
        <v>1807</v>
      </c>
      <c r="H933" s="814" t="s">
        <v>329</v>
      </c>
      <c r="I933" s="814" t="s">
        <v>2072</v>
      </c>
      <c r="J933" s="814" t="s">
        <v>2073</v>
      </c>
      <c r="K933" s="814" t="s">
        <v>1810</v>
      </c>
      <c r="L933" s="817">
        <v>659.9</v>
      </c>
      <c r="M933" s="817">
        <v>1979.6999999999998</v>
      </c>
      <c r="N933" s="814">
        <v>3</v>
      </c>
      <c r="O933" s="818">
        <v>3</v>
      </c>
      <c r="P933" s="817">
        <v>1979.6999999999998</v>
      </c>
      <c r="Q933" s="819">
        <v>1</v>
      </c>
      <c r="R933" s="814">
        <v>3</v>
      </c>
      <c r="S933" s="819">
        <v>1</v>
      </c>
      <c r="T933" s="818">
        <v>3</v>
      </c>
      <c r="U933" s="820">
        <v>1</v>
      </c>
    </row>
    <row r="934" spans="1:21" ht="14.45" customHeight="1" x14ac:dyDescent="0.2">
      <c r="A934" s="813">
        <v>12</v>
      </c>
      <c r="B934" s="814" t="s">
        <v>1740</v>
      </c>
      <c r="C934" s="814" t="s">
        <v>1746</v>
      </c>
      <c r="D934" s="815" t="s">
        <v>4046</v>
      </c>
      <c r="E934" s="816" t="s">
        <v>1766</v>
      </c>
      <c r="F934" s="814" t="s">
        <v>1741</v>
      </c>
      <c r="G934" s="814" t="s">
        <v>1807</v>
      </c>
      <c r="H934" s="814" t="s">
        <v>647</v>
      </c>
      <c r="I934" s="814" t="s">
        <v>1808</v>
      </c>
      <c r="J934" s="814" t="s">
        <v>1809</v>
      </c>
      <c r="K934" s="814" t="s">
        <v>1810</v>
      </c>
      <c r="L934" s="817">
        <v>659.9</v>
      </c>
      <c r="M934" s="817">
        <v>2639.6</v>
      </c>
      <c r="N934" s="814">
        <v>4</v>
      </c>
      <c r="O934" s="818">
        <v>4</v>
      </c>
      <c r="P934" s="817">
        <v>659.9</v>
      </c>
      <c r="Q934" s="819">
        <v>0.25</v>
      </c>
      <c r="R934" s="814">
        <v>1</v>
      </c>
      <c r="S934" s="819">
        <v>0.25</v>
      </c>
      <c r="T934" s="818">
        <v>1</v>
      </c>
      <c r="U934" s="820">
        <v>0.25</v>
      </c>
    </row>
    <row r="935" spans="1:21" ht="14.45" customHeight="1" x14ac:dyDescent="0.2">
      <c r="A935" s="813">
        <v>12</v>
      </c>
      <c r="B935" s="814" t="s">
        <v>1740</v>
      </c>
      <c r="C935" s="814" t="s">
        <v>1746</v>
      </c>
      <c r="D935" s="815" t="s">
        <v>4046</v>
      </c>
      <c r="E935" s="816" t="s">
        <v>1766</v>
      </c>
      <c r="F935" s="814" t="s">
        <v>1741</v>
      </c>
      <c r="G935" s="814" t="s">
        <v>1807</v>
      </c>
      <c r="H935" s="814" t="s">
        <v>329</v>
      </c>
      <c r="I935" s="814" t="s">
        <v>2074</v>
      </c>
      <c r="J935" s="814" t="s">
        <v>2073</v>
      </c>
      <c r="K935" s="814" t="s">
        <v>1810</v>
      </c>
      <c r="L935" s="817">
        <v>659.9</v>
      </c>
      <c r="M935" s="817">
        <v>659.9</v>
      </c>
      <c r="N935" s="814">
        <v>1</v>
      </c>
      <c r="O935" s="818">
        <v>1</v>
      </c>
      <c r="P935" s="817">
        <v>659.9</v>
      </c>
      <c r="Q935" s="819">
        <v>1</v>
      </c>
      <c r="R935" s="814">
        <v>1</v>
      </c>
      <c r="S935" s="819">
        <v>1</v>
      </c>
      <c r="T935" s="818">
        <v>1</v>
      </c>
      <c r="U935" s="820">
        <v>1</v>
      </c>
    </row>
    <row r="936" spans="1:21" ht="14.45" customHeight="1" x14ac:dyDescent="0.2">
      <c r="A936" s="813">
        <v>12</v>
      </c>
      <c r="B936" s="814" t="s">
        <v>1740</v>
      </c>
      <c r="C936" s="814" t="s">
        <v>1746</v>
      </c>
      <c r="D936" s="815" t="s">
        <v>4046</v>
      </c>
      <c r="E936" s="816" t="s">
        <v>1766</v>
      </c>
      <c r="F936" s="814" t="s">
        <v>1741</v>
      </c>
      <c r="G936" s="814" t="s">
        <v>2075</v>
      </c>
      <c r="H936" s="814" t="s">
        <v>329</v>
      </c>
      <c r="I936" s="814" t="s">
        <v>2960</v>
      </c>
      <c r="J936" s="814" t="s">
        <v>2961</v>
      </c>
      <c r="K936" s="814" t="s">
        <v>2962</v>
      </c>
      <c r="L936" s="817">
        <v>118.65</v>
      </c>
      <c r="M936" s="817">
        <v>237.3</v>
      </c>
      <c r="N936" s="814">
        <v>2</v>
      </c>
      <c r="O936" s="818">
        <v>2</v>
      </c>
      <c r="P936" s="817">
        <v>237.3</v>
      </c>
      <c r="Q936" s="819">
        <v>1</v>
      </c>
      <c r="R936" s="814">
        <v>2</v>
      </c>
      <c r="S936" s="819">
        <v>1</v>
      </c>
      <c r="T936" s="818">
        <v>2</v>
      </c>
      <c r="U936" s="820">
        <v>1</v>
      </c>
    </row>
    <row r="937" spans="1:21" ht="14.45" customHeight="1" x14ac:dyDescent="0.2">
      <c r="A937" s="813">
        <v>12</v>
      </c>
      <c r="B937" s="814" t="s">
        <v>1740</v>
      </c>
      <c r="C937" s="814" t="s">
        <v>1746</v>
      </c>
      <c r="D937" s="815" t="s">
        <v>4046</v>
      </c>
      <c r="E937" s="816" t="s">
        <v>1766</v>
      </c>
      <c r="F937" s="814" t="s">
        <v>1741</v>
      </c>
      <c r="G937" s="814" t="s">
        <v>2963</v>
      </c>
      <c r="H937" s="814" t="s">
        <v>329</v>
      </c>
      <c r="I937" s="814" t="s">
        <v>2964</v>
      </c>
      <c r="J937" s="814" t="s">
        <v>2965</v>
      </c>
      <c r="K937" s="814" t="s">
        <v>2966</v>
      </c>
      <c r="L937" s="817">
        <v>218.73</v>
      </c>
      <c r="M937" s="817">
        <v>218.73</v>
      </c>
      <c r="N937" s="814">
        <v>1</v>
      </c>
      <c r="O937" s="818">
        <v>1</v>
      </c>
      <c r="P937" s="817">
        <v>218.73</v>
      </c>
      <c r="Q937" s="819">
        <v>1</v>
      </c>
      <c r="R937" s="814">
        <v>1</v>
      </c>
      <c r="S937" s="819">
        <v>1</v>
      </c>
      <c r="T937" s="818">
        <v>1</v>
      </c>
      <c r="U937" s="820">
        <v>1</v>
      </c>
    </row>
    <row r="938" spans="1:21" ht="14.45" customHeight="1" x14ac:dyDescent="0.2">
      <c r="A938" s="813">
        <v>12</v>
      </c>
      <c r="B938" s="814" t="s">
        <v>1740</v>
      </c>
      <c r="C938" s="814" t="s">
        <v>1746</v>
      </c>
      <c r="D938" s="815" t="s">
        <v>4046</v>
      </c>
      <c r="E938" s="816" t="s">
        <v>1766</v>
      </c>
      <c r="F938" s="814" t="s">
        <v>1741</v>
      </c>
      <c r="G938" s="814" t="s">
        <v>2107</v>
      </c>
      <c r="H938" s="814" t="s">
        <v>329</v>
      </c>
      <c r="I938" s="814" t="s">
        <v>2108</v>
      </c>
      <c r="J938" s="814" t="s">
        <v>2109</v>
      </c>
      <c r="K938" s="814" t="s">
        <v>2110</v>
      </c>
      <c r="L938" s="817">
        <v>2030.55</v>
      </c>
      <c r="M938" s="817">
        <v>18274.949999999997</v>
      </c>
      <c r="N938" s="814">
        <v>9</v>
      </c>
      <c r="O938" s="818">
        <v>7.5</v>
      </c>
      <c r="P938" s="817">
        <v>12183.3</v>
      </c>
      <c r="Q938" s="819">
        <v>0.66666666666666674</v>
      </c>
      <c r="R938" s="814">
        <v>6</v>
      </c>
      <c r="S938" s="819">
        <v>0.66666666666666663</v>
      </c>
      <c r="T938" s="818">
        <v>5</v>
      </c>
      <c r="U938" s="820">
        <v>0.66666666666666663</v>
      </c>
    </row>
    <row r="939" spans="1:21" ht="14.45" customHeight="1" x14ac:dyDescent="0.2">
      <c r="A939" s="813">
        <v>12</v>
      </c>
      <c r="B939" s="814" t="s">
        <v>1740</v>
      </c>
      <c r="C939" s="814" t="s">
        <v>1746</v>
      </c>
      <c r="D939" s="815" t="s">
        <v>4046</v>
      </c>
      <c r="E939" s="816" t="s">
        <v>1766</v>
      </c>
      <c r="F939" s="814" t="s">
        <v>1741</v>
      </c>
      <c r="G939" s="814" t="s">
        <v>2107</v>
      </c>
      <c r="H939" s="814" t="s">
        <v>329</v>
      </c>
      <c r="I939" s="814" t="s">
        <v>2111</v>
      </c>
      <c r="J939" s="814" t="s">
        <v>2109</v>
      </c>
      <c r="K939" s="814" t="s">
        <v>2112</v>
      </c>
      <c r="L939" s="817">
        <v>1015.28</v>
      </c>
      <c r="M939" s="817">
        <v>1015.28</v>
      </c>
      <c r="N939" s="814">
        <v>1</v>
      </c>
      <c r="O939" s="818">
        <v>1</v>
      </c>
      <c r="P939" s="817">
        <v>1015.28</v>
      </c>
      <c r="Q939" s="819">
        <v>1</v>
      </c>
      <c r="R939" s="814">
        <v>1</v>
      </c>
      <c r="S939" s="819">
        <v>1</v>
      </c>
      <c r="T939" s="818">
        <v>1</v>
      </c>
      <c r="U939" s="820">
        <v>1</v>
      </c>
    </row>
    <row r="940" spans="1:21" ht="14.45" customHeight="1" x14ac:dyDescent="0.2">
      <c r="A940" s="813">
        <v>12</v>
      </c>
      <c r="B940" s="814" t="s">
        <v>1740</v>
      </c>
      <c r="C940" s="814" t="s">
        <v>1746</v>
      </c>
      <c r="D940" s="815" t="s">
        <v>4046</v>
      </c>
      <c r="E940" s="816" t="s">
        <v>1766</v>
      </c>
      <c r="F940" s="814" t="s">
        <v>1741</v>
      </c>
      <c r="G940" s="814" t="s">
        <v>2967</v>
      </c>
      <c r="H940" s="814" t="s">
        <v>329</v>
      </c>
      <c r="I940" s="814" t="s">
        <v>2968</v>
      </c>
      <c r="J940" s="814" t="s">
        <v>2969</v>
      </c>
      <c r="K940" s="814" t="s">
        <v>2970</v>
      </c>
      <c r="L940" s="817">
        <v>83.38</v>
      </c>
      <c r="M940" s="817">
        <v>83.38</v>
      </c>
      <c r="N940" s="814">
        <v>1</v>
      </c>
      <c r="O940" s="818">
        <v>1</v>
      </c>
      <c r="P940" s="817"/>
      <c r="Q940" s="819">
        <v>0</v>
      </c>
      <c r="R940" s="814"/>
      <c r="S940" s="819">
        <v>0</v>
      </c>
      <c r="T940" s="818"/>
      <c r="U940" s="820">
        <v>0</v>
      </c>
    </row>
    <row r="941" spans="1:21" ht="14.45" customHeight="1" x14ac:dyDescent="0.2">
      <c r="A941" s="813">
        <v>12</v>
      </c>
      <c r="B941" s="814" t="s">
        <v>1740</v>
      </c>
      <c r="C941" s="814" t="s">
        <v>1746</v>
      </c>
      <c r="D941" s="815" t="s">
        <v>4046</v>
      </c>
      <c r="E941" s="816" t="s">
        <v>1766</v>
      </c>
      <c r="F941" s="814" t="s">
        <v>1741</v>
      </c>
      <c r="G941" s="814" t="s">
        <v>1800</v>
      </c>
      <c r="H941" s="814" t="s">
        <v>647</v>
      </c>
      <c r="I941" s="814" t="s">
        <v>1591</v>
      </c>
      <c r="J941" s="814" t="s">
        <v>1213</v>
      </c>
      <c r="K941" s="814" t="s">
        <v>1592</v>
      </c>
      <c r="L941" s="817">
        <v>154.36000000000001</v>
      </c>
      <c r="M941" s="817">
        <v>771.80000000000007</v>
      </c>
      <c r="N941" s="814">
        <v>5</v>
      </c>
      <c r="O941" s="818">
        <v>5</v>
      </c>
      <c r="P941" s="817">
        <v>463.08000000000004</v>
      </c>
      <c r="Q941" s="819">
        <v>0.6</v>
      </c>
      <c r="R941" s="814">
        <v>3</v>
      </c>
      <c r="S941" s="819">
        <v>0.6</v>
      </c>
      <c r="T941" s="818">
        <v>3</v>
      </c>
      <c r="U941" s="820">
        <v>0.6</v>
      </c>
    </row>
    <row r="942" spans="1:21" ht="14.45" customHeight="1" x14ac:dyDescent="0.2">
      <c r="A942" s="813">
        <v>12</v>
      </c>
      <c r="B942" s="814" t="s">
        <v>1740</v>
      </c>
      <c r="C942" s="814" t="s">
        <v>1746</v>
      </c>
      <c r="D942" s="815" t="s">
        <v>4046</v>
      </c>
      <c r="E942" s="816" t="s">
        <v>1766</v>
      </c>
      <c r="F942" s="814" t="s">
        <v>1741</v>
      </c>
      <c r="G942" s="814" t="s">
        <v>2115</v>
      </c>
      <c r="H942" s="814" t="s">
        <v>647</v>
      </c>
      <c r="I942" s="814" t="s">
        <v>2971</v>
      </c>
      <c r="J942" s="814" t="s">
        <v>1572</v>
      </c>
      <c r="K942" s="814" t="s">
        <v>2972</v>
      </c>
      <c r="L942" s="817">
        <v>126.27</v>
      </c>
      <c r="M942" s="817">
        <v>126.27</v>
      </c>
      <c r="N942" s="814">
        <v>1</v>
      </c>
      <c r="O942" s="818">
        <v>0.5</v>
      </c>
      <c r="P942" s="817">
        <v>126.27</v>
      </c>
      <c r="Q942" s="819">
        <v>1</v>
      </c>
      <c r="R942" s="814">
        <v>1</v>
      </c>
      <c r="S942" s="819">
        <v>1</v>
      </c>
      <c r="T942" s="818">
        <v>0.5</v>
      </c>
      <c r="U942" s="820">
        <v>1</v>
      </c>
    </row>
    <row r="943" spans="1:21" ht="14.45" customHeight="1" x14ac:dyDescent="0.2">
      <c r="A943" s="813">
        <v>12</v>
      </c>
      <c r="B943" s="814" t="s">
        <v>1740</v>
      </c>
      <c r="C943" s="814" t="s">
        <v>1746</v>
      </c>
      <c r="D943" s="815" t="s">
        <v>4046</v>
      </c>
      <c r="E943" s="816" t="s">
        <v>1766</v>
      </c>
      <c r="F943" s="814" t="s">
        <v>1741</v>
      </c>
      <c r="G943" s="814" t="s">
        <v>2118</v>
      </c>
      <c r="H943" s="814" t="s">
        <v>329</v>
      </c>
      <c r="I943" s="814" t="s">
        <v>2119</v>
      </c>
      <c r="J943" s="814" t="s">
        <v>2120</v>
      </c>
      <c r="K943" s="814" t="s">
        <v>2121</v>
      </c>
      <c r="L943" s="817">
        <v>121.92</v>
      </c>
      <c r="M943" s="817">
        <v>2682.24</v>
      </c>
      <c r="N943" s="814">
        <v>22</v>
      </c>
      <c r="O943" s="818">
        <v>7</v>
      </c>
      <c r="P943" s="817">
        <v>1706.8799999999999</v>
      </c>
      <c r="Q943" s="819">
        <v>0.63636363636363635</v>
      </c>
      <c r="R943" s="814">
        <v>14</v>
      </c>
      <c r="S943" s="819">
        <v>0.63636363636363635</v>
      </c>
      <c r="T943" s="818">
        <v>3.5</v>
      </c>
      <c r="U943" s="820">
        <v>0.5</v>
      </c>
    </row>
    <row r="944" spans="1:21" ht="14.45" customHeight="1" x14ac:dyDescent="0.2">
      <c r="A944" s="813">
        <v>12</v>
      </c>
      <c r="B944" s="814" t="s">
        <v>1740</v>
      </c>
      <c r="C944" s="814" t="s">
        <v>1746</v>
      </c>
      <c r="D944" s="815" t="s">
        <v>4046</v>
      </c>
      <c r="E944" s="816" t="s">
        <v>1766</v>
      </c>
      <c r="F944" s="814" t="s">
        <v>1741</v>
      </c>
      <c r="G944" s="814" t="s">
        <v>2118</v>
      </c>
      <c r="H944" s="814" t="s">
        <v>329</v>
      </c>
      <c r="I944" s="814" t="s">
        <v>2122</v>
      </c>
      <c r="J944" s="814" t="s">
        <v>2120</v>
      </c>
      <c r="K944" s="814" t="s">
        <v>2121</v>
      </c>
      <c r="L944" s="817">
        <v>121.92</v>
      </c>
      <c r="M944" s="817">
        <v>365.76</v>
      </c>
      <c r="N944" s="814">
        <v>3</v>
      </c>
      <c r="O944" s="818">
        <v>1</v>
      </c>
      <c r="P944" s="817">
        <v>365.76</v>
      </c>
      <c r="Q944" s="819">
        <v>1</v>
      </c>
      <c r="R944" s="814">
        <v>3</v>
      </c>
      <c r="S944" s="819">
        <v>1</v>
      </c>
      <c r="T944" s="818">
        <v>1</v>
      </c>
      <c r="U944" s="820">
        <v>1</v>
      </c>
    </row>
    <row r="945" spans="1:21" ht="14.45" customHeight="1" x14ac:dyDescent="0.2">
      <c r="A945" s="813">
        <v>12</v>
      </c>
      <c r="B945" s="814" t="s">
        <v>1740</v>
      </c>
      <c r="C945" s="814" t="s">
        <v>1746</v>
      </c>
      <c r="D945" s="815" t="s">
        <v>4046</v>
      </c>
      <c r="E945" s="816" t="s">
        <v>1766</v>
      </c>
      <c r="F945" s="814" t="s">
        <v>1742</v>
      </c>
      <c r="G945" s="814" t="s">
        <v>2128</v>
      </c>
      <c r="H945" s="814" t="s">
        <v>329</v>
      </c>
      <c r="I945" s="814" t="s">
        <v>2607</v>
      </c>
      <c r="J945" s="814" t="s">
        <v>2016</v>
      </c>
      <c r="K945" s="814"/>
      <c r="L945" s="817">
        <v>0</v>
      </c>
      <c r="M945" s="817">
        <v>0</v>
      </c>
      <c r="N945" s="814">
        <v>1</v>
      </c>
      <c r="O945" s="818">
        <v>1</v>
      </c>
      <c r="P945" s="817">
        <v>0</v>
      </c>
      <c r="Q945" s="819"/>
      <c r="R945" s="814">
        <v>1</v>
      </c>
      <c r="S945" s="819">
        <v>1</v>
      </c>
      <c r="T945" s="818">
        <v>1</v>
      </c>
      <c r="U945" s="820">
        <v>1</v>
      </c>
    </row>
    <row r="946" spans="1:21" ht="14.45" customHeight="1" x14ac:dyDescent="0.2">
      <c r="A946" s="813">
        <v>12</v>
      </c>
      <c r="B946" s="814" t="s">
        <v>1740</v>
      </c>
      <c r="C946" s="814" t="s">
        <v>1746</v>
      </c>
      <c r="D946" s="815" t="s">
        <v>4046</v>
      </c>
      <c r="E946" s="816" t="s">
        <v>1766</v>
      </c>
      <c r="F946" s="814" t="s">
        <v>1742</v>
      </c>
      <c r="G946" s="814" t="s">
        <v>2128</v>
      </c>
      <c r="H946" s="814" t="s">
        <v>329</v>
      </c>
      <c r="I946" s="814" t="s">
        <v>2672</v>
      </c>
      <c r="J946" s="814" t="s">
        <v>2016</v>
      </c>
      <c r="K946" s="814"/>
      <c r="L946" s="817">
        <v>0</v>
      </c>
      <c r="M946" s="817">
        <v>0</v>
      </c>
      <c r="N946" s="814">
        <v>1</v>
      </c>
      <c r="O946" s="818">
        <v>1</v>
      </c>
      <c r="P946" s="817">
        <v>0</v>
      </c>
      <c r="Q946" s="819"/>
      <c r="R946" s="814">
        <v>1</v>
      </c>
      <c r="S946" s="819">
        <v>1</v>
      </c>
      <c r="T946" s="818">
        <v>1</v>
      </c>
      <c r="U946" s="820">
        <v>1</v>
      </c>
    </row>
    <row r="947" spans="1:21" ht="14.45" customHeight="1" x14ac:dyDescent="0.2">
      <c r="A947" s="813">
        <v>12</v>
      </c>
      <c r="B947" s="814" t="s">
        <v>1740</v>
      </c>
      <c r="C947" s="814" t="s">
        <v>1746</v>
      </c>
      <c r="D947" s="815" t="s">
        <v>4046</v>
      </c>
      <c r="E947" s="816" t="s">
        <v>1766</v>
      </c>
      <c r="F947" s="814" t="s">
        <v>1742</v>
      </c>
      <c r="G947" s="814" t="s">
        <v>2128</v>
      </c>
      <c r="H947" s="814" t="s">
        <v>329</v>
      </c>
      <c r="I947" s="814" t="s">
        <v>2973</v>
      </c>
      <c r="J947" s="814" t="s">
        <v>2016</v>
      </c>
      <c r="K947" s="814"/>
      <c r="L947" s="817">
        <v>0</v>
      </c>
      <c r="M947" s="817">
        <v>0</v>
      </c>
      <c r="N947" s="814">
        <v>1</v>
      </c>
      <c r="O947" s="818">
        <v>1</v>
      </c>
      <c r="P947" s="817"/>
      <c r="Q947" s="819"/>
      <c r="R947" s="814"/>
      <c r="S947" s="819">
        <v>0</v>
      </c>
      <c r="T947" s="818"/>
      <c r="U947" s="820">
        <v>0</v>
      </c>
    </row>
    <row r="948" spans="1:21" ht="14.45" customHeight="1" x14ac:dyDescent="0.2">
      <c r="A948" s="813">
        <v>12</v>
      </c>
      <c r="B948" s="814" t="s">
        <v>1740</v>
      </c>
      <c r="C948" s="814" t="s">
        <v>1746</v>
      </c>
      <c r="D948" s="815" t="s">
        <v>4046</v>
      </c>
      <c r="E948" s="816" t="s">
        <v>1766</v>
      </c>
      <c r="F948" s="814" t="s">
        <v>1743</v>
      </c>
      <c r="G948" s="814" t="s">
        <v>2608</v>
      </c>
      <c r="H948" s="814" t="s">
        <v>329</v>
      </c>
      <c r="I948" s="814" t="s">
        <v>2974</v>
      </c>
      <c r="J948" s="814" t="s">
        <v>2975</v>
      </c>
      <c r="K948" s="814" t="s">
        <v>2976</v>
      </c>
      <c r="L948" s="817">
        <v>180</v>
      </c>
      <c r="M948" s="817">
        <v>360</v>
      </c>
      <c r="N948" s="814">
        <v>2</v>
      </c>
      <c r="O948" s="818">
        <v>2</v>
      </c>
      <c r="P948" s="817">
        <v>360</v>
      </c>
      <c r="Q948" s="819">
        <v>1</v>
      </c>
      <c r="R948" s="814">
        <v>2</v>
      </c>
      <c r="S948" s="819">
        <v>1</v>
      </c>
      <c r="T948" s="818">
        <v>2</v>
      </c>
      <c r="U948" s="820">
        <v>1</v>
      </c>
    </row>
    <row r="949" spans="1:21" ht="14.45" customHeight="1" x14ac:dyDescent="0.2">
      <c r="A949" s="813">
        <v>12</v>
      </c>
      <c r="B949" s="814" t="s">
        <v>1740</v>
      </c>
      <c r="C949" s="814" t="s">
        <v>1746</v>
      </c>
      <c r="D949" s="815" t="s">
        <v>4046</v>
      </c>
      <c r="E949" s="816" t="s">
        <v>1766</v>
      </c>
      <c r="F949" s="814" t="s">
        <v>1743</v>
      </c>
      <c r="G949" s="814" t="s">
        <v>2608</v>
      </c>
      <c r="H949" s="814" t="s">
        <v>329</v>
      </c>
      <c r="I949" s="814" t="s">
        <v>2977</v>
      </c>
      <c r="J949" s="814" t="s">
        <v>2978</v>
      </c>
      <c r="K949" s="814" t="s">
        <v>2979</v>
      </c>
      <c r="L949" s="817">
        <v>180</v>
      </c>
      <c r="M949" s="817">
        <v>900</v>
      </c>
      <c r="N949" s="814">
        <v>5</v>
      </c>
      <c r="O949" s="818">
        <v>3</v>
      </c>
      <c r="P949" s="817">
        <v>900</v>
      </c>
      <c r="Q949" s="819">
        <v>1</v>
      </c>
      <c r="R949" s="814">
        <v>5</v>
      </c>
      <c r="S949" s="819">
        <v>1</v>
      </c>
      <c r="T949" s="818">
        <v>3</v>
      </c>
      <c r="U949" s="820">
        <v>1</v>
      </c>
    </row>
    <row r="950" spans="1:21" ht="14.45" customHeight="1" x14ac:dyDescent="0.2">
      <c r="A950" s="813">
        <v>12</v>
      </c>
      <c r="B950" s="814" t="s">
        <v>1740</v>
      </c>
      <c r="C950" s="814" t="s">
        <v>1746</v>
      </c>
      <c r="D950" s="815" t="s">
        <v>4046</v>
      </c>
      <c r="E950" s="816" t="s">
        <v>1766</v>
      </c>
      <c r="F950" s="814" t="s">
        <v>1743</v>
      </c>
      <c r="G950" s="814" t="s">
        <v>2608</v>
      </c>
      <c r="H950" s="814" t="s">
        <v>329</v>
      </c>
      <c r="I950" s="814" t="s">
        <v>2980</v>
      </c>
      <c r="J950" s="814" t="s">
        <v>2981</v>
      </c>
      <c r="K950" s="814" t="s">
        <v>2982</v>
      </c>
      <c r="L950" s="817">
        <v>308.98</v>
      </c>
      <c r="M950" s="817">
        <v>2471.84</v>
      </c>
      <c r="N950" s="814">
        <v>8</v>
      </c>
      <c r="O950" s="818">
        <v>4</v>
      </c>
      <c r="P950" s="817"/>
      <c r="Q950" s="819">
        <v>0</v>
      </c>
      <c r="R950" s="814"/>
      <c r="S950" s="819">
        <v>0</v>
      </c>
      <c r="T950" s="818"/>
      <c r="U950" s="820">
        <v>0</v>
      </c>
    </row>
    <row r="951" spans="1:21" ht="14.45" customHeight="1" x14ac:dyDescent="0.2">
      <c r="A951" s="813">
        <v>12</v>
      </c>
      <c r="B951" s="814" t="s">
        <v>1740</v>
      </c>
      <c r="C951" s="814" t="s">
        <v>1746</v>
      </c>
      <c r="D951" s="815" t="s">
        <v>4046</v>
      </c>
      <c r="E951" s="816" t="s">
        <v>1766</v>
      </c>
      <c r="F951" s="814" t="s">
        <v>1743</v>
      </c>
      <c r="G951" s="814" t="s">
        <v>2608</v>
      </c>
      <c r="H951" s="814" t="s">
        <v>329</v>
      </c>
      <c r="I951" s="814" t="s">
        <v>2983</v>
      </c>
      <c r="J951" s="814" t="s">
        <v>2984</v>
      </c>
      <c r="K951" s="814" t="s">
        <v>2985</v>
      </c>
      <c r="L951" s="817">
        <v>291.17</v>
      </c>
      <c r="M951" s="817">
        <v>2329.36</v>
      </c>
      <c r="N951" s="814">
        <v>8</v>
      </c>
      <c r="O951" s="818">
        <v>4</v>
      </c>
      <c r="P951" s="817"/>
      <c r="Q951" s="819">
        <v>0</v>
      </c>
      <c r="R951" s="814"/>
      <c r="S951" s="819">
        <v>0</v>
      </c>
      <c r="T951" s="818"/>
      <c r="U951" s="820">
        <v>0</v>
      </c>
    </row>
    <row r="952" spans="1:21" ht="14.45" customHeight="1" x14ac:dyDescent="0.2">
      <c r="A952" s="813">
        <v>12</v>
      </c>
      <c r="B952" s="814" t="s">
        <v>1740</v>
      </c>
      <c r="C952" s="814" t="s">
        <v>1746</v>
      </c>
      <c r="D952" s="815" t="s">
        <v>4046</v>
      </c>
      <c r="E952" s="816" t="s">
        <v>1766</v>
      </c>
      <c r="F952" s="814" t="s">
        <v>1743</v>
      </c>
      <c r="G952" s="814" t="s">
        <v>2608</v>
      </c>
      <c r="H952" s="814" t="s">
        <v>329</v>
      </c>
      <c r="I952" s="814" t="s">
        <v>2986</v>
      </c>
      <c r="J952" s="814" t="s">
        <v>2987</v>
      </c>
      <c r="K952" s="814" t="s">
        <v>2988</v>
      </c>
      <c r="L952" s="817">
        <v>323.08999999999997</v>
      </c>
      <c r="M952" s="817">
        <v>2584.7199999999998</v>
      </c>
      <c r="N952" s="814">
        <v>8</v>
      </c>
      <c r="O952" s="818">
        <v>4</v>
      </c>
      <c r="P952" s="817"/>
      <c r="Q952" s="819">
        <v>0</v>
      </c>
      <c r="R952" s="814"/>
      <c r="S952" s="819">
        <v>0</v>
      </c>
      <c r="T952" s="818"/>
      <c r="U952" s="820">
        <v>0</v>
      </c>
    </row>
    <row r="953" spans="1:21" ht="14.45" customHeight="1" x14ac:dyDescent="0.2">
      <c r="A953" s="813">
        <v>12</v>
      </c>
      <c r="B953" s="814" t="s">
        <v>1740</v>
      </c>
      <c r="C953" s="814" t="s">
        <v>1746</v>
      </c>
      <c r="D953" s="815" t="s">
        <v>4046</v>
      </c>
      <c r="E953" s="816" t="s">
        <v>1766</v>
      </c>
      <c r="F953" s="814" t="s">
        <v>1743</v>
      </c>
      <c r="G953" s="814" t="s">
        <v>2608</v>
      </c>
      <c r="H953" s="814" t="s">
        <v>329</v>
      </c>
      <c r="I953" s="814" t="s">
        <v>2989</v>
      </c>
      <c r="J953" s="814" t="s">
        <v>2990</v>
      </c>
      <c r="K953" s="814" t="s">
        <v>2991</v>
      </c>
      <c r="L953" s="817">
        <v>202.33</v>
      </c>
      <c r="M953" s="817">
        <v>404.66</v>
      </c>
      <c r="N953" s="814">
        <v>2</v>
      </c>
      <c r="O953" s="818">
        <v>1</v>
      </c>
      <c r="P953" s="817">
        <v>404.66</v>
      </c>
      <c r="Q953" s="819">
        <v>1</v>
      </c>
      <c r="R953" s="814">
        <v>2</v>
      </c>
      <c r="S953" s="819">
        <v>1</v>
      </c>
      <c r="T953" s="818">
        <v>1</v>
      </c>
      <c r="U953" s="820">
        <v>1</v>
      </c>
    </row>
    <row r="954" spans="1:21" ht="14.45" customHeight="1" x14ac:dyDescent="0.2">
      <c r="A954" s="813">
        <v>12</v>
      </c>
      <c r="B954" s="814" t="s">
        <v>1740</v>
      </c>
      <c r="C954" s="814" t="s">
        <v>1746</v>
      </c>
      <c r="D954" s="815" t="s">
        <v>4046</v>
      </c>
      <c r="E954" s="816" t="s">
        <v>1766</v>
      </c>
      <c r="F954" s="814" t="s">
        <v>1743</v>
      </c>
      <c r="G954" s="814" t="s">
        <v>2608</v>
      </c>
      <c r="H954" s="814" t="s">
        <v>329</v>
      </c>
      <c r="I954" s="814" t="s">
        <v>2992</v>
      </c>
      <c r="J954" s="814" t="s">
        <v>2993</v>
      </c>
      <c r="K954" s="814" t="s">
        <v>2994</v>
      </c>
      <c r="L954" s="817">
        <v>490.13</v>
      </c>
      <c r="M954" s="817">
        <v>7351.9500000000007</v>
      </c>
      <c r="N954" s="814">
        <v>15</v>
      </c>
      <c r="O954" s="818">
        <v>12</v>
      </c>
      <c r="P954" s="817">
        <v>7351.9500000000007</v>
      </c>
      <c r="Q954" s="819">
        <v>1</v>
      </c>
      <c r="R954" s="814">
        <v>15</v>
      </c>
      <c r="S954" s="819">
        <v>1</v>
      </c>
      <c r="T954" s="818">
        <v>12</v>
      </c>
      <c r="U954" s="820">
        <v>1</v>
      </c>
    </row>
    <row r="955" spans="1:21" ht="14.45" customHeight="1" x14ac:dyDescent="0.2">
      <c r="A955" s="813">
        <v>12</v>
      </c>
      <c r="B955" s="814" t="s">
        <v>1740</v>
      </c>
      <c r="C955" s="814" t="s">
        <v>1746</v>
      </c>
      <c r="D955" s="815" t="s">
        <v>4046</v>
      </c>
      <c r="E955" s="816" t="s">
        <v>1766</v>
      </c>
      <c r="F955" s="814" t="s">
        <v>1743</v>
      </c>
      <c r="G955" s="814" t="s">
        <v>2608</v>
      </c>
      <c r="H955" s="814" t="s">
        <v>329</v>
      </c>
      <c r="I955" s="814" t="s">
        <v>2995</v>
      </c>
      <c r="J955" s="814" t="s">
        <v>2996</v>
      </c>
      <c r="K955" s="814" t="s">
        <v>2997</v>
      </c>
      <c r="L955" s="817">
        <v>306.43</v>
      </c>
      <c r="M955" s="817">
        <v>919.29</v>
      </c>
      <c r="N955" s="814">
        <v>3</v>
      </c>
      <c r="O955" s="818">
        <v>1</v>
      </c>
      <c r="P955" s="817">
        <v>919.29</v>
      </c>
      <c r="Q955" s="819">
        <v>1</v>
      </c>
      <c r="R955" s="814">
        <v>3</v>
      </c>
      <c r="S955" s="819">
        <v>1</v>
      </c>
      <c r="T955" s="818">
        <v>1</v>
      </c>
      <c r="U955" s="820">
        <v>1</v>
      </c>
    </row>
    <row r="956" spans="1:21" ht="14.45" customHeight="1" x14ac:dyDescent="0.2">
      <c r="A956" s="813">
        <v>12</v>
      </c>
      <c r="B956" s="814" t="s">
        <v>1740</v>
      </c>
      <c r="C956" s="814" t="s">
        <v>1746</v>
      </c>
      <c r="D956" s="815" t="s">
        <v>4046</v>
      </c>
      <c r="E956" s="816" t="s">
        <v>1766</v>
      </c>
      <c r="F956" s="814" t="s">
        <v>1743</v>
      </c>
      <c r="G956" s="814" t="s">
        <v>2608</v>
      </c>
      <c r="H956" s="814" t="s">
        <v>329</v>
      </c>
      <c r="I956" s="814" t="s">
        <v>2995</v>
      </c>
      <c r="J956" s="814" t="s">
        <v>2996</v>
      </c>
      <c r="K956" s="814" t="s">
        <v>2997</v>
      </c>
      <c r="L956" s="817">
        <v>250.12</v>
      </c>
      <c r="M956" s="817">
        <v>4001.92</v>
      </c>
      <c r="N956" s="814">
        <v>16</v>
      </c>
      <c r="O956" s="818">
        <v>6</v>
      </c>
      <c r="P956" s="817">
        <v>4001.92</v>
      </c>
      <c r="Q956" s="819">
        <v>1</v>
      </c>
      <c r="R956" s="814">
        <v>16</v>
      </c>
      <c r="S956" s="819">
        <v>1</v>
      </c>
      <c r="T956" s="818">
        <v>6</v>
      </c>
      <c r="U956" s="820">
        <v>1</v>
      </c>
    </row>
    <row r="957" spans="1:21" ht="14.45" customHeight="1" x14ac:dyDescent="0.2">
      <c r="A957" s="813">
        <v>12</v>
      </c>
      <c r="B957" s="814" t="s">
        <v>1740</v>
      </c>
      <c r="C957" s="814" t="s">
        <v>1746</v>
      </c>
      <c r="D957" s="815" t="s">
        <v>4046</v>
      </c>
      <c r="E957" s="816" t="s">
        <v>1766</v>
      </c>
      <c r="F957" s="814" t="s">
        <v>1743</v>
      </c>
      <c r="G957" s="814" t="s">
        <v>2608</v>
      </c>
      <c r="H957" s="814" t="s">
        <v>329</v>
      </c>
      <c r="I957" s="814" t="s">
        <v>2998</v>
      </c>
      <c r="J957" s="814" t="s">
        <v>2996</v>
      </c>
      <c r="K957" s="814" t="s">
        <v>2999</v>
      </c>
      <c r="L957" s="817">
        <v>307.44</v>
      </c>
      <c r="M957" s="817">
        <v>1844.6399999999999</v>
      </c>
      <c r="N957" s="814">
        <v>6</v>
      </c>
      <c r="O957" s="818">
        <v>5</v>
      </c>
      <c r="P957" s="817">
        <v>1844.6399999999999</v>
      </c>
      <c r="Q957" s="819">
        <v>1</v>
      </c>
      <c r="R957" s="814">
        <v>6</v>
      </c>
      <c r="S957" s="819">
        <v>1</v>
      </c>
      <c r="T957" s="818">
        <v>5</v>
      </c>
      <c r="U957" s="820">
        <v>1</v>
      </c>
    </row>
    <row r="958" spans="1:21" ht="14.45" customHeight="1" x14ac:dyDescent="0.2">
      <c r="A958" s="813">
        <v>12</v>
      </c>
      <c r="B958" s="814" t="s">
        <v>1740</v>
      </c>
      <c r="C958" s="814" t="s">
        <v>1746</v>
      </c>
      <c r="D958" s="815" t="s">
        <v>4046</v>
      </c>
      <c r="E958" s="816" t="s">
        <v>1766</v>
      </c>
      <c r="F958" s="814" t="s">
        <v>1743</v>
      </c>
      <c r="G958" s="814" t="s">
        <v>2608</v>
      </c>
      <c r="H958" s="814" t="s">
        <v>329</v>
      </c>
      <c r="I958" s="814" t="s">
        <v>3000</v>
      </c>
      <c r="J958" s="814" t="s">
        <v>3001</v>
      </c>
      <c r="K958" s="814" t="s">
        <v>3002</v>
      </c>
      <c r="L958" s="817">
        <v>308.79000000000002</v>
      </c>
      <c r="M958" s="817">
        <v>1235.1600000000001</v>
      </c>
      <c r="N958" s="814">
        <v>4</v>
      </c>
      <c r="O958" s="818">
        <v>2</v>
      </c>
      <c r="P958" s="817">
        <v>1235.1600000000001</v>
      </c>
      <c r="Q958" s="819">
        <v>1</v>
      </c>
      <c r="R958" s="814">
        <v>4</v>
      </c>
      <c r="S958" s="819">
        <v>1</v>
      </c>
      <c r="T958" s="818">
        <v>2</v>
      </c>
      <c r="U958" s="820">
        <v>1</v>
      </c>
    </row>
    <row r="959" spans="1:21" ht="14.45" customHeight="1" x14ac:dyDescent="0.2">
      <c r="A959" s="813">
        <v>12</v>
      </c>
      <c r="B959" s="814" t="s">
        <v>1740</v>
      </c>
      <c r="C959" s="814" t="s">
        <v>1746</v>
      </c>
      <c r="D959" s="815" t="s">
        <v>4046</v>
      </c>
      <c r="E959" s="816" t="s">
        <v>1766</v>
      </c>
      <c r="F959" s="814" t="s">
        <v>1743</v>
      </c>
      <c r="G959" s="814" t="s">
        <v>2608</v>
      </c>
      <c r="H959" s="814" t="s">
        <v>329</v>
      </c>
      <c r="I959" s="814" t="s">
        <v>3000</v>
      </c>
      <c r="J959" s="814" t="s">
        <v>3001</v>
      </c>
      <c r="K959" s="814" t="s">
        <v>3002</v>
      </c>
      <c r="L959" s="817">
        <v>250.12</v>
      </c>
      <c r="M959" s="817">
        <v>4752.28</v>
      </c>
      <c r="N959" s="814">
        <v>19</v>
      </c>
      <c r="O959" s="818">
        <v>6</v>
      </c>
      <c r="P959" s="817">
        <v>3251.56</v>
      </c>
      <c r="Q959" s="819">
        <v>0.68421052631578949</v>
      </c>
      <c r="R959" s="814">
        <v>13</v>
      </c>
      <c r="S959" s="819">
        <v>0.68421052631578949</v>
      </c>
      <c r="T959" s="818">
        <v>5</v>
      </c>
      <c r="U959" s="820">
        <v>0.83333333333333337</v>
      </c>
    </row>
    <row r="960" spans="1:21" ht="14.45" customHeight="1" x14ac:dyDescent="0.2">
      <c r="A960" s="813">
        <v>12</v>
      </c>
      <c r="B960" s="814" t="s">
        <v>1740</v>
      </c>
      <c r="C960" s="814" t="s">
        <v>1746</v>
      </c>
      <c r="D960" s="815" t="s">
        <v>4046</v>
      </c>
      <c r="E960" s="816" t="s">
        <v>1766</v>
      </c>
      <c r="F960" s="814" t="s">
        <v>1743</v>
      </c>
      <c r="G960" s="814" t="s">
        <v>2608</v>
      </c>
      <c r="H960" s="814" t="s">
        <v>329</v>
      </c>
      <c r="I960" s="814" t="s">
        <v>3003</v>
      </c>
      <c r="J960" s="814" t="s">
        <v>3004</v>
      </c>
      <c r="K960" s="814" t="s">
        <v>3005</v>
      </c>
      <c r="L960" s="817">
        <v>499.93</v>
      </c>
      <c r="M960" s="817">
        <v>2999.58</v>
      </c>
      <c r="N960" s="814">
        <v>6</v>
      </c>
      <c r="O960" s="818">
        <v>4</v>
      </c>
      <c r="P960" s="817">
        <v>2499.65</v>
      </c>
      <c r="Q960" s="819">
        <v>0.83333333333333337</v>
      </c>
      <c r="R960" s="814">
        <v>5</v>
      </c>
      <c r="S960" s="819">
        <v>0.83333333333333337</v>
      </c>
      <c r="T960" s="818">
        <v>3</v>
      </c>
      <c r="U960" s="820">
        <v>0.75</v>
      </c>
    </row>
    <row r="961" spans="1:21" ht="14.45" customHeight="1" x14ac:dyDescent="0.2">
      <c r="A961" s="813">
        <v>12</v>
      </c>
      <c r="B961" s="814" t="s">
        <v>1740</v>
      </c>
      <c r="C961" s="814" t="s">
        <v>1746</v>
      </c>
      <c r="D961" s="815" t="s">
        <v>4046</v>
      </c>
      <c r="E961" s="816" t="s">
        <v>1766</v>
      </c>
      <c r="F961" s="814" t="s">
        <v>1743</v>
      </c>
      <c r="G961" s="814" t="s">
        <v>2608</v>
      </c>
      <c r="H961" s="814" t="s">
        <v>329</v>
      </c>
      <c r="I961" s="814" t="s">
        <v>3006</v>
      </c>
      <c r="J961" s="814" t="s">
        <v>3004</v>
      </c>
      <c r="K961" s="814" t="s">
        <v>3007</v>
      </c>
      <c r="L961" s="817">
        <v>1000.31</v>
      </c>
      <c r="M961" s="817">
        <v>2000.62</v>
      </c>
      <c r="N961" s="814">
        <v>2</v>
      </c>
      <c r="O961" s="818">
        <v>1</v>
      </c>
      <c r="P961" s="817"/>
      <c r="Q961" s="819">
        <v>0</v>
      </c>
      <c r="R961" s="814"/>
      <c r="S961" s="819">
        <v>0</v>
      </c>
      <c r="T961" s="818"/>
      <c r="U961" s="820">
        <v>0</v>
      </c>
    </row>
    <row r="962" spans="1:21" ht="14.45" customHeight="1" x14ac:dyDescent="0.2">
      <c r="A962" s="813">
        <v>12</v>
      </c>
      <c r="B962" s="814" t="s">
        <v>1740</v>
      </c>
      <c r="C962" s="814" t="s">
        <v>1746</v>
      </c>
      <c r="D962" s="815" t="s">
        <v>4046</v>
      </c>
      <c r="E962" s="816" t="s">
        <v>1766</v>
      </c>
      <c r="F962" s="814" t="s">
        <v>1743</v>
      </c>
      <c r="G962" s="814" t="s">
        <v>2608</v>
      </c>
      <c r="H962" s="814" t="s">
        <v>329</v>
      </c>
      <c r="I962" s="814" t="s">
        <v>3008</v>
      </c>
      <c r="J962" s="814" t="s">
        <v>3009</v>
      </c>
      <c r="K962" s="814" t="s">
        <v>3010</v>
      </c>
      <c r="L962" s="817">
        <v>250.12</v>
      </c>
      <c r="M962" s="817">
        <v>12255.880000000001</v>
      </c>
      <c r="N962" s="814">
        <v>49</v>
      </c>
      <c r="O962" s="818">
        <v>21</v>
      </c>
      <c r="P962" s="817">
        <v>5752.7599999999993</v>
      </c>
      <c r="Q962" s="819">
        <v>0.46938775510204073</v>
      </c>
      <c r="R962" s="814">
        <v>23</v>
      </c>
      <c r="S962" s="819">
        <v>0.46938775510204084</v>
      </c>
      <c r="T962" s="818">
        <v>11</v>
      </c>
      <c r="U962" s="820">
        <v>0.52380952380952384</v>
      </c>
    </row>
    <row r="963" spans="1:21" ht="14.45" customHeight="1" x14ac:dyDescent="0.2">
      <c r="A963" s="813">
        <v>12</v>
      </c>
      <c r="B963" s="814" t="s">
        <v>1740</v>
      </c>
      <c r="C963" s="814" t="s">
        <v>1746</v>
      </c>
      <c r="D963" s="815" t="s">
        <v>4046</v>
      </c>
      <c r="E963" s="816" t="s">
        <v>1766</v>
      </c>
      <c r="F963" s="814" t="s">
        <v>1743</v>
      </c>
      <c r="G963" s="814" t="s">
        <v>2608</v>
      </c>
      <c r="H963" s="814" t="s">
        <v>329</v>
      </c>
      <c r="I963" s="814" t="s">
        <v>3011</v>
      </c>
      <c r="J963" s="814" t="s">
        <v>3012</v>
      </c>
      <c r="K963" s="814" t="s">
        <v>3013</v>
      </c>
      <c r="L963" s="817">
        <v>494</v>
      </c>
      <c r="M963" s="817">
        <v>1976</v>
      </c>
      <c r="N963" s="814">
        <v>4</v>
      </c>
      <c r="O963" s="818">
        <v>2</v>
      </c>
      <c r="P963" s="817">
        <v>1976</v>
      </c>
      <c r="Q963" s="819">
        <v>1</v>
      </c>
      <c r="R963" s="814">
        <v>4</v>
      </c>
      <c r="S963" s="819">
        <v>1</v>
      </c>
      <c r="T963" s="818">
        <v>2</v>
      </c>
      <c r="U963" s="820">
        <v>1</v>
      </c>
    </row>
    <row r="964" spans="1:21" ht="14.45" customHeight="1" x14ac:dyDescent="0.2">
      <c r="A964" s="813">
        <v>12</v>
      </c>
      <c r="B964" s="814" t="s">
        <v>1740</v>
      </c>
      <c r="C964" s="814" t="s">
        <v>1746</v>
      </c>
      <c r="D964" s="815" t="s">
        <v>4046</v>
      </c>
      <c r="E964" s="816" t="s">
        <v>1766</v>
      </c>
      <c r="F964" s="814" t="s">
        <v>1743</v>
      </c>
      <c r="G964" s="814" t="s">
        <v>2608</v>
      </c>
      <c r="H964" s="814" t="s">
        <v>329</v>
      </c>
      <c r="I964" s="814" t="s">
        <v>3014</v>
      </c>
      <c r="J964" s="814" t="s">
        <v>3015</v>
      </c>
      <c r="K964" s="814" t="s">
        <v>3016</v>
      </c>
      <c r="L964" s="817">
        <v>300.01</v>
      </c>
      <c r="M964" s="817">
        <v>2700.09</v>
      </c>
      <c r="N964" s="814">
        <v>9</v>
      </c>
      <c r="O964" s="818">
        <v>4</v>
      </c>
      <c r="P964" s="817">
        <v>2700.09</v>
      </c>
      <c r="Q964" s="819">
        <v>1</v>
      </c>
      <c r="R964" s="814">
        <v>9</v>
      </c>
      <c r="S964" s="819">
        <v>1</v>
      </c>
      <c r="T964" s="818">
        <v>4</v>
      </c>
      <c r="U964" s="820">
        <v>1</v>
      </c>
    </row>
    <row r="965" spans="1:21" ht="14.45" customHeight="1" x14ac:dyDescent="0.2">
      <c r="A965" s="813">
        <v>12</v>
      </c>
      <c r="B965" s="814" t="s">
        <v>1740</v>
      </c>
      <c r="C965" s="814" t="s">
        <v>1746</v>
      </c>
      <c r="D965" s="815" t="s">
        <v>4046</v>
      </c>
      <c r="E965" s="816" t="s">
        <v>1766</v>
      </c>
      <c r="F965" s="814" t="s">
        <v>1743</v>
      </c>
      <c r="G965" s="814" t="s">
        <v>2608</v>
      </c>
      <c r="H965" s="814" t="s">
        <v>329</v>
      </c>
      <c r="I965" s="814" t="s">
        <v>3017</v>
      </c>
      <c r="J965" s="814" t="s">
        <v>3018</v>
      </c>
      <c r="K965" s="814" t="s">
        <v>3019</v>
      </c>
      <c r="L965" s="817">
        <v>1022.95</v>
      </c>
      <c r="M965" s="817">
        <v>46032.75</v>
      </c>
      <c r="N965" s="814">
        <v>45</v>
      </c>
      <c r="O965" s="818">
        <v>8</v>
      </c>
      <c r="P965" s="817">
        <v>39895.050000000003</v>
      </c>
      <c r="Q965" s="819">
        <v>0.8666666666666667</v>
      </c>
      <c r="R965" s="814">
        <v>39</v>
      </c>
      <c r="S965" s="819">
        <v>0.8666666666666667</v>
      </c>
      <c r="T965" s="818">
        <v>7</v>
      </c>
      <c r="U965" s="820">
        <v>0.875</v>
      </c>
    </row>
    <row r="966" spans="1:21" ht="14.45" customHeight="1" x14ac:dyDescent="0.2">
      <c r="A966" s="813">
        <v>12</v>
      </c>
      <c r="B966" s="814" t="s">
        <v>1740</v>
      </c>
      <c r="C966" s="814" t="s">
        <v>1746</v>
      </c>
      <c r="D966" s="815" t="s">
        <v>4046</v>
      </c>
      <c r="E966" s="816" t="s">
        <v>1766</v>
      </c>
      <c r="F966" s="814" t="s">
        <v>1743</v>
      </c>
      <c r="G966" s="814" t="s">
        <v>2608</v>
      </c>
      <c r="H966" s="814" t="s">
        <v>329</v>
      </c>
      <c r="I966" s="814" t="s">
        <v>3020</v>
      </c>
      <c r="J966" s="814" t="s">
        <v>3021</v>
      </c>
      <c r="K966" s="814" t="s">
        <v>3022</v>
      </c>
      <c r="L966" s="817">
        <v>490.27</v>
      </c>
      <c r="M966" s="817">
        <v>4412.43</v>
      </c>
      <c r="N966" s="814">
        <v>9</v>
      </c>
      <c r="O966" s="818">
        <v>8</v>
      </c>
      <c r="P966" s="817">
        <v>4412.43</v>
      </c>
      <c r="Q966" s="819">
        <v>1</v>
      </c>
      <c r="R966" s="814">
        <v>9</v>
      </c>
      <c r="S966" s="819">
        <v>1</v>
      </c>
      <c r="T966" s="818">
        <v>8</v>
      </c>
      <c r="U966" s="820">
        <v>1</v>
      </c>
    </row>
    <row r="967" spans="1:21" ht="14.45" customHeight="1" x14ac:dyDescent="0.2">
      <c r="A967" s="813">
        <v>12</v>
      </c>
      <c r="B967" s="814" t="s">
        <v>1740</v>
      </c>
      <c r="C967" s="814" t="s">
        <v>1746</v>
      </c>
      <c r="D967" s="815" t="s">
        <v>4046</v>
      </c>
      <c r="E967" s="816" t="s">
        <v>1766</v>
      </c>
      <c r="F967" s="814" t="s">
        <v>1743</v>
      </c>
      <c r="G967" s="814" t="s">
        <v>2608</v>
      </c>
      <c r="H967" s="814" t="s">
        <v>329</v>
      </c>
      <c r="I967" s="814" t="s">
        <v>3023</v>
      </c>
      <c r="J967" s="814" t="s">
        <v>3024</v>
      </c>
      <c r="K967" s="814" t="s">
        <v>3025</v>
      </c>
      <c r="L967" s="817">
        <v>1729.19</v>
      </c>
      <c r="M967" s="817">
        <v>302608.25000000012</v>
      </c>
      <c r="N967" s="814">
        <v>175</v>
      </c>
      <c r="O967" s="818">
        <v>31</v>
      </c>
      <c r="P967" s="817">
        <v>295691.49000000011</v>
      </c>
      <c r="Q967" s="819">
        <v>0.97714285714285709</v>
      </c>
      <c r="R967" s="814">
        <v>171</v>
      </c>
      <c r="S967" s="819">
        <v>0.97714285714285709</v>
      </c>
      <c r="T967" s="818">
        <v>30</v>
      </c>
      <c r="U967" s="820">
        <v>0.967741935483871</v>
      </c>
    </row>
    <row r="968" spans="1:21" ht="14.45" customHeight="1" x14ac:dyDescent="0.2">
      <c r="A968" s="813">
        <v>12</v>
      </c>
      <c r="B968" s="814" t="s">
        <v>1740</v>
      </c>
      <c r="C968" s="814" t="s">
        <v>1746</v>
      </c>
      <c r="D968" s="815" t="s">
        <v>4046</v>
      </c>
      <c r="E968" s="816" t="s">
        <v>1766</v>
      </c>
      <c r="F968" s="814" t="s">
        <v>1743</v>
      </c>
      <c r="G968" s="814" t="s">
        <v>2608</v>
      </c>
      <c r="H968" s="814" t="s">
        <v>329</v>
      </c>
      <c r="I968" s="814" t="s">
        <v>3026</v>
      </c>
      <c r="J968" s="814" t="s">
        <v>3027</v>
      </c>
      <c r="K968" s="814" t="s">
        <v>3028</v>
      </c>
      <c r="L968" s="817">
        <v>1000</v>
      </c>
      <c r="M968" s="817">
        <v>36000</v>
      </c>
      <c r="N968" s="814">
        <v>36</v>
      </c>
      <c r="O968" s="818">
        <v>32</v>
      </c>
      <c r="P968" s="817">
        <v>36000</v>
      </c>
      <c r="Q968" s="819">
        <v>1</v>
      </c>
      <c r="R968" s="814">
        <v>36</v>
      </c>
      <c r="S968" s="819">
        <v>1</v>
      </c>
      <c r="T968" s="818">
        <v>32</v>
      </c>
      <c r="U968" s="820">
        <v>1</v>
      </c>
    </row>
    <row r="969" spans="1:21" ht="14.45" customHeight="1" x14ac:dyDescent="0.2">
      <c r="A969" s="813">
        <v>12</v>
      </c>
      <c r="B969" s="814" t="s">
        <v>1740</v>
      </c>
      <c r="C969" s="814" t="s">
        <v>1746</v>
      </c>
      <c r="D969" s="815" t="s">
        <v>4046</v>
      </c>
      <c r="E969" s="816" t="s">
        <v>1766</v>
      </c>
      <c r="F969" s="814" t="s">
        <v>1743</v>
      </c>
      <c r="G969" s="814" t="s">
        <v>2608</v>
      </c>
      <c r="H969" s="814" t="s">
        <v>329</v>
      </c>
      <c r="I969" s="814" t="s">
        <v>3029</v>
      </c>
      <c r="J969" s="814" t="s">
        <v>3027</v>
      </c>
      <c r="K969" s="814" t="s">
        <v>3030</v>
      </c>
      <c r="L969" s="817">
        <v>500.01</v>
      </c>
      <c r="M969" s="817">
        <v>28500.570000000007</v>
      </c>
      <c r="N969" s="814">
        <v>57</v>
      </c>
      <c r="O969" s="818">
        <v>28</v>
      </c>
      <c r="P969" s="817">
        <v>28500.570000000007</v>
      </c>
      <c r="Q969" s="819">
        <v>1</v>
      </c>
      <c r="R969" s="814">
        <v>57</v>
      </c>
      <c r="S969" s="819">
        <v>1</v>
      </c>
      <c r="T969" s="818">
        <v>28</v>
      </c>
      <c r="U969" s="820">
        <v>1</v>
      </c>
    </row>
    <row r="970" spans="1:21" ht="14.45" customHeight="1" x14ac:dyDescent="0.2">
      <c r="A970" s="813">
        <v>12</v>
      </c>
      <c r="B970" s="814" t="s">
        <v>1740</v>
      </c>
      <c r="C970" s="814" t="s">
        <v>1746</v>
      </c>
      <c r="D970" s="815" t="s">
        <v>4046</v>
      </c>
      <c r="E970" s="816" t="s">
        <v>1766</v>
      </c>
      <c r="F970" s="814" t="s">
        <v>1743</v>
      </c>
      <c r="G970" s="814" t="s">
        <v>2608</v>
      </c>
      <c r="H970" s="814" t="s">
        <v>329</v>
      </c>
      <c r="I970" s="814" t="s">
        <v>3031</v>
      </c>
      <c r="J970" s="814" t="s">
        <v>3032</v>
      </c>
      <c r="K970" s="814" t="s">
        <v>3033</v>
      </c>
      <c r="L970" s="817">
        <v>1500.75</v>
      </c>
      <c r="M970" s="817">
        <v>13506.75</v>
      </c>
      <c r="N970" s="814">
        <v>9</v>
      </c>
      <c r="O970" s="818">
        <v>2</v>
      </c>
      <c r="P970" s="817">
        <v>13506.75</v>
      </c>
      <c r="Q970" s="819">
        <v>1</v>
      </c>
      <c r="R970" s="814">
        <v>9</v>
      </c>
      <c r="S970" s="819">
        <v>1</v>
      </c>
      <c r="T970" s="818">
        <v>2</v>
      </c>
      <c r="U970" s="820">
        <v>1</v>
      </c>
    </row>
    <row r="971" spans="1:21" ht="14.45" customHeight="1" x14ac:dyDescent="0.2">
      <c r="A971" s="813">
        <v>12</v>
      </c>
      <c r="B971" s="814" t="s">
        <v>1740</v>
      </c>
      <c r="C971" s="814" t="s">
        <v>1746</v>
      </c>
      <c r="D971" s="815" t="s">
        <v>4046</v>
      </c>
      <c r="E971" s="816" t="s">
        <v>1766</v>
      </c>
      <c r="F971" s="814" t="s">
        <v>1743</v>
      </c>
      <c r="G971" s="814" t="s">
        <v>2608</v>
      </c>
      <c r="H971" s="814" t="s">
        <v>329</v>
      </c>
      <c r="I971" s="814" t="s">
        <v>3034</v>
      </c>
      <c r="J971" s="814" t="s">
        <v>3035</v>
      </c>
      <c r="K971" s="814" t="s">
        <v>3036</v>
      </c>
      <c r="L971" s="817">
        <v>897.65</v>
      </c>
      <c r="M971" s="817">
        <v>1795.3</v>
      </c>
      <c r="N971" s="814">
        <v>2</v>
      </c>
      <c r="O971" s="818">
        <v>1</v>
      </c>
      <c r="P971" s="817">
        <v>1795.3</v>
      </c>
      <c r="Q971" s="819">
        <v>1</v>
      </c>
      <c r="R971" s="814">
        <v>2</v>
      </c>
      <c r="S971" s="819">
        <v>1</v>
      </c>
      <c r="T971" s="818">
        <v>1</v>
      </c>
      <c r="U971" s="820">
        <v>1</v>
      </c>
    </row>
    <row r="972" spans="1:21" ht="14.45" customHeight="1" x14ac:dyDescent="0.2">
      <c r="A972" s="813">
        <v>12</v>
      </c>
      <c r="B972" s="814" t="s">
        <v>1740</v>
      </c>
      <c r="C972" s="814" t="s">
        <v>1746</v>
      </c>
      <c r="D972" s="815" t="s">
        <v>4046</v>
      </c>
      <c r="E972" s="816" t="s">
        <v>1766</v>
      </c>
      <c r="F972" s="814" t="s">
        <v>1743</v>
      </c>
      <c r="G972" s="814" t="s">
        <v>2608</v>
      </c>
      <c r="H972" s="814" t="s">
        <v>329</v>
      </c>
      <c r="I972" s="814" t="s">
        <v>3037</v>
      </c>
      <c r="J972" s="814" t="s">
        <v>3038</v>
      </c>
      <c r="K972" s="814" t="s">
        <v>3028</v>
      </c>
      <c r="L972" s="817">
        <v>500.01</v>
      </c>
      <c r="M972" s="817">
        <v>7500.1500000000005</v>
      </c>
      <c r="N972" s="814">
        <v>15</v>
      </c>
      <c r="O972" s="818">
        <v>13</v>
      </c>
      <c r="P972" s="817">
        <v>7500.1500000000005</v>
      </c>
      <c r="Q972" s="819">
        <v>1</v>
      </c>
      <c r="R972" s="814">
        <v>15</v>
      </c>
      <c r="S972" s="819">
        <v>1</v>
      </c>
      <c r="T972" s="818">
        <v>13</v>
      </c>
      <c r="U972" s="820">
        <v>1</v>
      </c>
    </row>
    <row r="973" spans="1:21" ht="14.45" customHeight="1" x14ac:dyDescent="0.2">
      <c r="A973" s="813">
        <v>12</v>
      </c>
      <c r="B973" s="814" t="s">
        <v>1740</v>
      </c>
      <c r="C973" s="814" t="s">
        <v>1746</v>
      </c>
      <c r="D973" s="815" t="s">
        <v>4046</v>
      </c>
      <c r="E973" s="816" t="s">
        <v>1766</v>
      </c>
      <c r="F973" s="814" t="s">
        <v>1743</v>
      </c>
      <c r="G973" s="814" t="s">
        <v>2608</v>
      </c>
      <c r="H973" s="814" t="s">
        <v>329</v>
      </c>
      <c r="I973" s="814" t="s">
        <v>3039</v>
      </c>
      <c r="J973" s="814" t="s">
        <v>3038</v>
      </c>
      <c r="K973" s="814" t="s">
        <v>3030</v>
      </c>
      <c r="L973" s="817">
        <v>250</v>
      </c>
      <c r="M973" s="817">
        <v>22000</v>
      </c>
      <c r="N973" s="814">
        <v>88</v>
      </c>
      <c r="O973" s="818">
        <v>42</v>
      </c>
      <c r="P973" s="817">
        <v>22000</v>
      </c>
      <c r="Q973" s="819">
        <v>1</v>
      </c>
      <c r="R973" s="814">
        <v>88</v>
      </c>
      <c r="S973" s="819">
        <v>1</v>
      </c>
      <c r="T973" s="818">
        <v>42</v>
      </c>
      <c r="U973" s="820">
        <v>1</v>
      </c>
    </row>
    <row r="974" spans="1:21" ht="14.45" customHeight="1" x14ac:dyDescent="0.2">
      <c r="A974" s="813">
        <v>12</v>
      </c>
      <c r="B974" s="814" t="s">
        <v>1740</v>
      </c>
      <c r="C974" s="814" t="s">
        <v>1746</v>
      </c>
      <c r="D974" s="815" t="s">
        <v>4046</v>
      </c>
      <c r="E974" s="816" t="s">
        <v>1766</v>
      </c>
      <c r="F974" s="814" t="s">
        <v>1743</v>
      </c>
      <c r="G974" s="814" t="s">
        <v>2608</v>
      </c>
      <c r="H974" s="814" t="s">
        <v>329</v>
      </c>
      <c r="I974" s="814" t="s">
        <v>3039</v>
      </c>
      <c r="J974" s="814" t="s">
        <v>3038</v>
      </c>
      <c r="K974" s="814" t="s">
        <v>3030</v>
      </c>
      <c r="L974" s="817">
        <v>257.61</v>
      </c>
      <c r="M974" s="817">
        <v>9273.9599999999991</v>
      </c>
      <c r="N974" s="814">
        <v>36</v>
      </c>
      <c r="O974" s="818">
        <v>18</v>
      </c>
      <c r="P974" s="817">
        <v>9273.9599999999991</v>
      </c>
      <c r="Q974" s="819">
        <v>1</v>
      </c>
      <c r="R974" s="814">
        <v>36</v>
      </c>
      <c r="S974" s="819">
        <v>1</v>
      </c>
      <c r="T974" s="818">
        <v>18</v>
      </c>
      <c r="U974" s="820">
        <v>1</v>
      </c>
    </row>
    <row r="975" spans="1:21" ht="14.45" customHeight="1" x14ac:dyDescent="0.2">
      <c r="A975" s="813">
        <v>12</v>
      </c>
      <c r="B975" s="814" t="s">
        <v>1740</v>
      </c>
      <c r="C975" s="814" t="s">
        <v>1746</v>
      </c>
      <c r="D975" s="815" t="s">
        <v>4046</v>
      </c>
      <c r="E975" s="816" t="s">
        <v>1766</v>
      </c>
      <c r="F975" s="814" t="s">
        <v>1743</v>
      </c>
      <c r="G975" s="814" t="s">
        <v>2608</v>
      </c>
      <c r="H975" s="814" t="s">
        <v>329</v>
      </c>
      <c r="I975" s="814" t="s">
        <v>3040</v>
      </c>
      <c r="J975" s="814" t="s">
        <v>3041</v>
      </c>
      <c r="K975" s="814" t="s">
        <v>3042</v>
      </c>
      <c r="L975" s="817">
        <v>1500.75</v>
      </c>
      <c r="M975" s="817">
        <v>247623.75</v>
      </c>
      <c r="N975" s="814">
        <v>165</v>
      </c>
      <c r="O975" s="818">
        <v>25</v>
      </c>
      <c r="P975" s="817">
        <v>247623.75</v>
      </c>
      <c r="Q975" s="819">
        <v>1</v>
      </c>
      <c r="R975" s="814">
        <v>165</v>
      </c>
      <c r="S975" s="819">
        <v>1</v>
      </c>
      <c r="T975" s="818">
        <v>25</v>
      </c>
      <c r="U975" s="820">
        <v>1</v>
      </c>
    </row>
    <row r="976" spans="1:21" ht="14.45" customHeight="1" x14ac:dyDescent="0.2">
      <c r="A976" s="813">
        <v>12</v>
      </c>
      <c r="B976" s="814" t="s">
        <v>1740</v>
      </c>
      <c r="C976" s="814" t="s">
        <v>1746</v>
      </c>
      <c r="D976" s="815" t="s">
        <v>4046</v>
      </c>
      <c r="E976" s="816" t="s">
        <v>1766</v>
      </c>
      <c r="F976" s="814" t="s">
        <v>1743</v>
      </c>
      <c r="G976" s="814" t="s">
        <v>2608</v>
      </c>
      <c r="H976" s="814" t="s">
        <v>329</v>
      </c>
      <c r="I976" s="814" t="s">
        <v>3043</v>
      </c>
      <c r="J976" s="814" t="s">
        <v>3044</v>
      </c>
      <c r="K976" s="814" t="s">
        <v>3045</v>
      </c>
      <c r="L976" s="817">
        <v>538.20000000000005</v>
      </c>
      <c r="M976" s="817">
        <v>18837</v>
      </c>
      <c r="N976" s="814">
        <v>35</v>
      </c>
      <c r="O976" s="818">
        <v>16</v>
      </c>
      <c r="P976" s="817">
        <v>18837</v>
      </c>
      <c r="Q976" s="819">
        <v>1</v>
      </c>
      <c r="R976" s="814">
        <v>35</v>
      </c>
      <c r="S976" s="819">
        <v>1</v>
      </c>
      <c r="T976" s="818">
        <v>16</v>
      </c>
      <c r="U976" s="820">
        <v>1</v>
      </c>
    </row>
    <row r="977" spans="1:21" ht="14.45" customHeight="1" x14ac:dyDescent="0.2">
      <c r="A977" s="813">
        <v>12</v>
      </c>
      <c r="B977" s="814" t="s">
        <v>1740</v>
      </c>
      <c r="C977" s="814" t="s">
        <v>1746</v>
      </c>
      <c r="D977" s="815" t="s">
        <v>4046</v>
      </c>
      <c r="E977" s="816" t="s">
        <v>1766</v>
      </c>
      <c r="F977" s="814" t="s">
        <v>1743</v>
      </c>
      <c r="G977" s="814" t="s">
        <v>2608</v>
      </c>
      <c r="H977" s="814" t="s">
        <v>329</v>
      </c>
      <c r="I977" s="814" t="s">
        <v>3046</v>
      </c>
      <c r="J977" s="814" t="s">
        <v>3047</v>
      </c>
      <c r="K977" s="814" t="s">
        <v>3048</v>
      </c>
      <c r="L977" s="817">
        <v>500</v>
      </c>
      <c r="M977" s="817">
        <v>2000</v>
      </c>
      <c r="N977" s="814">
        <v>4</v>
      </c>
      <c r="O977" s="818">
        <v>4</v>
      </c>
      <c r="P977" s="817">
        <v>2000</v>
      </c>
      <c r="Q977" s="819">
        <v>1</v>
      </c>
      <c r="R977" s="814">
        <v>4</v>
      </c>
      <c r="S977" s="819">
        <v>1</v>
      </c>
      <c r="T977" s="818">
        <v>4</v>
      </c>
      <c r="U977" s="820">
        <v>1</v>
      </c>
    </row>
    <row r="978" spans="1:21" ht="14.45" customHeight="1" x14ac:dyDescent="0.2">
      <c r="A978" s="813">
        <v>12</v>
      </c>
      <c r="B978" s="814" t="s">
        <v>1740</v>
      </c>
      <c r="C978" s="814" t="s">
        <v>1746</v>
      </c>
      <c r="D978" s="815" t="s">
        <v>4046</v>
      </c>
      <c r="E978" s="816" t="s">
        <v>1766</v>
      </c>
      <c r="F978" s="814" t="s">
        <v>1743</v>
      </c>
      <c r="G978" s="814" t="s">
        <v>2608</v>
      </c>
      <c r="H978" s="814" t="s">
        <v>329</v>
      </c>
      <c r="I978" s="814" t="s">
        <v>3046</v>
      </c>
      <c r="J978" s="814" t="s">
        <v>3047</v>
      </c>
      <c r="K978" s="814" t="s">
        <v>3048</v>
      </c>
      <c r="L978" s="817">
        <v>515</v>
      </c>
      <c r="M978" s="817">
        <v>1030</v>
      </c>
      <c r="N978" s="814">
        <v>2</v>
      </c>
      <c r="O978" s="818">
        <v>2</v>
      </c>
      <c r="P978" s="817">
        <v>1030</v>
      </c>
      <c r="Q978" s="819">
        <v>1</v>
      </c>
      <c r="R978" s="814">
        <v>2</v>
      </c>
      <c r="S978" s="819">
        <v>1</v>
      </c>
      <c r="T978" s="818">
        <v>2</v>
      </c>
      <c r="U978" s="820">
        <v>1</v>
      </c>
    </row>
    <row r="979" spans="1:21" ht="14.45" customHeight="1" x14ac:dyDescent="0.2">
      <c r="A979" s="813">
        <v>12</v>
      </c>
      <c r="B979" s="814" t="s">
        <v>1740</v>
      </c>
      <c r="C979" s="814" t="s">
        <v>1746</v>
      </c>
      <c r="D979" s="815" t="s">
        <v>4046</v>
      </c>
      <c r="E979" s="816" t="s">
        <v>1766</v>
      </c>
      <c r="F979" s="814" t="s">
        <v>1743</v>
      </c>
      <c r="G979" s="814" t="s">
        <v>2608</v>
      </c>
      <c r="H979" s="814" t="s">
        <v>329</v>
      </c>
      <c r="I979" s="814" t="s">
        <v>3049</v>
      </c>
      <c r="J979" s="814" t="s">
        <v>3050</v>
      </c>
      <c r="K979" s="814" t="s">
        <v>3051</v>
      </c>
      <c r="L979" s="817">
        <v>170.8</v>
      </c>
      <c r="M979" s="817">
        <v>2049.6000000000004</v>
      </c>
      <c r="N979" s="814">
        <v>12</v>
      </c>
      <c r="O979" s="818">
        <v>8</v>
      </c>
      <c r="P979" s="817">
        <v>2049.6000000000004</v>
      </c>
      <c r="Q979" s="819">
        <v>1</v>
      </c>
      <c r="R979" s="814">
        <v>12</v>
      </c>
      <c r="S979" s="819">
        <v>1</v>
      </c>
      <c r="T979" s="818">
        <v>8</v>
      </c>
      <c r="U979" s="820">
        <v>1</v>
      </c>
    </row>
    <row r="980" spans="1:21" ht="14.45" customHeight="1" x14ac:dyDescent="0.2">
      <c r="A980" s="813">
        <v>12</v>
      </c>
      <c r="B980" s="814" t="s">
        <v>1740</v>
      </c>
      <c r="C980" s="814" t="s">
        <v>1746</v>
      </c>
      <c r="D980" s="815" t="s">
        <v>4046</v>
      </c>
      <c r="E980" s="816" t="s">
        <v>1766</v>
      </c>
      <c r="F980" s="814" t="s">
        <v>1743</v>
      </c>
      <c r="G980" s="814" t="s">
        <v>2608</v>
      </c>
      <c r="H980" s="814" t="s">
        <v>329</v>
      </c>
      <c r="I980" s="814" t="s">
        <v>2609</v>
      </c>
      <c r="J980" s="814" t="s">
        <v>2610</v>
      </c>
      <c r="K980" s="814" t="s">
        <v>2611</v>
      </c>
      <c r="L980" s="817">
        <v>500.01</v>
      </c>
      <c r="M980" s="817">
        <v>32500.650000000009</v>
      </c>
      <c r="N980" s="814">
        <v>65</v>
      </c>
      <c r="O980" s="818">
        <v>44</v>
      </c>
      <c r="P980" s="817">
        <v>29000.580000000009</v>
      </c>
      <c r="Q980" s="819">
        <v>0.89230769230769236</v>
      </c>
      <c r="R980" s="814">
        <v>58</v>
      </c>
      <c r="S980" s="819">
        <v>0.89230769230769236</v>
      </c>
      <c r="T980" s="818">
        <v>39</v>
      </c>
      <c r="U980" s="820">
        <v>0.88636363636363635</v>
      </c>
    </row>
    <row r="981" spans="1:21" ht="14.45" customHeight="1" x14ac:dyDescent="0.2">
      <c r="A981" s="813">
        <v>12</v>
      </c>
      <c r="B981" s="814" t="s">
        <v>1740</v>
      </c>
      <c r="C981" s="814" t="s">
        <v>1746</v>
      </c>
      <c r="D981" s="815" t="s">
        <v>4046</v>
      </c>
      <c r="E981" s="816" t="s">
        <v>1766</v>
      </c>
      <c r="F981" s="814" t="s">
        <v>1743</v>
      </c>
      <c r="G981" s="814" t="s">
        <v>2608</v>
      </c>
      <c r="H981" s="814" t="s">
        <v>329</v>
      </c>
      <c r="I981" s="814" t="s">
        <v>3052</v>
      </c>
      <c r="J981" s="814" t="s">
        <v>3053</v>
      </c>
      <c r="K981" s="814" t="s">
        <v>3054</v>
      </c>
      <c r="L981" s="817">
        <v>500.01</v>
      </c>
      <c r="M981" s="817">
        <v>1000.02</v>
      </c>
      <c r="N981" s="814">
        <v>2</v>
      </c>
      <c r="O981" s="818">
        <v>1</v>
      </c>
      <c r="P981" s="817">
        <v>1000.02</v>
      </c>
      <c r="Q981" s="819">
        <v>1</v>
      </c>
      <c r="R981" s="814">
        <v>2</v>
      </c>
      <c r="S981" s="819">
        <v>1</v>
      </c>
      <c r="T981" s="818">
        <v>1</v>
      </c>
      <c r="U981" s="820">
        <v>1</v>
      </c>
    </row>
    <row r="982" spans="1:21" ht="14.45" customHeight="1" x14ac:dyDescent="0.2">
      <c r="A982" s="813">
        <v>12</v>
      </c>
      <c r="B982" s="814" t="s">
        <v>1740</v>
      </c>
      <c r="C982" s="814" t="s">
        <v>1746</v>
      </c>
      <c r="D982" s="815" t="s">
        <v>4046</v>
      </c>
      <c r="E982" s="816" t="s">
        <v>1766</v>
      </c>
      <c r="F982" s="814" t="s">
        <v>1743</v>
      </c>
      <c r="G982" s="814" t="s">
        <v>2608</v>
      </c>
      <c r="H982" s="814" t="s">
        <v>329</v>
      </c>
      <c r="I982" s="814" t="s">
        <v>3055</v>
      </c>
      <c r="J982" s="814" t="s">
        <v>3056</v>
      </c>
      <c r="K982" s="814" t="s">
        <v>3057</v>
      </c>
      <c r="L982" s="817">
        <v>484.6</v>
      </c>
      <c r="M982" s="817">
        <v>15022.600000000002</v>
      </c>
      <c r="N982" s="814">
        <v>31</v>
      </c>
      <c r="O982" s="818">
        <v>17</v>
      </c>
      <c r="P982" s="817">
        <v>15022.600000000002</v>
      </c>
      <c r="Q982" s="819">
        <v>1</v>
      </c>
      <c r="R982" s="814">
        <v>31</v>
      </c>
      <c r="S982" s="819">
        <v>1</v>
      </c>
      <c r="T982" s="818">
        <v>17</v>
      </c>
      <c r="U982" s="820">
        <v>1</v>
      </c>
    </row>
    <row r="983" spans="1:21" ht="14.45" customHeight="1" x14ac:dyDescent="0.2">
      <c r="A983" s="813">
        <v>12</v>
      </c>
      <c r="B983" s="814" t="s">
        <v>1740</v>
      </c>
      <c r="C983" s="814" t="s">
        <v>1746</v>
      </c>
      <c r="D983" s="815" t="s">
        <v>4046</v>
      </c>
      <c r="E983" s="816" t="s">
        <v>1766</v>
      </c>
      <c r="F983" s="814" t="s">
        <v>1743</v>
      </c>
      <c r="G983" s="814" t="s">
        <v>2608</v>
      </c>
      <c r="H983" s="814" t="s">
        <v>329</v>
      </c>
      <c r="I983" s="814" t="s">
        <v>3058</v>
      </c>
      <c r="J983" s="814" t="s">
        <v>3059</v>
      </c>
      <c r="K983" s="814" t="s">
        <v>3060</v>
      </c>
      <c r="L983" s="817">
        <v>208.05</v>
      </c>
      <c r="M983" s="817">
        <v>6241.5000000000009</v>
      </c>
      <c r="N983" s="814">
        <v>30</v>
      </c>
      <c r="O983" s="818">
        <v>9</v>
      </c>
      <c r="P983" s="817">
        <v>6241.5000000000009</v>
      </c>
      <c r="Q983" s="819">
        <v>1</v>
      </c>
      <c r="R983" s="814">
        <v>30</v>
      </c>
      <c r="S983" s="819">
        <v>1</v>
      </c>
      <c r="T983" s="818">
        <v>9</v>
      </c>
      <c r="U983" s="820">
        <v>1</v>
      </c>
    </row>
    <row r="984" spans="1:21" ht="14.45" customHeight="1" x14ac:dyDescent="0.2">
      <c r="A984" s="813">
        <v>12</v>
      </c>
      <c r="B984" s="814" t="s">
        <v>1740</v>
      </c>
      <c r="C984" s="814" t="s">
        <v>1746</v>
      </c>
      <c r="D984" s="815" t="s">
        <v>4046</v>
      </c>
      <c r="E984" s="816" t="s">
        <v>1766</v>
      </c>
      <c r="F984" s="814" t="s">
        <v>1743</v>
      </c>
      <c r="G984" s="814" t="s">
        <v>2608</v>
      </c>
      <c r="H984" s="814" t="s">
        <v>329</v>
      </c>
      <c r="I984" s="814" t="s">
        <v>3061</v>
      </c>
      <c r="J984" s="814" t="s">
        <v>2613</v>
      </c>
      <c r="K984" s="814" t="s">
        <v>3062</v>
      </c>
      <c r="L984" s="817">
        <v>299.72000000000003</v>
      </c>
      <c r="M984" s="817">
        <v>11988.800000000003</v>
      </c>
      <c r="N984" s="814">
        <v>40</v>
      </c>
      <c r="O984" s="818">
        <v>27</v>
      </c>
      <c r="P984" s="817">
        <v>10490.200000000003</v>
      </c>
      <c r="Q984" s="819">
        <v>0.875</v>
      </c>
      <c r="R984" s="814">
        <v>35</v>
      </c>
      <c r="S984" s="819">
        <v>0.875</v>
      </c>
      <c r="T984" s="818">
        <v>23</v>
      </c>
      <c r="U984" s="820">
        <v>0.85185185185185186</v>
      </c>
    </row>
    <row r="985" spans="1:21" ht="14.45" customHeight="1" x14ac:dyDescent="0.2">
      <c r="A985" s="813">
        <v>12</v>
      </c>
      <c r="B985" s="814" t="s">
        <v>1740</v>
      </c>
      <c r="C985" s="814" t="s">
        <v>1746</v>
      </c>
      <c r="D985" s="815" t="s">
        <v>4046</v>
      </c>
      <c r="E985" s="816" t="s">
        <v>1766</v>
      </c>
      <c r="F985" s="814" t="s">
        <v>1743</v>
      </c>
      <c r="G985" s="814" t="s">
        <v>2608</v>
      </c>
      <c r="H985" s="814" t="s">
        <v>329</v>
      </c>
      <c r="I985" s="814" t="s">
        <v>2612</v>
      </c>
      <c r="J985" s="814" t="s">
        <v>2613</v>
      </c>
      <c r="K985" s="814" t="s">
        <v>2614</v>
      </c>
      <c r="L985" s="817">
        <v>198.07</v>
      </c>
      <c r="M985" s="817">
        <v>47338.729999999989</v>
      </c>
      <c r="N985" s="814">
        <v>239</v>
      </c>
      <c r="O985" s="818">
        <v>110</v>
      </c>
      <c r="P985" s="817">
        <v>26739.44999999999</v>
      </c>
      <c r="Q985" s="819">
        <v>0.56485355648535562</v>
      </c>
      <c r="R985" s="814">
        <v>135</v>
      </c>
      <c r="S985" s="819">
        <v>0.56485355648535562</v>
      </c>
      <c r="T985" s="818">
        <v>66</v>
      </c>
      <c r="U985" s="820">
        <v>0.6</v>
      </c>
    </row>
    <row r="986" spans="1:21" ht="14.45" customHeight="1" x14ac:dyDescent="0.2">
      <c r="A986" s="813">
        <v>12</v>
      </c>
      <c r="B986" s="814" t="s">
        <v>1740</v>
      </c>
      <c r="C986" s="814" t="s">
        <v>1746</v>
      </c>
      <c r="D986" s="815" t="s">
        <v>4046</v>
      </c>
      <c r="E986" s="816" t="s">
        <v>1766</v>
      </c>
      <c r="F986" s="814" t="s">
        <v>1743</v>
      </c>
      <c r="G986" s="814" t="s">
        <v>2608</v>
      </c>
      <c r="H986" s="814" t="s">
        <v>329</v>
      </c>
      <c r="I986" s="814" t="s">
        <v>2615</v>
      </c>
      <c r="J986" s="814" t="s">
        <v>2616</v>
      </c>
      <c r="K986" s="814" t="s">
        <v>2617</v>
      </c>
      <c r="L986" s="817">
        <v>180.25</v>
      </c>
      <c r="M986" s="817">
        <v>18205.25</v>
      </c>
      <c r="N986" s="814">
        <v>101</v>
      </c>
      <c r="O986" s="818">
        <v>81</v>
      </c>
      <c r="P986" s="817">
        <v>11896.5</v>
      </c>
      <c r="Q986" s="819">
        <v>0.65346534653465349</v>
      </c>
      <c r="R986" s="814">
        <v>66</v>
      </c>
      <c r="S986" s="819">
        <v>0.65346534653465349</v>
      </c>
      <c r="T986" s="818">
        <v>53</v>
      </c>
      <c r="U986" s="820">
        <v>0.65432098765432101</v>
      </c>
    </row>
    <row r="987" spans="1:21" ht="14.45" customHeight="1" x14ac:dyDescent="0.2">
      <c r="A987" s="813">
        <v>12</v>
      </c>
      <c r="B987" s="814" t="s">
        <v>1740</v>
      </c>
      <c r="C987" s="814" t="s">
        <v>1746</v>
      </c>
      <c r="D987" s="815" t="s">
        <v>4046</v>
      </c>
      <c r="E987" s="816" t="s">
        <v>1766</v>
      </c>
      <c r="F987" s="814" t="s">
        <v>1743</v>
      </c>
      <c r="G987" s="814" t="s">
        <v>2608</v>
      </c>
      <c r="H987" s="814" t="s">
        <v>329</v>
      </c>
      <c r="I987" s="814" t="s">
        <v>3063</v>
      </c>
      <c r="J987" s="814" t="s">
        <v>3064</v>
      </c>
      <c r="K987" s="814" t="s">
        <v>3065</v>
      </c>
      <c r="L987" s="817">
        <v>201.29</v>
      </c>
      <c r="M987" s="817">
        <v>402.58</v>
      </c>
      <c r="N987" s="814">
        <v>2</v>
      </c>
      <c r="O987" s="818">
        <v>1</v>
      </c>
      <c r="P987" s="817"/>
      <c r="Q987" s="819">
        <v>0</v>
      </c>
      <c r="R987" s="814"/>
      <c r="S987" s="819">
        <v>0</v>
      </c>
      <c r="T987" s="818"/>
      <c r="U987" s="820">
        <v>0</v>
      </c>
    </row>
    <row r="988" spans="1:21" ht="14.45" customHeight="1" x14ac:dyDescent="0.2">
      <c r="A988" s="813">
        <v>12</v>
      </c>
      <c r="B988" s="814" t="s">
        <v>1740</v>
      </c>
      <c r="C988" s="814" t="s">
        <v>1746</v>
      </c>
      <c r="D988" s="815" t="s">
        <v>4046</v>
      </c>
      <c r="E988" s="816" t="s">
        <v>1766</v>
      </c>
      <c r="F988" s="814" t="s">
        <v>1743</v>
      </c>
      <c r="G988" s="814" t="s">
        <v>2608</v>
      </c>
      <c r="H988" s="814" t="s">
        <v>329</v>
      </c>
      <c r="I988" s="814" t="s">
        <v>2618</v>
      </c>
      <c r="J988" s="814" t="s">
        <v>2619</v>
      </c>
      <c r="K988" s="814" t="s">
        <v>2620</v>
      </c>
      <c r="L988" s="817">
        <v>556.46</v>
      </c>
      <c r="M988" s="817">
        <v>33944.06</v>
      </c>
      <c r="N988" s="814">
        <v>61</v>
      </c>
      <c r="O988" s="818">
        <v>58</v>
      </c>
      <c r="P988" s="817">
        <v>23927.779999999995</v>
      </c>
      <c r="Q988" s="819">
        <v>0.70491803278688514</v>
      </c>
      <c r="R988" s="814">
        <v>43</v>
      </c>
      <c r="S988" s="819">
        <v>0.70491803278688525</v>
      </c>
      <c r="T988" s="818">
        <v>40</v>
      </c>
      <c r="U988" s="820">
        <v>0.68965517241379315</v>
      </c>
    </row>
    <row r="989" spans="1:21" ht="14.45" customHeight="1" x14ac:dyDescent="0.2">
      <c r="A989" s="813">
        <v>12</v>
      </c>
      <c r="B989" s="814" t="s">
        <v>1740</v>
      </c>
      <c r="C989" s="814" t="s">
        <v>1746</v>
      </c>
      <c r="D989" s="815" t="s">
        <v>4046</v>
      </c>
      <c r="E989" s="816" t="s">
        <v>1766</v>
      </c>
      <c r="F989" s="814" t="s">
        <v>1743</v>
      </c>
      <c r="G989" s="814" t="s">
        <v>2608</v>
      </c>
      <c r="H989" s="814" t="s">
        <v>329</v>
      </c>
      <c r="I989" s="814" t="s">
        <v>3066</v>
      </c>
      <c r="J989" s="814" t="s">
        <v>3067</v>
      </c>
      <c r="K989" s="814" t="s">
        <v>3068</v>
      </c>
      <c r="L989" s="817">
        <v>367.84</v>
      </c>
      <c r="M989" s="817">
        <v>4414.08</v>
      </c>
      <c r="N989" s="814">
        <v>12</v>
      </c>
      <c r="O989" s="818">
        <v>12</v>
      </c>
      <c r="P989" s="817">
        <v>3678.3999999999996</v>
      </c>
      <c r="Q989" s="819">
        <v>0.83333333333333326</v>
      </c>
      <c r="R989" s="814">
        <v>10</v>
      </c>
      <c r="S989" s="819">
        <v>0.83333333333333337</v>
      </c>
      <c r="T989" s="818">
        <v>10</v>
      </c>
      <c r="U989" s="820">
        <v>0.83333333333333337</v>
      </c>
    </row>
    <row r="990" spans="1:21" ht="14.45" customHeight="1" x14ac:dyDescent="0.2">
      <c r="A990" s="813">
        <v>12</v>
      </c>
      <c r="B990" s="814" t="s">
        <v>1740</v>
      </c>
      <c r="C990" s="814" t="s">
        <v>1746</v>
      </c>
      <c r="D990" s="815" t="s">
        <v>4046</v>
      </c>
      <c r="E990" s="816" t="s">
        <v>1766</v>
      </c>
      <c r="F990" s="814" t="s">
        <v>1743</v>
      </c>
      <c r="G990" s="814" t="s">
        <v>2608</v>
      </c>
      <c r="H990" s="814" t="s">
        <v>329</v>
      </c>
      <c r="I990" s="814" t="s">
        <v>2621</v>
      </c>
      <c r="J990" s="814" t="s">
        <v>2622</v>
      </c>
      <c r="K990" s="814" t="s">
        <v>2623</v>
      </c>
      <c r="L990" s="817">
        <v>249.41</v>
      </c>
      <c r="M990" s="817">
        <v>25190.409999999993</v>
      </c>
      <c r="N990" s="814">
        <v>101</v>
      </c>
      <c r="O990" s="818">
        <v>45</v>
      </c>
      <c r="P990" s="817">
        <v>25190.409999999993</v>
      </c>
      <c r="Q990" s="819">
        <v>1</v>
      </c>
      <c r="R990" s="814">
        <v>101</v>
      </c>
      <c r="S990" s="819">
        <v>1</v>
      </c>
      <c r="T990" s="818">
        <v>45</v>
      </c>
      <c r="U990" s="820">
        <v>1</v>
      </c>
    </row>
    <row r="991" spans="1:21" ht="14.45" customHeight="1" x14ac:dyDescent="0.2">
      <c r="A991" s="813">
        <v>12</v>
      </c>
      <c r="B991" s="814" t="s">
        <v>1740</v>
      </c>
      <c r="C991" s="814" t="s">
        <v>1746</v>
      </c>
      <c r="D991" s="815" t="s">
        <v>4046</v>
      </c>
      <c r="E991" s="816" t="s">
        <v>1766</v>
      </c>
      <c r="F991" s="814" t="s">
        <v>1743</v>
      </c>
      <c r="G991" s="814" t="s">
        <v>2608</v>
      </c>
      <c r="H991" s="814" t="s">
        <v>329</v>
      </c>
      <c r="I991" s="814" t="s">
        <v>3069</v>
      </c>
      <c r="J991" s="814" t="s">
        <v>3070</v>
      </c>
      <c r="K991" s="814" t="s">
        <v>3071</v>
      </c>
      <c r="L991" s="817">
        <v>458.99</v>
      </c>
      <c r="M991" s="817">
        <v>2753.94</v>
      </c>
      <c r="N991" s="814">
        <v>6</v>
      </c>
      <c r="O991" s="818">
        <v>3</v>
      </c>
      <c r="P991" s="817">
        <v>2753.94</v>
      </c>
      <c r="Q991" s="819">
        <v>1</v>
      </c>
      <c r="R991" s="814">
        <v>6</v>
      </c>
      <c r="S991" s="819">
        <v>1</v>
      </c>
      <c r="T991" s="818">
        <v>3</v>
      </c>
      <c r="U991" s="820">
        <v>1</v>
      </c>
    </row>
    <row r="992" spans="1:21" ht="14.45" customHeight="1" x14ac:dyDescent="0.2">
      <c r="A992" s="813">
        <v>12</v>
      </c>
      <c r="B992" s="814" t="s">
        <v>1740</v>
      </c>
      <c r="C992" s="814" t="s">
        <v>1746</v>
      </c>
      <c r="D992" s="815" t="s">
        <v>4046</v>
      </c>
      <c r="E992" s="816" t="s">
        <v>1766</v>
      </c>
      <c r="F992" s="814" t="s">
        <v>1743</v>
      </c>
      <c r="G992" s="814" t="s">
        <v>2608</v>
      </c>
      <c r="H992" s="814" t="s">
        <v>329</v>
      </c>
      <c r="I992" s="814" t="s">
        <v>3072</v>
      </c>
      <c r="J992" s="814" t="s">
        <v>3073</v>
      </c>
      <c r="K992" s="814" t="s">
        <v>3074</v>
      </c>
      <c r="L992" s="817">
        <v>1599.48</v>
      </c>
      <c r="M992" s="817">
        <v>12795.84</v>
      </c>
      <c r="N992" s="814">
        <v>8</v>
      </c>
      <c r="O992" s="818">
        <v>3</v>
      </c>
      <c r="P992" s="817">
        <v>9596.880000000001</v>
      </c>
      <c r="Q992" s="819">
        <v>0.75000000000000011</v>
      </c>
      <c r="R992" s="814">
        <v>6</v>
      </c>
      <c r="S992" s="819">
        <v>0.75</v>
      </c>
      <c r="T992" s="818">
        <v>2</v>
      </c>
      <c r="U992" s="820">
        <v>0.66666666666666663</v>
      </c>
    </row>
    <row r="993" spans="1:21" ht="14.45" customHeight="1" x14ac:dyDescent="0.2">
      <c r="A993" s="813">
        <v>12</v>
      </c>
      <c r="B993" s="814" t="s">
        <v>1740</v>
      </c>
      <c r="C993" s="814" t="s">
        <v>1746</v>
      </c>
      <c r="D993" s="815" t="s">
        <v>4046</v>
      </c>
      <c r="E993" s="816" t="s">
        <v>1766</v>
      </c>
      <c r="F993" s="814" t="s">
        <v>1743</v>
      </c>
      <c r="G993" s="814" t="s">
        <v>2608</v>
      </c>
      <c r="H993" s="814" t="s">
        <v>329</v>
      </c>
      <c r="I993" s="814" t="s">
        <v>2624</v>
      </c>
      <c r="J993" s="814" t="s">
        <v>2625</v>
      </c>
      <c r="K993" s="814" t="s">
        <v>2626</v>
      </c>
      <c r="L993" s="817">
        <v>1158.6500000000001</v>
      </c>
      <c r="M993" s="817">
        <v>418272.64999999997</v>
      </c>
      <c r="N993" s="814">
        <v>361</v>
      </c>
      <c r="O993" s="818">
        <v>58</v>
      </c>
      <c r="P993" s="817">
        <v>276917.34999999998</v>
      </c>
      <c r="Q993" s="819">
        <v>0.66204986149584488</v>
      </c>
      <c r="R993" s="814">
        <v>239</v>
      </c>
      <c r="S993" s="819">
        <v>0.66204986149584488</v>
      </c>
      <c r="T993" s="818">
        <v>39</v>
      </c>
      <c r="U993" s="820">
        <v>0.67241379310344829</v>
      </c>
    </row>
    <row r="994" spans="1:21" ht="14.45" customHeight="1" x14ac:dyDescent="0.2">
      <c r="A994" s="813">
        <v>12</v>
      </c>
      <c r="B994" s="814" t="s">
        <v>1740</v>
      </c>
      <c r="C994" s="814" t="s">
        <v>1746</v>
      </c>
      <c r="D994" s="815" t="s">
        <v>4046</v>
      </c>
      <c r="E994" s="816" t="s">
        <v>1766</v>
      </c>
      <c r="F994" s="814" t="s">
        <v>1743</v>
      </c>
      <c r="G994" s="814" t="s">
        <v>2608</v>
      </c>
      <c r="H994" s="814" t="s">
        <v>329</v>
      </c>
      <c r="I994" s="814" t="s">
        <v>3075</v>
      </c>
      <c r="J994" s="814" t="s">
        <v>3076</v>
      </c>
      <c r="K994" s="814" t="s">
        <v>3077</v>
      </c>
      <c r="L994" s="817">
        <v>2691</v>
      </c>
      <c r="M994" s="817">
        <v>24219</v>
      </c>
      <c r="N994" s="814">
        <v>9</v>
      </c>
      <c r="O994" s="818">
        <v>6</v>
      </c>
      <c r="P994" s="817">
        <v>24219</v>
      </c>
      <c r="Q994" s="819">
        <v>1</v>
      </c>
      <c r="R994" s="814">
        <v>9</v>
      </c>
      <c r="S994" s="819">
        <v>1</v>
      </c>
      <c r="T994" s="818">
        <v>6</v>
      </c>
      <c r="U994" s="820">
        <v>1</v>
      </c>
    </row>
    <row r="995" spans="1:21" ht="14.45" customHeight="1" x14ac:dyDescent="0.2">
      <c r="A995" s="813">
        <v>12</v>
      </c>
      <c r="B995" s="814" t="s">
        <v>1740</v>
      </c>
      <c r="C995" s="814" t="s">
        <v>1746</v>
      </c>
      <c r="D995" s="815" t="s">
        <v>4046</v>
      </c>
      <c r="E995" s="816" t="s">
        <v>1766</v>
      </c>
      <c r="F995" s="814" t="s">
        <v>1743</v>
      </c>
      <c r="G995" s="814" t="s">
        <v>2608</v>
      </c>
      <c r="H995" s="814" t="s">
        <v>329</v>
      </c>
      <c r="I995" s="814" t="s">
        <v>3078</v>
      </c>
      <c r="J995" s="814" t="s">
        <v>3079</v>
      </c>
      <c r="K995" s="814" t="s">
        <v>3080</v>
      </c>
      <c r="L995" s="817">
        <v>200.1</v>
      </c>
      <c r="M995" s="817">
        <v>1800.9</v>
      </c>
      <c r="N995" s="814">
        <v>9</v>
      </c>
      <c r="O995" s="818">
        <v>6</v>
      </c>
      <c r="P995" s="817">
        <v>1800.9</v>
      </c>
      <c r="Q995" s="819">
        <v>1</v>
      </c>
      <c r="R995" s="814">
        <v>9</v>
      </c>
      <c r="S995" s="819">
        <v>1</v>
      </c>
      <c r="T995" s="818">
        <v>6</v>
      </c>
      <c r="U995" s="820">
        <v>1</v>
      </c>
    </row>
    <row r="996" spans="1:21" ht="14.45" customHeight="1" x14ac:dyDescent="0.2">
      <c r="A996" s="813">
        <v>12</v>
      </c>
      <c r="B996" s="814" t="s">
        <v>1740</v>
      </c>
      <c r="C996" s="814" t="s">
        <v>1746</v>
      </c>
      <c r="D996" s="815" t="s">
        <v>4046</v>
      </c>
      <c r="E996" s="816" t="s">
        <v>1766</v>
      </c>
      <c r="F996" s="814" t="s">
        <v>1743</v>
      </c>
      <c r="G996" s="814" t="s">
        <v>2608</v>
      </c>
      <c r="H996" s="814" t="s">
        <v>329</v>
      </c>
      <c r="I996" s="814" t="s">
        <v>2900</v>
      </c>
      <c r="J996" s="814" t="s">
        <v>2901</v>
      </c>
      <c r="K996" s="814" t="s">
        <v>2902</v>
      </c>
      <c r="L996" s="817">
        <v>179.07</v>
      </c>
      <c r="M996" s="817">
        <v>716.28</v>
      </c>
      <c r="N996" s="814">
        <v>4</v>
      </c>
      <c r="O996" s="818">
        <v>3</v>
      </c>
      <c r="P996" s="817">
        <v>537.21</v>
      </c>
      <c r="Q996" s="819">
        <v>0.75000000000000011</v>
      </c>
      <c r="R996" s="814">
        <v>3</v>
      </c>
      <c r="S996" s="819">
        <v>0.75</v>
      </c>
      <c r="T996" s="818">
        <v>2</v>
      </c>
      <c r="U996" s="820">
        <v>0.66666666666666663</v>
      </c>
    </row>
    <row r="997" spans="1:21" ht="14.45" customHeight="1" x14ac:dyDescent="0.2">
      <c r="A997" s="813">
        <v>12</v>
      </c>
      <c r="B997" s="814" t="s">
        <v>1740</v>
      </c>
      <c r="C997" s="814" t="s">
        <v>1746</v>
      </c>
      <c r="D997" s="815" t="s">
        <v>4046</v>
      </c>
      <c r="E997" s="816" t="s">
        <v>1766</v>
      </c>
      <c r="F997" s="814" t="s">
        <v>1743</v>
      </c>
      <c r="G997" s="814" t="s">
        <v>2608</v>
      </c>
      <c r="H997" s="814" t="s">
        <v>329</v>
      </c>
      <c r="I997" s="814" t="s">
        <v>3081</v>
      </c>
      <c r="J997" s="814" t="s">
        <v>3082</v>
      </c>
      <c r="K997" s="814" t="s">
        <v>3083</v>
      </c>
      <c r="L997" s="817">
        <v>252.27</v>
      </c>
      <c r="M997" s="817">
        <v>2270.4300000000003</v>
      </c>
      <c r="N997" s="814">
        <v>9</v>
      </c>
      <c r="O997" s="818">
        <v>8</v>
      </c>
      <c r="P997" s="817">
        <v>1261.3500000000001</v>
      </c>
      <c r="Q997" s="819">
        <v>0.55555555555555558</v>
      </c>
      <c r="R997" s="814">
        <v>5</v>
      </c>
      <c r="S997" s="819">
        <v>0.55555555555555558</v>
      </c>
      <c r="T997" s="818">
        <v>5</v>
      </c>
      <c r="U997" s="820">
        <v>0.625</v>
      </c>
    </row>
    <row r="998" spans="1:21" ht="14.45" customHeight="1" x14ac:dyDescent="0.2">
      <c r="A998" s="813">
        <v>12</v>
      </c>
      <c r="B998" s="814" t="s">
        <v>1740</v>
      </c>
      <c r="C998" s="814" t="s">
        <v>1746</v>
      </c>
      <c r="D998" s="815" t="s">
        <v>4046</v>
      </c>
      <c r="E998" s="816" t="s">
        <v>1766</v>
      </c>
      <c r="F998" s="814" t="s">
        <v>1743</v>
      </c>
      <c r="G998" s="814" t="s">
        <v>2608</v>
      </c>
      <c r="H998" s="814" t="s">
        <v>329</v>
      </c>
      <c r="I998" s="814" t="s">
        <v>3084</v>
      </c>
      <c r="J998" s="814" t="s">
        <v>3085</v>
      </c>
      <c r="K998" s="814" t="s">
        <v>3086</v>
      </c>
      <c r="L998" s="817">
        <v>359.26</v>
      </c>
      <c r="M998" s="817">
        <v>15807.439999999999</v>
      </c>
      <c r="N998" s="814">
        <v>44</v>
      </c>
      <c r="O998" s="818">
        <v>20</v>
      </c>
      <c r="P998" s="817">
        <v>10059.279999999999</v>
      </c>
      <c r="Q998" s="819">
        <v>0.63636363636363635</v>
      </c>
      <c r="R998" s="814">
        <v>28</v>
      </c>
      <c r="S998" s="819">
        <v>0.63636363636363635</v>
      </c>
      <c r="T998" s="818">
        <v>14</v>
      </c>
      <c r="U998" s="820">
        <v>0.7</v>
      </c>
    </row>
    <row r="999" spans="1:21" ht="14.45" customHeight="1" x14ac:dyDescent="0.2">
      <c r="A999" s="813">
        <v>12</v>
      </c>
      <c r="B999" s="814" t="s">
        <v>1740</v>
      </c>
      <c r="C999" s="814" t="s">
        <v>1746</v>
      </c>
      <c r="D999" s="815" t="s">
        <v>4046</v>
      </c>
      <c r="E999" s="816" t="s">
        <v>1766</v>
      </c>
      <c r="F999" s="814" t="s">
        <v>1743</v>
      </c>
      <c r="G999" s="814" t="s">
        <v>2608</v>
      </c>
      <c r="H999" s="814" t="s">
        <v>329</v>
      </c>
      <c r="I999" s="814" t="s">
        <v>3087</v>
      </c>
      <c r="J999" s="814" t="s">
        <v>3088</v>
      </c>
      <c r="K999" s="814" t="s">
        <v>3089</v>
      </c>
      <c r="L999" s="817">
        <v>1052.25</v>
      </c>
      <c r="M999" s="817">
        <v>53664.75</v>
      </c>
      <c r="N999" s="814">
        <v>51</v>
      </c>
      <c r="O999" s="818">
        <v>10</v>
      </c>
      <c r="P999" s="817">
        <v>53664.75</v>
      </c>
      <c r="Q999" s="819">
        <v>1</v>
      </c>
      <c r="R999" s="814">
        <v>51</v>
      </c>
      <c r="S999" s="819">
        <v>1</v>
      </c>
      <c r="T999" s="818">
        <v>10</v>
      </c>
      <c r="U999" s="820">
        <v>1</v>
      </c>
    </row>
    <row r="1000" spans="1:21" ht="14.45" customHeight="1" x14ac:dyDescent="0.2">
      <c r="A1000" s="813">
        <v>12</v>
      </c>
      <c r="B1000" s="814" t="s">
        <v>1740</v>
      </c>
      <c r="C1000" s="814" t="s">
        <v>1746</v>
      </c>
      <c r="D1000" s="815" t="s">
        <v>4046</v>
      </c>
      <c r="E1000" s="816" t="s">
        <v>1766</v>
      </c>
      <c r="F1000" s="814" t="s">
        <v>1743</v>
      </c>
      <c r="G1000" s="814" t="s">
        <v>2608</v>
      </c>
      <c r="H1000" s="814" t="s">
        <v>329</v>
      </c>
      <c r="I1000" s="814" t="s">
        <v>3090</v>
      </c>
      <c r="J1000" s="814" t="s">
        <v>3091</v>
      </c>
      <c r="K1000" s="814" t="s">
        <v>3092</v>
      </c>
      <c r="L1000" s="817">
        <v>200.08</v>
      </c>
      <c r="M1000" s="817">
        <v>400.16</v>
      </c>
      <c r="N1000" s="814">
        <v>2</v>
      </c>
      <c r="O1000" s="818">
        <v>1</v>
      </c>
      <c r="P1000" s="817">
        <v>400.16</v>
      </c>
      <c r="Q1000" s="819">
        <v>1</v>
      </c>
      <c r="R1000" s="814">
        <v>2</v>
      </c>
      <c r="S1000" s="819">
        <v>1</v>
      </c>
      <c r="T1000" s="818">
        <v>1</v>
      </c>
      <c r="U1000" s="820">
        <v>1</v>
      </c>
    </row>
    <row r="1001" spans="1:21" ht="14.45" customHeight="1" x14ac:dyDescent="0.2">
      <c r="A1001" s="813">
        <v>12</v>
      </c>
      <c r="B1001" s="814" t="s">
        <v>1740</v>
      </c>
      <c r="C1001" s="814" t="s">
        <v>1746</v>
      </c>
      <c r="D1001" s="815" t="s">
        <v>4046</v>
      </c>
      <c r="E1001" s="816" t="s">
        <v>1766</v>
      </c>
      <c r="F1001" s="814" t="s">
        <v>1743</v>
      </c>
      <c r="G1001" s="814" t="s">
        <v>2608</v>
      </c>
      <c r="H1001" s="814" t="s">
        <v>329</v>
      </c>
      <c r="I1001" s="814" t="s">
        <v>3093</v>
      </c>
      <c r="J1001" s="814" t="s">
        <v>3094</v>
      </c>
      <c r="K1001" s="814" t="s">
        <v>3095</v>
      </c>
      <c r="L1001" s="817">
        <v>392.95</v>
      </c>
      <c r="M1001" s="817">
        <v>785.9</v>
      </c>
      <c r="N1001" s="814">
        <v>2</v>
      </c>
      <c r="O1001" s="818">
        <v>2</v>
      </c>
      <c r="P1001" s="817">
        <v>785.9</v>
      </c>
      <c r="Q1001" s="819">
        <v>1</v>
      </c>
      <c r="R1001" s="814">
        <v>2</v>
      </c>
      <c r="S1001" s="819">
        <v>1</v>
      </c>
      <c r="T1001" s="818">
        <v>2</v>
      </c>
      <c r="U1001" s="820">
        <v>1</v>
      </c>
    </row>
    <row r="1002" spans="1:21" ht="14.45" customHeight="1" x14ac:dyDescent="0.2">
      <c r="A1002" s="813">
        <v>12</v>
      </c>
      <c r="B1002" s="814" t="s">
        <v>1740</v>
      </c>
      <c r="C1002" s="814" t="s">
        <v>1746</v>
      </c>
      <c r="D1002" s="815" t="s">
        <v>4046</v>
      </c>
      <c r="E1002" s="816" t="s">
        <v>1766</v>
      </c>
      <c r="F1002" s="814" t="s">
        <v>1743</v>
      </c>
      <c r="G1002" s="814" t="s">
        <v>2608</v>
      </c>
      <c r="H1002" s="814" t="s">
        <v>329</v>
      </c>
      <c r="I1002" s="814" t="s">
        <v>3096</v>
      </c>
      <c r="J1002" s="814" t="s">
        <v>3097</v>
      </c>
      <c r="K1002" s="814" t="s">
        <v>3098</v>
      </c>
      <c r="L1002" s="817">
        <v>313.89</v>
      </c>
      <c r="M1002" s="817">
        <v>2511.12</v>
      </c>
      <c r="N1002" s="814">
        <v>8</v>
      </c>
      <c r="O1002" s="818">
        <v>3</v>
      </c>
      <c r="P1002" s="817">
        <v>2511.12</v>
      </c>
      <c r="Q1002" s="819">
        <v>1</v>
      </c>
      <c r="R1002" s="814">
        <v>8</v>
      </c>
      <c r="S1002" s="819">
        <v>1</v>
      </c>
      <c r="T1002" s="818">
        <v>3</v>
      </c>
      <c r="U1002" s="820">
        <v>1</v>
      </c>
    </row>
    <row r="1003" spans="1:21" ht="14.45" customHeight="1" x14ac:dyDescent="0.2">
      <c r="A1003" s="813">
        <v>12</v>
      </c>
      <c r="B1003" s="814" t="s">
        <v>1740</v>
      </c>
      <c r="C1003" s="814" t="s">
        <v>1746</v>
      </c>
      <c r="D1003" s="815" t="s">
        <v>4046</v>
      </c>
      <c r="E1003" s="816" t="s">
        <v>1766</v>
      </c>
      <c r="F1003" s="814" t="s">
        <v>1743</v>
      </c>
      <c r="G1003" s="814" t="s">
        <v>2608</v>
      </c>
      <c r="H1003" s="814" t="s">
        <v>329</v>
      </c>
      <c r="I1003" s="814" t="s">
        <v>3099</v>
      </c>
      <c r="J1003" s="814" t="s">
        <v>3100</v>
      </c>
      <c r="K1003" s="814" t="s">
        <v>3101</v>
      </c>
      <c r="L1003" s="817">
        <v>318.27</v>
      </c>
      <c r="M1003" s="817">
        <v>4137.51</v>
      </c>
      <c r="N1003" s="814">
        <v>13</v>
      </c>
      <c r="O1003" s="818">
        <v>7</v>
      </c>
      <c r="P1003" s="817">
        <v>4137.51</v>
      </c>
      <c r="Q1003" s="819">
        <v>1</v>
      </c>
      <c r="R1003" s="814">
        <v>13</v>
      </c>
      <c r="S1003" s="819">
        <v>1</v>
      </c>
      <c r="T1003" s="818">
        <v>7</v>
      </c>
      <c r="U1003" s="820">
        <v>1</v>
      </c>
    </row>
    <row r="1004" spans="1:21" ht="14.45" customHeight="1" x14ac:dyDescent="0.2">
      <c r="A1004" s="813">
        <v>12</v>
      </c>
      <c r="B1004" s="814" t="s">
        <v>1740</v>
      </c>
      <c r="C1004" s="814" t="s">
        <v>1746</v>
      </c>
      <c r="D1004" s="815" t="s">
        <v>4046</v>
      </c>
      <c r="E1004" s="816" t="s">
        <v>1766</v>
      </c>
      <c r="F1004" s="814" t="s">
        <v>1743</v>
      </c>
      <c r="G1004" s="814" t="s">
        <v>2608</v>
      </c>
      <c r="H1004" s="814" t="s">
        <v>329</v>
      </c>
      <c r="I1004" s="814" t="s">
        <v>3102</v>
      </c>
      <c r="J1004" s="814" t="s">
        <v>3103</v>
      </c>
      <c r="K1004" s="814" t="s">
        <v>3104</v>
      </c>
      <c r="L1004" s="817">
        <v>1419.22</v>
      </c>
      <c r="M1004" s="817">
        <v>31222.84</v>
      </c>
      <c r="N1004" s="814">
        <v>22</v>
      </c>
      <c r="O1004" s="818">
        <v>4</v>
      </c>
      <c r="P1004" s="817">
        <v>31222.84</v>
      </c>
      <c r="Q1004" s="819">
        <v>1</v>
      </c>
      <c r="R1004" s="814">
        <v>22</v>
      </c>
      <c r="S1004" s="819">
        <v>1</v>
      </c>
      <c r="T1004" s="818">
        <v>4</v>
      </c>
      <c r="U1004" s="820">
        <v>1</v>
      </c>
    </row>
    <row r="1005" spans="1:21" ht="14.45" customHeight="1" x14ac:dyDescent="0.2">
      <c r="A1005" s="813">
        <v>12</v>
      </c>
      <c r="B1005" s="814" t="s">
        <v>1740</v>
      </c>
      <c r="C1005" s="814" t="s">
        <v>1746</v>
      </c>
      <c r="D1005" s="815" t="s">
        <v>4046</v>
      </c>
      <c r="E1005" s="816" t="s">
        <v>1766</v>
      </c>
      <c r="F1005" s="814" t="s">
        <v>1743</v>
      </c>
      <c r="G1005" s="814" t="s">
        <v>2608</v>
      </c>
      <c r="H1005" s="814" t="s">
        <v>329</v>
      </c>
      <c r="I1005" s="814" t="s">
        <v>3105</v>
      </c>
      <c r="J1005" s="814" t="s">
        <v>3106</v>
      </c>
      <c r="K1005" s="814" t="s">
        <v>3107</v>
      </c>
      <c r="L1005" s="817">
        <v>1052.25</v>
      </c>
      <c r="M1005" s="817">
        <v>44194.5</v>
      </c>
      <c r="N1005" s="814">
        <v>42</v>
      </c>
      <c r="O1005" s="818">
        <v>5</v>
      </c>
      <c r="P1005" s="817">
        <v>44194.5</v>
      </c>
      <c r="Q1005" s="819">
        <v>1</v>
      </c>
      <c r="R1005" s="814">
        <v>42</v>
      </c>
      <c r="S1005" s="819">
        <v>1</v>
      </c>
      <c r="T1005" s="818">
        <v>5</v>
      </c>
      <c r="U1005" s="820">
        <v>1</v>
      </c>
    </row>
    <row r="1006" spans="1:21" ht="14.45" customHeight="1" x14ac:dyDescent="0.2">
      <c r="A1006" s="813">
        <v>12</v>
      </c>
      <c r="B1006" s="814" t="s">
        <v>1740</v>
      </c>
      <c r="C1006" s="814" t="s">
        <v>1746</v>
      </c>
      <c r="D1006" s="815" t="s">
        <v>4046</v>
      </c>
      <c r="E1006" s="816" t="s">
        <v>1766</v>
      </c>
      <c r="F1006" s="814" t="s">
        <v>1743</v>
      </c>
      <c r="G1006" s="814" t="s">
        <v>2608</v>
      </c>
      <c r="H1006" s="814" t="s">
        <v>329</v>
      </c>
      <c r="I1006" s="814" t="s">
        <v>3108</v>
      </c>
      <c r="J1006" s="814" t="s">
        <v>3106</v>
      </c>
      <c r="K1006" s="814" t="s">
        <v>3109</v>
      </c>
      <c r="L1006" s="817">
        <v>1052.25</v>
      </c>
      <c r="M1006" s="817">
        <v>189405</v>
      </c>
      <c r="N1006" s="814">
        <v>180</v>
      </c>
      <c r="O1006" s="818">
        <v>26</v>
      </c>
      <c r="P1006" s="817">
        <v>119956.5</v>
      </c>
      <c r="Q1006" s="819">
        <v>0.6333333333333333</v>
      </c>
      <c r="R1006" s="814">
        <v>114</v>
      </c>
      <c r="S1006" s="819">
        <v>0.6333333333333333</v>
      </c>
      <c r="T1006" s="818">
        <v>18</v>
      </c>
      <c r="U1006" s="820">
        <v>0.69230769230769229</v>
      </c>
    </row>
    <row r="1007" spans="1:21" ht="14.45" customHeight="1" x14ac:dyDescent="0.2">
      <c r="A1007" s="813">
        <v>12</v>
      </c>
      <c r="B1007" s="814" t="s">
        <v>1740</v>
      </c>
      <c r="C1007" s="814" t="s">
        <v>1746</v>
      </c>
      <c r="D1007" s="815" t="s">
        <v>4046</v>
      </c>
      <c r="E1007" s="816" t="s">
        <v>1766</v>
      </c>
      <c r="F1007" s="814" t="s">
        <v>1743</v>
      </c>
      <c r="G1007" s="814" t="s">
        <v>2608</v>
      </c>
      <c r="H1007" s="814" t="s">
        <v>329</v>
      </c>
      <c r="I1007" s="814" t="s">
        <v>3110</v>
      </c>
      <c r="J1007" s="814" t="s">
        <v>3111</v>
      </c>
      <c r="K1007" s="814" t="s">
        <v>3112</v>
      </c>
      <c r="L1007" s="817">
        <v>3435.47</v>
      </c>
      <c r="M1007" s="817">
        <v>96193.16</v>
      </c>
      <c r="N1007" s="814">
        <v>28</v>
      </c>
      <c r="O1007" s="818">
        <v>12</v>
      </c>
      <c r="P1007" s="817">
        <v>68709.400000000009</v>
      </c>
      <c r="Q1007" s="819">
        <v>0.7142857142857143</v>
      </c>
      <c r="R1007" s="814">
        <v>20</v>
      </c>
      <c r="S1007" s="819">
        <v>0.7142857142857143</v>
      </c>
      <c r="T1007" s="818">
        <v>9</v>
      </c>
      <c r="U1007" s="820">
        <v>0.75</v>
      </c>
    </row>
    <row r="1008" spans="1:21" ht="14.45" customHeight="1" x14ac:dyDescent="0.2">
      <c r="A1008" s="813">
        <v>12</v>
      </c>
      <c r="B1008" s="814" t="s">
        <v>1740</v>
      </c>
      <c r="C1008" s="814" t="s">
        <v>1746</v>
      </c>
      <c r="D1008" s="815" t="s">
        <v>4046</v>
      </c>
      <c r="E1008" s="816" t="s">
        <v>1766</v>
      </c>
      <c r="F1008" s="814" t="s">
        <v>1743</v>
      </c>
      <c r="G1008" s="814" t="s">
        <v>2608</v>
      </c>
      <c r="H1008" s="814" t="s">
        <v>329</v>
      </c>
      <c r="I1008" s="814" t="s">
        <v>3110</v>
      </c>
      <c r="J1008" s="814" t="s">
        <v>3111</v>
      </c>
      <c r="K1008" s="814" t="s">
        <v>3112</v>
      </c>
      <c r="L1008" s="817">
        <v>3538.53</v>
      </c>
      <c r="M1008" s="817">
        <v>113232.95999999999</v>
      </c>
      <c r="N1008" s="814">
        <v>32</v>
      </c>
      <c r="O1008" s="818">
        <v>14</v>
      </c>
      <c r="P1008" s="817">
        <v>56616.479999999996</v>
      </c>
      <c r="Q1008" s="819">
        <v>0.5</v>
      </c>
      <c r="R1008" s="814">
        <v>16</v>
      </c>
      <c r="S1008" s="819">
        <v>0.5</v>
      </c>
      <c r="T1008" s="818">
        <v>8</v>
      </c>
      <c r="U1008" s="820">
        <v>0.5714285714285714</v>
      </c>
    </row>
    <row r="1009" spans="1:21" ht="14.45" customHeight="1" x14ac:dyDescent="0.2">
      <c r="A1009" s="813">
        <v>12</v>
      </c>
      <c r="B1009" s="814" t="s">
        <v>1740</v>
      </c>
      <c r="C1009" s="814" t="s">
        <v>1746</v>
      </c>
      <c r="D1009" s="815" t="s">
        <v>4046</v>
      </c>
      <c r="E1009" s="816" t="s">
        <v>1766</v>
      </c>
      <c r="F1009" s="814" t="s">
        <v>1743</v>
      </c>
      <c r="G1009" s="814" t="s">
        <v>2608</v>
      </c>
      <c r="H1009" s="814" t="s">
        <v>329</v>
      </c>
      <c r="I1009" s="814" t="s">
        <v>3113</v>
      </c>
      <c r="J1009" s="814" t="s">
        <v>3111</v>
      </c>
      <c r="K1009" s="814" t="s">
        <v>3114</v>
      </c>
      <c r="L1009" s="817">
        <v>3435.47</v>
      </c>
      <c r="M1009" s="817">
        <v>10306.41</v>
      </c>
      <c r="N1009" s="814">
        <v>3</v>
      </c>
      <c r="O1009" s="818">
        <v>1</v>
      </c>
      <c r="P1009" s="817">
        <v>10306.41</v>
      </c>
      <c r="Q1009" s="819">
        <v>1</v>
      </c>
      <c r="R1009" s="814">
        <v>3</v>
      </c>
      <c r="S1009" s="819">
        <v>1</v>
      </c>
      <c r="T1009" s="818">
        <v>1</v>
      </c>
      <c r="U1009" s="820">
        <v>1</v>
      </c>
    </row>
    <row r="1010" spans="1:21" ht="14.45" customHeight="1" x14ac:dyDescent="0.2">
      <c r="A1010" s="813">
        <v>12</v>
      </c>
      <c r="B1010" s="814" t="s">
        <v>1740</v>
      </c>
      <c r="C1010" s="814" t="s">
        <v>1746</v>
      </c>
      <c r="D1010" s="815" t="s">
        <v>4046</v>
      </c>
      <c r="E1010" s="816" t="s">
        <v>1766</v>
      </c>
      <c r="F1010" s="814" t="s">
        <v>1743</v>
      </c>
      <c r="G1010" s="814" t="s">
        <v>2608</v>
      </c>
      <c r="H1010" s="814" t="s">
        <v>329</v>
      </c>
      <c r="I1010" s="814" t="s">
        <v>3113</v>
      </c>
      <c r="J1010" s="814" t="s">
        <v>3111</v>
      </c>
      <c r="K1010" s="814" t="s">
        <v>3114</v>
      </c>
      <c r="L1010" s="817">
        <v>3538.53</v>
      </c>
      <c r="M1010" s="817">
        <v>38923.83</v>
      </c>
      <c r="N1010" s="814">
        <v>11</v>
      </c>
      <c r="O1010" s="818">
        <v>4</v>
      </c>
      <c r="P1010" s="817">
        <v>31846.77</v>
      </c>
      <c r="Q1010" s="819">
        <v>0.81818181818181812</v>
      </c>
      <c r="R1010" s="814">
        <v>9</v>
      </c>
      <c r="S1010" s="819">
        <v>0.81818181818181823</v>
      </c>
      <c r="T1010" s="818">
        <v>3</v>
      </c>
      <c r="U1010" s="820">
        <v>0.75</v>
      </c>
    </row>
    <row r="1011" spans="1:21" ht="14.45" customHeight="1" x14ac:dyDescent="0.2">
      <c r="A1011" s="813">
        <v>12</v>
      </c>
      <c r="B1011" s="814" t="s">
        <v>1740</v>
      </c>
      <c r="C1011" s="814" t="s">
        <v>1746</v>
      </c>
      <c r="D1011" s="815" t="s">
        <v>4046</v>
      </c>
      <c r="E1011" s="816" t="s">
        <v>1766</v>
      </c>
      <c r="F1011" s="814" t="s">
        <v>1743</v>
      </c>
      <c r="G1011" s="814" t="s">
        <v>2608</v>
      </c>
      <c r="H1011" s="814" t="s">
        <v>329</v>
      </c>
      <c r="I1011" s="814" t="s">
        <v>3115</v>
      </c>
      <c r="J1011" s="814" t="s">
        <v>3116</v>
      </c>
      <c r="K1011" s="814" t="s">
        <v>3117</v>
      </c>
      <c r="L1011" s="817">
        <v>131.82</v>
      </c>
      <c r="M1011" s="817">
        <v>1450.0199999999998</v>
      </c>
      <c r="N1011" s="814">
        <v>11</v>
      </c>
      <c r="O1011" s="818">
        <v>9</v>
      </c>
      <c r="P1011" s="817">
        <v>1450.0199999999998</v>
      </c>
      <c r="Q1011" s="819">
        <v>1</v>
      </c>
      <c r="R1011" s="814">
        <v>11</v>
      </c>
      <c r="S1011" s="819">
        <v>1</v>
      </c>
      <c r="T1011" s="818">
        <v>9</v>
      </c>
      <c r="U1011" s="820">
        <v>1</v>
      </c>
    </row>
    <row r="1012" spans="1:21" ht="14.45" customHeight="1" x14ac:dyDescent="0.2">
      <c r="A1012" s="813">
        <v>12</v>
      </c>
      <c r="B1012" s="814" t="s">
        <v>1740</v>
      </c>
      <c r="C1012" s="814" t="s">
        <v>1746</v>
      </c>
      <c r="D1012" s="815" t="s">
        <v>4046</v>
      </c>
      <c r="E1012" s="816" t="s">
        <v>1766</v>
      </c>
      <c r="F1012" s="814" t="s">
        <v>1743</v>
      </c>
      <c r="G1012" s="814" t="s">
        <v>2608</v>
      </c>
      <c r="H1012" s="814" t="s">
        <v>329</v>
      </c>
      <c r="I1012" s="814" t="s">
        <v>3118</v>
      </c>
      <c r="J1012" s="814" t="s">
        <v>3119</v>
      </c>
      <c r="K1012" s="814" t="s">
        <v>3120</v>
      </c>
      <c r="L1012" s="817">
        <v>1797.87</v>
      </c>
      <c r="M1012" s="817">
        <v>95287.109999999986</v>
      </c>
      <c r="N1012" s="814">
        <v>53</v>
      </c>
      <c r="O1012" s="818">
        <v>9</v>
      </c>
      <c r="P1012" s="817">
        <v>95287.109999999986</v>
      </c>
      <c r="Q1012" s="819">
        <v>1</v>
      </c>
      <c r="R1012" s="814">
        <v>53</v>
      </c>
      <c r="S1012" s="819">
        <v>1</v>
      </c>
      <c r="T1012" s="818">
        <v>9</v>
      </c>
      <c r="U1012" s="820">
        <v>1</v>
      </c>
    </row>
    <row r="1013" spans="1:21" ht="14.45" customHeight="1" x14ac:dyDescent="0.2">
      <c r="A1013" s="813">
        <v>12</v>
      </c>
      <c r="B1013" s="814" t="s">
        <v>1740</v>
      </c>
      <c r="C1013" s="814" t="s">
        <v>1746</v>
      </c>
      <c r="D1013" s="815" t="s">
        <v>4046</v>
      </c>
      <c r="E1013" s="816" t="s">
        <v>1766</v>
      </c>
      <c r="F1013" s="814" t="s">
        <v>1743</v>
      </c>
      <c r="G1013" s="814" t="s">
        <v>2608</v>
      </c>
      <c r="H1013" s="814" t="s">
        <v>329</v>
      </c>
      <c r="I1013" s="814" t="s">
        <v>3121</v>
      </c>
      <c r="J1013" s="814" t="s">
        <v>3122</v>
      </c>
      <c r="K1013" s="814" t="s">
        <v>3123</v>
      </c>
      <c r="L1013" s="817">
        <v>2116</v>
      </c>
      <c r="M1013" s="817">
        <v>6348</v>
      </c>
      <c r="N1013" s="814">
        <v>3</v>
      </c>
      <c r="O1013" s="818">
        <v>1</v>
      </c>
      <c r="P1013" s="817"/>
      <c r="Q1013" s="819">
        <v>0</v>
      </c>
      <c r="R1013" s="814"/>
      <c r="S1013" s="819">
        <v>0</v>
      </c>
      <c r="T1013" s="818"/>
      <c r="U1013" s="820">
        <v>0</v>
      </c>
    </row>
    <row r="1014" spans="1:21" ht="14.45" customHeight="1" x14ac:dyDescent="0.2">
      <c r="A1014" s="813">
        <v>12</v>
      </c>
      <c r="B1014" s="814" t="s">
        <v>1740</v>
      </c>
      <c r="C1014" s="814" t="s">
        <v>1746</v>
      </c>
      <c r="D1014" s="815" t="s">
        <v>4046</v>
      </c>
      <c r="E1014" s="816" t="s">
        <v>1766</v>
      </c>
      <c r="F1014" s="814" t="s">
        <v>1743</v>
      </c>
      <c r="G1014" s="814" t="s">
        <v>2608</v>
      </c>
      <c r="H1014" s="814" t="s">
        <v>329</v>
      </c>
      <c r="I1014" s="814" t="s">
        <v>3124</v>
      </c>
      <c r="J1014" s="814" t="s">
        <v>3125</v>
      </c>
      <c r="K1014" s="814" t="s">
        <v>3126</v>
      </c>
      <c r="L1014" s="817">
        <v>1090.06</v>
      </c>
      <c r="M1014" s="817">
        <v>287775.83999999991</v>
      </c>
      <c r="N1014" s="814">
        <v>264</v>
      </c>
      <c r="O1014" s="818">
        <v>43</v>
      </c>
      <c r="P1014" s="817">
        <v>287775.83999999991</v>
      </c>
      <c r="Q1014" s="819">
        <v>1</v>
      </c>
      <c r="R1014" s="814">
        <v>264</v>
      </c>
      <c r="S1014" s="819">
        <v>1</v>
      </c>
      <c r="T1014" s="818">
        <v>43</v>
      </c>
      <c r="U1014" s="820">
        <v>1</v>
      </c>
    </row>
    <row r="1015" spans="1:21" ht="14.45" customHeight="1" x14ac:dyDescent="0.2">
      <c r="A1015" s="813">
        <v>12</v>
      </c>
      <c r="B1015" s="814" t="s">
        <v>1740</v>
      </c>
      <c r="C1015" s="814" t="s">
        <v>1746</v>
      </c>
      <c r="D1015" s="815" t="s">
        <v>4046</v>
      </c>
      <c r="E1015" s="816" t="s">
        <v>1766</v>
      </c>
      <c r="F1015" s="814" t="s">
        <v>1743</v>
      </c>
      <c r="G1015" s="814" t="s">
        <v>2608</v>
      </c>
      <c r="H1015" s="814" t="s">
        <v>329</v>
      </c>
      <c r="I1015" s="814" t="s">
        <v>2824</v>
      </c>
      <c r="J1015" s="814" t="s">
        <v>2631</v>
      </c>
      <c r="K1015" s="814" t="s">
        <v>2825</v>
      </c>
      <c r="L1015" s="817">
        <v>3174.98</v>
      </c>
      <c r="M1015" s="817">
        <v>15874.900000000001</v>
      </c>
      <c r="N1015" s="814">
        <v>5</v>
      </c>
      <c r="O1015" s="818">
        <v>3</v>
      </c>
      <c r="P1015" s="817">
        <v>15874.900000000001</v>
      </c>
      <c r="Q1015" s="819">
        <v>1</v>
      </c>
      <c r="R1015" s="814">
        <v>5</v>
      </c>
      <c r="S1015" s="819">
        <v>1</v>
      </c>
      <c r="T1015" s="818">
        <v>3</v>
      </c>
      <c r="U1015" s="820">
        <v>1</v>
      </c>
    </row>
    <row r="1016" spans="1:21" ht="14.45" customHeight="1" x14ac:dyDescent="0.2">
      <c r="A1016" s="813">
        <v>12</v>
      </c>
      <c r="B1016" s="814" t="s">
        <v>1740</v>
      </c>
      <c r="C1016" s="814" t="s">
        <v>1746</v>
      </c>
      <c r="D1016" s="815" t="s">
        <v>4046</v>
      </c>
      <c r="E1016" s="816" t="s">
        <v>1766</v>
      </c>
      <c r="F1016" s="814" t="s">
        <v>1743</v>
      </c>
      <c r="G1016" s="814" t="s">
        <v>2608</v>
      </c>
      <c r="H1016" s="814" t="s">
        <v>329</v>
      </c>
      <c r="I1016" s="814" t="s">
        <v>2826</v>
      </c>
      <c r="J1016" s="814" t="s">
        <v>2827</v>
      </c>
      <c r="K1016" s="814" t="s">
        <v>2828</v>
      </c>
      <c r="L1016" s="817">
        <v>644.26</v>
      </c>
      <c r="M1016" s="817">
        <v>5798.34</v>
      </c>
      <c r="N1016" s="814">
        <v>9</v>
      </c>
      <c r="O1016" s="818">
        <v>1</v>
      </c>
      <c r="P1016" s="817">
        <v>5798.34</v>
      </c>
      <c r="Q1016" s="819">
        <v>1</v>
      </c>
      <c r="R1016" s="814">
        <v>9</v>
      </c>
      <c r="S1016" s="819">
        <v>1</v>
      </c>
      <c r="T1016" s="818">
        <v>1</v>
      </c>
      <c r="U1016" s="820">
        <v>1</v>
      </c>
    </row>
    <row r="1017" spans="1:21" ht="14.45" customHeight="1" x14ac:dyDescent="0.2">
      <c r="A1017" s="813">
        <v>12</v>
      </c>
      <c r="B1017" s="814" t="s">
        <v>1740</v>
      </c>
      <c r="C1017" s="814" t="s">
        <v>1746</v>
      </c>
      <c r="D1017" s="815" t="s">
        <v>4046</v>
      </c>
      <c r="E1017" s="816" t="s">
        <v>1766</v>
      </c>
      <c r="F1017" s="814" t="s">
        <v>1743</v>
      </c>
      <c r="G1017" s="814" t="s">
        <v>2608</v>
      </c>
      <c r="H1017" s="814" t="s">
        <v>329</v>
      </c>
      <c r="I1017" s="814" t="s">
        <v>2903</v>
      </c>
      <c r="J1017" s="814" t="s">
        <v>2634</v>
      </c>
      <c r="K1017" s="814" t="s">
        <v>2904</v>
      </c>
      <c r="L1017" s="817">
        <v>1052.25</v>
      </c>
      <c r="M1017" s="817">
        <v>34724.25</v>
      </c>
      <c r="N1017" s="814">
        <v>33</v>
      </c>
      <c r="O1017" s="818">
        <v>6</v>
      </c>
      <c r="P1017" s="817">
        <v>34724.25</v>
      </c>
      <c r="Q1017" s="819">
        <v>1</v>
      </c>
      <c r="R1017" s="814">
        <v>33</v>
      </c>
      <c r="S1017" s="819">
        <v>1</v>
      </c>
      <c r="T1017" s="818">
        <v>6</v>
      </c>
      <c r="U1017" s="820">
        <v>1</v>
      </c>
    </row>
    <row r="1018" spans="1:21" ht="14.45" customHeight="1" x14ac:dyDescent="0.2">
      <c r="A1018" s="813">
        <v>12</v>
      </c>
      <c r="B1018" s="814" t="s">
        <v>1740</v>
      </c>
      <c r="C1018" s="814" t="s">
        <v>1746</v>
      </c>
      <c r="D1018" s="815" t="s">
        <v>4046</v>
      </c>
      <c r="E1018" s="816" t="s">
        <v>1766</v>
      </c>
      <c r="F1018" s="814" t="s">
        <v>1743</v>
      </c>
      <c r="G1018" s="814" t="s">
        <v>2608</v>
      </c>
      <c r="H1018" s="814" t="s">
        <v>329</v>
      </c>
      <c r="I1018" s="814" t="s">
        <v>2758</v>
      </c>
      <c r="J1018" s="814" t="s">
        <v>2759</v>
      </c>
      <c r="K1018" s="814" t="s">
        <v>2760</v>
      </c>
      <c r="L1018" s="817">
        <v>589.99</v>
      </c>
      <c r="M1018" s="817">
        <v>589.99</v>
      </c>
      <c r="N1018" s="814">
        <v>1</v>
      </c>
      <c r="O1018" s="818">
        <v>1</v>
      </c>
      <c r="P1018" s="817">
        <v>589.99</v>
      </c>
      <c r="Q1018" s="819">
        <v>1</v>
      </c>
      <c r="R1018" s="814">
        <v>1</v>
      </c>
      <c r="S1018" s="819">
        <v>1</v>
      </c>
      <c r="T1018" s="818">
        <v>1</v>
      </c>
      <c r="U1018" s="820">
        <v>1</v>
      </c>
    </row>
    <row r="1019" spans="1:21" ht="14.45" customHeight="1" x14ac:dyDescent="0.2">
      <c r="A1019" s="813">
        <v>12</v>
      </c>
      <c r="B1019" s="814" t="s">
        <v>1740</v>
      </c>
      <c r="C1019" s="814" t="s">
        <v>1746</v>
      </c>
      <c r="D1019" s="815" t="s">
        <v>4046</v>
      </c>
      <c r="E1019" s="816" t="s">
        <v>1766</v>
      </c>
      <c r="F1019" s="814" t="s">
        <v>1743</v>
      </c>
      <c r="G1019" s="814" t="s">
        <v>2608</v>
      </c>
      <c r="H1019" s="814" t="s">
        <v>329</v>
      </c>
      <c r="I1019" s="814" t="s">
        <v>3127</v>
      </c>
      <c r="J1019" s="814" t="s">
        <v>3128</v>
      </c>
      <c r="K1019" s="814" t="s">
        <v>3129</v>
      </c>
      <c r="L1019" s="817">
        <v>1514.92</v>
      </c>
      <c r="M1019" s="817">
        <v>13634.28</v>
      </c>
      <c r="N1019" s="814">
        <v>9</v>
      </c>
      <c r="O1019" s="818">
        <v>2</v>
      </c>
      <c r="P1019" s="817">
        <v>13634.28</v>
      </c>
      <c r="Q1019" s="819">
        <v>1</v>
      </c>
      <c r="R1019" s="814">
        <v>9</v>
      </c>
      <c r="S1019" s="819">
        <v>1</v>
      </c>
      <c r="T1019" s="818">
        <v>2</v>
      </c>
      <c r="U1019" s="820">
        <v>1</v>
      </c>
    </row>
    <row r="1020" spans="1:21" ht="14.45" customHeight="1" x14ac:dyDescent="0.2">
      <c r="A1020" s="813">
        <v>12</v>
      </c>
      <c r="B1020" s="814" t="s">
        <v>1740</v>
      </c>
      <c r="C1020" s="814" t="s">
        <v>1746</v>
      </c>
      <c r="D1020" s="815" t="s">
        <v>4046</v>
      </c>
      <c r="E1020" s="816" t="s">
        <v>1766</v>
      </c>
      <c r="F1020" s="814" t="s">
        <v>1743</v>
      </c>
      <c r="G1020" s="814" t="s">
        <v>2608</v>
      </c>
      <c r="H1020" s="814" t="s">
        <v>329</v>
      </c>
      <c r="I1020" s="814" t="s">
        <v>3130</v>
      </c>
      <c r="J1020" s="814" t="s">
        <v>3131</v>
      </c>
      <c r="K1020" s="814" t="s">
        <v>3132</v>
      </c>
      <c r="L1020" s="817">
        <v>186.03</v>
      </c>
      <c r="M1020" s="817">
        <v>186.03</v>
      </c>
      <c r="N1020" s="814">
        <v>1</v>
      </c>
      <c r="O1020" s="818">
        <v>1</v>
      </c>
      <c r="P1020" s="817">
        <v>186.03</v>
      </c>
      <c r="Q1020" s="819">
        <v>1</v>
      </c>
      <c r="R1020" s="814">
        <v>1</v>
      </c>
      <c r="S1020" s="819">
        <v>1</v>
      </c>
      <c r="T1020" s="818">
        <v>1</v>
      </c>
      <c r="U1020" s="820">
        <v>1</v>
      </c>
    </row>
    <row r="1021" spans="1:21" ht="14.45" customHeight="1" x14ac:dyDescent="0.2">
      <c r="A1021" s="813">
        <v>12</v>
      </c>
      <c r="B1021" s="814" t="s">
        <v>1740</v>
      </c>
      <c r="C1021" s="814" t="s">
        <v>1746</v>
      </c>
      <c r="D1021" s="815" t="s">
        <v>4046</v>
      </c>
      <c r="E1021" s="816" t="s">
        <v>1766</v>
      </c>
      <c r="F1021" s="814" t="s">
        <v>1743</v>
      </c>
      <c r="G1021" s="814" t="s">
        <v>2608</v>
      </c>
      <c r="H1021" s="814" t="s">
        <v>329</v>
      </c>
      <c r="I1021" s="814" t="s">
        <v>3133</v>
      </c>
      <c r="J1021" s="814" t="s">
        <v>3134</v>
      </c>
      <c r="K1021" s="814" t="s">
        <v>3135</v>
      </c>
      <c r="L1021" s="817">
        <v>1610</v>
      </c>
      <c r="M1021" s="817">
        <v>19320</v>
      </c>
      <c r="N1021" s="814">
        <v>12</v>
      </c>
      <c r="O1021" s="818">
        <v>2</v>
      </c>
      <c r="P1021" s="817">
        <v>19320</v>
      </c>
      <c r="Q1021" s="819">
        <v>1</v>
      </c>
      <c r="R1021" s="814">
        <v>12</v>
      </c>
      <c r="S1021" s="819">
        <v>1</v>
      </c>
      <c r="T1021" s="818">
        <v>2</v>
      </c>
      <c r="U1021" s="820">
        <v>1</v>
      </c>
    </row>
    <row r="1022" spans="1:21" ht="14.45" customHeight="1" x14ac:dyDescent="0.2">
      <c r="A1022" s="813">
        <v>12</v>
      </c>
      <c r="B1022" s="814" t="s">
        <v>1740</v>
      </c>
      <c r="C1022" s="814" t="s">
        <v>1746</v>
      </c>
      <c r="D1022" s="815" t="s">
        <v>4046</v>
      </c>
      <c r="E1022" s="816" t="s">
        <v>1766</v>
      </c>
      <c r="F1022" s="814" t="s">
        <v>1743</v>
      </c>
      <c r="G1022" s="814" t="s">
        <v>2608</v>
      </c>
      <c r="H1022" s="814" t="s">
        <v>329</v>
      </c>
      <c r="I1022" s="814" t="s">
        <v>3136</v>
      </c>
      <c r="J1022" s="814" t="s">
        <v>3137</v>
      </c>
      <c r="K1022" s="814" t="s">
        <v>3138</v>
      </c>
      <c r="L1022" s="817">
        <v>1060.8900000000001</v>
      </c>
      <c r="M1022" s="817">
        <v>2121.7800000000002</v>
      </c>
      <c r="N1022" s="814">
        <v>2</v>
      </c>
      <c r="O1022" s="818">
        <v>1</v>
      </c>
      <c r="P1022" s="817">
        <v>2121.7800000000002</v>
      </c>
      <c r="Q1022" s="819">
        <v>1</v>
      </c>
      <c r="R1022" s="814">
        <v>2</v>
      </c>
      <c r="S1022" s="819">
        <v>1</v>
      </c>
      <c r="T1022" s="818">
        <v>1</v>
      </c>
      <c r="U1022" s="820">
        <v>1</v>
      </c>
    </row>
    <row r="1023" spans="1:21" ht="14.45" customHeight="1" x14ac:dyDescent="0.2">
      <c r="A1023" s="813">
        <v>12</v>
      </c>
      <c r="B1023" s="814" t="s">
        <v>1740</v>
      </c>
      <c r="C1023" s="814" t="s">
        <v>1746</v>
      </c>
      <c r="D1023" s="815" t="s">
        <v>4046</v>
      </c>
      <c r="E1023" s="816" t="s">
        <v>1766</v>
      </c>
      <c r="F1023" s="814" t="s">
        <v>1743</v>
      </c>
      <c r="G1023" s="814" t="s">
        <v>2608</v>
      </c>
      <c r="H1023" s="814" t="s">
        <v>329</v>
      </c>
      <c r="I1023" s="814" t="s">
        <v>3139</v>
      </c>
      <c r="J1023" s="814" t="s">
        <v>3140</v>
      </c>
      <c r="K1023" s="814" t="s">
        <v>3141</v>
      </c>
      <c r="L1023" s="817">
        <v>3001.5</v>
      </c>
      <c r="M1023" s="817">
        <v>39019.5</v>
      </c>
      <c r="N1023" s="814">
        <v>13</v>
      </c>
      <c r="O1023" s="818">
        <v>4</v>
      </c>
      <c r="P1023" s="817">
        <v>39019.5</v>
      </c>
      <c r="Q1023" s="819">
        <v>1</v>
      </c>
      <c r="R1023" s="814">
        <v>13</v>
      </c>
      <c r="S1023" s="819">
        <v>1</v>
      </c>
      <c r="T1023" s="818">
        <v>4</v>
      </c>
      <c r="U1023" s="820">
        <v>1</v>
      </c>
    </row>
    <row r="1024" spans="1:21" ht="14.45" customHeight="1" x14ac:dyDescent="0.2">
      <c r="A1024" s="813">
        <v>12</v>
      </c>
      <c r="B1024" s="814" t="s">
        <v>1740</v>
      </c>
      <c r="C1024" s="814" t="s">
        <v>1746</v>
      </c>
      <c r="D1024" s="815" t="s">
        <v>4046</v>
      </c>
      <c r="E1024" s="816" t="s">
        <v>1766</v>
      </c>
      <c r="F1024" s="814" t="s">
        <v>1743</v>
      </c>
      <c r="G1024" s="814" t="s">
        <v>2608</v>
      </c>
      <c r="H1024" s="814" t="s">
        <v>329</v>
      </c>
      <c r="I1024" s="814" t="s">
        <v>3142</v>
      </c>
      <c r="J1024" s="814" t="s">
        <v>3143</v>
      </c>
      <c r="K1024" s="814" t="s">
        <v>3144</v>
      </c>
      <c r="L1024" s="817">
        <v>1499.69</v>
      </c>
      <c r="M1024" s="817">
        <v>13497.210000000001</v>
      </c>
      <c r="N1024" s="814">
        <v>9</v>
      </c>
      <c r="O1024" s="818">
        <v>1</v>
      </c>
      <c r="P1024" s="817">
        <v>13497.210000000001</v>
      </c>
      <c r="Q1024" s="819">
        <v>1</v>
      </c>
      <c r="R1024" s="814">
        <v>9</v>
      </c>
      <c r="S1024" s="819">
        <v>1</v>
      </c>
      <c r="T1024" s="818">
        <v>1</v>
      </c>
      <c r="U1024" s="820">
        <v>1</v>
      </c>
    </row>
    <row r="1025" spans="1:21" ht="14.45" customHeight="1" x14ac:dyDescent="0.2">
      <c r="A1025" s="813">
        <v>12</v>
      </c>
      <c r="B1025" s="814" t="s">
        <v>1740</v>
      </c>
      <c r="C1025" s="814" t="s">
        <v>1746</v>
      </c>
      <c r="D1025" s="815" t="s">
        <v>4046</v>
      </c>
      <c r="E1025" s="816" t="s">
        <v>1766</v>
      </c>
      <c r="F1025" s="814" t="s">
        <v>1743</v>
      </c>
      <c r="G1025" s="814" t="s">
        <v>2608</v>
      </c>
      <c r="H1025" s="814" t="s">
        <v>329</v>
      </c>
      <c r="I1025" s="814" t="s">
        <v>3145</v>
      </c>
      <c r="J1025" s="814" t="s">
        <v>3088</v>
      </c>
      <c r="K1025" s="814" t="s">
        <v>3146</v>
      </c>
      <c r="L1025" s="817">
        <v>1052.25</v>
      </c>
      <c r="M1025" s="817">
        <v>79971</v>
      </c>
      <c r="N1025" s="814">
        <v>76</v>
      </c>
      <c r="O1025" s="818">
        <v>10</v>
      </c>
      <c r="P1025" s="817">
        <v>79971</v>
      </c>
      <c r="Q1025" s="819">
        <v>1</v>
      </c>
      <c r="R1025" s="814">
        <v>76</v>
      </c>
      <c r="S1025" s="819">
        <v>1</v>
      </c>
      <c r="T1025" s="818">
        <v>10</v>
      </c>
      <c r="U1025" s="820">
        <v>1</v>
      </c>
    </row>
    <row r="1026" spans="1:21" ht="14.45" customHeight="1" x14ac:dyDescent="0.2">
      <c r="A1026" s="813">
        <v>12</v>
      </c>
      <c r="B1026" s="814" t="s">
        <v>1740</v>
      </c>
      <c r="C1026" s="814" t="s">
        <v>1746</v>
      </c>
      <c r="D1026" s="815" t="s">
        <v>4046</v>
      </c>
      <c r="E1026" s="816" t="s">
        <v>1766</v>
      </c>
      <c r="F1026" s="814" t="s">
        <v>1743</v>
      </c>
      <c r="G1026" s="814" t="s">
        <v>2608</v>
      </c>
      <c r="H1026" s="814" t="s">
        <v>329</v>
      </c>
      <c r="I1026" s="814" t="s">
        <v>3147</v>
      </c>
      <c r="J1026" s="814" t="s">
        <v>3148</v>
      </c>
      <c r="K1026" s="814" t="s">
        <v>3149</v>
      </c>
      <c r="L1026" s="817">
        <v>300.14999999999998</v>
      </c>
      <c r="M1026" s="817">
        <v>2101.0499999999997</v>
      </c>
      <c r="N1026" s="814">
        <v>7</v>
      </c>
      <c r="O1026" s="818">
        <v>7</v>
      </c>
      <c r="P1026" s="817">
        <v>1800.8999999999999</v>
      </c>
      <c r="Q1026" s="819">
        <v>0.85714285714285721</v>
      </c>
      <c r="R1026" s="814">
        <v>6</v>
      </c>
      <c r="S1026" s="819">
        <v>0.8571428571428571</v>
      </c>
      <c r="T1026" s="818">
        <v>6</v>
      </c>
      <c r="U1026" s="820">
        <v>0.8571428571428571</v>
      </c>
    </row>
    <row r="1027" spans="1:21" ht="14.45" customHeight="1" x14ac:dyDescent="0.2">
      <c r="A1027" s="813">
        <v>12</v>
      </c>
      <c r="B1027" s="814" t="s">
        <v>1740</v>
      </c>
      <c r="C1027" s="814" t="s">
        <v>1746</v>
      </c>
      <c r="D1027" s="815" t="s">
        <v>4046</v>
      </c>
      <c r="E1027" s="816" t="s">
        <v>1766</v>
      </c>
      <c r="F1027" s="814" t="s">
        <v>1743</v>
      </c>
      <c r="G1027" s="814" t="s">
        <v>2608</v>
      </c>
      <c r="H1027" s="814" t="s">
        <v>329</v>
      </c>
      <c r="I1027" s="814" t="s">
        <v>3150</v>
      </c>
      <c r="J1027" s="814" t="s">
        <v>3151</v>
      </c>
      <c r="K1027" s="814" t="s">
        <v>3152</v>
      </c>
      <c r="L1027" s="817">
        <v>538.20000000000005</v>
      </c>
      <c r="M1027" s="817">
        <v>8611.2000000000007</v>
      </c>
      <c r="N1027" s="814">
        <v>16</v>
      </c>
      <c r="O1027" s="818">
        <v>7</v>
      </c>
      <c r="P1027" s="817">
        <v>5382</v>
      </c>
      <c r="Q1027" s="819">
        <v>0.625</v>
      </c>
      <c r="R1027" s="814">
        <v>10</v>
      </c>
      <c r="S1027" s="819">
        <v>0.625</v>
      </c>
      <c r="T1027" s="818">
        <v>5</v>
      </c>
      <c r="U1027" s="820">
        <v>0.7142857142857143</v>
      </c>
    </row>
    <row r="1028" spans="1:21" ht="14.45" customHeight="1" x14ac:dyDescent="0.2">
      <c r="A1028" s="813">
        <v>12</v>
      </c>
      <c r="B1028" s="814" t="s">
        <v>1740</v>
      </c>
      <c r="C1028" s="814" t="s">
        <v>1746</v>
      </c>
      <c r="D1028" s="815" t="s">
        <v>4046</v>
      </c>
      <c r="E1028" s="816" t="s">
        <v>1766</v>
      </c>
      <c r="F1028" s="814" t="s">
        <v>1743</v>
      </c>
      <c r="G1028" s="814" t="s">
        <v>2608</v>
      </c>
      <c r="H1028" s="814" t="s">
        <v>329</v>
      </c>
      <c r="I1028" s="814" t="s">
        <v>3153</v>
      </c>
      <c r="J1028" s="814" t="s">
        <v>3154</v>
      </c>
      <c r="K1028" s="814" t="s">
        <v>3155</v>
      </c>
      <c r="L1028" s="817">
        <v>1500.75</v>
      </c>
      <c r="M1028" s="817">
        <v>34517.25</v>
      </c>
      <c r="N1028" s="814">
        <v>23</v>
      </c>
      <c r="O1028" s="818">
        <v>4</v>
      </c>
      <c r="P1028" s="817">
        <v>34517.25</v>
      </c>
      <c r="Q1028" s="819">
        <v>1</v>
      </c>
      <c r="R1028" s="814">
        <v>23</v>
      </c>
      <c r="S1028" s="819">
        <v>1</v>
      </c>
      <c r="T1028" s="818">
        <v>4</v>
      </c>
      <c r="U1028" s="820">
        <v>1</v>
      </c>
    </row>
    <row r="1029" spans="1:21" ht="14.45" customHeight="1" x14ac:dyDescent="0.2">
      <c r="A1029" s="813">
        <v>12</v>
      </c>
      <c r="B1029" s="814" t="s">
        <v>1740</v>
      </c>
      <c r="C1029" s="814" t="s">
        <v>1746</v>
      </c>
      <c r="D1029" s="815" t="s">
        <v>4046</v>
      </c>
      <c r="E1029" s="816" t="s">
        <v>1766</v>
      </c>
      <c r="F1029" s="814" t="s">
        <v>1743</v>
      </c>
      <c r="G1029" s="814" t="s">
        <v>2608</v>
      </c>
      <c r="H1029" s="814" t="s">
        <v>329</v>
      </c>
      <c r="I1029" s="814" t="s">
        <v>3156</v>
      </c>
      <c r="J1029" s="814" t="s">
        <v>3157</v>
      </c>
      <c r="K1029" s="814" t="s">
        <v>3158</v>
      </c>
      <c r="L1029" s="817">
        <v>2350.59</v>
      </c>
      <c r="M1029" s="817">
        <v>56414.16</v>
      </c>
      <c r="N1029" s="814">
        <v>24</v>
      </c>
      <c r="O1029" s="818">
        <v>4</v>
      </c>
      <c r="P1029" s="817"/>
      <c r="Q1029" s="819">
        <v>0</v>
      </c>
      <c r="R1029" s="814"/>
      <c r="S1029" s="819">
        <v>0</v>
      </c>
      <c r="T1029" s="818"/>
      <c r="U1029" s="820">
        <v>0</v>
      </c>
    </row>
    <row r="1030" spans="1:21" ht="14.45" customHeight="1" x14ac:dyDescent="0.2">
      <c r="A1030" s="813">
        <v>12</v>
      </c>
      <c r="B1030" s="814" t="s">
        <v>1740</v>
      </c>
      <c r="C1030" s="814" t="s">
        <v>1746</v>
      </c>
      <c r="D1030" s="815" t="s">
        <v>4046</v>
      </c>
      <c r="E1030" s="816" t="s">
        <v>1766</v>
      </c>
      <c r="F1030" s="814" t="s">
        <v>1743</v>
      </c>
      <c r="G1030" s="814" t="s">
        <v>2608</v>
      </c>
      <c r="H1030" s="814" t="s">
        <v>329</v>
      </c>
      <c r="I1030" s="814" t="s">
        <v>3159</v>
      </c>
      <c r="J1030" s="814" t="s">
        <v>3160</v>
      </c>
      <c r="K1030" s="814" t="s">
        <v>3161</v>
      </c>
      <c r="L1030" s="817">
        <v>507.03</v>
      </c>
      <c r="M1030" s="817">
        <v>5070.2999999999993</v>
      </c>
      <c r="N1030" s="814">
        <v>10</v>
      </c>
      <c r="O1030" s="818">
        <v>5</v>
      </c>
      <c r="P1030" s="817">
        <v>5070.2999999999993</v>
      </c>
      <c r="Q1030" s="819">
        <v>1</v>
      </c>
      <c r="R1030" s="814">
        <v>10</v>
      </c>
      <c r="S1030" s="819">
        <v>1</v>
      </c>
      <c r="T1030" s="818">
        <v>5</v>
      </c>
      <c r="U1030" s="820">
        <v>1</v>
      </c>
    </row>
    <row r="1031" spans="1:21" ht="14.45" customHeight="1" x14ac:dyDescent="0.2">
      <c r="A1031" s="813">
        <v>12</v>
      </c>
      <c r="B1031" s="814" t="s">
        <v>1740</v>
      </c>
      <c r="C1031" s="814" t="s">
        <v>1746</v>
      </c>
      <c r="D1031" s="815" t="s">
        <v>4046</v>
      </c>
      <c r="E1031" s="816" t="s">
        <v>1766</v>
      </c>
      <c r="F1031" s="814" t="s">
        <v>1743</v>
      </c>
      <c r="G1031" s="814" t="s">
        <v>2608</v>
      </c>
      <c r="H1031" s="814" t="s">
        <v>329</v>
      </c>
      <c r="I1031" s="814" t="s">
        <v>3162</v>
      </c>
      <c r="J1031" s="814" t="s">
        <v>3163</v>
      </c>
      <c r="K1031" s="814" t="s">
        <v>3164</v>
      </c>
      <c r="L1031" s="817">
        <v>1022.95</v>
      </c>
      <c r="M1031" s="817">
        <v>12275.400000000001</v>
      </c>
      <c r="N1031" s="814">
        <v>12</v>
      </c>
      <c r="O1031" s="818">
        <v>2</v>
      </c>
      <c r="P1031" s="817">
        <v>12275.400000000001</v>
      </c>
      <c r="Q1031" s="819">
        <v>1</v>
      </c>
      <c r="R1031" s="814">
        <v>12</v>
      </c>
      <c r="S1031" s="819">
        <v>1</v>
      </c>
      <c r="T1031" s="818">
        <v>2</v>
      </c>
      <c r="U1031" s="820">
        <v>1</v>
      </c>
    </row>
    <row r="1032" spans="1:21" ht="14.45" customHeight="1" x14ac:dyDescent="0.2">
      <c r="A1032" s="813">
        <v>12</v>
      </c>
      <c r="B1032" s="814" t="s">
        <v>1740</v>
      </c>
      <c r="C1032" s="814" t="s">
        <v>1746</v>
      </c>
      <c r="D1032" s="815" t="s">
        <v>4046</v>
      </c>
      <c r="E1032" s="816" t="s">
        <v>1766</v>
      </c>
      <c r="F1032" s="814" t="s">
        <v>1743</v>
      </c>
      <c r="G1032" s="814" t="s">
        <v>2608</v>
      </c>
      <c r="H1032" s="814" t="s">
        <v>329</v>
      </c>
      <c r="I1032" s="814" t="s">
        <v>3165</v>
      </c>
      <c r="J1032" s="814" t="s">
        <v>3166</v>
      </c>
      <c r="K1032" s="814" t="s">
        <v>3167</v>
      </c>
      <c r="L1032" s="817">
        <v>1534.24</v>
      </c>
      <c r="M1032" s="817">
        <v>12273.92</v>
      </c>
      <c r="N1032" s="814">
        <v>8</v>
      </c>
      <c r="O1032" s="818">
        <v>2</v>
      </c>
      <c r="P1032" s="817">
        <v>12273.92</v>
      </c>
      <c r="Q1032" s="819">
        <v>1</v>
      </c>
      <c r="R1032" s="814">
        <v>8</v>
      </c>
      <c r="S1032" s="819">
        <v>1</v>
      </c>
      <c r="T1032" s="818">
        <v>2</v>
      </c>
      <c r="U1032" s="820">
        <v>1</v>
      </c>
    </row>
    <row r="1033" spans="1:21" ht="14.45" customHeight="1" x14ac:dyDescent="0.2">
      <c r="A1033" s="813">
        <v>12</v>
      </c>
      <c r="B1033" s="814" t="s">
        <v>1740</v>
      </c>
      <c r="C1033" s="814" t="s">
        <v>1746</v>
      </c>
      <c r="D1033" s="815" t="s">
        <v>4046</v>
      </c>
      <c r="E1033" s="816" t="s">
        <v>1766</v>
      </c>
      <c r="F1033" s="814" t="s">
        <v>1743</v>
      </c>
      <c r="G1033" s="814" t="s">
        <v>2608</v>
      </c>
      <c r="H1033" s="814" t="s">
        <v>329</v>
      </c>
      <c r="I1033" s="814" t="s">
        <v>3168</v>
      </c>
      <c r="J1033" s="814" t="s">
        <v>3169</v>
      </c>
      <c r="K1033" s="814" t="s">
        <v>3170</v>
      </c>
      <c r="L1033" s="817">
        <v>1534.24</v>
      </c>
      <c r="M1033" s="817">
        <v>32219.040000000001</v>
      </c>
      <c r="N1033" s="814">
        <v>21</v>
      </c>
      <c r="O1033" s="818">
        <v>6</v>
      </c>
      <c r="P1033" s="817">
        <v>32219.040000000001</v>
      </c>
      <c r="Q1033" s="819">
        <v>1</v>
      </c>
      <c r="R1033" s="814">
        <v>21</v>
      </c>
      <c r="S1033" s="819">
        <v>1</v>
      </c>
      <c r="T1033" s="818">
        <v>6</v>
      </c>
      <c r="U1033" s="820">
        <v>1</v>
      </c>
    </row>
    <row r="1034" spans="1:21" ht="14.45" customHeight="1" x14ac:dyDescent="0.2">
      <c r="A1034" s="813">
        <v>12</v>
      </c>
      <c r="B1034" s="814" t="s">
        <v>1740</v>
      </c>
      <c r="C1034" s="814" t="s">
        <v>1746</v>
      </c>
      <c r="D1034" s="815" t="s">
        <v>4046</v>
      </c>
      <c r="E1034" s="816" t="s">
        <v>1766</v>
      </c>
      <c r="F1034" s="814" t="s">
        <v>1743</v>
      </c>
      <c r="G1034" s="814" t="s">
        <v>2608</v>
      </c>
      <c r="H1034" s="814" t="s">
        <v>329</v>
      </c>
      <c r="I1034" s="814" t="s">
        <v>3171</v>
      </c>
      <c r="J1034" s="814" t="s">
        <v>3035</v>
      </c>
      <c r="K1034" s="814" t="s">
        <v>3172</v>
      </c>
      <c r="L1034" s="817">
        <v>897.65</v>
      </c>
      <c r="M1034" s="817">
        <v>56551.95</v>
      </c>
      <c r="N1034" s="814">
        <v>63</v>
      </c>
      <c r="O1034" s="818">
        <v>11</v>
      </c>
      <c r="P1034" s="817">
        <v>56551.95</v>
      </c>
      <c r="Q1034" s="819">
        <v>1</v>
      </c>
      <c r="R1034" s="814">
        <v>63</v>
      </c>
      <c r="S1034" s="819">
        <v>1</v>
      </c>
      <c r="T1034" s="818">
        <v>11</v>
      </c>
      <c r="U1034" s="820">
        <v>1</v>
      </c>
    </row>
    <row r="1035" spans="1:21" ht="14.45" customHeight="1" x14ac:dyDescent="0.2">
      <c r="A1035" s="813">
        <v>12</v>
      </c>
      <c r="B1035" s="814" t="s">
        <v>1740</v>
      </c>
      <c r="C1035" s="814" t="s">
        <v>1746</v>
      </c>
      <c r="D1035" s="815" t="s">
        <v>4046</v>
      </c>
      <c r="E1035" s="816" t="s">
        <v>1766</v>
      </c>
      <c r="F1035" s="814" t="s">
        <v>1743</v>
      </c>
      <c r="G1035" s="814" t="s">
        <v>2608</v>
      </c>
      <c r="H1035" s="814" t="s">
        <v>329</v>
      </c>
      <c r="I1035" s="814" t="s">
        <v>3173</v>
      </c>
      <c r="J1035" s="814" t="s">
        <v>3035</v>
      </c>
      <c r="K1035" s="814" t="s">
        <v>3174</v>
      </c>
      <c r="L1035" s="817">
        <v>897.65</v>
      </c>
      <c r="M1035" s="817">
        <v>13464.75</v>
      </c>
      <c r="N1035" s="814">
        <v>15</v>
      </c>
      <c r="O1035" s="818">
        <v>2</v>
      </c>
      <c r="P1035" s="817">
        <v>13464.75</v>
      </c>
      <c r="Q1035" s="819">
        <v>1</v>
      </c>
      <c r="R1035" s="814">
        <v>15</v>
      </c>
      <c r="S1035" s="819">
        <v>1</v>
      </c>
      <c r="T1035" s="818">
        <v>2</v>
      </c>
      <c r="U1035" s="820">
        <v>1</v>
      </c>
    </row>
    <row r="1036" spans="1:21" ht="14.45" customHeight="1" x14ac:dyDescent="0.2">
      <c r="A1036" s="813">
        <v>12</v>
      </c>
      <c r="B1036" s="814" t="s">
        <v>1740</v>
      </c>
      <c r="C1036" s="814" t="s">
        <v>1746</v>
      </c>
      <c r="D1036" s="815" t="s">
        <v>4046</v>
      </c>
      <c r="E1036" s="816" t="s">
        <v>1766</v>
      </c>
      <c r="F1036" s="814" t="s">
        <v>1743</v>
      </c>
      <c r="G1036" s="814" t="s">
        <v>2608</v>
      </c>
      <c r="H1036" s="814" t="s">
        <v>329</v>
      </c>
      <c r="I1036" s="814" t="s">
        <v>3175</v>
      </c>
      <c r="J1036" s="814" t="s">
        <v>3125</v>
      </c>
      <c r="K1036" s="814" t="s">
        <v>3176</v>
      </c>
      <c r="L1036" s="817">
        <v>1090.06</v>
      </c>
      <c r="M1036" s="817">
        <v>91565.04</v>
      </c>
      <c r="N1036" s="814">
        <v>84</v>
      </c>
      <c r="O1036" s="818">
        <v>12</v>
      </c>
      <c r="P1036" s="817">
        <v>85024.68</v>
      </c>
      <c r="Q1036" s="819">
        <v>0.9285714285714286</v>
      </c>
      <c r="R1036" s="814">
        <v>78</v>
      </c>
      <c r="S1036" s="819">
        <v>0.9285714285714286</v>
      </c>
      <c r="T1036" s="818">
        <v>11</v>
      </c>
      <c r="U1036" s="820">
        <v>0.91666666666666663</v>
      </c>
    </row>
    <row r="1037" spans="1:21" ht="14.45" customHeight="1" x14ac:dyDescent="0.2">
      <c r="A1037" s="813">
        <v>12</v>
      </c>
      <c r="B1037" s="814" t="s">
        <v>1740</v>
      </c>
      <c r="C1037" s="814" t="s">
        <v>1746</v>
      </c>
      <c r="D1037" s="815" t="s">
        <v>4046</v>
      </c>
      <c r="E1037" s="816" t="s">
        <v>1766</v>
      </c>
      <c r="F1037" s="814" t="s">
        <v>1743</v>
      </c>
      <c r="G1037" s="814" t="s">
        <v>2608</v>
      </c>
      <c r="H1037" s="814" t="s">
        <v>329</v>
      </c>
      <c r="I1037" s="814" t="s">
        <v>3177</v>
      </c>
      <c r="J1037" s="814" t="s">
        <v>3178</v>
      </c>
      <c r="K1037" s="814" t="s">
        <v>3179</v>
      </c>
      <c r="L1037" s="817">
        <v>1795.29</v>
      </c>
      <c r="M1037" s="817">
        <v>30519.93</v>
      </c>
      <c r="N1037" s="814">
        <v>17</v>
      </c>
      <c r="O1037" s="818">
        <v>5</v>
      </c>
      <c r="P1037" s="817">
        <v>30519.93</v>
      </c>
      <c r="Q1037" s="819">
        <v>1</v>
      </c>
      <c r="R1037" s="814">
        <v>17</v>
      </c>
      <c r="S1037" s="819">
        <v>1</v>
      </c>
      <c r="T1037" s="818">
        <v>5</v>
      </c>
      <c r="U1037" s="820">
        <v>1</v>
      </c>
    </row>
    <row r="1038" spans="1:21" ht="14.45" customHeight="1" x14ac:dyDescent="0.2">
      <c r="A1038" s="813">
        <v>12</v>
      </c>
      <c r="B1038" s="814" t="s">
        <v>1740</v>
      </c>
      <c r="C1038" s="814" t="s">
        <v>1746</v>
      </c>
      <c r="D1038" s="815" t="s">
        <v>4046</v>
      </c>
      <c r="E1038" s="816" t="s">
        <v>1766</v>
      </c>
      <c r="F1038" s="814" t="s">
        <v>1743</v>
      </c>
      <c r="G1038" s="814" t="s">
        <v>2608</v>
      </c>
      <c r="H1038" s="814" t="s">
        <v>329</v>
      </c>
      <c r="I1038" s="814" t="s">
        <v>3180</v>
      </c>
      <c r="J1038" s="814" t="s">
        <v>3181</v>
      </c>
      <c r="K1038" s="814" t="s">
        <v>3182</v>
      </c>
      <c r="L1038" s="817">
        <v>897.13</v>
      </c>
      <c r="M1038" s="817">
        <v>8074.17</v>
      </c>
      <c r="N1038" s="814">
        <v>9</v>
      </c>
      <c r="O1038" s="818">
        <v>1</v>
      </c>
      <c r="P1038" s="817">
        <v>8074.17</v>
      </c>
      <c r="Q1038" s="819">
        <v>1</v>
      </c>
      <c r="R1038" s="814">
        <v>9</v>
      </c>
      <c r="S1038" s="819">
        <v>1</v>
      </c>
      <c r="T1038" s="818">
        <v>1</v>
      </c>
      <c r="U1038" s="820">
        <v>1</v>
      </c>
    </row>
    <row r="1039" spans="1:21" ht="14.45" customHeight="1" x14ac:dyDescent="0.2">
      <c r="A1039" s="813">
        <v>12</v>
      </c>
      <c r="B1039" s="814" t="s">
        <v>1740</v>
      </c>
      <c r="C1039" s="814" t="s">
        <v>1746</v>
      </c>
      <c r="D1039" s="815" t="s">
        <v>4046</v>
      </c>
      <c r="E1039" s="816" t="s">
        <v>1766</v>
      </c>
      <c r="F1039" s="814" t="s">
        <v>1743</v>
      </c>
      <c r="G1039" s="814" t="s">
        <v>2608</v>
      </c>
      <c r="H1039" s="814" t="s">
        <v>329</v>
      </c>
      <c r="I1039" s="814" t="s">
        <v>3183</v>
      </c>
      <c r="J1039" s="814" t="s">
        <v>3184</v>
      </c>
      <c r="K1039" s="814" t="s">
        <v>3185</v>
      </c>
      <c r="L1039" s="817">
        <v>1090.06</v>
      </c>
      <c r="M1039" s="817">
        <v>39242.159999999996</v>
      </c>
      <c r="N1039" s="814">
        <v>36</v>
      </c>
      <c r="O1039" s="818">
        <v>5</v>
      </c>
      <c r="P1039" s="817">
        <v>39242.159999999996</v>
      </c>
      <c r="Q1039" s="819">
        <v>1</v>
      </c>
      <c r="R1039" s="814">
        <v>36</v>
      </c>
      <c r="S1039" s="819">
        <v>1</v>
      </c>
      <c r="T1039" s="818">
        <v>5</v>
      </c>
      <c r="U1039" s="820">
        <v>1</v>
      </c>
    </row>
    <row r="1040" spans="1:21" ht="14.45" customHeight="1" x14ac:dyDescent="0.2">
      <c r="A1040" s="813">
        <v>12</v>
      </c>
      <c r="B1040" s="814" t="s">
        <v>1740</v>
      </c>
      <c r="C1040" s="814" t="s">
        <v>1746</v>
      </c>
      <c r="D1040" s="815" t="s">
        <v>4046</v>
      </c>
      <c r="E1040" s="816" t="s">
        <v>1766</v>
      </c>
      <c r="F1040" s="814" t="s">
        <v>1743</v>
      </c>
      <c r="G1040" s="814" t="s">
        <v>2608</v>
      </c>
      <c r="H1040" s="814" t="s">
        <v>329</v>
      </c>
      <c r="I1040" s="814" t="s">
        <v>3186</v>
      </c>
      <c r="J1040" s="814" t="s">
        <v>3184</v>
      </c>
      <c r="K1040" s="814" t="s">
        <v>3176</v>
      </c>
      <c r="L1040" s="817">
        <v>1090.06</v>
      </c>
      <c r="M1040" s="817">
        <v>45782.51999999999</v>
      </c>
      <c r="N1040" s="814">
        <v>42</v>
      </c>
      <c r="O1040" s="818">
        <v>6</v>
      </c>
      <c r="P1040" s="817">
        <v>45782.51999999999</v>
      </c>
      <c r="Q1040" s="819">
        <v>1</v>
      </c>
      <c r="R1040" s="814">
        <v>42</v>
      </c>
      <c r="S1040" s="819">
        <v>1</v>
      </c>
      <c r="T1040" s="818">
        <v>6</v>
      </c>
      <c r="U1040" s="820">
        <v>1</v>
      </c>
    </row>
    <row r="1041" spans="1:21" ht="14.45" customHeight="1" x14ac:dyDescent="0.2">
      <c r="A1041" s="813">
        <v>12</v>
      </c>
      <c r="B1041" s="814" t="s">
        <v>1740</v>
      </c>
      <c r="C1041" s="814" t="s">
        <v>1746</v>
      </c>
      <c r="D1041" s="815" t="s">
        <v>4046</v>
      </c>
      <c r="E1041" s="816" t="s">
        <v>1766</v>
      </c>
      <c r="F1041" s="814" t="s">
        <v>1743</v>
      </c>
      <c r="G1041" s="814" t="s">
        <v>2608</v>
      </c>
      <c r="H1041" s="814" t="s">
        <v>329</v>
      </c>
      <c r="I1041" s="814" t="s">
        <v>3187</v>
      </c>
      <c r="J1041" s="814" t="s">
        <v>3188</v>
      </c>
      <c r="K1041" s="814" t="s">
        <v>3189</v>
      </c>
      <c r="L1041" s="817">
        <v>2894.18</v>
      </c>
      <c r="M1041" s="817">
        <v>8682.5399999999991</v>
      </c>
      <c r="N1041" s="814">
        <v>3</v>
      </c>
      <c r="O1041" s="818">
        <v>1</v>
      </c>
      <c r="P1041" s="817">
        <v>8682.5399999999991</v>
      </c>
      <c r="Q1041" s="819">
        <v>1</v>
      </c>
      <c r="R1041" s="814">
        <v>3</v>
      </c>
      <c r="S1041" s="819">
        <v>1</v>
      </c>
      <c r="T1041" s="818">
        <v>1</v>
      </c>
      <c r="U1041" s="820">
        <v>1</v>
      </c>
    </row>
    <row r="1042" spans="1:21" ht="14.45" customHeight="1" x14ac:dyDescent="0.2">
      <c r="A1042" s="813">
        <v>12</v>
      </c>
      <c r="B1042" s="814" t="s">
        <v>1740</v>
      </c>
      <c r="C1042" s="814" t="s">
        <v>1746</v>
      </c>
      <c r="D1042" s="815" t="s">
        <v>4046</v>
      </c>
      <c r="E1042" s="816" t="s">
        <v>1766</v>
      </c>
      <c r="F1042" s="814" t="s">
        <v>1743</v>
      </c>
      <c r="G1042" s="814" t="s">
        <v>2608</v>
      </c>
      <c r="H1042" s="814" t="s">
        <v>329</v>
      </c>
      <c r="I1042" s="814" t="s">
        <v>3190</v>
      </c>
      <c r="J1042" s="814" t="s">
        <v>3088</v>
      </c>
      <c r="K1042" s="814" t="s">
        <v>3191</v>
      </c>
      <c r="L1042" s="817">
        <v>3173.94</v>
      </c>
      <c r="M1042" s="817">
        <v>126957.6</v>
      </c>
      <c r="N1042" s="814">
        <v>40</v>
      </c>
      <c r="O1042" s="818">
        <v>17</v>
      </c>
      <c r="P1042" s="817">
        <v>117435.78</v>
      </c>
      <c r="Q1042" s="819">
        <v>0.92499999999999993</v>
      </c>
      <c r="R1042" s="814">
        <v>37</v>
      </c>
      <c r="S1042" s="819">
        <v>0.92500000000000004</v>
      </c>
      <c r="T1042" s="818">
        <v>16</v>
      </c>
      <c r="U1042" s="820">
        <v>0.94117647058823528</v>
      </c>
    </row>
    <row r="1043" spans="1:21" ht="14.45" customHeight="1" x14ac:dyDescent="0.2">
      <c r="A1043" s="813">
        <v>12</v>
      </c>
      <c r="B1043" s="814" t="s">
        <v>1740</v>
      </c>
      <c r="C1043" s="814" t="s">
        <v>1746</v>
      </c>
      <c r="D1043" s="815" t="s">
        <v>4046</v>
      </c>
      <c r="E1043" s="816" t="s">
        <v>1766</v>
      </c>
      <c r="F1043" s="814" t="s">
        <v>1743</v>
      </c>
      <c r="G1043" s="814" t="s">
        <v>2608</v>
      </c>
      <c r="H1043" s="814" t="s">
        <v>329</v>
      </c>
      <c r="I1043" s="814" t="s">
        <v>3192</v>
      </c>
      <c r="J1043" s="814" t="s">
        <v>2631</v>
      </c>
      <c r="K1043" s="814" t="s">
        <v>3193</v>
      </c>
      <c r="L1043" s="817">
        <v>3174.98</v>
      </c>
      <c r="M1043" s="817">
        <v>19049.88</v>
      </c>
      <c r="N1043" s="814">
        <v>6</v>
      </c>
      <c r="O1043" s="818">
        <v>2</v>
      </c>
      <c r="P1043" s="817">
        <v>19049.88</v>
      </c>
      <c r="Q1043" s="819">
        <v>1</v>
      </c>
      <c r="R1043" s="814">
        <v>6</v>
      </c>
      <c r="S1043" s="819">
        <v>1</v>
      </c>
      <c r="T1043" s="818">
        <v>2</v>
      </c>
      <c r="U1043" s="820">
        <v>1</v>
      </c>
    </row>
    <row r="1044" spans="1:21" ht="14.45" customHeight="1" x14ac:dyDescent="0.2">
      <c r="A1044" s="813">
        <v>12</v>
      </c>
      <c r="B1044" s="814" t="s">
        <v>1740</v>
      </c>
      <c r="C1044" s="814" t="s">
        <v>1746</v>
      </c>
      <c r="D1044" s="815" t="s">
        <v>4046</v>
      </c>
      <c r="E1044" s="816" t="s">
        <v>1766</v>
      </c>
      <c r="F1044" s="814" t="s">
        <v>1743</v>
      </c>
      <c r="G1044" s="814" t="s">
        <v>2608</v>
      </c>
      <c r="H1044" s="814" t="s">
        <v>329</v>
      </c>
      <c r="I1044" s="814" t="s">
        <v>3194</v>
      </c>
      <c r="J1044" s="814" t="s">
        <v>2827</v>
      </c>
      <c r="K1044" s="814" t="s">
        <v>3195</v>
      </c>
      <c r="L1044" s="817">
        <v>3174.98</v>
      </c>
      <c r="M1044" s="817">
        <v>28574.82</v>
      </c>
      <c r="N1044" s="814">
        <v>9</v>
      </c>
      <c r="O1044" s="818">
        <v>3</v>
      </c>
      <c r="P1044" s="817">
        <v>28574.82</v>
      </c>
      <c r="Q1044" s="819">
        <v>1</v>
      </c>
      <c r="R1044" s="814">
        <v>9</v>
      </c>
      <c r="S1044" s="819">
        <v>1</v>
      </c>
      <c r="T1044" s="818">
        <v>3</v>
      </c>
      <c r="U1044" s="820">
        <v>1</v>
      </c>
    </row>
    <row r="1045" spans="1:21" ht="14.45" customHeight="1" x14ac:dyDescent="0.2">
      <c r="A1045" s="813">
        <v>12</v>
      </c>
      <c r="B1045" s="814" t="s">
        <v>1740</v>
      </c>
      <c r="C1045" s="814" t="s">
        <v>1746</v>
      </c>
      <c r="D1045" s="815" t="s">
        <v>4046</v>
      </c>
      <c r="E1045" s="816" t="s">
        <v>1766</v>
      </c>
      <c r="F1045" s="814" t="s">
        <v>1743</v>
      </c>
      <c r="G1045" s="814" t="s">
        <v>2608</v>
      </c>
      <c r="H1045" s="814" t="s">
        <v>329</v>
      </c>
      <c r="I1045" s="814" t="s">
        <v>3196</v>
      </c>
      <c r="J1045" s="814" t="s">
        <v>2634</v>
      </c>
      <c r="K1045" s="814" t="s">
        <v>3197</v>
      </c>
      <c r="L1045" s="817">
        <v>1052.25</v>
      </c>
      <c r="M1045" s="817">
        <v>18940.5</v>
      </c>
      <c r="N1045" s="814">
        <v>18</v>
      </c>
      <c r="O1045" s="818">
        <v>2</v>
      </c>
      <c r="P1045" s="817">
        <v>18940.5</v>
      </c>
      <c r="Q1045" s="819">
        <v>1</v>
      </c>
      <c r="R1045" s="814">
        <v>18</v>
      </c>
      <c r="S1045" s="819">
        <v>1</v>
      </c>
      <c r="T1045" s="818">
        <v>2</v>
      </c>
      <c r="U1045" s="820">
        <v>1</v>
      </c>
    </row>
    <row r="1046" spans="1:21" ht="14.45" customHeight="1" x14ac:dyDescent="0.2">
      <c r="A1046" s="813">
        <v>12</v>
      </c>
      <c r="B1046" s="814" t="s">
        <v>1740</v>
      </c>
      <c r="C1046" s="814" t="s">
        <v>1746</v>
      </c>
      <c r="D1046" s="815" t="s">
        <v>4046</v>
      </c>
      <c r="E1046" s="816" t="s">
        <v>1766</v>
      </c>
      <c r="F1046" s="814" t="s">
        <v>1743</v>
      </c>
      <c r="G1046" s="814" t="s">
        <v>2608</v>
      </c>
      <c r="H1046" s="814" t="s">
        <v>329</v>
      </c>
      <c r="I1046" s="814" t="s">
        <v>3198</v>
      </c>
      <c r="J1046" s="814" t="s">
        <v>3199</v>
      </c>
      <c r="K1046" s="814" t="s">
        <v>3200</v>
      </c>
      <c r="L1046" s="817">
        <v>1052.25</v>
      </c>
      <c r="M1046" s="817">
        <v>107329.5</v>
      </c>
      <c r="N1046" s="814">
        <v>102</v>
      </c>
      <c r="O1046" s="818">
        <v>2</v>
      </c>
      <c r="P1046" s="817">
        <v>9470.25</v>
      </c>
      <c r="Q1046" s="819">
        <v>8.8235294117647065E-2</v>
      </c>
      <c r="R1046" s="814">
        <v>9</v>
      </c>
      <c r="S1046" s="819">
        <v>8.8235294117647065E-2</v>
      </c>
      <c r="T1046" s="818">
        <v>1</v>
      </c>
      <c r="U1046" s="820">
        <v>0.5</v>
      </c>
    </row>
    <row r="1047" spans="1:21" ht="14.45" customHeight="1" x14ac:dyDescent="0.2">
      <c r="A1047" s="813">
        <v>12</v>
      </c>
      <c r="B1047" s="814" t="s">
        <v>1740</v>
      </c>
      <c r="C1047" s="814" t="s">
        <v>1746</v>
      </c>
      <c r="D1047" s="815" t="s">
        <v>4046</v>
      </c>
      <c r="E1047" s="816" t="s">
        <v>1766</v>
      </c>
      <c r="F1047" s="814" t="s">
        <v>1743</v>
      </c>
      <c r="G1047" s="814" t="s">
        <v>2608</v>
      </c>
      <c r="H1047" s="814" t="s">
        <v>329</v>
      </c>
      <c r="I1047" s="814" t="s">
        <v>3201</v>
      </c>
      <c r="J1047" s="814" t="s">
        <v>3202</v>
      </c>
      <c r="K1047" s="814" t="s">
        <v>3203</v>
      </c>
      <c r="L1047" s="817">
        <v>1090.01</v>
      </c>
      <c r="M1047" s="817">
        <v>26160.239999999998</v>
      </c>
      <c r="N1047" s="814">
        <v>24</v>
      </c>
      <c r="O1047" s="818">
        <v>4</v>
      </c>
      <c r="P1047" s="817">
        <v>26160.239999999998</v>
      </c>
      <c r="Q1047" s="819">
        <v>1</v>
      </c>
      <c r="R1047" s="814">
        <v>24</v>
      </c>
      <c r="S1047" s="819">
        <v>1</v>
      </c>
      <c r="T1047" s="818">
        <v>4</v>
      </c>
      <c r="U1047" s="820">
        <v>1</v>
      </c>
    </row>
    <row r="1048" spans="1:21" ht="14.45" customHeight="1" x14ac:dyDescent="0.2">
      <c r="A1048" s="813">
        <v>12</v>
      </c>
      <c r="B1048" s="814" t="s">
        <v>1740</v>
      </c>
      <c r="C1048" s="814" t="s">
        <v>1746</v>
      </c>
      <c r="D1048" s="815" t="s">
        <v>4046</v>
      </c>
      <c r="E1048" s="816" t="s">
        <v>1766</v>
      </c>
      <c r="F1048" s="814" t="s">
        <v>1743</v>
      </c>
      <c r="G1048" s="814" t="s">
        <v>2608</v>
      </c>
      <c r="H1048" s="814" t="s">
        <v>329</v>
      </c>
      <c r="I1048" s="814" t="s">
        <v>3204</v>
      </c>
      <c r="J1048" s="814" t="s">
        <v>3205</v>
      </c>
      <c r="K1048" s="814" t="s">
        <v>3206</v>
      </c>
      <c r="L1048" s="817">
        <v>1090.07</v>
      </c>
      <c r="M1048" s="817">
        <v>10900.7</v>
      </c>
      <c r="N1048" s="814">
        <v>10</v>
      </c>
      <c r="O1048" s="818">
        <v>5</v>
      </c>
      <c r="P1048" s="817">
        <v>10900.7</v>
      </c>
      <c r="Q1048" s="819">
        <v>1</v>
      </c>
      <c r="R1048" s="814">
        <v>10</v>
      </c>
      <c r="S1048" s="819">
        <v>1</v>
      </c>
      <c r="T1048" s="818">
        <v>5</v>
      </c>
      <c r="U1048" s="820">
        <v>1</v>
      </c>
    </row>
    <row r="1049" spans="1:21" ht="14.45" customHeight="1" x14ac:dyDescent="0.2">
      <c r="A1049" s="813">
        <v>12</v>
      </c>
      <c r="B1049" s="814" t="s">
        <v>1740</v>
      </c>
      <c r="C1049" s="814" t="s">
        <v>1746</v>
      </c>
      <c r="D1049" s="815" t="s">
        <v>4046</v>
      </c>
      <c r="E1049" s="816" t="s">
        <v>1766</v>
      </c>
      <c r="F1049" s="814" t="s">
        <v>1743</v>
      </c>
      <c r="G1049" s="814" t="s">
        <v>2608</v>
      </c>
      <c r="H1049" s="814" t="s">
        <v>329</v>
      </c>
      <c r="I1049" s="814" t="s">
        <v>3207</v>
      </c>
      <c r="J1049" s="814" t="s">
        <v>3208</v>
      </c>
      <c r="K1049" s="814" t="s">
        <v>3209</v>
      </c>
      <c r="L1049" s="817">
        <v>155.1</v>
      </c>
      <c r="M1049" s="817">
        <v>310.2</v>
      </c>
      <c r="N1049" s="814">
        <v>2</v>
      </c>
      <c r="O1049" s="818">
        <v>2</v>
      </c>
      <c r="P1049" s="817">
        <v>310.2</v>
      </c>
      <c r="Q1049" s="819">
        <v>1</v>
      </c>
      <c r="R1049" s="814">
        <v>2</v>
      </c>
      <c r="S1049" s="819">
        <v>1</v>
      </c>
      <c r="T1049" s="818">
        <v>2</v>
      </c>
      <c r="U1049" s="820">
        <v>1</v>
      </c>
    </row>
    <row r="1050" spans="1:21" ht="14.45" customHeight="1" x14ac:dyDescent="0.2">
      <c r="A1050" s="813">
        <v>12</v>
      </c>
      <c r="B1050" s="814" t="s">
        <v>1740</v>
      </c>
      <c r="C1050" s="814" t="s">
        <v>1746</v>
      </c>
      <c r="D1050" s="815" t="s">
        <v>4046</v>
      </c>
      <c r="E1050" s="816" t="s">
        <v>1766</v>
      </c>
      <c r="F1050" s="814" t="s">
        <v>1743</v>
      </c>
      <c r="G1050" s="814" t="s">
        <v>2608</v>
      </c>
      <c r="H1050" s="814" t="s">
        <v>329</v>
      </c>
      <c r="I1050" s="814" t="s">
        <v>2627</v>
      </c>
      <c r="J1050" s="814" t="s">
        <v>2628</v>
      </c>
      <c r="K1050" s="814" t="s">
        <v>2629</v>
      </c>
      <c r="L1050" s="817">
        <v>227.3</v>
      </c>
      <c r="M1050" s="817">
        <v>9092</v>
      </c>
      <c r="N1050" s="814">
        <v>40</v>
      </c>
      <c r="O1050" s="818">
        <v>19</v>
      </c>
      <c r="P1050" s="817">
        <v>7728.2000000000007</v>
      </c>
      <c r="Q1050" s="819">
        <v>0.85000000000000009</v>
      </c>
      <c r="R1050" s="814">
        <v>34</v>
      </c>
      <c r="S1050" s="819">
        <v>0.85</v>
      </c>
      <c r="T1050" s="818">
        <v>17</v>
      </c>
      <c r="U1050" s="820">
        <v>0.89473684210526316</v>
      </c>
    </row>
    <row r="1051" spans="1:21" ht="14.45" customHeight="1" x14ac:dyDescent="0.2">
      <c r="A1051" s="813">
        <v>12</v>
      </c>
      <c r="B1051" s="814" t="s">
        <v>1740</v>
      </c>
      <c r="C1051" s="814" t="s">
        <v>1746</v>
      </c>
      <c r="D1051" s="815" t="s">
        <v>4046</v>
      </c>
      <c r="E1051" s="816" t="s">
        <v>1766</v>
      </c>
      <c r="F1051" s="814" t="s">
        <v>1743</v>
      </c>
      <c r="G1051" s="814" t="s">
        <v>2608</v>
      </c>
      <c r="H1051" s="814" t="s">
        <v>329</v>
      </c>
      <c r="I1051" s="814" t="s">
        <v>3210</v>
      </c>
      <c r="J1051" s="814" t="s">
        <v>3211</v>
      </c>
      <c r="K1051" s="814" t="s">
        <v>3212</v>
      </c>
      <c r="L1051" s="817">
        <v>982</v>
      </c>
      <c r="M1051" s="817">
        <v>17676</v>
      </c>
      <c r="N1051" s="814">
        <v>18</v>
      </c>
      <c r="O1051" s="818">
        <v>3</v>
      </c>
      <c r="P1051" s="817">
        <v>17676</v>
      </c>
      <c r="Q1051" s="819">
        <v>1</v>
      </c>
      <c r="R1051" s="814">
        <v>18</v>
      </c>
      <c r="S1051" s="819">
        <v>1</v>
      </c>
      <c r="T1051" s="818">
        <v>3</v>
      </c>
      <c r="U1051" s="820">
        <v>1</v>
      </c>
    </row>
    <row r="1052" spans="1:21" ht="14.45" customHeight="1" x14ac:dyDescent="0.2">
      <c r="A1052" s="813">
        <v>12</v>
      </c>
      <c r="B1052" s="814" t="s">
        <v>1740</v>
      </c>
      <c r="C1052" s="814" t="s">
        <v>1746</v>
      </c>
      <c r="D1052" s="815" t="s">
        <v>4046</v>
      </c>
      <c r="E1052" s="816" t="s">
        <v>1766</v>
      </c>
      <c r="F1052" s="814" t="s">
        <v>1743</v>
      </c>
      <c r="G1052" s="814" t="s">
        <v>2608</v>
      </c>
      <c r="H1052" s="814" t="s">
        <v>329</v>
      </c>
      <c r="I1052" s="814" t="s">
        <v>3213</v>
      </c>
      <c r="J1052" s="814" t="s">
        <v>3214</v>
      </c>
      <c r="K1052" s="814" t="s">
        <v>3215</v>
      </c>
      <c r="L1052" s="817">
        <v>1052.25</v>
      </c>
      <c r="M1052" s="817">
        <v>11574.75</v>
      </c>
      <c r="N1052" s="814">
        <v>11</v>
      </c>
      <c r="O1052" s="818">
        <v>3</v>
      </c>
      <c r="P1052" s="817">
        <v>11574.75</v>
      </c>
      <c r="Q1052" s="819">
        <v>1</v>
      </c>
      <c r="R1052" s="814">
        <v>11</v>
      </c>
      <c r="S1052" s="819">
        <v>1</v>
      </c>
      <c r="T1052" s="818">
        <v>3</v>
      </c>
      <c r="U1052" s="820">
        <v>1</v>
      </c>
    </row>
    <row r="1053" spans="1:21" ht="14.45" customHeight="1" x14ac:dyDescent="0.2">
      <c r="A1053" s="813">
        <v>12</v>
      </c>
      <c r="B1053" s="814" t="s">
        <v>1740</v>
      </c>
      <c r="C1053" s="814" t="s">
        <v>1746</v>
      </c>
      <c r="D1053" s="815" t="s">
        <v>4046</v>
      </c>
      <c r="E1053" s="816" t="s">
        <v>1766</v>
      </c>
      <c r="F1053" s="814" t="s">
        <v>1743</v>
      </c>
      <c r="G1053" s="814" t="s">
        <v>2608</v>
      </c>
      <c r="H1053" s="814" t="s">
        <v>329</v>
      </c>
      <c r="I1053" s="814" t="s">
        <v>3216</v>
      </c>
      <c r="J1053" s="814" t="s">
        <v>3140</v>
      </c>
      <c r="K1053" s="814" t="s">
        <v>3217</v>
      </c>
      <c r="L1053" s="817">
        <v>1500.75</v>
      </c>
      <c r="M1053" s="817">
        <v>27013.5</v>
      </c>
      <c r="N1053" s="814">
        <v>18</v>
      </c>
      <c r="O1053" s="818">
        <v>3</v>
      </c>
      <c r="P1053" s="817">
        <v>27013.5</v>
      </c>
      <c r="Q1053" s="819">
        <v>1</v>
      </c>
      <c r="R1053" s="814">
        <v>18</v>
      </c>
      <c r="S1053" s="819">
        <v>1</v>
      </c>
      <c r="T1053" s="818">
        <v>3</v>
      </c>
      <c r="U1053" s="820">
        <v>1</v>
      </c>
    </row>
    <row r="1054" spans="1:21" ht="14.45" customHeight="1" x14ac:dyDescent="0.2">
      <c r="A1054" s="813">
        <v>12</v>
      </c>
      <c r="B1054" s="814" t="s">
        <v>1740</v>
      </c>
      <c r="C1054" s="814" t="s">
        <v>1746</v>
      </c>
      <c r="D1054" s="815" t="s">
        <v>4046</v>
      </c>
      <c r="E1054" s="816" t="s">
        <v>1766</v>
      </c>
      <c r="F1054" s="814" t="s">
        <v>1743</v>
      </c>
      <c r="G1054" s="814" t="s">
        <v>2608</v>
      </c>
      <c r="H1054" s="814" t="s">
        <v>329</v>
      </c>
      <c r="I1054" s="814" t="s">
        <v>3218</v>
      </c>
      <c r="J1054" s="814" t="s">
        <v>3088</v>
      </c>
      <c r="K1054" s="814" t="s">
        <v>3219</v>
      </c>
      <c r="L1054" s="817">
        <v>3173.58</v>
      </c>
      <c r="M1054" s="817">
        <v>95207.4</v>
      </c>
      <c r="N1054" s="814">
        <v>30</v>
      </c>
      <c r="O1054" s="818">
        <v>15</v>
      </c>
      <c r="P1054" s="817">
        <v>85686.659999999989</v>
      </c>
      <c r="Q1054" s="819">
        <v>0.89999999999999991</v>
      </c>
      <c r="R1054" s="814">
        <v>27</v>
      </c>
      <c r="S1054" s="819">
        <v>0.9</v>
      </c>
      <c r="T1054" s="818">
        <v>14</v>
      </c>
      <c r="U1054" s="820">
        <v>0.93333333333333335</v>
      </c>
    </row>
    <row r="1055" spans="1:21" ht="14.45" customHeight="1" x14ac:dyDescent="0.2">
      <c r="A1055" s="813">
        <v>12</v>
      </c>
      <c r="B1055" s="814" t="s">
        <v>1740</v>
      </c>
      <c r="C1055" s="814" t="s">
        <v>1746</v>
      </c>
      <c r="D1055" s="815" t="s">
        <v>4046</v>
      </c>
      <c r="E1055" s="816" t="s">
        <v>1766</v>
      </c>
      <c r="F1055" s="814" t="s">
        <v>1743</v>
      </c>
      <c r="G1055" s="814" t="s">
        <v>2608</v>
      </c>
      <c r="H1055" s="814" t="s">
        <v>329</v>
      </c>
      <c r="I1055" s="814" t="s">
        <v>2630</v>
      </c>
      <c r="J1055" s="814" t="s">
        <v>2631</v>
      </c>
      <c r="K1055" s="814" t="s">
        <v>2632</v>
      </c>
      <c r="L1055" s="817">
        <v>3174.98</v>
      </c>
      <c r="M1055" s="817">
        <v>41274.740000000005</v>
      </c>
      <c r="N1055" s="814">
        <v>13</v>
      </c>
      <c r="O1055" s="818">
        <v>7</v>
      </c>
      <c r="P1055" s="817">
        <v>41274.740000000005</v>
      </c>
      <c r="Q1055" s="819">
        <v>1</v>
      </c>
      <c r="R1055" s="814">
        <v>13</v>
      </c>
      <c r="S1055" s="819">
        <v>1</v>
      </c>
      <c r="T1055" s="818">
        <v>7</v>
      </c>
      <c r="U1055" s="820">
        <v>1</v>
      </c>
    </row>
    <row r="1056" spans="1:21" ht="14.45" customHeight="1" x14ac:dyDescent="0.2">
      <c r="A1056" s="813">
        <v>12</v>
      </c>
      <c r="B1056" s="814" t="s">
        <v>1740</v>
      </c>
      <c r="C1056" s="814" t="s">
        <v>1746</v>
      </c>
      <c r="D1056" s="815" t="s">
        <v>4046</v>
      </c>
      <c r="E1056" s="816" t="s">
        <v>1766</v>
      </c>
      <c r="F1056" s="814" t="s">
        <v>1743</v>
      </c>
      <c r="G1056" s="814" t="s">
        <v>2608</v>
      </c>
      <c r="H1056" s="814" t="s">
        <v>329</v>
      </c>
      <c r="I1056" s="814" t="s">
        <v>2633</v>
      </c>
      <c r="J1056" s="814" t="s">
        <v>2634</v>
      </c>
      <c r="K1056" s="814" t="s">
        <v>2635</v>
      </c>
      <c r="L1056" s="817">
        <v>1052.25</v>
      </c>
      <c r="M1056" s="817">
        <v>44194.5</v>
      </c>
      <c r="N1056" s="814">
        <v>42</v>
      </c>
      <c r="O1056" s="818">
        <v>7</v>
      </c>
      <c r="P1056" s="817">
        <v>44194.5</v>
      </c>
      <c r="Q1056" s="819">
        <v>1</v>
      </c>
      <c r="R1056" s="814">
        <v>42</v>
      </c>
      <c r="S1056" s="819">
        <v>1</v>
      </c>
      <c r="T1056" s="818">
        <v>7</v>
      </c>
      <c r="U1056" s="820">
        <v>1</v>
      </c>
    </row>
    <row r="1057" spans="1:21" ht="14.45" customHeight="1" x14ac:dyDescent="0.2">
      <c r="A1057" s="813">
        <v>12</v>
      </c>
      <c r="B1057" s="814" t="s">
        <v>1740</v>
      </c>
      <c r="C1057" s="814" t="s">
        <v>1746</v>
      </c>
      <c r="D1057" s="815" t="s">
        <v>4046</v>
      </c>
      <c r="E1057" s="816" t="s">
        <v>1766</v>
      </c>
      <c r="F1057" s="814" t="s">
        <v>1743</v>
      </c>
      <c r="G1057" s="814" t="s">
        <v>2608</v>
      </c>
      <c r="H1057" s="814" t="s">
        <v>329</v>
      </c>
      <c r="I1057" s="814" t="s">
        <v>3220</v>
      </c>
      <c r="J1057" s="814" t="s">
        <v>3199</v>
      </c>
      <c r="K1057" s="814" t="s">
        <v>3221</v>
      </c>
      <c r="L1057" s="817">
        <v>1052.25</v>
      </c>
      <c r="M1057" s="817">
        <v>18940.5</v>
      </c>
      <c r="N1057" s="814">
        <v>18</v>
      </c>
      <c r="O1057" s="818">
        <v>2</v>
      </c>
      <c r="P1057" s="817">
        <v>18940.5</v>
      </c>
      <c r="Q1057" s="819">
        <v>1</v>
      </c>
      <c r="R1057" s="814">
        <v>18</v>
      </c>
      <c r="S1057" s="819">
        <v>1</v>
      </c>
      <c r="T1057" s="818">
        <v>2</v>
      </c>
      <c r="U1057" s="820">
        <v>1</v>
      </c>
    </row>
    <row r="1058" spans="1:21" ht="14.45" customHeight="1" x14ac:dyDescent="0.2">
      <c r="A1058" s="813">
        <v>12</v>
      </c>
      <c r="B1058" s="814" t="s">
        <v>1740</v>
      </c>
      <c r="C1058" s="814" t="s">
        <v>1746</v>
      </c>
      <c r="D1058" s="815" t="s">
        <v>4046</v>
      </c>
      <c r="E1058" s="816" t="s">
        <v>1766</v>
      </c>
      <c r="F1058" s="814" t="s">
        <v>1743</v>
      </c>
      <c r="G1058" s="814" t="s">
        <v>2608</v>
      </c>
      <c r="H1058" s="814" t="s">
        <v>329</v>
      </c>
      <c r="I1058" s="814" t="s">
        <v>3222</v>
      </c>
      <c r="J1058" s="814" t="s">
        <v>3223</v>
      </c>
      <c r="K1058" s="814" t="s">
        <v>3224</v>
      </c>
      <c r="L1058" s="817">
        <v>205.99</v>
      </c>
      <c r="M1058" s="817">
        <v>617.97</v>
      </c>
      <c r="N1058" s="814">
        <v>3</v>
      </c>
      <c r="O1058" s="818">
        <v>3</v>
      </c>
      <c r="P1058" s="817">
        <v>411.98</v>
      </c>
      <c r="Q1058" s="819">
        <v>0.66666666666666663</v>
      </c>
      <c r="R1058" s="814">
        <v>2</v>
      </c>
      <c r="S1058" s="819">
        <v>0.66666666666666663</v>
      </c>
      <c r="T1058" s="818">
        <v>2</v>
      </c>
      <c r="U1058" s="820">
        <v>0.66666666666666663</v>
      </c>
    </row>
    <row r="1059" spans="1:21" ht="14.45" customHeight="1" x14ac:dyDescent="0.2">
      <c r="A1059" s="813">
        <v>12</v>
      </c>
      <c r="B1059" s="814" t="s">
        <v>1740</v>
      </c>
      <c r="C1059" s="814" t="s">
        <v>1746</v>
      </c>
      <c r="D1059" s="815" t="s">
        <v>4046</v>
      </c>
      <c r="E1059" s="816" t="s">
        <v>1766</v>
      </c>
      <c r="F1059" s="814" t="s">
        <v>1743</v>
      </c>
      <c r="G1059" s="814" t="s">
        <v>2608</v>
      </c>
      <c r="H1059" s="814" t="s">
        <v>329</v>
      </c>
      <c r="I1059" s="814" t="s">
        <v>3225</v>
      </c>
      <c r="J1059" s="814" t="s">
        <v>3226</v>
      </c>
      <c r="K1059" s="814" t="s">
        <v>3217</v>
      </c>
      <c r="L1059" s="817">
        <v>1500.75</v>
      </c>
      <c r="M1059" s="817">
        <v>40520.25</v>
      </c>
      <c r="N1059" s="814">
        <v>27</v>
      </c>
      <c r="O1059" s="818">
        <v>3</v>
      </c>
      <c r="P1059" s="817">
        <v>40520.25</v>
      </c>
      <c r="Q1059" s="819">
        <v>1</v>
      </c>
      <c r="R1059" s="814">
        <v>27</v>
      </c>
      <c r="S1059" s="819">
        <v>1</v>
      </c>
      <c r="T1059" s="818">
        <v>3</v>
      </c>
      <c r="U1059" s="820">
        <v>1</v>
      </c>
    </row>
    <row r="1060" spans="1:21" ht="14.45" customHeight="1" x14ac:dyDescent="0.2">
      <c r="A1060" s="813">
        <v>12</v>
      </c>
      <c r="B1060" s="814" t="s">
        <v>1740</v>
      </c>
      <c r="C1060" s="814" t="s">
        <v>1746</v>
      </c>
      <c r="D1060" s="815" t="s">
        <v>4046</v>
      </c>
      <c r="E1060" s="816" t="s">
        <v>1766</v>
      </c>
      <c r="F1060" s="814" t="s">
        <v>1743</v>
      </c>
      <c r="G1060" s="814" t="s">
        <v>2608</v>
      </c>
      <c r="H1060" s="814" t="s">
        <v>329</v>
      </c>
      <c r="I1060" s="814" t="s">
        <v>3227</v>
      </c>
      <c r="J1060" s="814" t="s">
        <v>3143</v>
      </c>
      <c r="K1060" s="814" t="s">
        <v>3228</v>
      </c>
      <c r="L1060" s="817">
        <v>1499.69</v>
      </c>
      <c r="M1060" s="817">
        <v>17996.28</v>
      </c>
      <c r="N1060" s="814">
        <v>12</v>
      </c>
      <c r="O1060" s="818">
        <v>2</v>
      </c>
      <c r="P1060" s="817">
        <v>17996.28</v>
      </c>
      <c r="Q1060" s="819">
        <v>1</v>
      </c>
      <c r="R1060" s="814">
        <v>12</v>
      </c>
      <c r="S1060" s="819">
        <v>1</v>
      </c>
      <c r="T1060" s="818">
        <v>2</v>
      </c>
      <c r="U1060" s="820">
        <v>1</v>
      </c>
    </row>
    <row r="1061" spans="1:21" ht="14.45" customHeight="1" x14ac:dyDescent="0.2">
      <c r="A1061" s="813">
        <v>12</v>
      </c>
      <c r="B1061" s="814" t="s">
        <v>1740</v>
      </c>
      <c r="C1061" s="814" t="s">
        <v>1746</v>
      </c>
      <c r="D1061" s="815" t="s">
        <v>4046</v>
      </c>
      <c r="E1061" s="816" t="s">
        <v>1766</v>
      </c>
      <c r="F1061" s="814" t="s">
        <v>1743</v>
      </c>
      <c r="G1061" s="814" t="s">
        <v>2608</v>
      </c>
      <c r="H1061" s="814" t="s">
        <v>329</v>
      </c>
      <c r="I1061" s="814" t="s">
        <v>3229</v>
      </c>
      <c r="J1061" s="814" t="s">
        <v>3230</v>
      </c>
      <c r="K1061" s="814" t="s">
        <v>3231</v>
      </c>
      <c r="L1061" s="817">
        <v>2691</v>
      </c>
      <c r="M1061" s="817">
        <v>8073</v>
      </c>
      <c r="N1061" s="814">
        <v>3</v>
      </c>
      <c r="O1061" s="818">
        <v>2</v>
      </c>
      <c r="P1061" s="817">
        <v>2691</v>
      </c>
      <c r="Q1061" s="819">
        <v>0.33333333333333331</v>
      </c>
      <c r="R1061" s="814">
        <v>1</v>
      </c>
      <c r="S1061" s="819">
        <v>0.33333333333333331</v>
      </c>
      <c r="T1061" s="818">
        <v>1</v>
      </c>
      <c r="U1061" s="820">
        <v>0.5</v>
      </c>
    </row>
    <row r="1062" spans="1:21" ht="14.45" customHeight="1" x14ac:dyDescent="0.2">
      <c r="A1062" s="813">
        <v>12</v>
      </c>
      <c r="B1062" s="814" t="s">
        <v>1740</v>
      </c>
      <c r="C1062" s="814" t="s">
        <v>1746</v>
      </c>
      <c r="D1062" s="815" t="s">
        <v>4046</v>
      </c>
      <c r="E1062" s="816" t="s">
        <v>1766</v>
      </c>
      <c r="F1062" s="814" t="s">
        <v>1743</v>
      </c>
      <c r="G1062" s="814" t="s">
        <v>2608</v>
      </c>
      <c r="H1062" s="814" t="s">
        <v>329</v>
      </c>
      <c r="I1062" s="814" t="s">
        <v>3232</v>
      </c>
      <c r="J1062" s="814" t="s">
        <v>3140</v>
      </c>
      <c r="K1062" s="814" t="s">
        <v>3233</v>
      </c>
      <c r="L1062" s="817">
        <v>1500.75</v>
      </c>
      <c r="M1062" s="817">
        <v>72036</v>
      </c>
      <c r="N1062" s="814">
        <v>48</v>
      </c>
      <c r="O1062" s="818">
        <v>8</v>
      </c>
      <c r="P1062" s="817">
        <v>72036</v>
      </c>
      <c r="Q1062" s="819">
        <v>1</v>
      </c>
      <c r="R1062" s="814">
        <v>48</v>
      </c>
      <c r="S1062" s="819">
        <v>1</v>
      </c>
      <c r="T1062" s="818">
        <v>8</v>
      </c>
      <c r="U1062" s="820">
        <v>1</v>
      </c>
    </row>
    <row r="1063" spans="1:21" ht="14.45" customHeight="1" x14ac:dyDescent="0.2">
      <c r="A1063" s="813">
        <v>12</v>
      </c>
      <c r="B1063" s="814" t="s">
        <v>1740</v>
      </c>
      <c r="C1063" s="814" t="s">
        <v>1746</v>
      </c>
      <c r="D1063" s="815" t="s">
        <v>4046</v>
      </c>
      <c r="E1063" s="816" t="s">
        <v>1766</v>
      </c>
      <c r="F1063" s="814" t="s">
        <v>1743</v>
      </c>
      <c r="G1063" s="814" t="s">
        <v>2608</v>
      </c>
      <c r="H1063" s="814" t="s">
        <v>329</v>
      </c>
      <c r="I1063" s="814" t="s">
        <v>3234</v>
      </c>
      <c r="J1063" s="814" t="s">
        <v>3235</v>
      </c>
      <c r="K1063" s="814" t="s">
        <v>3236</v>
      </c>
      <c r="L1063" s="817">
        <v>1499.79</v>
      </c>
      <c r="M1063" s="817">
        <v>26996.22</v>
      </c>
      <c r="N1063" s="814">
        <v>18</v>
      </c>
      <c r="O1063" s="818">
        <v>2</v>
      </c>
      <c r="P1063" s="817">
        <v>26996.22</v>
      </c>
      <c r="Q1063" s="819">
        <v>1</v>
      </c>
      <c r="R1063" s="814">
        <v>18</v>
      </c>
      <c r="S1063" s="819">
        <v>1</v>
      </c>
      <c r="T1063" s="818">
        <v>2</v>
      </c>
      <c r="U1063" s="820">
        <v>1</v>
      </c>
    </row>
    <row r="1064" spans="1:21" ht="14.45" customHeight="1" x14ac:dyDescent="0.2">
      <c r="A1064" s="813">
        <v>12</v>
      </c>
      <c r="B1064" s="814" t="s">
        <v>1740</v>
      </c>
      <c r="C1064" s="814" t="s">
        <v>1746</v>
      </c>
      <c r="D1064" s="815" t="s">
        <v>4046</v>
      </c>
      <c r="E1064" s="816" t="s">
        <v>1766</v>
      </c>
      <c r="F1064" s="814" t="s">
        <v>1743</v>
      </c>
      <c r="G1064" s="814" t="s">
        <v>2608</v>
      </c>
      <c r="H1064" s="814" t="s">
        <v>329</v>
      </c>
      <c r="I1064" s="814" t="s">
        <v>3237</v>
      </c>
      <c r="J1064" s="814" t="s">
        <v>3238</v>
      </c>
      <c r="K1064" s="814" t="s">
        <v>3239</v>
      </c>
      <c r="L1064" s="817">
        <v>2415</v>
      </c>
      <c r="M1064" s="817">
        <v>28980</v>
      </c>
      <c r="N1064" s="814">
        <v>12</v>
      </c>
      <c r="O1064" s="818">
        <v>4</v>
      </c>
      <c r="P1064" s="817">
        <v>21735</v>
      </c>
      <c r="Q1064" s="819">
        <v>0.75</v>
      </c>
      <c r="R1064" s="814">
        <v>9</v>
      </c>
      <c r="S1064" s="819">
        <v>0.75</v>
      </c>
      <c r="T1064" s="818">
        <v>3</v>
      </c>
      <c r="U1064" s="820">
        <v>0.75</v>
      </c>
    </row>
    <row r="1065" spans="1:21" ht="14.45" customHeight="1" x14ac:dyDescent="0.2">
      <c r="A1065" s="813">
        <v>12</v>
      </c>
      <c r="B1065" s="814" t="s">
        <v>1740</v>
      </c>
      <c r="C1065" s="814" t="s">
        <v>1746</v>
      </c>
      <c r="D1065" s="815" t="s">
        <v>4046</v>
      </c>
      <c r="E1065" s="816" t="s">
        <v>1766</v>
      </c>
      <c r="F1065" s="814" t="s">
        <v>1743</v>
      </c>
      <c r="G1065" s="814" t="s">
        <v>2608</v>
      </c>
      <c r="H1065" s="814" t="s">
        <v>329</v>
      </c>
      <c r="I1065" s="814" t="s">
        <v>3240</v>
      </c>
      <c r="J1065" s="814" t="s">
        <v>3125</v>
      </c>
      <c r="K1065" s="814" t="s">
        <v>3241</v>
      </c>
      <c r="L1065" s="817">
        <v>1090.06</v>
      </c>
      <c r="M1065" s="817">
        <v>10900.599999999999</v>
      </c>
      <c r="N1065" s="814">
        <v>10</v>
      </c>
      <c r="O1065" s="818">
        <v>3</v>
      </c>
      <c r="P1065" s="817">
        <v>10900.599999999999</v>
      </c>
      <c r="Q1065" s="819">
        <v>1</v>
      </c>
      <c r="R1065" s="814">
        <v>10</v>
      </c>
      <c r="S1065" s="819">
        <v>1</v>
      </c>
      <c r="T1065" s="818">
        <v>3</v>
      </c>
      <c r="U1065" s="820">
        <v>1</v>
      </c>
    </row>
    <row r="1066" spans="1:21" ht="14.45" customHeight="1" x14ac:dyDescent="0.2">
      <c r="A1066" s="813">
        <v>12</v>
      </c>
      <c r="B1066" s="814" t="s">
        <v>1740</v>
      </c>
      <c r="C1066" s="814" t="s">
        <v>1746</v>
      </c>
      <c r="D1066" s="815" t="s">
        <v>4046</v>
      </c>
      <c r="E1066" s="816" t="s">
        <v>1766</v>
      </c>
      <c r="F1066" s="814" t="s">
        <v>1743</v>
      </c>
      <c r="G1066" s="814" t="s">
        <v>2608</v>
      </c>
      <c r="H1066" s="814" t="s">
        <v>329</v>
      </c>
      <c r="I1066" s="814" t="s">
        <v>3242</v>
      </c>
      <c r="J1066" s="814" t="s">
        <v>3243</v>
      </c>
      <c r="K1066" s="814" t="s">
        <v>3244</v>
      </c>
      <c r="L1066" s="817">
        <v>2444.3200000000002</v>
      </c>
      <c r="M1066" s="817">
        <v>36664.800000000003</v>
      </c>
      <c r="N1066" s="814">
        <v>15</v>
      </c>
      <c r="O1066" s="818">
        <v>3</v>
      </c>
      <c r="P1066" s="817">
        <v>36664.800000000003</v>
      </c>
      <c r="Q1066" s="819">
        <v>1</v>
      </c>
      <c r="R1066" s="814">
        <v>15</v>
      </c>
      <c r="S1066" s="819">
        <v>1</v>
      </c>
      <c r="T1066" s="818">
        <v>3</v>
      </c>
      <c r="U1066" s="820">
        <v>1</v>
      </c>
    </row>
    <row r="1067" spans="1:21" ht="14.45" customHeight="1" x14ac:dyDescent="0.2">
      <c r="A1067" s="813">
        <v>12</v>
      </c>
      <c r="B1067" s="814" t="s">
        <v>1740</v>
      </c>
      <c r="C1067" s="814" t="s">
        <v>1746</v>
      </c>
      <c r="D1067" s="815" t="s">
        <v>4046</v>
      </c>
      <c r="E1067" s="816" t="s">
        <v>1766</v>
      </c>
      <c r="F1067" s="814" t="s">
        <v>1743</v>
      </c>
      <c r="G1067" s="814" t="s">
        <v>2608</v>
      </c>
      <c r="H1067" s="814" t="s">
        <v>329</v>
      </c>
      <c r="I1067" s="814" t="s">
        <v>3245</v>
      </c>
      <c r="J1067" s="814" t="s">
        <v>3181</v>
      </c>
      <c r="K1067" s="814" t="s">
        <v>3246</v>
      </c>
      <c r="L1067" s="817">
        <v>985.71</v>
      </c>
      <c r="M1067" s="817">
        <v>11828.52</v>
      </c>
      <c r="N1067" s="814">
        <v>12</v>
      </c>
      <c r="O1067" s="818">
        <v>2</v>
      </c>
      <c r="P1067" s="817">
        <v>11828.52</v>
      </c>
      <c r="Q1067" s="819">
        <v>1</v>
      </c>
      <c r="R1067" s="814">
        <v>12</v>
      </c>
      <c r="S1067" s="819">
        <v>1</v>
      </c>
      <c r="T1067" s="818">
        <v>2</v>
      </c>
      <c r="U1067" s="820">
        <v>1</v>
      </c>
    </row>
    <row r="1068" spans="1:21" ht="14.45" customHeight="1" x14ac:dyDescent="0.2">
      <c r="A1068" s="813">
        <v>12</v>
      </c>
      <c r="B1068" s="814" t="s">
        <v>1740</v>
      </c>
      <c r="C1068" s="814" t="s">
        <v>1746</v>
      </c>
      <c r="D1068" s="815" t="s">
        <v>4046</v>
      </c>
      <c r="E1068" s="816" t="s">
        <v>1766</v>
      </c>
      <c r="F1068" s="814" t="s">
        <v>1743</v>
      </c>
      <c r="G1068" s="814" t="s">
        <v>2608</v>
      </c>
      <c r="H1068" s="814" t="s">
        <v>329</v>
      </c>
      <c r="I1068" s="814" t="s">
        <v>3247</v>
      </c>
      <c r="J1068" s="814" t="s">
        <v>3041</v>
      </c>
      <c r="K1068" s="814" t="s">
        <v>3248</v>
      </c>
      <c r="L1068" s="817">
        <v>1500.75</v>
      </c>
      <c r="M1068" s="817">
        <v>9004.5</v>
      </c>
      <c r="N1068" s="814">
        <v>6</v>
      </c>
      <c r="O1068" s="818">
        <v>1</v>
      </c>
      <c r="P1068" s="817">
        <v>9004.5</v>
      </c>
      <c r="Q1068" s="819">
        <v>1</v>
      </c>
      <c r="R1068" s="814">
        <v>6</v>
      </c>
      <c r="S1068" s="819">
        <v>1</v>
      </c>
      <c r="T1068" s="818">
        <v>1</v>
      </c>
      <c r="U1068" s="820">
        <v>1</v>
      </c>
    </row>
    <row r="1069" spans="1:21" ht="14.45" customHeight="1" x14ac:dyDescent="0.2">
      <c r="A1069" s="813">
        <v>12</v>
      </c>
      <c r="B1069" s="814" t="s">
        <v>1740</v>
      </c>
      <c r="C1069" s="814" t="s">
        <v>1746</v>
      </c>
      <c r="D1069" s="815" t="s">
        <v>4046</v>
      </c>
      <c r="E1069" s="816" t="s">
        <v>1766</v>
      </c>
      <c r="F1069" s="814" t="s">
        <v>1743</v>
      </c>
      <c r="G1069" s="814" t="s">
        <v>2608</v>
      </c>
      <c r="H1069" s="814" t="s">
        <v>329</v>
      </c>
      <c r="I1069" s="814" t="s">
        <v>3249</v>
      </c>
      <c r="J1069" s="814" t="s">
        <v>3148</v>
      </c>
      <c r="K1069" s="814" t="s">
        <v>3250</v>
      </c>
      <c r="L1069" s="817">
        <v>120.23</v>
      </c>
      <c r="M1069" s="817">
        <v>961.84</v>
      </c>
      <c r="N1069" s="814">
        <v>8</v>
      </c>
      <c r="O1069" s="818">
        <v>3</v>
      </c>
      <c r="P1069" s="817">
        <v>961.84</v>
      </c>
      <c r="Q1069" s="819">
        <v>1</v>
      </c>
      <c r="R1069" s="814">
        <v>8</v>
      </c>
      <c r="S1069" s="819">
        <v>1</v>
      </c>
      <c r="T1069" s="818">
        <v>3</v>
      </c>
      <c r="U1069" s="820">
        <v>1</v>
      </c>
    </row>
    <row r="1070" spans="1:21" ht="14.45" customHeight="1" x14ac:dyDescent="0.2">
      <c r="A1070" s="813">
        <v>12</v>
      </c>
      <c r="B1070" s="814" t="s">
        <v>1740</v>
      </c>
      <c r="C1070" s="814" t="s">
        <v>1746</v>
      </c>
      <c r="D1070" s="815" t="s">
        <v>4046</v>
      </c>
      <c r="E1070" s="816" t="s">
        <v>1766</v>
      </c>
      <c r="F1070" s="814" t="s">
        <v>1743</v>
      </c>
      <c r="G1070" s="814" t="s">
        <v>2608</v>
      </c>
      <c r="H1070" s="814" t="s">
        <v>329</v>
      </c>
      <c r="I1070" s="814" t="s">
        <v>3251</v>
      </c>
      <c r="J1070" s="814" t="s">
        <v>3252</v>
      </c>
      <c r="K1070" s="814" t="s">
        <v>3253</v>
      </c>
      <c r="L1070" s="817">
        <v>507.03</v>
      </c>
      <c r="M1070" s="817">
        <v>1521.09</v>
      </c>
      <c r="N1070" s="814">
        <v>3</v>
      </c>
      <c r="O1070" s="818">
        <v>1</v>
      </c>
      <c r="P1070" s="817">
        <v>1521.09</v>
      </c>
      <c r="Q1070" s="819">
        <v>1</v>
      </c>
      <c r="R1070" s="814">
        <v>3</v>
      </c>
      <c r="S1070" s="819">
        <v>1</v>
      </c>
      <c r="T1070" s="818">
        <v>1</v>
      </c>
      <c r="U1070" s="820">
        <v>1</v>
      </c>
    </row>
    <row r="1071" spans="1:21" ht="14.45" customHeight="1" x14ac:dyDescent="0.2">
      <c r="A1071" s="813">
        <v>12</v>
      </c>
      <c r="B1071" s="814" t="s">
        <v>1740</v>
      </c>
      <c r="C1071" s="814" t="s">
        <v>1746</v>
      </c>
      <c r="D1071" s="815" t="s">
        <v>4046</v>
      </c>
      <c r="E1071" s="816" t="s">
        <v>1766</v>
      </c>
      <c r="F1071" s="814" t="s">
        <v>1743</v>
      </c>
      <c r="G1071" s="814" t="s">
        <v>2608</v>
      </c>
      <c r="H1071" s="814" t="s">
        <v>329</v>
      </c>
      <c r="I1071" s="814" t="s">
        <v>3254</v>
      </c>
      <c r="J1071" s="814" t="s">
        <v>3255</v>
      </c>
      <c r="K1071" s="814" t="s">
        <v>3256</v>
      </c>
      <c r="L1071" s="817">
        <v>3622.5</v>
      </c>
      <c r="M1071" s="817">
        <v>7245</v>
      </c>
      <c r="N1071" s="814">
        <v>2</v>
      </c>
      <c r="O1071" s="818">
        <v>1</v>
      </c>
      <c r="P1071" s="817">
        <v>7245</v>
      </c>
      <c r="Q1071" s="819">
        <v>1</v>
      </c>
      <c r="R1071" s="814">
        <v>2</v>
      </c>
      <c r="S1071" s="819">
        <v>1</v>
      </c>
      <c r="T1071" s="818">
        <v>1</v>
      </c>
      <c r="U1071" s="820">
        <v>1</v>
      </c>
    </row>
    <row r="1072" spans="1:21" ht="14.45" customHeight="1" x14ac:dyDescent="0.2">
      <c r="A1072" s="813">
        <v>12</v>
      </c>
      <c r="B1072" s="814" t="s">
        <v>1740</v>
      </c>
      <c r="C1072" s="814" t="s">
        <v>1746</v>
      </c>
      <c r="D1072" s="815" t="s">
        <v>4046</v>
      </c>
      <c r="E1072" s="816" t="s">
        <v>1766</v>
      </c>
      <c r="F1072" s="814" t="s">
        <v>1743</v>
      </c>
      <c r="G1072" s="814" t="s">
        <v>2608</v>
      </c>
      <c r="H1072" s="814" t="s">
        <v>329</v>
      </c>
      <c r="I1072" s="814" t="s">
        <v>3257</v>
      </c>
      <c r="J1072" s="814" t="s">
        <v>3258</v>
      </c>
      <c r="K1072" s="814" t="s">
        <v>3259</v>
      </c>
      <c r="L1072" s="817">
        <v>1265</v>
      </c>
      <c r="M1072" s="817">
        <v>204930</v>
      </c>
      <c r="N1072" s="814">
        <v>162</v>
      </c>
      <c r="O1072" s="818">
        <v>9</v>
      </c>
      <c r="P1072" s="817">
        <v>204930</v>
      </c>
      <c r="Q1072" s="819">
        <v>1</v>
      </c>
      <c r="R1072" s="814">
        <v>162</v>
      </c>
      <c r="S1072" s="819">
        <v>1</v>
      </c>
      <c r="T1072" s="818">
        <v>9</v>
      </c>
      <c r="U1072" s="820">
        <v>1</v>
      </c>
    </row>
    <row r="1073" spans="1:21" ht="14.45" customHeight="1" x14ac:dyDescent="0.2">
      <c r="A1073" s="813">
        <v>12</v>
      </c>
      <c r="B1073" s="814" t="s">
        <v>1740</v>
      </c>
      <c r="C1073" s="814" t="s">
        <v>1746</v>
      </c>
      <c r="D1073" s="815" t="s">
        <v>4046</v>
      </c>
      <c r="E1073" s="816" t="s">
        <v>1766</v>
      </c>
      <c r="F1073" s="814" t="s">
        <v>1743</v>
      </c>
      <c r="G1073" s="814" t="s">
        <v>3260</v>
      </c>
      <c r="H1073" s="814" t="s">
        <v>329</v>
      </c>
      <c r="I1073" s="814" t="s">
        <v>3261</v>
      </c>
      <c r="J1073" s="814" t="s">
        <v>3262</v>
      </c>
      <c r="K1073" s="814" t="s">
        <v>3263</v>
      </c>
      <c r="L1073" s="817">
        <v>99.99</v>
      </c>
      <c r="M1073" s="817">
        <v>11598.84</v>
      </c>
      <c r="N1073" s="814">
        <v>116</v>
      </c>
      <c r="O1073" s="818">
        <v>29</v>
      </c>
      <c r="P1073" s="817">
        <v>8399.16</v>
      </c>
      <c r="Q1073" s="819">
        <v>0.72413793103448276</v>
      </c>
      <c r="R1073" s="814">
        <v>84</v>
      </c>
      <c r="S1073" s="819">
        <v>0.72413793103448276</v>
      </c>
      <c r="T1073" s="818">
        <v>21</v>
      </c>
      <c r="U1073" s="820">
        <v>0.72413793103448276</v>
      </c>
    </row>
    <row r="1074" spans="1:21" ht="14.45" customHeight="1" x14ac:dyDescent="0.2">
      <c r="A1074" s="813">
        <v>12</v>
      </c>
      <c r="B1074" s="814" t="s">
        <v>1740</v>
      </c>
      <c r="C1074" s="814" t="s">
        <v>1746</v>
      </c>
      <c r="D1074" s="815" t="s">
        <v>4046</v>
      </c>
      <c r="E1074" s="816" t="s">
        <v>1766</v>
      </c>
      <c r="F1074" s="814" t="s">
        <v>1743</v>
      </c>
      <c r="G1074" s="814" t="s">
        <v>3260</v>
      </c>
      <c r="H1074" s="814" t="s">
        <v>329</v>
      </c>
      <c r="I1074" s="814" t="s">
        <v>3264</v>
      </c>
      <c r="J1074" s="814" t="s">
        <v>3265</v>
      </c>
      <c r="K1074" s="814" t="s">
        <v>3266</v>
      </c>
      <c r="L1074" s="817">
        <v>56.27</v>
      </c>
      <c r="M1074" s="817">
        <v>5064.3</v>
      </c>
      <c r="N1074" s="814">
        <v>90</v>
      </c>
      <c r="O1074" s="818">
        <v>3</v>
      </c>
      <c r="P1074" s="817"/>
      <c r="Q1074" s="819">
        <v>0</v>
      </c>
      <c r="R1074" s="814"/>
      <c r="S1074" s="819">
        <v>0</v>
      </c>
      <c r="T1074" s="818"/>
      <c r="U1074" s="820">
        <v>0</v>
      </c>
    </row>
    <row r="1075" spans="1:21" ht="14.45" customHeight="1" x14ac:dyDescent="0.2">
      <c r="A1075" s="813">
        <v>12</v>
      </c>
      <c r="B1075" s="814" t="s">
        <v>1740</v>
      </c>
      <c r="C1075" s="814" t="s">
        <v>1746</v>
      </c>
      <c r="D1075" s="815" t="s">
        <v>4046</v>
      </c>
      <c r="E1075" s="816" t="s">
        <v>1766</v>
      </c>
      <c r="F1075" s="814" t="s">
        <v>1743</v>
      </c>
      <c r="G1075" s="814" t="s">
        <v>3260</v>
      </c>
      <c r="H1075" s="814" t="s">
        <v>329</v>
      </c>
      <c r="I1075" s="814" t="s">
        <v>3267</v>
      </c>
      <c r="J1075" s="814" t="s">
        <v>3268</v>
      </c>
      <c r="K1075" s="814" t="s">
        <v>3269</v>
      </c>
      <c r="L1075" s="817">
        <v>479.53</v>
      </c>
      <c r="M1075" s="817">
        <v>1438.59</v>
      </c>
      <c r="N1075" s="814">
        <v>3</v>
      </c>
      <c r="O1075" s="818">
        <v>1</v>
      </c>
      <c r="P1075" s="817">
        <v>1438.59</v>
      </c>
      <c r="Q1075" s="819">
        <v>1</v>
      </c>
      <c r="R1075" s="814">
        <v>3</v>
      </c>
      <c r="S1075" s="819">
        <v>1</v>
      </c>
      <c r="T1075" s="818">
        <v>1</v>
      </c>
      <c r="U1075" s="820">
        <v>1</v>
      </c>
    </row>
    <row r="1076" spans="1:21" ht="14.45" customHeight="1" x14ac:dyDescent="0.2">
      <c r="A1076" s="813">
        <v>12</v>
      </c>
      <c r="B1076" s="814" t="s">
        <v>1740</v>
      </c>
      <c r="C1076" s="814" t="s">
        <v>1746</v>
      </c>
      <c r="D1076" s="815" t="s">
        <v>4046</v>
      </c>
      <c r="E1076" s="816" t="s">
        <v>1766</v>
      </c>
      <c r="F1076" s="814" t="s">
        <v>1743</v>
      </c>
      <c r="G1076" s="814" t="s">
        <v>3260</v>
      </c>
      <c r="H1076" s="814" t="s">
        <v>329</v>
      </c>
      <c r="I1076" s="814" t="s">
        <v>3270</v>
      </c>
      <c r="J1076" s="814" t="s">
        <v>3271</v>
      </c>
      <c r="K1076" s="814" t="s">
        <v>3272</v>
      </c>
      <c r="L1076" s="817">
        <v>523.25</v>
      </c>
      <c r="M1076" s="817">
        <v>1569.75</v>
      </c>
      <c r="N1076" s="814">
        <v>3</v>
      </c>
      <c r="O1076" s="818">
        <v>1</v>
      </c>
      <c r="P1076" s="817">
        <v>1569.75</v>
      </c>
      <c r="Q1076" s="819">
        <v>1</v>
      </c>
      <c r="R1076" s="814">
        <v>3</v>
      </c>
      <c r="S1076" s="819">
        <v>1</v>
      </c>
      <c r="T1076" s="818">
        <v>1</v>
      </c>
      <c r="U1076" s="820">
        <v>1</v>
      </c>
    </row>
    <row r="1077" spans="1:21" ht="14.45" customHeight="1" x14ac:dyDescent="0.2">
      <c r="A1077" s="813">
        <v>12</v>
      </c>
      <c r="B1077" s="814" t="s">
        <v>1740</v>
      </c>
      <c r="C1077" s="814" t="s">
        <v>1746</v>
      </c>
      <c r="D1077" s="815" t="s">
        <v>4046</v>
      </c>
      <c r="E1077" s="816" t="s">
        <v>1766</v>
      </c>
      <c r="F1077" s="814" t="s">
        <v>1743</v>
      </c>
      <c r="G1077" s="814" t="s">
        <v>3260</v>
      </c>
      <c r="H1077" s="814" t="s">
        <v>329</v>
      </c>
      <c r="I1077" s="814" t="s">
        <v>3273</v>
      </c>
      <c r="J1077" s="814" t="s">
        <v>3274</v>
      </c>
      <c r="K1077" s="814" t="s">
        <v>3275</v>
      </c>
      <c r="L1077" s="817">
        <v>49.96</v>
      </c>
      <c r="M1077" s="817">
        <v>499.6</v>
      </c>
      <c r="N1077" s="814">
        <v>10</v>
      </c>
      <c r="O1077" s="818">
        <v>5</v>
      </c>
      <c r="P1077" s="817"/>
      <c r="Q1077" s="819">
        <v>0</v>
      </c>
      <c r="R1077" s="814"/>
      <c r="S1077" s="819">
        <v>0</v>
      </c>
      <c r="T1077" s="818"/>
      <c r="U1077" s="820">
        <v>0</v>
      </c>
    </row>
    <row r="1078" spans="1:21" ht="14.45" customHeight="1" x14ac:dyDescent="0.2">
      <c r="A1078" s="813">
        <v>12</v>
      </c>
      <c r="B1078" s="814" t="s">
        <v>1740</v>
      </c>
      <c r="C1078" s="814" t="s">
        <v>1746</v>
      </c>
      <c r="D1078" s="815" t="s">
        <v>4046</v>
      </c>
      <c r="E1078" s="816" t="s">
        <v>1766</v>
      </c>
      <c r="F1078" s="814" t="s">
        <v>1743</v>
      </c>
      <c r="G1078" s="814" t="s">
        <v>3260</v>
      </c>
      <c r="H1078" s="814" t="s">
        <v>329</v>
      </c>
      <c r="I1078" s="814" t="s">
        <v>3276</v>
      </c>
      <c r="J1078" s="814" t="s">
        <v>3277</v>
      </c>
      <c r="K1078" s="814" t="s">
        <v>3278</v>
      </c>
      <c r="L1078" s="817">
        <v>2.25</v>
      </c>
      <c r="M1078" s="817">
        <v>67.5</v>
      </c>
      <c r="N1078" s="814">
        <v>30</v>
      </c>
      <c r="O1078" s="818">
        <v>1</v>
      </c>
      <c r="P1078" s="817">
        <v>67.5</v>
      </c>
      <c r="Q1078" s="819">
        <v>1</v>
      </c>
      <c r="R1078" s="814">
        <v>30</v>
      </c>
      <c r="S1078" s="819">
        <v>1</v>
      </c>
      <c r="T1078" s="818">
        <v>1</v>
      </c>
      <c r="U1078" s="820">
        <v>1</v>
      </c>
    </row>
    <row r="1079" spans="1:21" ht="14.45" customHeight="1" x14ac:dyDescent="0.2">
      <c r="A1079" s="813">
        <v>12</v>
      </c>
      <c r="B1079" s="814" t="s">
        <v>1740</v>
      </c>
      <c r="C1079" s="814" t="s">
        <v>1746</v>
      </c>
      <c r="D1079" s="815" t="s">
        <v>4046</v>
      </c>
      <c r="E1079" s="816" t="s">
        <v>1766</v>
      </c>
      <c r="F1079" s="814" t="s">
        <v>1743</v>
      </c>
      <c r="G1079" s="814" t="s">
        <v>1787</v>
      </c>
      <c r="H1079" s="814" t="s">
        <v>329</v>
      </c>
      <c r="I1079" s="814" t="s">
        <v>1788</v>
      </c>
      <c r="J1079" s="814" t="s">
        <v>1789</v>
      </c>
      <c r="K1079" s="814" t="s">
        <v>1790</v>
      </c>
      <c r="L1079" s="817">
        <v>168.55</v>
      </c>
      <c r="M1079" s="817">
        <v>14326.75</v>
      </c>
      <c r="N1079" s="814">
        <v>85</v>
      </c>
      <c r="O1079" s="818">
        <v>7</v>
      </c>
      <c r="P1079" s="817">
        <v>3371</v>
      </c>
      <c r="Q1079" s="819">
        <v>0.23529411764705882</v>
      </c>
      <c r="R1079" s="814">
        <v>20</v>
      </c>
      <c r="S1079" s="819">
        <v>0.23529411764705882</v>
      </c>
      <c r="T1079" s="818">
        <v>1</v>
      </c>
      <c r="U1079" s="820">
        <v>0.14285714285714285</v>
      </c>
    </row>
    <row r="1080" spans="1:21" ht="14.45" customHeight="1" x14ac:dyDescent="0.2">
      <c r="A1080" s="813">
        <v>12</v>
      </c>
      <c r="B1080" s="814" t="s">
        <v>1740</v>
      </c>
      <c r="C1080" s="814" t="s">
        <v>1746</v>
      </c>
      <c r="D1080" s="815" t="s">
        <v>4046</v>
      </c>
      <c r="E1080" s="816" t="s">
        <v>1766</v>
      </c>
      <c r="F1080" s="814" t="s">
        <v>1743</v>
      </c>
      <c r="G1080" s="814" t="s">
        <v>1787</v>
      </c>
      <c r="H1080" s="814" t="s">
        <v>329</v>
      </c>
      <c r="I1080" s="814" t="s">
        <v>3279</v>
      </c>
      <c r="J1080" s="814" t="s">
        <v>3280</v>
      </c>
      <c r="K1080" s="814" t="s">
        <v>3281</v>
      </c>
      <c r="L1080" s="817">
        <v>126.5</v>
      </c>
      <c r="M1080" s="817">
        <v>3162.5</v>
      </c>
      <c r="N1080" s="814">
        <v>25</v>
      </c>
      <c r="O1080" s="818">
        <v>5</v>
      </c>
      <c r="P1080" s="817">
        <v>3162.5</v>
      </c>
      <c r="Q1080" s="819">
        <v>1</v>
      </c>
      <c r="R1080" s="814">
        <v>25</v>
      </c>
      <c r="S1080" s="819">
        <v>1</v>
      </c>
      <c r="T1080" s="818">
        <v>5</v>
      </c>
      <c r="U1080" s="820">
        <v>1</v>
      </c>
    </row>
    <row r="1081" spans="1:21" ht="14.45" customHeight="1" x14ac:dyDescent="0.2">
      <c r="A1081" s="813">
        <v>12</v>
      </c>
      <c r="B1081" s="814" t="s">
        <v>1740</v>
      </c>
      <c r="C1081" s="814" t="s">
        <v>1746</v>
      </c>
      <c r="D1081" s="815" t="s">
        <v>4046</v>
      </c>
      <c r="E1081" s="816" t="s">
        <v>1766</v>
      </c>
      <c r="F1081" s="814" t="s">
        <v>1743</v>
      </c>
      <c r="G1081" s="814" t="s">
        <v>1787</v>
      </c>
      <c r="H1081" s="814" t="s">
        <v>329</v>
      </c>
      <c r="I1081" s="814" t="s">
        <v>1816</v>
      </c>
      <c r="J1081" s="814" t="s">
        <v>1817</v>
      </c>
      <c r="K1081" s="814" t="s">
        <v>1818</v>
      </c>
      <c r="L1081" s="817">
        <v>494.5</v>
      </c>
      <c r="M1081" s="817">
        <v>5934</v>
      </c>
      <c r="N1081" s="814">
        <v>12</v>
      </c>
      <c r="O1081" s="818">
        <v>9</v>
      </c>
      <c r="P1081" s="817">
        <v>3461.5</v>
      </c>
      <c r="Q1081" s="819">
        <v>0.58333333333333337</v>
      </c>
      <c r="R1081" s="814">
        <v>7</v>
      </c>
      <c r="S1081" s="819">
        <v>0.58333333333333337</v>
      </c>
      <c r="T1081" s="818">
        <v>6</v>
      </c>
      <c r="U1081" s="820">
        <v>0.66666666666666663</v>
      </c>
    </row>
    <row r="1082" spans="1:21" ht="14.45" customHeight="1" x14ac:dyDescent="0.2">
      <c r="A1082" s="813">
        <v>12</v>
      </c>
      <c r="B1082" s="814" t="s">
        <v>1740</v>
      </c>
      <c r="C1082" s="814" t="s">
        <v>1746</v>
      </c>
      <c r="D1082" s="815" t="s">
        <v>4046</v>
      </c>
      <c r="E1082" s="816" t="s">
        <v>1766</v>
      </c>
      <c r="F1082" s="814" t="s">
        <v>1743</v>
      </c>
      <c r="G1082" s="814" t="s">
        <v>1787</v>
      </c>
      <c r="H1082" s="814" t="s">
        <v>329</v>
      </c>
      <c r="I1082" s="814" t="s">
        <v>2147</v>
      </c>
      <c r="J1082" s="814" t="s">
        <v>2148</v>
      </c>
      <c r="K1082" s="814" t="s">
        <v>2149</v>
      </c>
      <c r="L1082" s="817">
        <v>253</v>
      </c>
      <c r="M1082" s="817">
        <v>40480</v>
      </c>
      <c r="N1082" s="814">
        <v>160</v>
      </c>
      <c r="O1082" s="818">
        <v>92</v>
      </c>
      <c r="P1082" s="817">
        <v>23782</v>
      </c>
      <c r="Q1082" s="819">
        <v>0.58750000000000002</v>
      </c>
      <c r="R1082" s="814">
        <v>94</v>
      </c>
      <c r="S1082" s="819">
        <v>0.58750000000000002</v>
      </c>
      <c r="T1082" s="818">
        <v>55</v>
      </c>
      <c r="U1082" s="820">
        <v>0.59782608695652173</v>
      </c>
    </row>
    <row r="1083" spans="1:21" ht="14.45" customHeight="1" x14ac:dyDescent="0.2">
      <c r="A1083" s="813">
        <v>12</v>
      </c>
      <c r="B1083" s="814" t="s">
        <v>1740</v>
      </c>
      <c r="C1083" s="814" t="s">
        <v>1746</v>
      </c>
      <c r="D1083" s="815" t="s">
        <v>4046</v>
      </c>
      <c r="E1083" s="816" t="s">
        <v>1766</v>
      </c>
      <c r="F1083" s="814" t="s">
        <v>1743</v>
      </c>
      <c r="G1083" s="814" t="s">
        <v>1787</v>
      </c>
      <c r="H1083" s="814" t="s">
        <v>329</v>
      </c>
      <c r="I1083" s="814" t="s">
        <v>2831</v>
      </c>
      <c r="J1083" s="814" t="s">
        <v>2832</v>
      </c>
      <c r="K1083" s="814" t="s">
        <v>2833</v>
      </c>
      <c r="L1083" s="817">
        <v>253</v>
      </c>
      <c r="M1083" s="817">
        <v>5566</v>
      </c>
      <c r="N1083" s="814">
        <v>22</v>
      </c>
      <c r="O1083" s="818">
        <v>15</v>
      </c>
      <c r="P1083" s="817">
        <v>5060</v>
      </c>
      <c r="Q1083" s="819">
        <v>0.90909090909090906</v>
      </c>
      <c r="R1083" s="814">
        <v>20</v>
      </c>
      <c r="S1083" s="819">
        <v>0.90909090909090906</v>
      </c>
      <c r="T1083" s="818">
        <v>14</v>
      </c>
      <c r="U1083" s="820">
        <v>0.93333333333333335</v>
      </c>
    </row>
    <row r="1084" spans="1:21" ht="14.45" customHeight="1" x14ac:dyDescent="0.2">
      <c r="A1084" s="813">
        <v>12</v>
      </c>
      <c r="B1084" s="814" t="s">
        <v>1740</v>
      </c>
      <c r="C1084" s="814" t="s">
        <v>1746</v>
      </c>
      <c r="D1084" s="815" t="s">
        <v>4046</v>
      </c>
      <c r="E1084" s="816" t="s">
        <v>1766</v>
      </c>
      <c r="F1084" s="814" t="s">
        <v>1743</v>
      </c>
      <c r="G1084" s="814" t="s">
        <v>1787</v>
      </c>
      <c r="H1084" s="814" t="s">
        <v>329</v>
      </c>
      <c r="I1084" s="814" t="s">
        <v>2150</v>
      </c>
      <c r="J1084" s="814" t="s">
        <v>2151</v>
      </c>
      <c r="K1084" s="814" t="s">
        <v>2152</v>
      </c>
      <c r="L1084" s="817">
        <v>25.3</v>
      </c>
      <c r="M1084" s="817">
        <v>354.20000000000005</v>
      </c>
      <c r="N1084" s="814">
        <v>14</v>
      </c>
      <c r="O1084" s="818">
        <v>14</v>
      </c>
      <c r="P1084" s="817">
        <v>354.20000000000005</v>
      </c>
      <c r="Q1084" s="819">
        <v>1</v>
      </c>
      <c r="R1084" s="814">
        <v>14</v>
      </c>
      <c r="S1084" s="819">
        <v>1</v>
      </c>
      <c r="T1084" s="818">
        <v>14</v>
      </c>
      <c r="U1084" s="820">
        <v>1</v>
      </c>
    </row>
    <row r="1085" spans="1:21" ht="14.45" customHeight="1" x14ac:dyDescent="0.2">
      <c r="A1085" s="813">
        <v>12</v>
      </c>
      <c r="B1085" s="814" t="s">
        <v>1740</v>
      </c>
      <c r="C1085" s="814" t="s">
        <v>1746</v>
      </c>
      <c r="D1085" s="815" t="s">
        <v>4046</v>
      </c>
      <c r="E1085" s="816" t="s">
        <v>1766</v>
      </c>
      <c r="F1085" s="814" t="s">
        <v>1743</v>
      </c>
      <c r="G1085" s="814" t="s">
        <v>1787</v>
      </c>
      <c r="H1085" s="814" t="s">
        <v>329</v>
      </c>
      <c r="I1085" s="814" t="s">
        <v>1819</v>
      </c>
      <c r="J1085" s="814" t="s">
        <v>1820</v>
      </c>
      <c r="K1085" s="814" t="s">
        <v>1821</v>
      </c>
      <c r="L1085" s="817">
        <v>50.6</v>
      </c>
      <c r="M1085" s="817">
        <v>759</v>
      </c>
      <c r="N1085" s="814">
        <v>15</v>
      </c>
      <c r="O1085" s="818">
        <v>11</v>
      </c>
      <c r="P1085" s="817">
        <v>556.6</v>
      </c>
      <c r="Q1085" s="819">
        <v>0.73333333333333339</v>
      </c>
      <c r="R1085" s="814">
        <v>11</v>
      </c>
      <c r="S1085" s="819">
        <v>0.73333333333333328</v>
      </c>
      <c r="T1085" s="818">
        <v>8</v>
      </c>
      <c r="U1085" s="820">
        <v>0.72727272727272729</v>
      </c>
    </row>
    <row r="1086" spans="1:21" ht="14.45" customHeight="1" x14ac:dyDescent="0.2">
      <c r="A1086" s="813">
        <v>12</v>
      </c>
      <c r="B1086" s="814" t="s">
        <v>1740</v>
      </c>
      <c r="C1086" s="814" t="s">
        <v>1746</v>
      </c>
      <c r="D1086" s="815" t="s">
        <v>4046</v>
      </c>
      <c r="E1086" s="816" t="s">
        <v>1766</v>
      </c>
      <c r="F1086" s="814" t="s">
        <v>1743</v>
      </c>
      <c r="G1086" s="814" t="s">
        <v>1787</v>
      </c>
      <c r="H1086" s="814" t="s">
        <v>329</v>
      </c>
      <c r="I1086" s="814" t="s">
        <v>3282</v>
      </c>
      <c r="J1086" s="814" t="s">
        <v>3283</v>
      </c>
      <c r="K1086" s="814" t="s">
        <v>3284</v>
      </c>
      <c r="L1086" s="817">
        <v>216.07</v>
      </c>
      <c r="M1086" s="817">
        <v>4321.3999999999996</v>
      </c>
      <c r="N1086" s="814">
        <v>20</v>
      </c>
      <c r="O1086" s="818">
        <v>4</v>
      </c>
      <c r="P1086" s="817"/>
      <c r="Q1086" s="819">
        <v>0</v>
      </c>
      <c r="R1086" s="814"/>
      <c r="S1086" s="819">
        <v>0</v>
      </c>
      <c r="T1086" s="818"/>
      <c r="U1086" s="820">
        <v>0</v>
      </c>
    </row>
    <row r="1087" spans="1:21" ht="14.45" customHeight="1" x14ac:dyDescent="0.2">
      <c r="A1087" s="813">
        <v>12</v>
      </c>
      <c r="B1087" s="814" t="s">
        <v>1740</v>
      </c>
      <c r="C1087" s="814" t="s">
        <v>1746</v>
      </c>
      <c r="D1087" s="815" t="s">
        <v>4046</v>
      </c>
      <c r="E1087" s="816" t="s">
        <v>1766</v>
      </c>
      <c r="F1087" s="814" t="s">
        <v>1743</v>
      </c>
      <c r="G1087" s="814" t="s">
        <v>1787</v>
      </c>
      <c r="H1087" s="814" t="s">
        <v>329</v>
      </c>
      <c r="I1087" s="814" t="s">
        <v>2159</v>
      </c>
      <c r="J1087" s="814" t="s">
        <v>2160</v>
      </c>
      <c r="K1087" s="814" t="s">
        <v>2161</v>
      </c>
      <c r="L1087" s="817">
        <v>1483.5</v>
      </c>
      <c r="M1087" s="817">
        <v>14835</v>
      </c>
      <c r="N1087" s="814">
        <v>10</v>
      </c>
      <c r="O1087" s="818">
        <v>1</v>
      </c>
      <c r="P1087" s="817">
        <v>14835</v>
      </c>
      <c r="Q1087" s="819">
        <v>1</v>
      </c>
      <c r="R1087" s="814">
        <v>10</v>
      </c>
      <c r="S1087" s="819">
        <v>1</v>
      </c>
      <c r="T1087" s="818">
        <v>1</v>
      </c>
      <c r="U1087" s="820">
        <v>1</v>
      </c>
    </row>
    <row r="1088" spans="1:21" ht="14.45" customHeight="1" x14ac:dyDescent="0.2">
      <c r="A1088" s="813">
        <v>12</v>
      </c>
      <c r="B1088" s="814" t="s">
        <v>1740</v>
      </c>
      <c r="C1088" s="814" t="s">
        <v>1746</v>
      </c>
      <c r="D1088" s="815" t="s">
        <v>4046</v>
      </c>
      <c r="E1088" s="816" t="s">
        <v>1766</v>
      </c>
      <c r="F1088" s="814" t="s">
        <v>1743</v>
      </c>
      <c r="G1088" s="814" t="s">
        <v>1787</v>
      </c>
      <c r="H1088" s="814" t="s">
        <v>329</v>
      </c>
      <c r="I1088" s="814" t="s">
        <v>3285</v>
      </c>
      <c r="J1088" s="814" t="s">
        <v>3286</v>
      </c>
      <c r="K1088" s="814" t="s">
        <v>3287</v>
      </c>
      <c r="L1088" s="817">
        <v>253</v>
      </c>
      <c r="M1088" s="817">
        <v>253</v>
      </c>
      <c r="N1088" s="814">
        <v>1</v>
      </c>
      <c r="O1088" s="818">
        <v>1</v>
      </c>
      <c r="P1088" s="817">
        <v>253</v>
      </c>
      <c r="Q1088" s="819">
        <v>1</v>
      </c>
      <c r="R1088" s="814">
        <v>1</v>
      </c>
      <c r="S1088" s="819">
        <v>1</v>
      </c>
      <c r="T1088" s="818">
        <v>1</v>
      </c>
      <c r="U1088" s="820">
        <v>1</v>
      </c>
    </row>
    <row r="1089" spans="1:21" ht="14.45" customHeight="1" x14ac:dyDescent="0.2">
      <c r="A1089" s="813">
        <v>12</v>
      </c>
      <c r="B1089" s="814" t="s">
        <v>1740</v>
      </c>
      <c r="C1089" s="814" t="s">
        <v>1746</v>
      </c>
      <c r="D1089" s="815" t="s">
        <v>4046</v>
      </c>
      <c r="E1089" s="816" t="s">
        <v>1766</v>
      </c>
      <c r="F1089" s="814" t="s">
        <v>1743</v>
      </c>
      <c r="G1089" s="814" t="s">
        <v>1787</v>
      </c>
      <c r="H1089" s="814" t="s">
        <v>329</v>
      </c>
      <c r="I1089" s="814" t="s">
        <v>2226</v>
      </c>
      <c r="J1089" s="814" t="s">
        <v>2193</v>
      </c>
      <c r="K1089" s="814" t="s">
        <v>2227</v>
      </c>
      <c r="L1089" s="817">
        <v>1483.5</v>
      </c>
      <c r="M1089" s="817">
        <v>4450.5</v>
      </c>
      <c r="N1089" s="814">
        <v>3</v>
      </c>
      <c r="O1089" s="818">
        <v>1</v>
      </c>
      <c r="P1089" s="817"/>
      <c r="Q1089" s="819">
        <v>0</v>
      </c>
      <c r="R1089" s="814"/>
      <c r="S1089" s="819">
        <v>0</v>
      </c>
      <c r="T1089" s="818"/>
      <c r="U1089" s="820">
        <v>0</v>
      </c>
    </row>
    <row r="1090" spans="1:21" ht="14.45" customHeight="1" x14ac:dyDescent="0.2">
      <c r="A1090" s="813">
        <v>12</v>
      </c>
      <c r="B1090" s="814" t="s">
        <v>1740</v>
      </c>
      <c r="C1090" s="814" t="s">
        <v>1746</v>
      </c>
      <c r="D1090" s="815" t="s">
        <v>4046</v>
      </c>
      <c r="E1090" s="816" t="s">
        <v>1766</v>
      </c>
      <c r="F1090" s="814" t="s">
        <v>1743</v>
      </c>
      <c r="G1090" s="814" t="s">
        <v>1787</v>
      </c>
      <c r="H1090" s="814" t="s">
        <v>329</v>
      </c>
      <c r="I1090" s="814" t="s">
        <v>3288</v>
      </c>
      <c r="J1090" s="814" t="s">
        <v>3289</v>
      </c>
      <c r="K1090" s="814" t="s">
        <v>3290</v>
      </c>
      <c r="L1090" s="817">
        <v>494.5</v>
      </c>
      <c r="M1090" s="817">
        <v>4450.5</v>
      </c>
      <c r="N1090" s="814">
        <v>9</v>
      </c>
      <c r="O1090" s="818">
        <v>5</v>
      </c>
      <c r="P1090" s="817">
        <v>4450.5</v>
      </c>
      <c r="Q1090" s="819">
        <v>1</v>
      </c>
      <c r="R1090" s="814">
        <v>9</v>
      </c>
      <c r="S1090" s="819">
        <v>1</v>
      </c>
      <c r="T1090" s="818">
        <v>5</v>
      </c>
      <c r="U1090" s="820">
        <v>1</v>
      </c>
    </row>
    <row r="1091" spans="1:21" ht="14.45" customHeight="1" x14ac:dyDescent="0.2">
      <c r="A1091" s="813">
        <v>12</v>
      </c>
      <c r="B1091" s="814" t="s">
        <v>1740</v>
      </c>
      <c r="C1091" s="814" t="s">
        <v>1746</v>
      </c>
      <c r="D1091" s="815" t="s">
        <v>4046</v>
      </c>
      <c r="E1091" s="816" t="s">
        <v>1766</v>
      </c>
      <c r="F1091" s="814" t="s">
        <v>1743</v>
      </c>
      <c r="G1091" s="814" t="s">
        <v>1787</v>
      </c>
      <c r="H1091" s="814" t="s">
        <v>329</v>
      </c>
      <c r="I1091" s="814" t="s">
        <v>1823</v>
      </c>
      <c r="J1091" s="814" t="s">
        <v>1817</v>
      </c>
      <c r="K1091" s="814" t="s">
        <v>1824</v>
      </c>
      <c r="L1091" s="817">
        <v>494.5</v>
      </c>
      <c r="M1091" s="817">
        <v>989</v>
      </c>
      <c r="N1091" s="814">
        <v>2</v>
      </c>
      <c r="O1091" s="818">
        <v>1</v>
      </c>
      <c r="P1091" s="817">
        <v>989</v>
      </c>
      <c r="Q1091" s="819">
        <v>1</v>
      </c>
      <c r="R1091" s="814">
        <v>2</v>
      </c>
      <c r="S1091" s="819">
        <v>1</v>
      </c>
      <c r="T1091" s="818">
        <v>1</v>
      </c>
      <c r="U1091" s="820">
        <v>1</v>
      </c>
    </row>
    <row r="1092" spans="1:21" ht="14.45" customHeight="1" x14ac:dyDescent="0.2">
      <c r="A1092" s="813">
        <v>12</v>
      </c>
      <c r="B1092" s="814" t="s">
        <v>1740</v>
      </c>
      <c r="C1092" s="814" t="s">
        <v>1746</v>
      </c>
      <c r="D1092" s="815" t="s">
        <v>4046</v>
      </c>
      <c r="E1092" s="816" t="s">
        <v>1766</v>
      </c>
      <c r="F1092" s="814" t="s">
        <v>1743</v>
      </c>
      <c r="G1092" s="814" t="s">
        <v>1787</v>
      </c>
      <c r="H1092" s="814" t="s">
        <v>329</v>
      </c>
      <c r="I1092" s="814" t="s">
        <v>3291</v>
      </c>
      <c r="J1092" s="814" t="s">
        <v>3292</v>
      </c>
      <c r="K1092" s="814" t="s">
        <v>3293</v>
      </c>
      <c r="L1092" s="817">
        <v>148.75</v>
      </c>
      <c r="M1092" s="817">
        <v>148.75</v>
      </c>
      <c r="N1092" s="814">
        <v>1</v>
      </c>
      <c r="O1092" s="818">
        <v>1</v>
      </c>
      <c r="P1092" s="817"/>
      <c r="Q1092" s="819">
        <v>0</v>
      </c>
      <c r="R1092" s="814"/>
      <c r="S1092" s="819">
        <v>0</v>
      </c>
      <c r="T1092" s="818"/>
      <c r="U1092" s="820">
        <v>0</v>
      </c>
    </row>
    <row r="1093" spans="1:21" ht="14.45" customHeight="1" x14ac:dyDescent="0.2">
      <c r="A1093" s="813">
        <v>12</v>
      </c>
      <c r="B1093" s="814" t="s">
        <v>1740</v>
      </c>
      <c r="C1093" s="814" t="s">
        <v>1746</v>
      </c>
      <c r="D1093" s="815" t="s">
        <v>4046</v>
      </c>
      <c r="E1093" s="816" t="s">
        <v>1766</v>
      </c>
      <c r="F1093" s="814" t="s">
        <v>1743</v>
      </c>
      <c r="G1093" s="814" t="s">
        <v>1787</v>
      </c>
      <c r="H1093" s="814" t="s">
        <v>329</v>
      </c>
      <c r="I1093" s="814" t="s">
        <v>3294</v>
      </c>
      <c r="J1093" s="814" t="s">
        <v>3295</v>
      </c>
      <c r="K1093" s="814" t="s">
        <v>3296</v>
      </c>
      <c r="L1093" s="817">
        <v>25.3</v>
      </c>
      <c r="M1093" s="817">
        <v>25.3</v>
      </c>
      <c r="N1093" s="814">
        <v>1</v>
      </c>
      <c r="O1093" s="818">
        <v>1</v>
      </c>
      <c r="P1093" s="817">
        <v>25.3</v>
      </c>
      <c r="Q1093" s="819">
        <v>1</v>
      </c>
      <c r="R1093" s="814">
        <v>1</v>
      </c>
      <c r="S1093" s="819">
        <v>1</v>
      </c>
      <c r="T1093" s="818">
        <v>1</v>
      </c>
      <c r="U1093" s="820">
        <v>1</v>
      </c>
    </row>
    <row r="1094" spans="1:21" ht="14.45" customHeight="1" x14ac:dyDescent="0.2">
      <c r="A1094" s="813">
        <v>12</v>
      </c>
      <c r="B1094" s="814" t="s">
        <v>1740</v>
      </c>
      <c r="C1094" s="814" t="s">
        <v>1746</v>
      </c>
      <c r="D1094" s="815" t="s">
        <v>4046</v>
      </c>
      <c r="E1094" s="816" t="s">
        <v>1766</v>
      </c>
      <c r="F1094" s="814" t="s">
        <v>1743</v>
      </c>
      <c r="G1094" s="814" t="s">
        <v>1787</v>
      </c>
      <c r="H1094" s="814" t="s">
        <v>329</v>
      </c>
      <c r="I1094" s="814" t="s">
        <v>3297</v>
      </c>
      <c r="J1094" s="814" t="s">
        <v>3298</v>
      </c>
      <c r="K1094" s="814" t="s">
        <v>3299</v>
      </c>
      <c r="L1094" s="817">
        <v>253</v>
      </c>
      <c r="M1094" s="817">
        <v>506</v>
      </c>
      <c r="N1094" s="814">
        <v>2</v>
      </c>
      <c r="O1094" s="818">
        <v>2</v>
      </c>
      <c r="P1094" s="817">
        <v>506</v>
      </c>
      <c r="Q1094" s="819">
        <v>1</v>
      </c>
      <c r="R1094" s="814">
        <v>2</v>
      </c>
      <c r="S1094" s="819">
        <v>1</v>
      </c>
      <c r="T1094" s="818">
        <v>2</v>
      </c>
      <c r="U1094" s="820">
        <v>1</v>
      </c>
    </row>
    <row r="1095" spans="1:21" ht="14.45" customHeight="1" x14ac:dyDescent="0.2">
      <c r="A1095" s="813">
        <v>12</v>
      </c>
      <c r="B1095" s="814" t="s">
        <v>1740</v>
      </c>
      <c r="C1095" s="814" t="s">
        <v>1746</v>
      </c>
      <c r="D1095" s="815" t="s">
        <v>4046</v>
      </c>
      <c r="E1095" s="816" t="s">
        <v>1768</v>
      </c>
      <c r="F1095" s="814" t="s">
        <v>1741</v>
      </c>
      <c r="G1095" s="814" t="s">
        <v>2404</v>
      </c>
      <c r="H1095" s="814" t="s">
        <v>329</v>
      </c>
      <c r="I1095" s="814" t="s">
        <v>2641</v>
      </c>
      <c r="J1095" s="814" t="s">
        <v>2406</v>
      </c>
      <c r="K1095" s="814" t="s">
        <v>2642</v>
      </c>
      <c r="L1095" s="817">
        <v>70.48</v>
      </c>
      <c r="M1095" s="817">
        <v>493.36</v>
      </c>
      <c r="N1095" s="814">
        <v>7</v>
      </c>
      <c r="O1095" s="818">
        <v>2.5</v>
      </c>
      <c r="P1095" s="817">
        <v>352.4</v>
      </c>
      <c r="Q1095" s="819">
        <v>0.71428571428571419</v>
      </c>
      <c r="R1095" s="814">
        <v>5</v>
      </c>
      <c r="S1095" s="819">
        <v>0.7142857142857143</v>
      </c>
      <c r="T1095" s="818">
        <v>2</v>
      </c>
      <c r="U1095" s="820">
        <v>0.8</v>
      </c>
    </row>
    <row r="1096" spans="1:21" ht="14.45" customHeight="1" x14ac:dyDescent="0.2">
      <c r="A1096" s="813">
        <v>12</v>
      </c>
      <c r="B1096" s="814" t="s">
        <v>1740</v>
      </c>
      <c r="C1096" s="814" t="s">
        <v>1746</v>
      </c>
      <c r="D1096" s="815" t="s">
        <v>4046</v>
      </c>
      <c r="E1096" s="816" t="s">
        <v>1768</v>
      </c>
      <c r="F1096" s="814" t="s">
        <v>1741</v>
      </c>
      <c r="G1096" s="814" t="s">
        <v>1853</v>
      </c>
      <c r="H1096" s="814" t="s">
        <v>329</v>
      </c>
      <c r="I1096" s="814" t="s">
        <v>1854</v>
      </c>
      <c r="J1096" s="814" t="s">
        <v>1855</v>
      </c>
      <c r="K1096" s="814" t="s">
        <v>1856</v>
      </c>
      <c r="L1096" s="817">
        <v>0</v>
      </c>
      <c r="M1096" s="817">
        <v>0</v>
      </c>
      <c r="N1096" s="814">
        <v>3</v>
      </c>
      <c r="O1096" s="818">
        <v>2.5</v>
      </c>
      <c r="P1096" s="817">
        <v>0</v>
      </c>
      <c r="Q1096" s="819"/>
      <c r="R1096" s="814">
        <v>3</v>
      </c>
      <c r="S1096" s="819">
        <v>1</v>
      </c>
      <c r="T1096" s="818">
        <v>2.5</v>
      </c>
      <c r="U1096" s="820">
        <v>1</v>
      </c>
    </row>
    <row r="1097" spans="1:21" ht="14.45" customHeight="1" x14ac:dyDescent="0.2">
      <c r="A1097" s="813">
        <v>12</v>
      </c>
      <c r="B1097" s="814" t="s">
        <v>1740</v>
      </c>
      <c r="C1097" s="814" t="s">
        <v>1746</v>
      </c>
      <c r="D1097" s="815" t="s">
        <v>4046</v>
      </c>
      <c r="E1097" s="816" t="s">
        <v>1768</v>
      </c>
      <c r="F1097" s="814" t="s">
        <v>1741</v>
      </c>
      <c r="G1097" s="814" t="s">
        <v>1853</v>
      </c>
      <c r="H1097" s="814" t="s">
        <v>329</v>
      </c>
      <c r="I1097" s="814" t="s">
        <v>2266</v>
      </c>
      <c r="J1097" s="814" t="s">
        <v>2267</v>
      </c>
      <c r="K1097" s="814" t="s">
        <v>2268</v>
      </c>
      <c r="L1097" s="817">
        <v>0</v>
      </c>
      <c r="M1097" s="817">
        <v>0</v>
      </c>
      <c r="N1097" s="814">
        <v>2</v>
      </c>
      <c r="O1097" s="818">
        <v>1</v>
      </c>
      <c r="P1097" s="817">
        <v>0</v>
      </c>
      <c r="Q1097" s="819"/>
      <c r="R1097" s="814">
        <v>2</v>
      </c>
      <c r="S1097" s="819">
        <v>1</v>
      </c>
      <c r="T1097" s="818">
        <v>1</v>
      </c>
      <c r="U1097" s="820">
        <v>1</v>
      </c>
    </row>
    <row r="1098" spans="1:21" ht="14.45" customHeight="1" x14ac:dyDescent="0.2">
      <c r="A1098" s="813">
        <v>12</v>
      </c>
      <c r="B1098" s="814" t="s">
        <v>1740</v>
      </c>
      <c r="C1098" s="814" t="s">
        <v>1746</v>
      </c>
      <c r="D1098" s="815" t="s">
        <v>4046</v>
      </c>
      <c r="E1098" s="816" t="s">
        <v>1768</v>
      </c>
      <c r="F1098" s="814" t="s">
        <v>1741</v>
      </c>
      <c r="G1098" s="814" t="s">
        <v>1857</v>
      </c>
      <c r="H1098" s="814" t="s">
        <v>329</v>
      </c>
      <c r="I1098" s="814" t="s">
        <v>1858</v>
      </c>
      <c r="J1098" s="814" t="s">
        <v>978</v>
      </c>
      <c r="K1098" s="814" t="s">
        <v>1859</v>
      </c>
      <c r="L1098" s="817">
        <v>0</v>
      </c>
      <c r="M1098" s="817">
        <v>0</v>
      </c>
      <c r="N1098" s="814">
        <v>2</v>
      </c>
      <c r="O1098" s="818">
        <v>1.5</v>
      </c>
      <c r="P1098" s="817">
        <v>0</v>
      </c>
      <c r="Q1098" s="819"/>
      <c r="R1098" s="814">
        <v>2</v>
      </c>
      <c r="S1098" s="819">
        <v>1</v>
      </c>
      <c r="T1098" s="818">
        <v>1.5</v>
      </c>
      <c r="U1098" s="820">
        <v>1</v>
      </c>
    </row>
    <row r="1099" spans="1:21" ht="14.45" customHeight="1" x14ac:dyDescent="0.2">
      <c r="A1099" s="813">
        <v>12</v>
      </c>
      <c r="B1099" s="814" t="s">
        <v>1740</v>
      </c>
      <c r="C1099" s="814" t="s">
        <v>1746</v>
      </c>
      <c r="D1099" s="815" t="s">
        <v>4046</v>
      </c>
      <c r="E1099" s="816" t="s">
        <v>1768</v>
      </c>
      <c r="F1099" s="814" t="s">
        <v>1741</v>
      </c>
      <c r="G1099" s="814" t="s">
        <v>3300</v>
      </c>
      <c r="H1099" s="814" t="s">
        <v>329</v>
      </c>
      <c r="I1099" s="814" t="s">
        <v>3301</v>
      </c>
      <c r="J1099" s="814" t="s">
        <v>3302</v>
      </c>
      <c r="K1099" s="814" t="s">
        <v>2711</v>
      </c>
      <c r="L1099" s="817">
        <v>75.08</v>
      </c>
      <c r="M1099" s="817">
        <v>75.08</v>
      </c>
      <c r="N1099" s="814">
        <v>1</v>
      </c>
      <c r="O1099" s="818">
        <v>0.5</v>
      </c>
      <c r="P1099" s="817">
        <v>75.08</v>
      </c>
      <c r="Q1099" s="819">
        <v>1</v>
      </c>
      <c r="R1099" s="814">
        <v>1</v>
      </c>
      <c r="S1099" s="819">
        <v>1</v>
      </c>
      <c r="T1099" s="818">
        <v>0.5</v>
      </c>
      <c r="U1099" s="820">
        <v>1</v>
      </c>
    </row>
    <row r="1100" spans="1:21" ht="14.45" customHeight="1" x14ac:dyDescent="0.2">
      <c r="A1100" s="813">
        <v>12</v>
      </c>
      <c r="B1100" s="814" t="s">
        <v>1740</v>
      </c>
      <c r="C1100" s="814" t="s">
        <v>1746</v>
      </c>
      <c r="D1100" s="815" t="s">
        <v>4046</v>
      </c>
      <c r="E1100" s="816" t="s">
        <v>1768</v>
      </c>
      <c r="F1100" s="814" t="s">
        <v>1741</v>
      </c>
      <c r="G1100" s="814" t="s">
        <v>2414</v>
      </c>
      <c r="H1100" s="814" t="s">
        <v>329</v>
      </c>
      <c r="I1100" s="814" t="s">
        <v>2415</v>
      </c>
      <c r="J1100" s="814" t="s">
        <v>2416</v>
      </c>
      <c r="K1100" s="814" t="s">
        <v>2417</v>
      </c>
      <c r="L1100" s="817">
        <v>183.79</v>
      </c>
      <c r="M1100" s="817">
        <v>367.58</v>
      </c>
      <c r="N1100" s="814">
        <v>2</v>
      </c>
      <c r="O1100" s="818">
        <v>1</v>
      </c>
      <c r="P1100" s="817">
        <v>183.79</v>
      </c>
      <c r="Q1100" s="819">
        <v>0.5</v>
      </c>
      <c r="R1100" s="814">
        <v>1</v>
      </c>
      <c r="S1100" s="819">
        <v>0.5</v>
      </c>
      <c r="T1100" s="818">
        <v>0.5</v>
      </c>
      <c r="U1100" s="820">
        <v>0.5</v>
      </c>
    </row>
    <row r="1101" spans="1:21" ht="14.45" customHeight="1" x14ac:dyDescent="0.2">
      <c r="A1101" s="813">
        <v>12</v>
      </c>
      <c r="B1101" s="814" t="s">
        <v>1740</v>
      </c>
      <c r="C1101" s="814" t="s">
        <v>1746</v>
      </c>
      <c r="D1101" s="815" t="s">
        <v>4046</v>
      </c>
      <c r="E1101" s="816" t="s">
        <v>1768</v>
      </c>
      <c r="F1101" s="814" t="s">
        <v>1741</v>
      </c>
      <c r="G1101" s="814" t="s">
        <v>1862</v>
      </c>
      <c r="H1101" s="814" t="s">
        <v>647</v>
      </c>
      <c r="I1101" s="814" t="s">
        <v>1863</v>
      </c>
      <c r="J1101" s="814" t="s">
        <v>1864</v>
      </c>
      <c r="K1101" s="814" t="s">
        <v>1865</v>
      </c>
      <c r="L1101" s="817">
        <v>56.06</v>
      </c>
      <c r="M1101" s="817">
        <v>56.06</v>
      </c>
      <c r="N1101" s="814">
        <v>1</v>
      </c>
      <c r="O1101" s="818">
        <v>1</v>
      </c>
      <c r="P1101" s="817"/>
      <c r="Q1101" s="819">
        <v>0</v>
      </c>
      <c r="R1101" s="814"/>
      <c r="S1101" s="819">
        <v>0</v>
      </c>
      <c r="T1101" s="818"/>
      <c r="U1101" s="820">
        <v>0</v>
      </c>
    </row>
    <row r="1102" spans="1:21" ht="14.45" customHeight="1" x14ac:dyDescent="0.2">
      <c r="A1102" s="813">
        <v>12</v>
      </c>
      <c r="B1102" s="814" t="s">
        <v>1740</v>
      </c>
      <c r="C1102" s="814" t="s">
        <v>1746</v>
      </c>
      <c r="D1102" s="815" t="s">
        <v>4046</v>
      </c>
      <c r="E1102" s="816" t="s">
        <v>1768</v>
      </c>
      <c r="F1102" s="814" t="s">
        <v>1741</v>
      </c>
      <c r="G1102" s="814" t="s">
        <v>1866</v>
      </c>
      <c r="H1102" s="814" t="s">
        <v>329</v>
      </c>
      <c r="I1102" s="814" t="s">
        <v>1867</v>
      </c>
      <c r="J1102" s="814" t="s">
        <v>1868</v>
      </c>
      <c r="K1102" s="814" t="s">
        <v>1869</v>
      </c>
      <c r="L1102" s="817">
        <v>55.95</v>
      </c>
      <c r="M1102" s="817">
        <v>279.75</v>
      </c>
      <c r="N1102" s="814">
        <v>5</v>
      </c>
      <c r="O1102" s="818">
        <v>1.5</v>
      </c>
      <c r="P1102" s="817">
        <v>111.9</v>
      </c>
      <c r="Q1102" s="819">
        <v>0.4</v>
      </c>
      <c r="R1102" s="814">
        <v>2</v>
      </c>
      <c r="S1102" s="819">
        <v>0.4</v>
      </c>
      <c r="T1102" s="818">
        <v>1</v>
      </c>
      <c r="U1102" s="820">
        <v>0.66666666666666663</v>
      </c>
    </row>
    <row r="1103" spans="1:21" ht="14.45" customHeight="1" x14ac:dyDescent="0.2">
      <c r="A1103" s="813">
        <v>12</v>
      </c>
      <c r="B1103" s="814" t="s">
        <v>1740</v>
      </c>
      <c r="C1103" s="814" t="s">
        <v>1746</v>
      </c>
      <c r="D1103" s="815" t="s">
        <v>4046</v>
      </c>
      <c r="E1103" s="816" t="s">
        <v>1768</v>
      </c>
      <c r="F1103" s="814" t="s">
        <v>1741</v>
      </c>
      <c r="G1103" s="814" t="s">
        <v>1866</v>
      </c>
      <c r="H1103" s="814" t="s">
        <v>329</v>
      </c>
      <c r="I1103" s="814" t="s">
        <v>1870</v>
      </c>
      <c r="J1103" s="814" t="s">
        <v>1868</v>
      </c>
      <c r="K1103" s="814" t="s">
        <v>1871</v>
      </c>
      <c r="L1103" s="817">
        <v>128.55000000000001</v>
      </c>
      <c r="M1103" s="817">
        <v>385.65000000000003</v>
      </c>
      <c r="N1103" s="814">
        <v>3</v>
      </c>
      <c r="O1103" s="818">
        <v>1</v>
      </c>
      <c r="P1103" s="817"/>
      <c r="Q1103" s="819">
        <v>0</v>
      </c>
      <c r="R1103" s="814"/>
      <c r="S1103" s="819">
        <v>0</v>
      </c>
      <c r="T1103" s="818"/>
      <c r="U1103" s="820">
        <v>0</v>
      </c>
    </row>
    <row r="1104" spans="1:21" ht="14.45" customHeight="1" x14ac:dyDescent="0.2">
      <c r="A1104" s="813">
        <v>12</v>
      </c>
      <c r="B1104" s="814" t="s">
        <v>1740</v>
      </c>
      <c r="C1104" s="814" t="s">
        <v>1746</v>
      </c>
      <c r="D1104" s="815" t="s">
        <v>4046</v>
      </c>
      <c r="E1104" s="816" t="s">
        <v>1768</v>
      </c>
      <c r="F1104" s="814" t="s">
        <v>1741</v>
      </c>
      <c r="G1104" s="814" t="s">
        <v>3303</v>
      </c>
      <c r="H1104" s="814" t="s">
        <v>329</v>
      </c>
      <c r="I1104" s="814" t="s">
        <v>3304</v>
      </c>
      <c r="J1104" s="814" t="s">
        <v>3305</v>
      </c>
      <c r="K1104" s="814" t="s">
        <v>3306</v>
      </c>
      <c r="L1104" s="817">
        <v>229.38</v>
      </c>
      <c r="M1104" s="817">
        <v>229.38</v>
      </c>
      <c r="N1104" s="814">
        <v>1</v>
      </c>
      <c r="O1104" s="818">
        <v>1</v>
      </c>
      <c r="P1104" s="817">
        <v>229.38</v>
      </c>
      <c r="Q1104" s="819">
        <v>1</v>
      </c>
      <c r="R1104" s="814">
        <v>1</v>
      </c>
      <c r="S1104" s="819">
        <v>1</v>
      </c>
      <c r="T1104" s="818">
        <v>1</v>
      </c>
      <c r="U1104" s="820">
        <v>1</v>
      </c>
    </row>
    <row r="1105" spans="1:21" ht="14.45" customHeight="1" x14ac:dyDescent="0.2">
      <c r="A1105" s="813">
        <v>12</v>
      </c>
      <c r="B1105" s="814" t="s">
        <v>1740</v>
      </c>
      <c r="C1105" s="814" t="s">
        <v>1746</v>
      </c>
      <c r="D1105" s="815" t="s">
        <v>4046</v>
      </c>
      <c r="E1105" s="816" t="s">
        <v>1768</v>
      </c>
      <c r="F1105" s="814" t="s">
        <v>1741</v>
      </c>
      <c r="G1105" s="814" t="s">
        <v>3303</v>
      </c>
      <c r="H1105" s="814" t="s">
        <v>329</v>
      </c>
      <c r="I1105" s="814" t="s">
        <v>3307</v>
      </c>
      <c r="J1105" s="814" t="s">
        <v>3305</v>
      </c>
      <c r="K1105" s="814" t="s">
        <v>3306</v>
      </c>
      <c r="L1105" s="817">
        <v>229.38</v>
      </c>
      <c r="M1105" s="817">
        <v>229.38</v>
      </c>
      <c r="N1105" s="814">
        <v>1</v>
      </c>
      <c r="O1105" s="818">
        <v>1</v>
      </c>
      <c r="P1105" s="817">
        <v>229.38</v>
      </c>
      <c r="Q1105" s="819">
        <v>1</v>
      </c>
      <c r="R1105" s="814">
        <v>1</v>
      </c>
      <c r="S1105" s="819">
        <v>1</v>
      </c>
      <c r="T1105" s="818">
        <v>1</v>
      </c>
      <c r="U1105" s="820">
        <v>1</v>
      </c>
    </row>
    <row r="1106" spans="1:21" ht="14.45" customHeight="1" x14ac:dyDescent="0.2">
      <c r="A1106" s="813">
        <v>12</v>
      </c>
      <c r="B1106" s="814" t="s">
        <v>1740</v>
      </c>
      <c r="C1106" s="814" t="s">
        <v>1746</v>
      </c>
      <c r="D1106" s="815" t="s">
        <v>4046</v>
      </c>
      <c r="E1106" s="816" t="s">
        <v>1768</v>
      </c>
      <c r="F1106" s="814" t="s">
        <v>1741</v>
      </c>
      <c r="G1106" s="814" t="s">
        <v>1877</v>
      </c>
      <c r="H1106" s="814" t="s">
        <v>647</v>
      </c>
      <c r="I1106" s="814" t="s">
        <v>1878</v>
      </c>
      <c r="J1106" s="814" t="s">
        <v>1879</v>
      </c>
      <c r="K1106" s="814" t="s">
        <v>1880</v>
      </c>
      <c r="L1106" s="817">
        <v>1091.0899999999999</v>
      </c>
      <c r="M1106" s="817">
        <v>3273.2699999999995</v>
      </c>
      <c r="N1106" s="814">
        <v>3</v>
      </c>
      <c r="O1106" s="818">
        <v>1</v>
      </c>
      <c r="P1106" s="817"/>
      <c r="Q1106" s="819">
        <v>0</v>
      </c>
      <c r="R1106" s="814"/>
      <c r="S1106" s="819">
        <v>0</v>
      </c>
      <c r="T1106" s="818"/>
      <c r="U1106" s="820">
        <v>0</v>
      </c>
    </row>
    <row r="1107" spans="1:21" ht="14.45" customHeight="1" x14ac:dyDescent="0.2">
      <c r="A1107" s="813">
        <v>12</v>
      </c>
      <c r="B1107" s="814" t="s">
        <v>1740</v>
      </c>
      <c r="C1107" s="814" t="s">
        <v>1746</v>
      </c>
      <c r="D1107" s="815" t="s">
        <v>4046</v>
      </c>
      <c r="E1107" s="816" t="s">
        <v>1768</v>
      </c>
      <c r="F1107" s="814" t="s">
        <v>1741</v>
      </c>
      <c r="G1107" s="814" t="s">
        <v>2422</v>
      </c>
      <c r="H1107" s="814" t="s">
        <v>329</v>
      </c>
      <c r="I1107" s="814" t="s">
        <v>3308</v>
      </c>
      <c r="J1107" s="814" t="s">
        <v>739</v>
      </c>
      <c r="K1107" s="814" t="s">
        <v>740</v>
      </c>
      <c r="L1107" s="817">
        <v>16.38</v>
      </c>
      <c r="M1107" s="817">
        <v>147.42000000000002</v>
      </c>
      <c r="N1107" s="814">
        <v>9</v>
      </c>
      <c r="O1107" s="818">
        <v>2</v>
      </c>
      <c r="P1107" s="817">
        <v>147.42000000000002</v>
      </c>
      <c r="Q1107" s="819">
        <v>1</v>
      </c>
      <c r="R1107" s="814">
        <v>9</v>
      </c>
      <c r="S1107" s="819">
        <v>1</v>
      </c>
      <c r="T1107" s="818">
        <v>2</v>
      </c>
      <c r="U1107" s="820">
        <v>1</v>
      </c>
    </row>
    <row r="1108" spans="1:21" ht="14.45" customHeight="1" x14ac:dyDescent="0.2">
      <c r="A1108" s="813">
        <v>12</v>
      </c>
      <c r="B1108" s="814" t="s">
        <v>1740</v>
      </c>
      <c r="C1108" s="814" t="s">
        <v>1746</v>
      </c>
      <c r="D1108" s="815" t="s">
        <v>4046</v>
      </c>
      <c r="E1108" s="816" t="s">
        <v>1768</v>
      </c>
      <c r="F1108" s="814" t="s">
        <v>1741</v>
      </c>
      <c r="G1108" s="814" t="s">
        <v>3309</v>
      </c>
      <c r="H1108" s="814" t="s">
        <v>329</v>
      </c>
      <c r="I1108" s="814" t="s">
        <v>3310</v>
      </c>
      <c r="J1108" s="814" t="s">
        <v>3311</v>
      </c>
      <c r="K1108" s="814" t="s">
        <v>3312</v>
      </c>
      <c r="L1108" s="817">
        <v>0</v>
      </c>
      <c r="M1108" s="817">
        <v>0</v>
      </c>
      <c r="N1108" s="814">
        <v>2</v>
      </c>
      <c r="O1108" s="818">
        <v>1</v>
      </c>
      <c r="P1108" s="817"/>
      <c r="Q1108" s="819"/>
      <c r="R1108" s="814"/>
      <c r="S1108" s="819">
        <v>0</v>
      </c>
      <c r="T1108" s="818"/>
      <c r="U1108" s="820">
        <v>0</v>
      </c>
    </row>
    <row r="1109" spans="1:21" ht="14.45" customHeight="1" x14ac:dyDescent="0.2">
      <c r="A1109" s="813">
        <v>12</v>
      </c>
      <c r="B1109" s="814" t="s">
        <v>1740</v>
      </c>
      <c r="C1109" s="814" t="s">
        <v>1746</v>
      </c>
      <c r="D1109" s="815" t="s">
        <v>4046</v>
      </c>
      <c r="E1109" s="816" t="s">
        <v>1768</v>
      </c>
      <c r="F1109" s="814" t="s">
        <v>1741</v>
      </c>
      <c r="G1109" s="814" t="s">
        <v>1822</v>
      </c>
      <c r="H1109" s="814" t="s">
        <v>647</v>
      </c>
      <c r="I1109" s="814" t="s">
        <v>1601</v>
      </c>
      <c r="J1109" s="814" t="s">
        <v>1602</v>
      </c>
      <c r="K1109" s="814" t="s">
        <v>1603</v>
      </c>
      <c r="L1109" s="817">
        <v>168.41</v>
      </c>
      <c r="M1109" s="817">
        <v>2357.7399999999998</v>
      </c>
      <c r="N1109" s="814">
        <v>14</v>
      </c>
      <c r="O1109" s="818">
        <v>10</v>
      </c>
      <c r="P1109" s="817">
        <v>842.05</v>
      </c>
      <c r="Q1109" s="819">
        <v>0.35714285714285715</v>
      </c>
      <c r="R1109" s="814">
        <v>5</v>
      </c>
      <c r="S1109" s="819">
        <v>0.35714285714285715</v>
      </c>
      <c r="T1109" s="818">
        <v>4</v>
      </c>
      <c r="U1109" s="820">
        <v>0.4</v>
      </c>
    </row>
    <row r="1110" spans="1:21" ht="14.45" customHeight="1" x14ac:dyDescent="0.2">
      <c r="A1110" s="813">
        <v>12</v>
      </c>
      <c r="B1110" s="814" t="s">
        <v>1740</v>
      </c>
      <c r="C1110" s="814" t="s">
        <v>1746</v>
      </c>
      <c r="D1110" s="815" t="s">
        <v>4046</v>
      </c>
      <c r="E1110" s="816" t="s">
        <v>1768</v>
      </c>
      <c r="F1110" s="814" t="s">
        <v>1741</v>
      </c>
      <c r="G1110" s="814" t="s">
        <v>1891</v>
      </c>
      <c r="H1110" s="814" t="s">
        <v>329</v>
      </c>
      <c r="I1110" s="814" t="s">
        <v>1892</v>
      </c>
      <c r="J1110" s="814" t="s">
        <v>1893</v>
      </c>
      <c r="K1110" s="814" t="s">
        <v>1603</v>
      </c>
      <c r="L1110" s="817">
        <v>78.33</v>
      </c>
      <c r="M1110" s="817">
        <v>548.30999999999995</v>
      </c>
      <c r="N1110" s="814">
        <v>7</v>
      </c>
      <c r="O1110" s="818">
        <v>4.5</v>
      </c>
      <c r="P1110" s="817">
        <v>234.99</v>
      </c>
      <c r="Q1110" s="819">
        <v>0.4285714285714286</v>
      </c>
      <c r="R1110" s="814">
        <v>3</v>
      </c>
      <c r="S1110" s="819">
        <v>0.42857142857142855</v>
      </c>
      <c r="T1110" s="818">
        <v>1.5</v>
      </c>
      <c r="U1110" s="820">
        <v>0.33333333333333331</v>
      </c>
    </row>
    <row r="1111" spans="1:21" ht="14.45" customHeight="1" x14ac:dyDescent="0.2">
      <c r="A1111" s="813">
        <v>12</v>
      </c>
      <c r="B1111" s="814" t="s">
        <v>1740</v>
      </c>
      <c r="C1111" s="814" t="s">
        <v>1746</v>
      </c>
      <c r="D1111" s="815" t="s">
        <v>4046</v>
      </c>
      <c r="E1111" s="816" t="s">
        <v>1768</v>
      </c>
      <c r="F1111" s="814" t="s">
        <v>1741</v>
      </c>
      <c r="G1111" s="814" t="s">
        <v>1900</v>
      </c>
      <c r="H1111" s="814" t="s">
        <v>329</v>
      </c>
      <c r="I1111" s="814" t="s">
        <v>1904</v>
      </c>
      <c r="J1111" s="814" t="s">
        <v>1902</v>
      </c>
      <c r="K1111" s="814" t="s">
        <v>1905</v>
      </c>
      <c r="L1111" s="817">
        <v>1047.94</v>
      </c>
      <c r="M1111" s="817">
        <v>6287.64</v>
      </c>
      <c r="N1111" s="814">
        <v>6</v>
      </c>
      <c r="O1111" s="818">
        <v>1.5</v>
      </c>
      <c r="P1111" s="817">
        <v>3143.82</v>
      </c>
      <c r="Q1111" s="819">
        <v>0.5</v>
      </c>
      <c r="R1111" s="814">
        <v>3</v>
      </c>
      <c r="S1111" s="819">
        <v>0.5</v>
      </c>
      <c r="T1111" s="818">
        <v>0.5</v>
      </c>
      <c r="U1111" s="820">
        <v>0.33333333333333331</v>
      </c>
    </row>
    <row r="1112" spans="1:21" ht="14.45" customHeight="1" x14ac:dyDescent="0.2">
      <c r="A1112" s="813">
        <v>12</v>
      </c>
      <c r="B1112" s="814" t="s">
        <v>1740</v>
      </c>
      <c r="C1112" s="814" t="s">
        <v>1746</v>
      </c>
      <c r="D1112" s="815" t="s">
        <v>4046</v>
      </c>
      <c r="E1112" s="816" t="s">
        <v>1768</v>
      </c>
      <c r="F1112" s="814" t="s">
        <v>1741</v>
      </c>
      <c r="G1112" s="814" t="s">
        <v>2435</v>
      </c>
      <c r="H1112" s="814" t="s">
        <v>329</v>
      </c>
      <c r="I1112" s="814" t="s">
        <v>2683</v>
      </c>
      <c r="J1112" s="814" t="s">
        <v>765</v>
      </c>
      <c r="K1112" s="814" t="s">
        <v>2684</v>
      </c>
      <c r="L1112" s="817">
        <v>93.61</v>
      </c>
      <c r="M1112" s="817">
        <v>561.66</v>
      </c>
      <c r="N1112" s="814">
        <v>6</v>
      </c>
      <c r="O1112" s="818">
        <v>2.5</v>
      </c>
      <c r="P1112" s="817">
        <v>280.83</v>
      </c>
      <c r="Q1112" s="819">
        <v>0.5</v>
      </c>
      <c r="R1112" s="814">
        <v>3</v>
      </c>
      <c r="S1112" s="819">
        <v>0.5</v>
      </c>
      <c r="T1112" s="818">
        <v>1.5</v>
      </c>
      <c r="U1112" s="820">
        <v>0.6</v>
      </c>
    </row>
    <row r="1113" spans="1:21" ht="14.45" customHeight="1" x14ac:dyDescent="0.2">
      <c r="A1113" s="813">
        <v>12</v>
      </c>
      <c r="B1113" s="814" t="s">
        <v>1740</v>
      </c>
      <c r="C1113" s="814" t="s">
        <v>1746</v>
      </c>
      <c r="D1113" s="815" t="s">
        <v>4046</v>
      </c>
      <c r="E1113" s="816" t="s">
        <v>1768</v>
      </c>
      <c r="F1113" s="814" t="s">
        <v>1741</v>
      </c>
      <c r="G1113" s="814" t="s">
        <v>1844</v>
      </c>
      <c r="H1113" s="814" t="s">
        <v>329</v>
      </c>
      <c r="I1113" s="814" t="s">
        <v>1845</v>
      </c>
      <c r="J1113" s="814" t="s">
        <v>1846</v>
      </c>
      <c r="K1113" s="814" t="s">
        <v>816</v>
      </c>
      <c r="L1113" s="817">
        <v>35.25</v>
      </c>
      <c r="M1113" s="817">
        <v>70.5</v>
      </c>
      <c r="N1113" s="814">
        <v>2</v>
      </c>
      <c r="O1113" s="818">
        <v>0.5</v>
      </c>
      <c r="P1113" s="817">
        <v>70.5</v>
      </c>
      <c r="Q1113" s="819">
        <v>1</v>
      </c>
      <c r="R1113" s="814">
        <v>2</v>
      </c>
      <c r="S1113" s="819">
        <v>1</v>
      </c>
      <c r="T1113" s="818">
        <v>0.5</v>
      </c>
      <c r="U1113" s="820">
        <v>1</v>
      </c>
    </row>
    <row r="1114" spans="1:21" ht="14.45" customHeight="1" x14ac:dyDescent="0.2">
      <c r="A1114" s="813">
        <v>12</v>
      </c>
      <c r="B1114" s="814" t="s">
        <v>1740</v>
      </c>
      <c r="C1114" s="814" t="s">
        <v>1746</v>
      </c>
      <c r="D1114" s="815" t="s">
        <v>4046</v>
      </c>
      <c r="E1114" s="816" t="s">
        <v>1768</v>
      </c>
      <c r="F1114" s="814" t="s">
        <v>1741</v>
      </c>
      <c r="G1114" s="814" t="s">
        <v>1844</v>
      </c>
      <c r="H1114" s="814" t="s">
        <v>329</v>
      </c>
      <c r="I1114" s="814" t="s">
        <v>3313</v>
      </c>
      <c r="J1114" s="814" t="s">
        <v>3314</v>
      </c>
      <c r="K1114" s="814" t="s">
        <v>3315</v>
      </c>
      <c r="L1114" s="817">
        <v>35.25</v>
      </c>
      <c r="M1114" s="817">
        <v>35.25</v>
      </c>
      <c r="N1114" s="814">
        <v>1</v>
      </c>
      <c r="O1114" s="818">
        <v>0.5</v>
      </c>
      <c r="P1114" s="817">
        <v>35.25</v>
      </c>
      <c r="Q1114" s="819">
        <v>1</v>
      </c>
      <c r="R1114" s="814">
        <v>1</v>
      </c>
      <c r="S1114" s="819">
        <v>1</v>
      </c>
      <c r="T1114" s="818">
        <v>0.5</v>
      </c>
      <c r="U1114" s="820">
        <v>1</v>
      </c>
    </row>
    <row r="1115" spans="1:21" ht="14.45" customHeight="1" x14ac:dyDescent="0.2">
      <c r="A1115" s="813">
        <v>12</v>
      </c>
      <c r="B1115" s="814" t="s">
        <v>1740</v>
      </c>
      <c r="C1115" s="814" t="s">
        <v>1746</v>
      </c>
      <c r="D1115" s="815" t="s">
        <v>4046</v>
      </c>
      <c r="E1115" s="816" t="s">
        <v>1768</v>
      </c>
      <c r="F1115" s="814" t="s">
        <v>1741</v>
      </c>
      <c r="G1115" s="814" t="s">
        <v>1844</v>
      </c>
      <c r="H1115" s="814" t="s">
        <v>329</v>
      </c>
      <c r="I1115" s="814" t="s">
        <v>3316</v>
      </c>
      <c r="J1115" s="814" t="s">
        <v>654</v>
      </c>
      <c r="K1115" s="814" t="s">
        <v>3317</v>
      </c>
      <c r="L1115" s="817">
        <v>78.03</v>
      </c>
      <c r="M1115" s="817">
        <v>390.15</v>
      </c>
      <c r="N1115" s="814">
        <v>5</v>
      </c>
      <c r="O1115" s="818">
        <v>2</v>
      </c>
      <c r="P1115" s="817">
        <v>390.15</v>
      </c>
      <c r="Q1115" s="819">
        <v>1</v>
      </c>
      <c r="R1115" s="814">
        <v>5</v>
      </c>
      <c r="S1115" s="819">
        <v>1</v>
      </c>
      <c r="T1115" s="818">
        <v>2</v>
      </c>
      <c r="U1115" s="820">
        <v>1</v>
      </c>
    </row>
    <row r="1116" spans="1:21" ht="14.45" customHeight="1" x14ac:dyDescent="0.2">
      <c r="A1116" s="813">
        <v>12</v>
      </c>
      <c r="B1116" s="814" t="s">
        <v>1740</v>
      </c>
      <c r="C1116" s="814" t="s">
        <v>1746</v>
      </c>
      <c r="D1116" s="815" t="s">
        <v>4046</v>
      </c>
      <c r="E1116" s="816" t="s">
        <v>1768</v>
      </c>
      <c r="F1116" s="814" t="s">
        <v>1741</v>
      </c>
      <c r="G1116" s="814" t="s">
        <v>1920</v>
      </c>
      <c r="H1116" s="814" t="s">
        <v>329</v>
      </c>
      <c r="I1116" s="814" t="s">
        <v>1921</v>
      </c>
      <c r="J1116" s="814" t="s">
        <v>1125</v>
      </c>
      <c r="K1116" s="814" t="s">
        <v>1922</v>
      </c>
      <c r="L1116" s="817">
        <v>208.39</v>
      </c>
      <c r="M1116" s="817">
        <v>208.39</v>
      </c>
      <c r="N1116" s="814">
        <v>1</v>
      </c>
      <c r="O1116" s="818">
        <v>1</v>
      </c>
      <c r="P1116" s="817">
        <v>208.39</v>
      </c>
      <c r="Q1116" s="819">
        <v>1</v>
      </c>
      <c r="R1116" s="814">
        <v>1</v>
      </c>
      <c r="S1116" s="819">
        <v>1</v>
      </c>
      <c r="T1116" s="818">
        <v>1</v>
      </c>
      <c r="U1116" s="820">
        <v>1</v>
      </c>
    </row>
    <row r="1117" spans="1:21" ht="14.45" customHeight="1" x14ac:dyDescent="0.2">
      <c r="A1117" s="813">
        <v>12</v>
      </c>
      <c r="B1117" s="814" t="s">
        <v>1740</v>
      </c>
      <c r="C1117" s="814" t="s">
        <v>1746</v>
      </c>
      <c r="D1117" s="815" t="s">
        <v>4046</v>
      </c>
      <c r="E1117" s="816" t="s">
        <v>1768</v>
      </c>
      <c r="F1117" s="814" t="s">
        <v>1741</v>
      </c>
      <c r="G1117" s="814" t="s">
        <v>1923</v>
      </c>
      <c r="H1117" s="814" t="s">
        <v>647</v>
      </c>
      <c r="I1117" s="814" t="s">
        <v>2290</v>
      </c>
      <c r="J1117" s="814" t="s">
        <v>1925</v>
      </c>
      <c r="K1117" s="814" t="s">
        <v>2291</v>
      </c>
      <c r="L1117" s="817">
        <v>134.61000000000001</v>
      </c>
      <c r="M1117" s="817">
        <v>134.61000000000001</v>
      </c>
      <c r="N1117" s="814">
        <v>1</v>
      </c>
      <c r="O1117" s="818">
        <v>0.5</v>
      </c>
      <c r="P1117" s="817">
        <v>134.61000000000001</v>
      </c>
      <c r="Q1117" s="819">
        <v>1</v>
      </c>
      <c r="R1117" s="814">
        <v>1</v>
      </c>
      <c r="S1117" s="819">
        <v>1</v>
      </c>
      <c r="T1117" s="818">
        <v>0.5</v>
      </c>
      <c r="U1117" s="820">
        <v>1</v>
      </c>
    </row>
    <row r="1118" spans="1:21" ht="14.45" customHeight="1" x14ac:dyDescent="0.2">
      <c r="A1118" s="813">
        <v>12</v>
      </c>
      <c r="B1118" s="814" t="s">
        <v>1740</v>
      </c>
      <c r="C1118" s="814" t="s">
        <v>1746</v>
      </c>
      <c r="D1118" s="815" t="s">
        <v>4046</v>
      </c>
      <c r="E1118" s="816" t="s">
        <v>1768</v>
      </c>
      <c r="F1118" s="814" t="s">
        <v>1741</v>
      </c>
      <c r="G1118" s="814" t="s">
        <v>1923</v>
      </c>
      <c r="H1118" s="814" t="s">
        <v>329</v>
      </c>
      <c r="I1118" s="814" t="s">
        <v>3318</v>
      </c>
      <c r="J1118" s="814" t="s">
        <v>3319</v>
      </c>
      <c r="K1118" s="814" t="s">
        <v>3320</v>
      </c>
      <c r="L1118" s="817">
        <v>146.57</v>
      </c>
      <c r="M1118" s="817">
        <v>146.57</v>
      </c>
      <c r="N1118" s="814">
        <v>1</v>
      </c>
      <c r="O1118" s="818">
        <v>1</v>
      </c>
      <c r="P1118" s="817"/>
      <c r="Q1118" s="819">
        <v>0</v>
      </c>
      <c r="R1118" s="814"/>
      <c r="S1118" s="819">
        <v>0</v>
      </c>
      <c r="T1118" s="818"/>
      <c r="U1118" s="820">
        <v>0</v>
      </c>
    </row>
    <row r="1119" spans="1:21" ht="14.45" customHeight="1" x14ac:dyDescent="0.2">
      <c r="A1119" s="813">
        <v>12</v>
      </c>
      <c r="B1119" s="814" t="s">
        <v>1740</v>
      </c>
      <c r="C1119" s="814" t="s">
        <v>1746</v>
      </c>
      <c r="D1119" s="815" t="s">
        <v>4046</v>
      </c>
      <c r="E1119" s="816" t="s">
        <v>1768</v>
      </c>
      <c r="F1119" s="814" t="s">
        <v>1741</v>
      </c>
      <c r="G1119" s="814" t="s">
        <v>1927</v>
      </c>
      <c r="H1119" s="814" t="s">
        <v>329</v>
      </c>
      <c r="I1119" s="814" t="s">
        <v>2849</v>
      </c>
      <c r="J1119" s="814" t="s">
        <v>2850</v>
      </c>
      <c r="K1119" s="814" t="s">
        <v>1930</v>
      </c>
      <c r="L1119" s="817">
        <v>93.49</v>
      </c>
      <c r="M1119" s="817">
        <v>280.46999999999997</v>
      </c>
      <c r="N1119" s="814">
        <v>3</v>
      </c>
      <c r="O1119" s="818">
        <v>2</v>
      </c>
      <c r="P1119" s="817">
        <v>93.49</v>
      </c>
      <c r="Q1119" s="819">
        <v>0.33333333333333337</v>
      </c>
      <c r="R1119" s="814">
        <v>1</v>
      </c>
      <c r="S1119" s="819">
        <v>0.33333333333333331</v>
      </c>
      <c r="T1119" s="818">
        <v>1</v>
      </c>
      <c r="U1119" s="820">
        <v>0.5</v>
      </c>
    </row>
    <row r="1120" spans="1:21" ht="14.45" customHeight="1" x14ac:dyDescent="0.2">
      <c r="A1120" s="813">
        <v>12</v>
      </c>
      <c r="B1120" s="814" t="s">
        <v>1740</v>
      </c>
      <c r="C1120" s="814" t="s">
        <v>1746</v>
      </c>
      <c r="D1120" s="815" t="s">
        <v>4046</v>
      </c>
      <c r="E1120" s="816" t="s">
        <v>1768</v>
      </c>
      <c r="F1120" s="814" t="s">
        <v>1741</v>
      </c>
      <c r="G1120" s="814" t="s">
        <v>3321</v>
      </c>
      <c r="H1120" s="814" t="s">
        <v>329</v>
      </c>
      <c r="I1120" s="814" t="s">
        <v>3322</v>
      </c>
      <c r="J1120" s="814" t="s">
        <v>3323</v>
      </c>
      <c r="K1120" s="814" t="s">
        <v>3324</v>
      </c>
      <c r="L1120" s="817">
        <v>31.09</v>
      </c>
      <c r="M1120" s="817">
        <v>93.27</v>
      </c>
      <c r="N1120" s="814">
        <v>3</v>
      </c>
      <c r="O1120" s="818">
        <v>1</v>
      </c>
      <c r="P1120" s="817">
        <v>93.27</v>
      </c>
      <c r="Q1120" s="819">
        <v>1</v>
      </c>
      <c r="R1120" s="814">
        <v>3</v>
      </c>
      <c r="S1120" s="819">
        <v>1</v>
      </c>
      <c r="T1120" s="818">
        <v>1</v>
      </c>
      <c r="U1120" s="820">
        <v>1</v>
      </c>
    </row>
    <row r="1121" spans="1:21" ht="14.45" customHeight="1" x14ac:dyDescent="0.2">
      <c r="A1121" s="813">
        <v>12</v>
      </c>
      <c r="B1121" s="814" t="s">
        <v>1740</v>
      </c>
      <c r="C1121" s="814" t="s">
        <v>1746</v>
      </c>
      <c r="D1121" s="815" t="s">
        <v>4046</v>
      </c>
      <c r="E1121" s="816" t="s">
        <v>1768</v>
      </c>
      <c r="F1121" s="814" t="s">
        <v>1741</v>
      </c>
      <c r="G1121" s="814" t="s">
        <v>1935</v>
      </c>
      <c r="H1121" s="814" t="s">
        <v>329</v>
      </c>
      <c r="I1121" s="814" t="s">
        <v>1936</v>
      </c>
      <c r="J1121" s="814" t="s">
        <v>1937</v>
      </c>
      <c r="K1121" s="814" t="s">
        <v>1938</v>
      </c>
      <c r="L1121" s="817">
        <v>1740.47</v>
      </c>
      <c r="M1121" s="817">
        <v>26107.05</v>
      </c>
      <c r="N1121" s="814">
        <v>15</v>
      </c>
      <c r="O1121" s="818">
        <v>14</v>
      </c>
      <c r="P1121" s="817">
        <v>20885.64</v>
      </c>
      <c r="Q1121" s="819">
        <v>0.8</v>
      </c>
      <c r="R1121" s="814">
        <v>12</v>
      </c>
      <c r="S1121" s="819">
        <v>0.8</v>
      </c>
      <c r="T1121" s="818">
        <v>11.5</v>
      </c>
      <c r="U1121" s="820">
        <v>0.8214285714285714</v>
      </c>
    </row>
    <row r="1122" spans="1:21" ht="14.45" customHeight="1" x14ac:dyDescent="0.2">
      <c r="A1122" s="813">
        <v>12</v>
      </c>
      <c r="B1122" s="814" t="s">
        <v>1740</v>
      </c>
      <c r="C1122" s="814" t="s">
        <v>1746</v>
      </c>
      <c r="D1122" s="815" t="s">
        <v>4046</v>
      </c>
      <c r="E1122" s="816" t="s">
        <v>1768</v>
      </c>
      <c r="F1122" s="814" t="s">
        <v>1741</v>
      </c>
      <c r="G1122" s="814" t="s">
        <v>1935</v>
      </c>
      <c r="H1122" s="814" t="s">
        <v>329</v>
      </c>
      <c r="I1122" s="814" t="s">
        <v>1939</v>
      </c>
      <c r="J1122" s="814" t="s">
        <v>1937</v>
      </c>
      <c r="K1122" s="814" t="s">
        <v>1940</v>
      </c>
      <c r="L1122" s="817">
        <v>870.24</v>
      </c>
      <c r="M1122" s="817">
        <v>7832.16</v>
      </c>
      <c r="N1122" s="814">
        <v>9</v>
      </c>
      <c r="O1122" s="818">
        <v>7.5</v>
      </c>
      <c r="P1122" s="817">
        <v>4351.2</v>
      </c>
      <c r="Q1122" s="819">
        <v>0.55555555555555558</v>
      </c>
      <c r="R1122" s="814">
        <v>5</v>
      </c>
      <c r="S1122" s="819">
        <v>0.55555555555555558</v>
      </c>
      <c r="T1122" s="818">
        <v>4</v>
      </c>
      <c r="U1122" s="820">
        <v>0.53333333333333333</v>
      </c>
    </row>
    <row r="1123" spans="1:21" ht="14.45" customHeight="1" x14ac:dyDescent="0.2">
      <c r="A1123" s="813">
        <v>12</v>
      </c>
      <c r="B1123" s="814" t="s">
        <v>1740</v>
      </c>
      <c r="C1123" s="814" t="s">
        <v>1746</v>
      </c>
      <c r="D1123" s="815" t="s">
        <v>4046</v>
      </c>
      <c r="E1123" s="816" t="s">
        <v>1768</v>
      </c>
      <c r="F1123" s="814" t="s">
        <v>1741</v>
      </c>
      <c r="G1123" s="814" t="s">
        <v>1941</v>
      </c>
      <c r="H1123" s="814" t="s">
        <v>329</v>
      </c>
      <c r="I1123" s="814" t="s">
        <v>3325</v>
      </c>
      <c r="J1123" s="814" t="s">
        <v>3326</v>
      </c>
      <c r="K1123" s="814" t="s">
        <v>3327</v>
      </c>
      <c r="L1123" s="817">
        <v>525.29</v>
      </c>
      <c r="M1123" s="817">
        <v>525.29</v>
      </c>
      <c r="N1123" s="814">
        <v>1</v>
      </c>
      <c r="O1123" s="818">
        <v>0.5</v>
      </c>
      <c r="P1123" s="817">
        <v>525.29</v>
      </c>
      <c r="Q1123" s="819">
        <v>1</v>
      </c>
      <c r="R1123" s="814">
        <v>1</v>
      </c>
      <c r="S1123" s="819">
        <v>1</v>
      </c>
      <c r="T1123" s="818">
        <v>0.5</v>
      </c>
      <c r="U1123" s="820">
        <v>1</v>
      </c>
    </row>
    <row r="1124" spans="1:21" ht="14.45" customHeight="1" x14ac:dyDescent="0.2">
      <c r="A1124" s="813">
        <v>12</v>
      </c>
      <c r="B1124" s="814" t="s">
        <v>1740</v>
      </c>
      <c r="C1124" s="814" t="s">
        <v>1746</v>
      </c>
      <c r="D1124" s="815" t="s">
        <v>4046</v>
      </c>
      <c r="E1124" s="816" t="s">
        <v>1768</v>
      </c>
      <c r="F1124" s="814" t="s">
        <v>1741</v>
      </c>
      <c r="G1124" s="814" t="s">
        <v>1941</v>
      </c>
      <c r="H1124" s="814" t="s">
        <v>329</v>
      </c>
      <c r="I1124" s="814" t="s">
        <v>1942</v>
      </c>
      <c r="J1124" s="814" t="s">
        <v>1943</v>
      </c>
      <c r="K1124" s="814" t="s">
        <v>640</v>
      </c>
      <c r="L1124" s="817">
        <v>583.66</v>
      </c>
      <c r="M1124" s="817">
        <v>1167.32</v>
      </c>
      <c r="N1124" s="814">
        <v>2</v>
      </c>
      <c r="O1124" s="818">
        <v>1</v>
      </c>
      <c r="P1124" s="817">
        <v>1167.32</v>
      </c>
      <c r="Q1124" s="819">
        <v>1</v>
      </c>
      <c r="R1124" s="814">
        <v>2</v>
      </c>
      <c r="S1124" s="819">
        <v>1</v>
      </c>
      <c r="T1124" s="818">
        <v>1</v>
      </c>
      <c r="U1124" s="820">
        <v>1</v>
      </c>
    </row>
    <row r="1125" spans="1:21" ht="14.45" customHeight="1" x14ac:dyDescent="0.2">
      <c r="A1125" s="813">
        <v>12</v>
      </c>
      <c r="B1125" s="814" t="s">
        <v>1740</v>
      </c>
      <c r="C1125" s="814" t="s">
        <v>1746</v>
      </c>
      <c r="D1125" s="815" t="s">
        <v>4046</v>
      </c>
      <c r="E1125" s="816" t="s">
        <v>1768</v>
      </c>
      <c r="F1125" s="814" t="s">
        <v>1741</v>
      </c>
      <c r="G1125" s="814" t="s">
        <v>1839</v>
      </c>
      <c r="H1125" s="814" t="s">
        <v>647</v>
      </c>
      <c r="I1125" s="814" t="s">
        <v>1650</v>
      </c>
      <c r="J1125" s="814" t="s">
        <v>1651</v>
      </c>
      <c r="K1125" s="814" t="s">
        <v>1652</v>
      </c>
      <c r="L1125" s="817">
        <v>1392.47</v>
      </c>
      <c r="M1125" s="817">
        <v>1392.47</v>
      </c>
      <c r="N1125" s="814">
        <v>1</v>
      </c>
      <c r="O1125" s="818">
        <v>1</v>
      </c>
      <c r="P1125" s="817">
        <v>1392.47</v>
      </c>
      <c r="Q1125" s="819">
        <v>1</v>
      </c>
      <c r="R1125" s="814">
        <v>1</v>
      </c>
      <c r="S1125" s="819">
        <v>1</v>
      </c>
      <c r="T1125" s="818">
        <v>1</v>
      </c>
      <c r="U1125" s="820">
        <v>1</v>
      </c>
    </row>
    <row r="1126" spans="1:21" ht="14.45" customHeight="1" x14ac:dyDescent="0.2">
      <c r="A1126" s="813">
        <v>12</v>
      </c>
      <c r="B1126" s="814" t="s">
        <v>1740</v>
      </c>
      <c r="C1126" s="814" t="s">
        <v>1746</v>
      </c>
      <c r="D1126" s="815" t="s">
        <v>4046</v>
      </c>
      <c r="E1126" s="816" t="s">
        <v>1768</v>
      </c>
      <c r="F1126" s="814" t="s">
        <v>1741</v>
      </c>
      <c r="G1126" s="814" t="s">
        <v>3328</v>
      </c>
      <c r="H1126" s="814" t="s">
        <v>329</v>
      </c>
      <c r="I1126" s="814" t="s">
        <v>3329</v>
      </c>
      <c r="J1126" s="814" t="s">
        <v>3330</v>
      </c>
      <c r="K1126" s="814" t="s">
        <v>3331</v>
      </c>
      <c r="L1126" s="817">
        <v>0</v>
      </c>
      <c r="M1126" s="817">
        <v>0</v>
      </c>
      <c r="N1126" s="814">
        <v>1</v>
      </c>
      <c r="O1126" s="818">
        <v>0.5</v>
      </c>
      <c r="P1126" s="817">
        <v>0</v>
      </c>
      <c r="Q1126" s="819"/>
      <c r="R1126" s="814">
        <v>1</v>
      </c>
      <c r="S1126" s="819">
        <v>1</v>
      </c>
      <c r="T1126" s="818">
        <v>0.5</v>
      </c>
      <c r="U1126" s="820">
        <v>1</v>
      </c>
    </row>
    <row r="1127" spans="1:21" ht="14.45" customHeight="1" x14ac:dyDescent="0.2">
      <c r="A1127" s="813">
        <v>12</v>
      </c>
      <c r="B1127" s="814" t="s">
        <v>1740</v>
      </c>
      <c r="C1127" s="814" t="s">
        <v>1746</v>
      </c>
      <c r="D1127" s="815" t="s">
        <v>4046</v>
      </c>
      <c r="E1127" s="816" t="s">
        <v>1768</v>
      </c>
      <c r="F1127" s="814" t="s">
        <v>1741</v>
      </c>
      <c r="G1127" s="814" t="s">
        <v>3332</v>
      </c>
      <c r="H1127" s="814" t="s">
        <v>329</v>
      </c>
      <c r="I1127" s="814" t="s">
        <v>3333</v>
      </c>
      <c r="J1127" s="814" t="s">
        <v>985</v>
      </c>
      <c r="K1127" s="814" t="s">
        <v>3334</v>
      </c>
      <c r="L1127" s="817">
        <v>50.64</v>
      </c>
      <c r="M1127" s="817">
        <v>1063.4400000000003</v>
      </c>
      <c r="N1127" s="814">
        <v>21</v>
      </c>
      <c r="O1127" s="818">
        <v>4</v>
      </c>
      <c r="P1127" s="817">
        <v>1063.4400000000003</v>
      </c>
      <c r="Q1127" s="819">
        <v>1</v>
      </c>
      <c r="R1127" s="814">
        <v>21</v>
      </c>
      <c r="S1127" s="819">
        <v>1</v>
      </c>
      <c r="T1127" s="818">
        <v>4</v>
      </c>
      <c r="U1127" s="820">
        <v>1</v>
      </c>
    </row>
    <row r="1128" spans="1:21" ht="14.45" customHeight="1" x14ac:dyDescent="0.2">
      <c r="A1128" s="813">
        <v>12</v>
      </c>
      <c r="B1128" s="814" t="s">
        <v>1740</v>
      </c>
      <c r="C1128" s="814" t="s">
        <v>1746</v>
      </c>
      <c r="D1128" s="815" t="s">
        <v>4046</v>
      </c>
      <c r="E1128" s="816" t="s">
        <v>1768</v>
      </c>
      <c r="F1128" s="814" t="s">
        <v>1741</v>
      </c>
      <c r="G1128" s="814" t="s">
        <v>2465</v>
      </c>
      <c r="H1128" s="814" t="s">
        <v>329</v>
      </c>
      <c r="I1128" s="814" t="s">
        <v>3335</v>
      </c>
      <c r="J1128" s="814" t="s">
        <v>3336</v>
      </c>
      <c r="K1128" s="814" t="s">
        <v>3337</v>
      </c>
      <c r="L1128" s="817">
        <v>48.74</v>
      </c>
      <c r="M1128" s="817">
        <v>97.48</v>
      </c>
      <c r="N1128" s="814">
        <v>2</v>
      </c>
      <c r="O1128" s="818">
        <v>0.5</v>
      </c>
      <c r="P1128" s="817">
        <v>97.48</v>
      </c>
      <c r="Q1128" s="819">
        <v>1</v>
      </c>
      <c r="R1128" s="814">
        <v>2</v>
      </c>
      <c r="S1128" s="819">
        <v>1</v>
      </c>
      <c r="T1128" s="818">
        <v>0.5</v>
      </c>
      <c r="U1128" s="820">
        <v>1</v>
      </c>
    </row>
    <row r="1129" spans="1:21" ht="14.45" customHeight="1" x14ac:dyDescent="0.2">
      <c r="A1129" s="813">
        <v>12</v>
      </c>
      <c r="B1129" s="814" t="s">
        <v>1740</v>
      </c>
      <c r="C1129" s="814" t="s">
        <v>1746</v>
      </c>
      <c r="D1129" s="815" t="s">
        <v>4046</v>
      </c>
      <c r="E1129" s="816" t="s">
        <v>1768</v>
      </c>
      <c r="F1129" s="814" t="s">
        <v>1741</v>
      </c>
      <c r="G1129" s="814" t="s">
        <v>3338</v>
      </c>
      <c r="H1129" s="814" t="s">
        <v>329</v>
      </c>
      <c r="I1129" s="814" t="s">
        <v>3339</v>
      </c>
      <c r="J1129" s="814" t="s">
        <v>3340</v>
      </c>
      <c r="K1129" s="814" t="s">
        <v>3341</v>
      </c>
      <c r="L1129" s="817">
        <v>159.71</v>
      </c>
      <c r="M1129" s="817">
        <v>958.26</v>
      </c>
      <c r="N1129" s="814">
        <v>6</v>
      </c>
      <c r="O1129" s="818">
        <v>1</v>
      </c>
      <c r="P1129" s="817">
        <v>958.26</v>
      </c>
      <c r="Q1129" s="819">
        <v>1</v>
      </c>
      <c r="R1129" s="814">
        <v>6</v>
      </c>
      <c r="S1129" s="819">
        <v>1</v>
      </c>
      <c r="T1129" s="818">
        <v>1</v>
      </c>
      <c r="U1129" s="820">
        <v>1</v>
      </c>
    </row>
    <row r="1130" spans="1:21" ht="14.45" customHeight="1" x14ac:dyDescent="0.2">
      <c r="A1130" s="813">
        <v>12</v>
      </c>
      <c r="B1130" s="814" t="s">
        <v>1740</v>
      </c>
      <c r="C1130" s="814" t="s">
        <v>1746</v>
      </c>
      <c r="D1130" s="815" t="s">
        <v>4046</v>
      </c>
      <c r="E1130" s="816" t="s">
        <v>1768</v>
      </c>
      <c r="F1130" s="814" t="s">
        <v>1741</v>
      </c>
      <c r="G1130" s="814" t="s">
        <v>1840</v>
      </c>
      <c r="H1130" s="814" t="s">
        <v>329</v>
      </c>
      <c r="I1130" s="814" t="s">
        <v>1953</v>
      </c>
      <c r="J1130" s="814" t="s">
        <v>1842</v>
      </c>
      <c r="K1130" s="814" t="s">
        <v>1954</v>
      </c>
      <c r="L1130" s="817">
        <v>45.89</v>
      </c>
      <c r="M1130" s="817">
        <v>229.45000000000002</v>
      </c>
      <c r="N1130" s="814">
        <v>5</v>
      </c>
      <c r="O1130" s="818">
        <v>1.5</v>
      </c>
      <c r="P1130" s="817"/>
      <c r="Q1130" s="819">
        <v>0</v>
      </c>
      <c r="R1130" s="814"/>
      <c r="S1130" s="819">
        <v>0</v>
      </c>
      <c r="T1130" s="818"/>
      <c r="U1130" s="820">
        <v>0</v>
      </c>
    </row>
    <row r="1131" spans="1:21" ht="14.45" customHeight="1" x14ac:dyDescent="0.2">
      <c r="A1131" s="813">
        <v>12</v>
      </c>
      <c r="B1131" s="814" t="s">
        <v>1740</v>
      </c>
      <c r="C1131" s="814" t="s">
        <v>1746</v>
      </c>
      <c r="D1131" s="815" t="s">
        <v>4046</v>
      </c>
      <c r="E1131" s="816" t="s">
        <v>1768</v>
      </c>
      <c r="F1131" s="814" t="s">
        <v>1741</v>
      </c>
      <c r="G1131" s="814" t="s">
        <v>1840</v>
      </c>
      <c r="H1131" s="814" t="s">
        <v>329</v>
      </c>
      <c r="I1131" s="814" t="s">
        <v>1841</v>
      </c>
      <c r="J1131" s="814" t="s">
        <v>1842</v>
      </c>
      <c r="K1131" s="814" t="s">
        <v>1843</v>
      </c>
      <c r="L1131" s="817">
        <v>91.78</v>
      </c>
      <c r="M1131" s="817">
        <v>642.46</v>
      </c>
      <c r="N1131" s="814">
        <v>7</v>
      </c>
      <c r="O1131" s="818">
        <v>4.5</v>
      </c>
      <c r="P1131" s="817">
        <v>367.12</v>
      </c>
      <c r="Q1131" s="819">
        <v>0.5714285714285714</v>
      </c>
      <c r="R1131" s="814">
        <v>4</v>
      </c>
      <c r="S1131" s="819">
        <v>0.5714285714285714</v>
      </c>
      <c r="T1131" s="818">
        <v>3</v>
      </c>
      <c r="U1131" s="820">
        <v>0.66666666666666663</v>
      </c>
    </row>
    <row r="1132" spans="1:21" ht="14.45" customHeight="1" x14ac:dyDescent="0.2">
      <c r="A1132" s="813">
        <v>12</v>
      </c>
      <c r="B1132" s="814" t="s">
        <v>1740</v>
      </c>
      <c r="C1132" s="814" t="s">
        <v>1746</v>
      </c>
      <c r="D1132" s="815" t="s">
        <v>4046</v>
      </c>
      <c r="E1132" s="816" t="s">
        <v>1768</v>
      </c>
      <c r="F1132" s="814" t="s">
        <v>1741</v>
      </c>
      <c r="G1132" s="814" t="s">
        <v>2307</v>
      </c>
      <c r="H1132" s="814" t="s">
        <v>329</v>
      </c>
      <c r="I1132" s="814" t="s">
        <v>2308</v>
      </c>
      <c r="J1132" s="814" t="s">
        <v>1246</v>
      </c>
      <c r="K1132" s="814" t="s">
        <v>2309</v>
      </c>
      <c r="L1132" s="817">
        <v>42.14</v>
      </c>
      <c r="M1132" s="817">
        <v>42.14</v>
      </c>
      <c r="N1132" s="814">
        <v>1</v>
      </c>
      <c r="O1132" s="818">
        <v>1</v>
      </c>
      <c r="P1132" s="817"/>
      <c r="Q1132" s="819">
        <v>0</v>
      </c>
      <c r="R1132" s="814"/>
      <c r="S1132" s="819">
        <v>0</v>
      </c>
      <c r="T1132" s="818"/>
      <c r="U1132" s="820">
        <v>0</v>
      </c>
    </row>
    <row r="1133" spans="1:21" ht="14.45" customHeight="1" x14ac:dyDescent="0.2">
      <c r="A1133" s="813">
        <v>12</v>
      </c>
      <c r="B1133" s="814" t="s">
        <v>1740</v>
      </c>
      <c r="C1133" s="814" t="s">
        <v>1746</v>
      </c>
      <c r="D1133" s="815" t="s">
        <v>4046</v>
      </c>
      <c r="E1133" s="816" t="s">
        <v>1768</v>
      </c>
      <c r="F1133" s="814" t="s">
        <v>1741</v>
      </c>
      <c r="G1133" s="814" t="s">
        <v>2705</v>
      </c>
      <c r="H1133" s="814" t="s">
        <v>329</v>
      </c>
      <c r="I1133" s="814" t="s">
        <v>2706</v>
      </c>
      <c r="J1133" s="814" t="s">
        <v>773</v>
      </c>
      <c r="K1133" s="814" t="s">
        <v>2707</v>
      </c>
      <c r="L1133" s="817">
        <v>25.53</v>
      </c>
      <c r="M1133" s="817">
        <v>102.12</v>
      </c>
      <c r="N1133" s="814">
        <v>4</v>
      </c>
      <c r="O1133" s="818">
        <v>1</v>
      </c>
      <c r="P1133" s="817">
        <v>102.12</v>
      </c>
      <c r="Q1133" s="819">
        <v>1</v>
      </c>
      <c r="R1133" s="814">
        <v>4</v>
      </c>
      <c r="S1133" s="819">
        <v>1</v>
      </c>
      <c r="T1133" s="818">
        <v>1</v>
      </c>
      <c r="U1133" s="820">
        <v>1</v>
      </c>
    </row>
    <row r="1134" spans="1:21" ht="14.45" customHeight="1" x14ac:dyDescent="0.2">
      <c r="A1134" s="813">
        <v>12</v>
      </c>
      <c r="B1134" s="814" t="s">
        <v>1740</v>
      </c>
      <c r="C1134" s="814" t="s">
        <v>1746</v>
      </c>
      <c r="D1134" s="815" t="s">
        <v>4046</v>
      </c>
      <c r="E1134" s="816" t="s">
        <v>1768</v>
      </c>
      <c r="F1134" s="814" t="s">
        <v>1741</v>
      </c>
      <c r="G1134" s="814" t="s">
        <v>3342</v>
      </c>
      <c r="H1134" s="814" t="s">
        <v>329</v>
      </c>
      <c r="I1134" s="814" t="s">
        <v>3343</v>
      </c>
      <c r="J1134" s="814" t="s">
        <v>1023</v>
      </c>
      <c r="K1134" s="814" t="s">
        <v>3344</v>
      </c>
      <c r="L1134" s="817">
        <v>0</v>
      </c>
      <c r="M1134" s="817">
        <v>0</v>
      </c>
      <c r="N1134" s="814">
        <v>1</v>
      </c>
      <c r="O1134" s="818">
        <v>0.5</v>
      </c>
      <c r="P1134" s="817">
        <v>0</v>
      </c>
      <c r="Q1134" s="819"/>
      <c r="R1134" s="814">
        <v>1</v>
      </c>
      <c r="S1134" s="819">
        <v>1</v>
      </c>
      <c r="T1134" s="818">
        <v>0.5</v>
      </c>
      <c r="U1134" s="820">
        <v>1</v>
      </c>
    </row>
    <row r="1135" spans="1:21" ht="14.45" customHeight="1" x14ac:dyDescent="0.2">
      <c r="A1135" s="813">
        <v>12</v>
      </c>
      <c r="B1135" s="814" t="s">
        <v>1740</v>
      </c>
      <c r="C1135" s="814" t="s">
        <v>1746</v>
      </c>
      <c r="D1135" s="815" t="s">
        <v>4046</v>
      </c>
      <c r="E1135" s="816" t="s">
        <v>1768</v>
      </c>
      <c r="F1135" s="814" t="s">
        <v>1741</v>
      </c>
      <c r="G1135" s="814" t="s">
        <v>3342</v>
      </c>
      <c r="H1135" s="814" t="s">
        <v>329</v>
      </c>
      <c r="I1135" s="814" t="s">
        <v>3345</v>
      </c>
      <c r="J1135" s="814" t="s">
        <v>1023</v>
      </c>
      <c r="K1135" s="814" t="s">
        <v>3346</v>
      </c>
      <c r="L1135" s="817">
        <v>0</v>
      </c>
      <c r="M1135" s="817">
        <v>0</v>
      </c>
      <c r="N1135" s="814">
        <v>1</v>
      </c>
      <c r="O1135" s="818">
        <v>0.5</v>
      </c>
      <c r="P1135" s="817">
        <v>0</v>
      </c>
      <c r="Q1135" s="819"/>
      <c r="R1135" s="814">
        <v>1</v>
      </c>
      <c r="S1135" s="819">
        <v>1</v>
      </c>
      <c r="T1135" s="818">
        <v>0.5</v>
      </c>
      <c r="U1135" s="820">
        <v>1</v>
      </c>
    </row>
    <row r="1136" spans="1:21" ht="14.45" customHeight="1" x14ac:dyDescent="0.2">
      <c r="A1136" s="813">
        <v>12</v>
      </c>
      <c r="B1136" s="814" t="s">
        <v>1740</v>
      </c>
      <c r="C1136" s="814" t="s">
        <v>1746</v>
      </c>
      <c r="D1136" s="815" t="s">
        <v>4046</v>
      </c>
      <c r="E1136" s="816" t="s">
        <v>1768</v>
      </c>
      <c r="F1136" s="814" t="s">
        <v>1741</v>
      </c>
      <c r="G1136" s="814" t="s">
        <v>2651</v>
      </c>
      <c r="H1136" s="814" t="s">
        <v>329</v>
      </c>
      <c r="I1136" s="814" t="s">
        <v>3347</v>
      </c>
      <c r="J1136" s="814" t="s">
        <v>696</v>
      </c>
      <c r="K1136" s="814" t="s">
        <v>3348</v>
      </c>
      <c r="L1136" s="817">
        <v>0</v>
      </c>
      <c r="M1136" s="817">
        <v>0</v>
      </c>
      <c r="N1136" s="814">
        <v>1</v>
      </c>
      <c r="O1136" s="818">
        <v>1</v>
      </c>
      <c r="P1136" s="817"/>
      <c r="Q1136" s="819"/>
      <c r="R1136" s="814"/>
      <c r="S1136" s="819">
        <v>0</v>
      </c>
      <c r="T1136" s="818"/>
      <c r="U1136" s="820">
        <v>0</v>
      </c>
    </row>
    <row r="1137" spans="1:21" ht="14.45" customHeight="1" x14ac:dyDescent="0.2">
      <c r="A1137" s="813">
        <v>12</v>
      </c>
      <c r="B1137" s="814" t="s">
        <v>1740</v>
      </c>
      <c r="C1137" s="814" t="s">
        <v>1746</v>
      </c>
      <c r="D1137" s="815" t="s">
        <v>4046</v>
      </c>
      <c r="E1137" s="816" t="s">
        <v>1768</v>
      </c>
      <c r="F1137" s="814" t="s">
        <v>1741</v>
      </c>
      <c r="G1137" s="814" t="s">
        <v>3349</v>
      </c>
      <c r="H1137" s="814" t="s">
        <v>329</v>
      </c>
      <c r="I1137" s="814" t="s">
        <v>3350</v>
      </c>
      <c r="J1137" s="814" t="s">
        <v>3351</v>
      </c>
      <c r="K1137" s="814" t="s">
        <v>3352</v>
      </c>
      <c r="L1137" s="817">
        <v>119.14</v>
      </c>
      <c r="M1137" s="817">
        <v>238.28</v>
      </c>
      <c r="N1137" s="814">
        <v>2</v>
      </c>
      <c r="O1137" s="818">
        <v>0.5</v>
      </c>
      <c r="P1137" s="817">
        <v>238.28</v>
      </c>
      <c r="Q1137" s="819">
        <v>1</v>
      </c>
      <c r="R1137" s="814">
        <v>2</v>
      </c>
      <c r="S1137" s="819">
        <v>1</v>
      </c>
      <c r="T1137" s="818">
        <v>0.5</v>
      </c>
      <c r="U1137" s="820">
        <v>1</v>
      </c>
    </row>
    <row r="1138" spans="1:21" ht="14.45" customHeight="1" x14ac:dyDescent="0.2">
      <c r="A1138" s="813">
        <v>12</v>
      </c>
      <c r="B1138" s="814" t="s">
        <v>1740</v>
      </c>
      <c r="C1138" s="814" t="s">
        <v>1746</v>
      </c>
      <c r="D1138" s="815" t="s">
        <v>4046</v>
      </c>
      <c r="E1138" s="816" t="s">
        <v>1768</v>
      </c>
      <c r="F1138" s="814" t="s">
        <v>1741</v>
      </c>
      <c r="G1138" s="814" t="s">
        <v>3353</v>
      </c>
      <c r="H1138" s="814" t="s">
        <v>329</v>
      </c>
      <c r="I1138" s="814" t="s">
        <v>3354</v>
      </c>
      <c r="J1138" s="814" t="s">
        <v>3355</v>
      </c>
      <c r="K1138" s="814" t="s">
        <v>3356</v>
      </c>
      <c r="L1138" s="817">
        <v>0</v>
      </c>
      <c r="M1138" s="817">
        <v>0</v>
      </c>
      <c r="N1138" s="814">
        <v>1</v>
      </c>
      <c r="O1138" s="818">
        <v>1</v>
      </c>
      <c r="P1138" s="817">
        <v>0</v>
      </c>
      <c r="Q1138" s="819"/>
      <c r="R1138" s="814">
        <v>1</v>
      </c>
      <c r="S1138" s="819">
        <v>1</v>
      </c>
      <c r="T1138" s="818">
        <v>1</v>
      </c>
      <c r="U1138" s="820">
        <v>1</v>
      </c>
    </row>
    <row r="1139" spans="1:21" ht="14.45" customHeight="1" x14ac:dyDescent="0.2">
      <c r="A1139" s="813">
        <v>12</v>
      </c>
      <c r="B1139" s="814" t="s">
        <v>1740</v>
      </c>
      <c r="C1139" s="814" t="s">
        <v>1746</v>
      </c>
      <c r="D1139" s="815" t="s">
        <v>4046</v>
      </c>
      <c r="E1139" s="816" t="s">
        <v>1768</v>
      </c>
      <c r="F1139" s="814" t="s">
        <v>1741</v>
      </c>
      <c r="G1139" s="814" t="s">
        <v>2866</v>
      </c>
      <c r="H1139" s="814" t="s">
        <v>329</v>
      </c>
      <c r="I1139" s="814" t="s">
        <v>3357</v>
      </c>
      <c r="J1139" s="814" t="s">
        <v>3358</v>
      </c>
      <c r="K1139" s="814" t="s">
        <v>3359</v>
      </c>
      <c r="L1139" s="817">
        <v>52.75</v>
      </c>
      <c r="M1139" s="817">
        <v>158.25</v>
      </c>
      <c r="N1139" s="814">
        <v>3</v>
      </c>
      <c r="O1139" s="818">
        <v>2</v>
      </c>
      <c r="P1139" s="817">
        <v>158.25</v>
      </c>
      <c r="Q1139" s="819">
        <v>1</v>
      </c>
      <c r="R1139" s="814">
        <v>3</v>
      </c>
      <c r="S1139" s="819">
        <v>1</v>
      </c>
      <c r="T1139" s="818">
        <v>2</v>
      </c>
      <c r="U1139" s="820">
        <v>1</v>
      </c>
    </row>
    <row r="1140" spans="1:21" ht="14.45" customHeight="1" x14ac:dyDescent="0.2">
      <c r="A1140" s="813">
        <v>12</v>
      </c>
      <c r="B1140" s="814" t="s">
        <v>1740</v>
      </c>
      <c r="C1140" s="814" t="s">
        <v>1746</v>
      </c>
      <c r="D1140" s="815" t="s">
        <v>4046</v>
      </c>
      <c r="E1140" s="816" t="s">
        <v>1768</v>
      </c>
      <c r="F1140" s="814" t="s">
        <v>1741</v>
      </c>
      <c r="G1140" s="814" t="s">
        <v>1958</v>
      </c>
      <c r="H1140" s="814" t="s">
        <v>329</v>
      </c>
      <c r="I1140" s="814" t="s">
        <v>1959</v>
      </c>
      <c r="J1140" s="814" t="s">
        <v>1960</v>
      </c>
      <c r="K1140" s="814" t="s">
        <v>1016</v>
      </c>
      <c r="L1140" s="817">
        <v>163.54</v>
      </c>
      <c r="M1140" s="817">
        <v>163.54</v>
      </c>
      <c r="N1140" s="814">
        <v>1</v>
      </c>
      <c r="O1140" s="818">
        <v>0.5</v>
      </c>
      <c r="P1140" s="817">
        <v>163.54</v>
      </c>
      <c r="Q1140" s="819">
        <v>1</v>
      </c>
      <c r="R1140" s="814">
        <v>1</v>
      </c>
      <c r="S1140" s="819">
        <v>1</v>
      </c>
      <c r="T1140" s="818">
        <v>0.5</v>
      </c>
      <c r="U1140" s="820">
        <v>1</v>
      </c>
    </row>
    <row r="1141" spans="1:21" ht="14.45" customHeight="1" x14ac:dyDescent="0.2">
      <c r="A1141" s="813">
        <v>12</v>
      </c>
      <c r="B1141" s="814" t="s">
        <v>1740</v>
      </c>
      <c r="C1141" s="814" t="s">
        <v>1746</v>
      </c>
      <c r="D1141" s="815" t="s">
        <v>4046</v>
      </c>
      <c r="E1141" s="816" t="s">
        <v>1768</v>
      </c>
      <c r="F1141" s="814" t="s">
        <v>1741</v>
      </c>
      <c r="G1141" s="814" t="s">
        <v>2493</v>
      </c>
      <c r="H1141" s="814" t="s">
        <v>329</v>
      </c>
      <c r="I1141" s="814" t="s">
        <v>3360</v>
      </c>
      <c r="J1141" s="814" t="s">
        <v>3361</v>
      </c>
      <c r="K1141" s="814" t="s">
        <v>2682</v>
      </c>
      <c r="L1141" s="817">
        <v>176.32</v>
      </c>
      <c r="M1141" s="817">
        <v>176.32</v>
      </c>
      <c r="N1141" s="814">
        <v>1</v>
      </c>
      <c r="O1141" s="818">
        <v>0.5</v>
      </c>
      <c r="P1141" s="817">
        <v>176.32</v>
      </c>
      <c r="Q1141" s="819">
        <v>1</v>
      </c>
      <c r="R1141" s="814">
        <v>1</v>
      </c>
      <c r="S1141" s="819">
        <v>1</v>
      </c>
      <c r="T1141" s="818">
        <v>0.5</v>
      </c>
      <c r="U1141" s="820">
        <v>1</v>
      </c>
    </row>
    <row r="1142" spans="1:21" ht="14.45" customHeight="1" x14ac:dyDescent="0.2">
      <c r="A1142" s="813">
        <v>12</v>
      </c>
      <c r="B1142" s="814" t="s">
        <v>1740</v>
      </c>
      <c r="C1142" s="814" t="s">
        <v>1746</v>
      </c>
      <c r="D1142" s="815" t="s">
        <v>4046</v>
      </c>
      <c r="E1142" s="816" t="s">
        <v>1768</v>
      </c>
      <c r="F1142" s="814" t="s">
        <v>1741</v>
      </c>
      <c r="G1142" s="814" t="s">
        <v>2501</v>
      </c>
      <c r="H1142" s="814" t="s">
        <v>329</v>
      </c>
      <c r="I1142" s="814" t="s">
        <v>2502</v>
      </c>
      <c r="J1142" s="814" t="s">
        <v>2503</v>
      </c>
      <c r="K1142" s="814" t="s">
        <v>2504</v>
      </c>
      <c r="L1142" s="817">
        <v>90.95</v>
      </c>
      <c r="M1142" s="817">
        <v>90.95</v>
      </c>
      <c r="N1142" s="814">
        <v>1</v>
      </c>
      <c r="O1142" s="818">
        <v>0.5</v>
      </c>
      <c r="P1142" s="817">
        <v>90.95</v>
      </c>
      <c r="Q1142" s="819">
        <v>1</v>
      </c>
      <c r="R1142" s="814">
        <v>1</v>
      </c>
      <c r="S1142" s="819">
        <v>1</v>
      </c>
      <c r="T1142" s="818">
        <v>0.5</v>
      </c>
      <c r="U1142" s="820">
        <v>1</v>
      </c>
    </row>
    <row r="1143" spans="1:21" ht="14.45" customHeight="1" x14ac:dyDescent="0.2">
      <c r="A1143" s="813">
        <v>12</v>
      </c>
      <c r="B1143" s="814" t="s">
        <v>1740</v>
      </c>
      <c r="C1143" s="814" t="s">
        <v>1746</v>
      </c>
      <c r="D1143" s="815" t="s">
        <v>4046</v>
      </c>
      <c r="E1143" s="816" t="s">
        <v>1768</v>
      </c>
      <c r="F1143" s="814" t="s">
        <v>1741</v>
      </c>
      <c r="G1143" s="814" t="s">
        <v>3362</v>
      </c>
      <c r="H1143" s="814" t="s">
        <v>329</v>
      </c>
      <c r="I1143" s="814" t="s">
        <v>3363</v>
      </c>
      <c r="J1143" s="814" t="s">
        <v>3364</v>
      </c>
      <c r="K1143" s="814" t="s">
        <v>3365</v>
      </c>
      <c r="L1143" s="817">
        <v>86.41</v>
      </c>
      <c r="M1143" s="817">
        <v>172.82</v>
      </c>
      <c r="N1143" s="814">
        <v>2</v>
      </c>
      <c r="O1143" s="818">
        <v>0.5</v>
      </c>
      <c r="P1143" s="817">
        <v>172.82</v>
      </c>
      <c r="Q1143" s="819">
        <v>1</v>
      </c>
      <c r="R1143" s="814">
        <v>2</v>
      </c>
      <c r="S1143" s="819">
        <v>1</v>
      </c>
      <c r="T1143" s="818">
        <v>0.5</v>
      </c>
      <c r="U1143" s="820">
        <v>1</v>
      </c>
    </row>
    <row r="1144" spans="1:21" ht="14.45" customHeight="1" x14ac:dyDescent="0.2">
      <c r="A1144" s="813">
        <v>12</v>
      </c>
      <c r="B1144" s="814" t="s">
        <v>1740</v>
      </c>
      <c r="C1144" s="814" t="s">
        <v>1746</v>
      </c>
      <c r="D1144" s="815" t="s">
        <v>4046</v>
      </c>
      <c r="E1144" s="816" t="s">
        <v>1768</v>
      </c>
      <c r="F1144" s="814" t="s">
        <v>1741</v>
      </c>
      <c r="G1144" s="814" t="s">
        <v>3362</v>
      </c>
      <c r="H1144" s="814" t="s">
        <v>329</v>
      </c>
      <c r="I1144" s="814" t="s">
        <v>3366</v>
      </c>
      <c r="J1144" s="814" t="s">
        <v>3367</v>
      </c>
      <c r="K1144" s="814" t="s">
        <v>3368</v>
      </c>
      <c r="L1144" s="817">
        <v>172.82</v>
      </c>
      <c r="M1144" s="817">
        <v>172.82</v>
      </c>
      <c r="N1144" s="814">
        <v>1</v>
      </c>
      <c r="O1144" s="818">
        <v>0.5</v>
      </c>
      <c r="P1144" s="817">
        <v>172.82</v>
      </c>
      <c r="Q1144" s="819">
        <v>1</v>
      </c>
      <c r="R1144" s="814">
        <v>1</v>
      </c>
      <c r="S1144" s="819">
        <v>1</v>
      </c>
      <c r="T1144" s="818">
        <v>0.5</v>
      </c>
      <c r="U1144" s="820">
        <v>1</v>
      </c>
    </row>
    <row r="1145" spans="1:21" ht="14.45" customHeight="1" x14ac:dyDescent="0.2">
      <c r="A1145" s="813">
        <v>12</v>
      </c>
      <c r="B1145" s="814" t="s">
        <v>1740</v>
      </c>
      <c r="C1145" s="814" t="s">
        <v>1746</v>
      </c>
      <c r="D1145" s="815" t="s">
        <v>4046</v>
      </c>
      <c r="E1145" s="816" t="s">
        <v>1768</v>
      </c>
      <c r="F1145" s="814" t="s">
        <v>1741</v>
      </c>
      <c r="G1145" s="814" t="s">
        <v>3369</v>
      </c>
      <c r="H1145" s="814" t="s">
        <v>329</v>
      </c>
      <c r="I1145" s="814" t="s">
        <v>3370</v>
      </c>
      <c r="J1145" s="814" t="s">
        <v>3371</v>
      </c>
      <c r="K1145" s="814" t="s">
        <v>3372</v>
      </c>
      <c r="L1145" s="817">
        <v>2417.63</v>
      </c>
      <c r="M1145" s="817">
        <v>2417.63</v>
      </c>
      <c r="N1145" s="814">
        <v>1</v>
      </c>
      <c r="O1145" s="818">
        <v>0.5</v>
      </c>
      <c r="P1145" s="817">
        <v>2417.63</v>
      </c>
      <c r="Q1145" s="819">
        <v>1</v>
      </c>
      <c r="R1145" s="814">
        <v>1</v>
      </c>
      <c r="S1145" s="819">
        <v>1</v>
      </c>
      <c r="T1145" s="818">
        <v>0.5</v>
      </c>
      <c r="U1145" s="820">
        <v>1</v>
      </c>
    </row>
    <row r="1146" spans="1:21" ht="14.45" customHeight="1" x14ac:dyDescent="0.2">
      <c r="A1146" s="813">
        <v>12</v>
      </c>
      <c r="B1146" s="814" t="s">
        <v>1740</v>
      </c>
      <c r="C1146" s="814" t="s">
        <v>1746</v>
      </c>
      <c r="D1146" s="815" t="s">
        <v>4046</v>
      </c>
      <c r="E1146" s="816" t="s">
        <v>1768</v>
      </c>
      <c r="F1146" s="814" t="s">
        <v>1741</v>
      </c>
      <c r="G1146" s="814" t="s">
        <v>2715</v>
      </c>
      <c r="H1146" s="814" t="s">
        <v>647</v>
      </c>
      <c r="I1146" s="814" t="s">
        <v>3373</v>
      </c>
      <c r="J1146" s="814" t="s">
        <v>756</v>
      </c>
      <c r="K1146" s="814" t="s">
        <v>3374</v>
      </c>
      <c r="L1146" s="817">
        <v>16.8</v>
      </c>
      <c r="M1146" s="817">
        <v>84</v>
      </c>
      <c r="N1146" s="814">
        <v>5</v>
      </c>
      <c r="O1146" s="818">
        <v>2</v>
      </c>
      <c r="P1146" s="817">
        <v>50.400000000000006</v>
      </c>
      <c r="Q1146" s="819">
        <v>0.60000000000000009</v>
      </c>
      <c r="R1146" s="814">
        <v>3</v>
      </c>
      <c r="S1146" s="819">
        <v>0.6</v>
      </c>
      <c r="T1146" s="818">
        <v>1</v>
      </c>
      <c r="U1146" s="820">
        <v>0.5</v>
      </c>
    </row>
    <row r="1147" spans="1:21" ht="14.45" customHeight="1" x14ac:dyDescent="0.2">
      <c r="A1147" s="813">
        <v>12</v>
      </c>
      <c r="B1147" s="814" t="s">
        <v>1740</v>
      </c>
      <c r="C1147" s="814" t="s">
        <v>1746</v>
      </c>
      <c r="D1147" s="815" t="s">
        <v>4046</v>
      </c>
      <c r="E1147" s="816" t="s">
        <v>1768</v>
      </c>
      <c r="F1147" s="814" t="s">
        <v>1741</v>
      </c>
      <c r="G1147" s="814" t="s">
        <v>1791</v>
      </c>
      <c r="H1147" s="814" t="s">
        <v>647</v>
      </c>
      <c r="I1147" s="814" t="s">
        <v>1468</v>
      </c>
      <c r="J1147" s="814" t="s">
        <v>827</v>
      </c>
      <c r="K1147" s="814" t="s">
        <v>1469</v>
      </c>
      <c r="L1147" s="817">
        <v>633.49</v>
      </c>
      <c r="M1147" s="817">
        <v>633.49</v>
      </c>
      <c r="N1147" s="814">
        <v>1</v>
      </c>
      <c r="O1147" s="818">
        <v>0.5</v>
      </c>
      <c r="P1147" s="817">
        <v>633.49</v>
      </c>
      <c r="Q1147" s="819">
        <v>1</v>
      </c>
      <c r="R1147" s="814">
        <v>1</v>
      </c>
      <c r="S1147" s="819">
        <v>1</v>
      </c>
      <c r="T1147" s="818">
        <v>0.5</v>
      </c>
      <c r="U1147" s="820">
        <v>1</v>
      </c>
    </row>
    <row r="1148" spans="1:21" ht="14.45" customHeight="1" x14ac:dyDescent="0.2">
      <c r="A1148" s="813">
        <v>12</v>
      </c>
      <c r="B1148" s="814" t="s">
        <v>1740</v>
      </c>
      <c r="C1148" s="814" t="s">
        <v>1746</v>
      </c>
      <c r="D1148" s="815" t="s">
        <v>4046</v>
      </c>
      <c r="E1148" s="816" t="s">
        <v>1768</v>
      </c>
      <c r="F1148" s="814" t="s">
        <v>1741</v>
      </c>
      <c r="G1148" s="814" t="s">
        <v>3375</v>
      </c>
      <c r="H1148" s="814" t="s">
        <v>329</v>
      </c>
      <c r="I1148" s="814" t="s">
        <v>3376</v>
      </c>
      <c r="J1148" s="814" t="s">
        <v>3377</v>
      </c>
      <c r="K1148" s="814" t="s">
        <v>2298</v>
      </c>
      <c r="L1148" s="817">
        <v>0</v>
      </c>
      <c r="M1148" s="817">
        <v>0</v>
      </c>
      <c r="N1148" s="814">
        <v>1</v>
      </c>
      <c r="O1148" s="818">
        <v>1</v>
      </c>
      <c r="P1148" s="817">
        <v>0</v>
      </c>
      <c r="Q1148" s="819"/>
      <c r="R1148" s="814">
        <v>1</v>
      </c>
      <c r="S1148" s="819">
        <v>1</v>
      </c>
      <c r="T1148" s="818">
        <v>1</v>
      </c>
      <c r="U1148" s="820">
        <v>1</v>
      </c>
    </row>
    <row r="1149" spans="1:21" ht="14.45" customHeight="1" x14ac:dyDescent="0.2">
      <c r="A1149" s="813">
        <v>12</v>
      </c>
      <c r="B1149" s="814" t="s">
        <v>1740</v>
      </c>
      <c r="C1149" s="814" t="s">
        <v>1746</v>
      </c>
      <c r="D1149" s="815" t="s">
        <v>4046</v>
      </c>
      <c r="E1149" s="816" t="s">
        <v>1768</v>
      </c>
      <c r="F1149" s="814" t="s">
        <v>1741</v>
      </c>
      <c r="G1149" s="814" t="s">
        <v>1973</v>
      </c>
      <c r="H1149" s="814" t="s">
        <v>329</v>
      </c>
      <c r="I1149" s="814" t="s">
        <v>1974</v>
      </c>
      <c r="J1149" s="814" t="s">
        <v>1975</v>
      </c>
      <c r="K1149" s="814" t="s">
        <v>1976</v>
      </c>
      <c r="L1149" s="817">
        <v>77.599999999999994</v>
      </c>
      <c r="M1149" s="817">
        <v>77.599999999999994</v>
      </c>
      <c r="N1149" s="814">
        <v>1</v>
      </c>
      <c r="O1149" s="818">
        <v>0.5</v>
      </c>
      <c r="P1149" s="817"/>
      <c r="Q1149" s="819">
        <v>0</v>
      </c>
      <c r="R1149" s="814"/>
      <c r="S1149" s="819">
        <v>0</v>
      </c>
      <c r="T1149" s="818"/>
      <c r="U1149" s="820">
        <v>0</v>
      </c>
    </row>
    <row r="1150" spans="1:21" ht="14.45" customHeight="1" x14ac:dyDescent="0.2">
      <c r="A1150" s="813">
        <v>12</v>
      </c>
      <c r="B1150" s="814" t="s">
        <v>1740</v>
      </c>
      <c r="C1150" s="814" t="s">
        <v>1746</v>
      </c>
      <c r="D1150" s="815" t="s">
        <v>4046</v>
      </c>
      <c r="E1150" s="816" t="s">
        <v>1768</v>
      </c>
      <c r="F1150" s="814" t="s">
        <v>1741</v>
      </c>
      <c r="G1150" s="814" t="s">
        <v>1977</v>
      </c>
      <c r="H1150" s="814" t="s">
        <v>329</v>
      </c>
      <c r="I1150" s="814" t="s">
        <v>1980</v>
      </c>
      <c r="J1150" s="814" t="s">
        <v>1979</v>
      </c>
      <c r="K1150" s="814" t="s">
        <v>1981</v>
      </c>
      <c r="L1150" s="817">
        <v>35.25</v>
      </c>
      <c r="M1150" s="817">
        <v>35.25</v>
      </c>
      <c r="N1150" s="814">
        <v>1</v>
      </c>
      <c r="O1150" s="818">
        <v>0.5</v>
      </c>
      <c r="P1150" s="817">
        <v>35.25</v>
      </c>
      <c r="Q1150" s="819">
        <v>1</v>
      </c>
      <c r="R1150" s="814">
        <v>1</v>
      </c>
      <c r="S1150" s="819">
        <v>1</v>
      </c>
      <c r="T1150" s="818">
        <v>0.5</v>
      </c>
      <c r="U1150" s="820">
        <v>1</v>
      </c>
    </row>
    <row r="1151" spans="1:21" ht="14.45" customHeight="1" x14ac:dyDescent="0.2">
      <c r="A1151" s="813">
        <v>12</v>
      </c>
      <c r="B1151" s="814" t="s">
        <v>1740</v>
      </c>
      <c r="C1151" s="814" t="s">
        <v>1746</v>
      </c>
      <c r="D1151" s="815" t="s">
        <v>4046</v>
      </c>
      <c r="E1151" s="816" t="s">
        <v>1768</v>
      </c>
      <c r="F1151" s="814" t="s">
        <v>1741</v>
      </c>
      <c r="G1151" s="814" t="s">
        <v>1801</v>
      </c>
      <c r="H1151" s="814" t="s">
        <v>329</v>
      </c>
      <c r="I1151" s="814" t="s">
        <v>1802</v>
      </c>
      <c r="J1151" s="814" t="s">
        <v>1803</v>
      </c>
      <c r="K1151" s="814" t="s">
        <v>1804</v>
      </c>
      <c r="L1151" s="817">
        <v>174.59</v>
      </c>
      <c r="M1151" s="817">
        <v>3840.98</v>
      </c>
      <c r="N1151" s="814">
        <v>22</v>
      </c>
      <c r="O1151" s="818">
        <v>8</v>
      </c>
      <c r="P1151" s="817">
        <v>2618.85</v>
      </c>
      <c r="Q1151" s="819">
        <v>0.68181818181818177</v>
      </c>
      <c r="R1151" s="814">
        <v>15</v>
      </c>
      <c r="S1151" s="819">
        <v>0.68181818181818177</v>
      </c>
      <c r="T1151" s="818">
        <v>4.5</v>
      </c>
      <c r="U1151" s="820">
        <v>0.5625</v>
      </c>
    </row>
    <row r="1152" spans="1:21" ht="14.45" customHeight="1" x14ac:dyDescent="0.2">
      <c r="A1152" s="813">
        <v>12</v>
      </c>
      <c r="B1152" s="814" t="s">
        <v>1740</v>
      </c>
      <c r="C1152" s="814" t="s">
        <v>1746</v>
      </c>
      <c r="D1152" s="815" t="s">
        <v>4046</v>
      </c>
      <c r="E1152" s="816" t="s">
        <v>1768</v>
      </c>
      <c r="F1152" s="814" t="s">
        <v>1741</v>
      </c>
      <c r="G1152" s="814" t="s">
        <v>1992</v>
      </c>
      <c r="H1152" s="814" t="s">
        <v>329</v>
      </c>
      <c r="I1152" s="814" t="s">
        <v>1993</v>
      </c>
      <c r="J1152" s="814" t="s">
        <v>1994</v>
      </c>
      <c r="K1152" s="814" t="s">
        <v>1995</v>
      </c>
      <c r="L1152" s="817">
        <v>78.33</v>
      </c>
      <c r="M1152" s="817">
        <v>704.97</v>
      </c>
      <c r="N1152" s="814">
        <v>9</v>
      </c>
      <c r="O1152" s="818">
        <v>3.5</v>
      </c>
      <c r="P1152" s="817">
        <v>548.31000000000006</v>
      </c>
      <c r="Q1152" s="819">
        <v>0.77777777777777779</v>
      </c>
      <c r="R1152" s="814">
        <v>7</v>
      </c>
      <c r="S1152" s="819">
        <v>0.77777777777777779</v>
      </c>
      <c r="T1152" s="818">
        <v>3</v>
      </c>
      <c r="U1152" s="820">
        <v>0.8571428571428571</v>
      </c>
    </row>
    <row r="1153" spans="1:21" ht="14.45" customHeight="1" x14ac:dyDescent="0.2">
      <c r="A1153" s="813">
        <v>12</v>
      </c>
      <c r="B1153" s="814" t="s">
        <v>1740</v>
      </c>
      <c r="C1153" s="814" t="s">
        <v>1746</v>
      </c>
      <c r="D1153" s="815" t="s">
        <v>4046</v>
      </c>
      <c r="E1153" s="816" t="s">
        <v>1768</v>
      </c>
      <c r="F1153" s="814" t="s">
        <v>1741</v>
      </c>
      <c r="G1153" s="814" t="s">
        <v>2000</v>
      </c>
      <c r="H1153" s="814" t="s">
        <v>329</v>
      </c>
      <c r="I1153" s="814" t="s">
        <v>2001</v>
      </c>
      <c r="J1153" s="814" t="s">
        <v>2002</v>
      </c>
      <c r="K1153" s="814" t="s">
        <v>2003</v>
      </c>
      <c r="L1153" s="817">
        <v>59.92</v>
      </c>
      <c r="M1153" s="817">
        <v>1258.32</v>
      </c>
      <c r="N1153" s="814">
        <v>21</v>
      </c>
      <c r="O1153" s="818">
        <v>5</v>
      </c>
      <c r="P1153" s="817">
        <v>179.76</v>
      </c>
      <c r="Q1153" s="819">
        <v>0.14285714285714285</v>
      </c>
      <c r="R1153" s="814">
        <v>3</v>
      </c>
      <c r="S1153" s="819">
        <v>0.14285714285714285</v>
      </c>
      <c r="T1153" s="818">
        <v>1</v>
      </c>
      <c r="U1153" s="820">
        <v>0.2</v>
      </c>
    </row>
    <row r="1154" spans="1:21" ht="14.45" customHeight="1" x14ac:dyDescent="0.2">
      <c r="A1154" s="813">
        <v>12</v>
      </c>
      <c r="B1154" s="814" t="s">
        <v>1740</v>
      </c>
      <c r="C1154" s="814" t="s">
        <v>1746</v>
      </c>
      <c r="D1154" s="815" t="s">
        <v>4046</v>
      </c>
      <c r="E1154" s="816" t="s">
        <v>1768</v>
      </c>
      <c r="F1154" s="814" t="s">
        <v>1741</v>
      </c>
      <c r="G1154" s="814" t="s">
        <v>2655</v>
      </c>
      <c r="H1154" s="814" t="s">
        <v>329</v>
      </c>
      <c r="I1154" s="814" t="s">
        <v>3378</v>
      </c>
      <c r="J1154" s="814" t="s">
        <v>645</v>
      </c>
      <c r="K1154" s="814" t="s">
        <v>646</v>
      </c>
      <c r="L1154" s="817">
        <v>173.31</v>
      </c>
      <c r="M1154" s="817">
        <v>173.31</v>
      </c>
      <c r="N1154" s="814">
        <v>1</v>
      </c>
      <c r="O1154" s="818">
        <v>0.5</v>
      </c>
      <c r="P1154" s="817">
        <v>173.31</v>
      </c>
      <c r="Q1154" s="819">
        <v>1</v>
      </c>
      <c r="R1154" s="814">
        <v>1</v>
      </c>
      <c r="S1154" s="819">
        <v>1</v>
      </c>
      <c r="T1154" s="818">
        <v>0.5</v>
      </c>
      <c r="U1154" s="820">
        <v>1</v>
      </c>
    </row>
    <row r="1155" spans="1:21" ht="14.45" customHeight="1" x14ac:dyDescent="0.2">
      <c r="A1155" s="813">
        <v>12</v>
      </c>
      <c r="B1155" s="814" t="s">
        <v>1740</v>
      </c>
      <c r="C1155" s="814" t="s">
        <v>1746</v>
      </c>
      <c r="D1155" s="815" t="s">
        <v>4046</v>
      </c>
      <c r="E1155" s="816" t="s">
        <v>1768</v>
      </c>
      <c r="F1155" s="814" t="s">
        <v>1741</v>
      </c>
      <c r="G1155" s="814" t="s">
        <v>2946</v>
      </c>
      <c r="H1155" s="814" t="s">
        <v>647</v>
      </c>
      <c r="I1155" s="814" t="s">
        <v>1531</v>
      </c>
      <c r="J1155" s="814" t="s">
        <v>1529</v>
      </c>
      <c r="K1155" s="814" t="s">
        <v>1532</v>
      </c>
      <c r="L1155" s="817">
        <v>614.48</v>
      </c>
      <c r="M1155" s="817">
        <v>1228.96</v>
      </c>
      <c r="N1155" s="814">
        <v>2</v>
      </c>
      <c r="O1155" s="818">
        <v>1.5</v>
      </c>
      <c r="P1155" s="817">
        <v>1228.96</v>
      </c>
      <c r="Q1155" s="819">
        <v>1</v>
      </c>
      <c r="R1155" s="814">
        <v>2</v>
      </c>
      <c r="S1155" s="819">
        <v>1</v>
      </c>
      <c r="T1155" s="818">
        <v>1.5</v>
      </c>
      <c r="U1155" s="820">
        <v>1</v>
      </c>
    </row>
    <row r="1156" spans="1:21" ht="14.45" customHeight="1" x14ac:dyDescent="0.2">
      <c r="A1156" s="813">
        <v>12</v>
      </c>
      <c r="B1156" s="814" t="s">
        <v>1740</v>
      </c>
      <c r="C1156" s="814" t="s">
        <v>1746</v>
      </c>
      <c r="D1156" s="815" t="s">
        <v>4046</v>
      </c>
      <c r="E1156" s="816" t="s">
        <v>1768</v>
      </c>
      <c r="F1156" s="814" t="s">
        <v>1741</v>
      </c>
      <c r="G1156" s="814" t="s">
        <v>1832</v>
      </c>
      <c r="H1156" s="814" t="s">
        <v>329</v>
      </c>
      <c r="I1156" s="814" t="s">
        <v>1833</v>
      </c>
      <c r="J1156" s="814" t="s">
        <v>652</v>
      </c>
      <c r="K1156" s="814" t="s">
        <v>1834</v>
      </c>
      <c r="L1156" s="817">
        <v>127.91</v>
      </c>
      <c r="M1156" s="817">
        <v>2814.0199999999995</v>
      </c>
      <c r="N1156" s="814">
        <v>22</v>
      </c>
      <c r="O1156" s="818">
        <v>9</v>
      </c>
      <c r="P1156" s="817">
        <v>1918.6499999999999</v>
      </c>
      <c r="Q1156" s="819">
        <v>0.68181818181818188</v>
      </c>
      <c r="R1156" s="814">
        <v>15</v>
      </c>
      <c r="S1156" s="819">
        <v>0.68181818181818177</v>
      </c>
      <c r="T1156" s="818">
        <v>6.5</v>
      </c>
      <c r="U1156" s="820">
        <v>0.72222222222222221</v>
      </c>
    </row>
    <row r="1157" spans="1:21" ht="14.45" customHeight="1" x14ac:dyDescent="0.2">
      <c r="A1157" s="813">
        <v>12</v>
      </c>
      <c r="B1157" s="814" t="s">
        <v>1740</v>
      </c>
      <c r="C1157" s="814" t="s">
        <v>1746</v>
      </c>
      <c r="D1157" s="815" t="s">
        <v>4046</v>
      </c>
      <c r="E1157" s="816" t="s">
        <v>1768</v>
      </c>
      <c r="F1157" s="814" t="s">
        <v>1741</v>
      </c>
      <c r="G1157" s="814" t="s">
        <v>2528</v>
      </c>
      <c r="H1157" s="814" t="s">
        <v>647</v>
      </c>
      <c r="I1157" s="814" t="s">
        <v>1568</v>
      </c>
      <c r="J1157" s="814" t="s">
        <v>1566</v>
      </c>
      <c r="K1157" s="814" t="s">
        <v>1569</v>
      </c>
      <c r="L1157" s="817">
        <v>87.67</v>
      </c>
      <c r="M1157" s="817">
        <v>87.67</v>
      </c>
      <c r="N1157" s="814">
        <v>1</v>
      </c>
      <c r="O1157" s="818">
        <v>0.5</v>
      </c>
      <c r="P1157" s="817">
        <v>87.67</v>
      </c>
      <c r="Q1157" s="819">
        <v>1</v>
      </c>
      <c r="R1157" s="814">
        <v>1</v>
      </c>
      <c r="S1157" s="819">
        <v>1</v>
      </c>
      <c r="T1157" s="818">
        <v>0.5</v>
      </c>
      <c r="U1157" s="820">
        <v>1</v>
      </c>
    </row>
    <row r="1158" spans="1:21" ht="14.45" customHeight="1" x14ac:dyDescent="0.2">
      <c r="A1158" s="813">
        <v>12</v>
      </c>
      <c r="B1158" s="814" t="s">
        <v>1740</v>
      </c>
      <c r="C1158" s="814" t="s">
        <v>1746</v>
      </c>
      <c r="D1158" s="815" t="s">
        <v>4046</v>
      </c>
      <c r="E1158" s="816" t="s">
        <v>1768</v>
      </c>
      <c r="F1158" s="814" t="s">
        <v>1741</v>
      </c>
      <c r="G1158" s="814" t="s">
        <v>2879</v>
      </c>
      <c r="H1158" s="814" t="s">
        <v>647</v>
      </c>
      <c r="I1158" s="814" t="s">
        <v>2880</v>
      </c>
      <c r="J1158" s="814" t="s">
        <v>1058</v>
      </c>
      <c r="K1158" s="814" t="s">
        <v>2881</v>
      </c>
      <c r="L1158" s="817">
        <v>320.20999999999998</v>
      </c>
      <c r="M1158" s="817">
        <v>320.20999999999998</v>
      </c>
      <c r="N1158" s="814">
        <v>1</v>
      </c>
      <c r="O1158" s="818">
        <v>0.5</v>
      </c>
      <c r="P1158" s="817">
        <v>320.20999999999998</v>
      </c>
      <c r="Q1158" s="819">
        <v>1</v>
      </c>
      <c r="R1158" s="814">
        <v>1</v>
      </c>
      <c r="S1158" s="819">
        <v>1</v>
      </c>
      <c r="T1158" s="818">
        <v>0.5</v>
      </c>
      <c r="U1158" s="820">
        <v>1</v>
      </c>
    </row>
    <row r="1159" spans="1:21" ht="14.45" customHeight="1" x14ac:dyDescent="0.2">
      <c r="A1159" s="813">
        <v>12</v>
      </c>
      <c r="B1159" s="814" t="s">
        <v>1740</v>
      </c>
      <c r="C1159" s="814" t="s">
        <v>1746</v>
      </c>
      <c r="D1159" s="815" t="s">
        <v>4046</v>
      </c>
      <c r="E1159" s="816" t="s">
        <v>1768</v>
      </c>
      <c r="F1159" s="814" t="s">
        <v>1741</v>
      </c>
      <c r="G1159" s="814" t="s">
        <v>1792</v>
      </c>
      <c r="H1159" s="814" t="s">
        <v>329</v>
      </c>
      <c r="I1159" s="814" t="s">
        <v>2012</v>
      </c>
      <c r="J1159" s="814" t="s">
        <v>2013</v>
      </c>
      <c r="K1159" s="814" t="s">
        <v>2014</v>
      </c>
      <c r="L1159" s="817">
        <v>290.08</v>
      </c>
      <c r="M1159" s="817">
        <v>6091.68</v>
      </c>
      <c r="N1159" s="814">
        <v>21</v>
      </c>
      <c r="O1159" s="818">
        <v>6.5</v>
      </c>
      <c r="P1159" s="817">
        <v>3480.96</v>
      </c>
      <c r="Q1159" s="819">
        <v>0.5714285714285714</v>
      </c>
      <c r="R1159" s="814">
        <v>12</v>
      </c>
      <c r="S1159" s="819">
        <v>0.5714285714285714</v>
      </c>
      <c r="T1159" s="818">
        <v>3.5</v>
      </c>
      <c r="U1159" s="820">
        <v>0.53846153846153844</v>
      </c>
    </row>
    <row r="1160" spans="1:21" ht="14.45" customHeight="1" x14ac:dyDescent="0.2">
      <c r="A1160" s="813">
        <v>12</v>
      </c>
      <c r="B1160" s="814" t="s">
        <v>1740</v>
      </c>
      <c r="C1160" s="814" t="s">
        <v>1746</v>
      </c>
      <c r="D1160" s="815" t="s">
        <v>4046</v>
      </c>
      <c r="E1160" s="816" t="s">
        <v>1768</v>
      </c>
      <c r="F1160" s="814" t="s">
        <v>1741</v>
      </c>
      <c r="G1160" s="814" t="s">
        <v>1792</v>
      </c>
      <c r="H1160" s="814" t="s">
        <v>329</v>
      </c>
      <c r="I1160" s="814" t="s">
        <v>2882</v>
      </c>
      <c r="J1160" s="814" t="s">
        <v>2883</v>
      </c>
      <c r="K1160" s="814" t="s">
        <v>2884</v>
      </c>
      <c r="L1160" s="817">
        <v>116.43</v>
      </c>
      <c r="M1160" s="817">
        <v>232.86</v>
      </c>
      <c r="N1160" s="814">
        <v>2</v>
      </c>
      <c r="O1160" s="818">
        <v>2</v>
      </c>
      <c r="P1160" s="817">
        <v>116.43</v>
      </c>
      <c r="Q1160" s="819">
        <v>0.5</v>
      </c>
      <c r="R1160" s="814">
        <v>1</v>
      </c>
      <c r="S1160" s="819">
        <v>0.5</v>
      </c>
      <c r="T1160" s="818">
        <v>1</v>
      </c>
      <c r="U1160" s="820">
        <v>0.5</v>
      </c>
    </row>
    <row r="1161" spans="1:21" ht="14.45" customHeight="1" x14ac:dyDescent="0.2">
      <c r="A1161" s="813">
        <v>12</v>
      </c>
      <c r="B1161" s="814" t="s">
        <v>1740</v>
      </c>
      <c r="C1161" s="814" t="s">
        <v>1746</v>
      </c>
      <c r="D1161" s="815" t="s">
        <v>4046</v>
      </c>
      <c r="E1161" s="816" t="s">
        <v>1768</v>
      </c>
      <c r="F1161" s="814" t="s">
        <v>1741</v>
      </c>
      <c r="G1161" s="814" t="s">
        <v>1792</v>
      </c>
      <c r="H1161" s="814" t="s">
        <v>329</v>
      </c>
      <c r="I1161" s="814" t="s">
        <v>1793</v>
      </c>
      <c r="J1161" s="814" t="s">
        <v>1794</v>
      </c>
      <c r="K1161" s="814" t="s">
        <v>1795</v>
      </c>
      <c r="L1161" s="817">
        <v>89.88</v>
      </c>
      <c r="M1161" s="817">
        <v>1887.4799999999998</v>
      </c>
      <c r="N1161" s="814">
        <v>21</v>
      </c>
      <c r="O1161" s="818">
        <v>5.5</v>
      </c>
      <c r="P1161" s="817">
        <v>539.28</v>
      </c>
      <c r="Q1161" s="819">
        <v>0.28571428571428575</v>
      </c>
      <c r="R1161" s="814">
        <v>6</v>
      </c>
      <c r="S1161" s="819">
        <v>0.2857142857142857</v>
      </c>
      <c r="T1161" s="818">
        <v>1.5</v>
      </c>
      <c r="U1161" s="820">
        <v>0.27272727272727271</v>
      </c>
    </row>
    <row r="1162" spans="1:21" ht="14.45" customHeight="1" x14ac:dyDescent="0.2">
      <c r="A1162" s="813">
        <v>12</v>
      </c>
      <c r="B1162" s="814" t="s">
        <v>1740</v>
      </c>
      <c r="C1162" s="814" t="s">
        <v>1746</v>
      </c>
      <c r="D1162" s="815" t="s">
        <v>4046</v>
      </c>
      <c r="E1162" s="816" t="s">
        <v>1768</v>
      </c>
      <c r="F1162" s="814" t="s">
        <v>1741</v>
      </c>
      <c r="G1162" s="814" t="s">
        <v>1792</v>
      </c>
      <c r="H1162" s="814" t="s">
        <v>329</v>
      </c>
      <c r="I1162" s="814" t="s">
        <v>2019</v>
      </c>
      <c r="J1162" s="814" t="s">
        <v>1794</v>
      </c>
      <c r="K1162" s="814" t="s">
        <v>2020</v>
      </c>
      <c r="L1162" s="817">
        <v>89.88</v>
      </c>
      <c r="M1162" s="817">
        <v>269.64</v>
      </c>
      <c r="N1162" s="814">
        <v>3</v>
      </c>
      <c r="O1162" s="818">
        <v>1</v>
      </c>
      <c r="P1162" s="817"/>
      <c r="Q1162" s="819">
        <v>0</v>
      </c>
      <c r="R1162" s="814"/>
      <c r="S1162" s="819">
        <v>0</v>
      </c>
      <c r="T1162" s="818"/>
      <c r="U1162" s="820">
        <v>0</v>
      </c>
    </row>
    <row r="1163" spans="1:21" ht="14.45" customHeight="1" x14ac:dyDescent="0.2">
      <c r="A1163" s="813">
        <v>12</v>
      </c>
      <c r="B1163" s="814" t="s">
        <v>1740</v>
      </c>
      <c r="C1163" s="814" t="s">
        <v>1746</v>
      </c>
      <c r="D1163" s="815" t="s">
        <v>4046</v>
      </c>
      <c r="E1163" s="816" t="s">
        <v>1768</v>
      </c>
      <c r="F1163" s="814" t="s">
        <v>1741</v>
      </c>
      <c r="G1163" s="814" t="s">
        <v>2023</v>
      </c>
      <c r="H1163" s="814" t="s">
        <v>329</v>
      </c>
      <c r="I1163" s="814" t="s">
        <v>2024</v>
      </c>
      <c r="J1163" s="814" t="s">
        <v>2025</v>
      </c>
      <c r="K1163" s="814" t="s">
        <v>2026</v>
      </c>
      <c r="L1163" s="817">
        <v>308.69</v>
      </c>
      <c r="M1163" s="817">
        <v>4012.97</v>
      </c>
      <c r="N1163" s="814">
        <v>13</v>
      </c>
      <c r="O1163" s="818">
        <v>6</v>
      </c>
      <c r="P1163" s="817">
        <v>1852.1399999999999</v>
      </c>
      <c r="Q1163" s="819">
        <v>0.46153846153846151</v>
      </c>
      <c r="R1163" s="814">
        <v>6</v>
      </c>
      <c r="S1163" s="819">
        <v>0.46153846153846156</v>
      </c>
      <c r="T1163" s="818">
        <v>2</v>
      </c>
      <c r="U1163" s="820">
        <v>0.33333333333333331</v>
      </c>
    </row>
    <row r="1164" spans="1:21" ht="14.45" customHeight="1" x14ac:dyDescent="0.2">
      <c r="A1164" s="813">
        <v>12</v>
      </c>
      <c r="B1164" s="814" t="s">
        <v>1740</v>
      </c>
      <c r="C1164" s="814" t="s">
        <v>1746</v>
      </c>
      <c r="D1164" s="815" t="s">
        <v>4046</v>
      </c>
      <c r="E1164" s="816" t="s">
        <v>1768</v>
      </c>
      <c r="F1164" s="814" t="s">
        <v>1741</v>
      </c>
      <c r="G1164" s="814" t="s">
        <v>2031</v>
      </c>
      <c r="H1164" s="814" t="s">
        <v>329</v>
      </c>
      <c r="I1164" s="814" t="s">
        <v>2338</v>
      </c>
      <c r="J1164" s="814" t="s">
        <v>2339</v>
      </c>
      <c r="K1164" s="814" t="s">
        <v>2034</v>
      </c>
      <c r="L1164" s="817">
        <v>0</v>
      </c>
      <c r="M1164" s="817">
        <v>0</v>
      </c>
      <c r="N1164" s="814">
        <v>1</v>
      </c>
      <c r="O1164" s="818">
        <v>1</v>
      </c>
      <c r="P1164" s="817"/>
      <c r="Q1164" s="819"/>
      <c r="R1164" s="814"/>
      <c r="S1164" s="819">
        <v>0</v>
      </c>
      <c r="T1164" s="818"/>
      <c r="U1164" s="820">
        <v>0</v>
      </c>
    </row>
    <row r="1165" spans="1:21" ht="14.45" customHeight="1" x14ac:dyDescent="0.2">
      <c r="A1165" s="813">
        <v>12</v>
      </c>
      <c r="B1165" s="814" t="s">
        <v>1740</v>
      </c>
      <c r="C1165" s="814" t="s">
        <v>1746</v>
      </c>
      <c r="D1165" s="815" t="s">
        <v>4046</v>
      </c>
      <c r="E1165" s="816" t="s">
        <v>1768</v>
      </c>
      <c r="F1165" s="814" t="s">
        <v>1741</v>
      </c>
      <c r="G1165" s="814" t="s">
        <v>2031</v>
      </c>
      <c r="H1165" s="814" t="s">
        <v>329</v>
      </c>
      <c r="I1165" s="814" t="s">
        <v>2032</v>
      </c>
      <c r="J1165" s="814" t="s">
        <v>2033</v>
      </c>
      <c r="K1165" s="814" t="s">
        <v>2034</v>
      </c>
      <c r="L1165" s="817">
        <v>0</v>
      </c>
      <c r="M1165" s="817">
        <v>0</v>
      </c>
      <c r="N1165" s="814">
        <v>35</v>
      </c>
      <c r="O1165" s="818">
        <v>18</v>
      </c>
      <c r="P1165" s="817">
        <v>0</v>
      </c>
      <c r="Q1165" s="819"/>
      <c r="R1165" s="814">
        <v>27</v>
      </c>
      <c r="S1165" s="819">
        <v>0.77142857142857146</v>
      </c>
      <c r="T1165" s="818">
        <v>14</v>
      </c>
      <c r="U1165" s="820">
        <v>0.77777777777777779</v>
      </c>
    </row>
    <row r="1166" spans="1:21" ht="14.45" customHeight="1" x14ac:dyDescent="0.2">
      <c r="A1166" s="813">
        <v>12</v>
      </c>
      <c r="B1166" s="814" t="s">
        <v>1740</v>
      </c>
      <c r="C1166" s="814" t="s">
        <v>1746</v>
      </c>
      <c r="D1166" s="815" t="s">
        <v>4046</v>
      </c>
      <c r="E1166" s="816" t="s">
        <v>1768</v>
      </c>
      <c r="F1166" s="814" t="s">
        <v>1741</v>
      </c>
      <c r="G1166" s="814" t="s">
        <v>1835</v>
      </c>
      <c r="H1166" s="814" t="s">
        <v>329</v>
      </c>
      <c r="I1166" s="814" t="s">
        <v>3379</v>
      </c>
      <c r="J1166" s="814" t="s">
        <v>2735</v>
      </c>
      <c r="K1166" s="814" t="s">
        <v>3380</v>
      </c>
      <c r="L1166" s="817">
        <v>22.44</v>
      </c>
      <c r="M1166" s="817">
        <v>67.320000000000007</v>
      </c>
      <c r="N1166" s="814">
        <v>3</v>
      </c>
      <c r="O1166" s="818">
        <v>1</v>
      </c>
      <c r="P1166" s="817"/>
      <c r="Q1166" s="819">
        <v>0</v>
      </c>
      <c r="R1166" s="814"/>
      <c r="S1166" s="819">
        <v>0</v>
      </c>
      <c r="T1166" s="818"/>
      <c r="U1166" s="820">
        <v>0</v>
      </c>
    </row>
    <row r="1167" spans="1:21" ht="14.45" customHeight="1" x14ac:dyDescent="0.2">
      <c r="A1167" s="813">
        <v>12</v>
      </c>
      <c r="B1167" s="814" t="s">
        <v>1740</v>
      </c>
      <c r="C1167" s="814" t="s">
        <v>1746</v>
      </c>
      <c r="D1167" s="815" t="s">
        <v>4046</v>
      </c>
      <c r="E1167" s="816" t="s">
        <v>1768</v>
      </c>
      <c r="F1167" s="814" t="s">
        <v>1741</v>
      </c>
      <c r="G1167" s="814" t="s">
        <v>1835</v>
      </c>
      <c r="H1167" s="814" t="s">
        <v>647</v>
      </c>
      <c r="I1167" s="814" t="s">
        <v>1836</v>
      </c>
      <c r="J1167" s="814" t="s">
        <v>1837</v>
      </c>
      <c r="K1167" s="814" t="s">
        <v>1838</v>
      </c>
      <c r="L1167" s="817">
        <v>134.61000000000001</v>
      </c>
      <c r="M1167" s="817">
        <v>269.22000000000003</v>
      </c>
      <c r="N1167" s="814">
        <v>2</v>
      </c>
      <c r="O1167" s="818">
        <v>1.5</v>
      </c>
      <c r="P1167" s="817">
        <v>134.61000000000001</v>
      </c>
      <c r="Q1167" s="819">
        <v>0.5</v>
      </c>
      <c r="R1167" s="814">
        <v>1</v>
      </c>
      <c r="S1167" s="819">
        <v>0.5</v>
      </c>
      <c r="T1167" s="818">
        <v>1</v>
      </c>
      <c r="U1167" s="820">
        <v>0.66666666666666663</v>
      </c>
    </row>
    <row r="1168" spans="1:21" ht="14.45" customHeight="1" x14ac:dyDescent="0.2">
      <c r="A1168" s="813">
        <v>12</v>
      </c>
      <c r="B1168" s="814" t="s">
        <v>1740</v>
      </c>
      <c r="C1168" s="814" t="s">
        <v>1746</v>
      </c>
      <c r="D1168" s="815" t="s">
        <v>4046</v>
      </c>
      <c r="E1168" s="816" t="s">
        <v>1768</v>
      </c>
      <c r="F1168" s="814" t="s">
        <v>1741</v>
      </c>
      <c r="G1168" s="814" t="s">
        <v>2041</v>
      </c>
      <c r="H1168" s="814" t="s">
        <v>329</v>
      </c>
      <c r="I1168" s="814" t="s">
        <v>3381</v>
      </c>
      <c r="J1168" s="814" t="s">
        <v>3382</v>
      </c>
      <c r="K1168" s="814" t="s">
        <v>973</v>
      </c>
      <c r="L1168" s="817">
        <v>54.43</v>
      </c>
      <c r="M1168" s="817">
        <v>54.43</v>
      </c>
      <c r="N1168" s="814">
        <v>1</v>
      </c>
      <c r="O1168" s="818">
        <v>1</v>
      </c>
      <c r="P1168" s="817">
        <v>54.43</v>
      </c>
      <c r="Q1168" s="819">
        <v>1</v>
      </c>
      <c r="R1168" s="814">
        <v>1</v>
      </c>
      <c r="S1168" s="819">
        <v>1</v>
      </c>
      <c r="T1168" s="818">
        <v>1</v>
      </c>
      <c r="U1168" s="820">
        <v>1</v>
      </c>
    </row>
    <row r="1169" spans="1:21" ht="14.45" customHeight="1" x14ac:dyDescent="0.2">
      <c r="A1169" s="813">
        <v>12</v>
      </c>
      <c r="B1169" s="814" t="s">
        <v>1740</v>
      </c>
      <c r="C1169" s="814" t="s">
        <v>1746</v>
      </c>
      <c r="D1169" s="815" t="s">
        <v>4046</v>
      </c>
      <c r="E1169" s="816" t="s">
        <v>1768</v>
      </c>
      <c r="F1169" s="814" t="s">
        <v>1741</v>
      </c>
      <c r="G1169" s="814" t="s">
        <v>2044</v>
      </c>
      <c r="H1169" s="814" t="s">
        <v>329</v>
      </c>
      <c r="I1169" s="814" t="s">
        <v>2045</v>
      </c>
      <c r="J1169" s="814" t="s">
        <v>1150</v>
      </c>
      <c r="K1169" s="814" t="s">
        <v>2046</v>
      </c>
      <c r="L1169" s="817">
        <v>140.97</v>
      </c>
      <c r="M1169" s="817">
        <v>2537.46</v>
      </c>
      <c r="N1169" s="814">
        <v>18</v>
      </c>
      <c r="O1169" s="818">
        <v>11.5</v>
      </c>
      <c r="P1169" s="817">
        <v>1691.64</v>
      </c>
      <c r="Q1169" s="819">
        <v>0.66666666666666674</v>
      </c>
      <c r="R1169" s="814">
        <v>12</v>
      </c>
      <c r="S1169" s="819">
        <v>0.66666666666666663</v>
      </c>
      <c r="T1169" s="818">
        <v>8</v>
      </c>
      <c r="U1169" s="820">
        <v>0.69565217391304346</v>
      </c>
    </row>
    <row r="1170" spans="1:21" ht="14.45" customHeight="1" x14ac:dyDescent="0.2">
      <c r="A1170" s="813">
        <v>12</v>
      </c>
      <c r="B1170" s="814" t="s">
        <v>1740</v>
      </c>
      <c r="C1170" s="814" t="s">
        <v>1746</v>
      </c>
      <c r="D1170" s="815" t="s">
        <v>4046</v>
      </c>
      <c r="E1170" s="816" t="s">
        <v>1768</v>
      </c>
      <c r="F1170" s="814" t="s">
        <v>1741</v>
      </c>
      <c r="G1170" s="814" t="s">
        <v>1825</v>
      </c>
      <c r="H1170" s="814" t="s">
        <v>647</v>
      </c>
      <c r="I1170" s="814" t="s">
        <v>1676</v>
      </c>
      <c r="J1170" s="814" t="s">
        <v>1012</v>
      </c>
      <c r="K1170" s="814" t="s">
        <v>1016</v>
      </c>
      <c r="L1170" s="817">
        <v>0</v>
      </c>
      <c r="M1170" s="817">
        <v>0</v>
      </c>
      <c r="N1170" s="814">
        <v>2</v>
      </c>
      <c r="O1170" s="818">
        <v>1</v>
      </c>
      <c r="P1170" s="817"/>
      <c r="Q1170" s="819"/>
      <c r="R1170" s="814"/>
      <c r="S1170" s="819">
        <v>0</v>
      </c>
      <c r="T1170" s="818"/>
      <c r="U1170" s="820">
        <v>0</v>
      </c>
    </row>
    <row r="1171" spans="1:21" ht="14.45" customHeight="1" x14ac:dyDescent="0.2">
      <c r="A1171" s="813">
        <v>12</v>
      </c>
      <c r="B1171" s="814" t="s">
        <v>1740</v>
      </c>
      <c r="C1171" s="814" t="s">
        <v>1746</v>
      </c>
      <c r="D1171" s="815" t="s">
        <v>4046</v>
      </c>
      <c r="E1171" s="816" t="s">
        <v>1768</v>
      </c>
      <c r="F1171" s="814" t="s">
        <v>1741</v>
      </c>
      <c r="G1171" s="814" t="s">
        <v>2047</v>
      </c>
      <c r="H1171" s="814" t="s">
        <v>329</v>
      </c>
      <c r="I1171" s="814" t="s">
        <v>2048</v>
      </c>
      <c r="J1171" s="814" t="s">
        <v>2049</v>
      </c>
      <c r="K1171" s="814" t="s">
        <v>640</v>
      </c>
      <c r="L1171" s="817">
        <v>1036</v>
      </c>
      <c r="M1171" s="817">
        <v>8288</v>
      </c>
      <c r="N1171" s="814">
        <v>8</v>
      </c>
      <c r="O1171" s="818">
        <v>7</v>
      </c>
      <c r="P1171" s="817">
        <v>7252</v>
      </c>
      <c r="Q1171" s="819">
        <v>0.875</v>
      </c>
      <c r="R1171" s="814">
        <v>7</v>
      </c>
      <c r="S1171" s="819">
        <v>0.875</v>
      </c>
      <c r="T1171" s="818">
        <v>6</v>
      </c>
      <c r="U1171" s="820">
        <v>0.8571428571428571</v>
      </c>
    </row>
    <row r="1172" spans="1:21" ht="14.45" customHeight="1" x14ac:dyDescent="0.2">
      <c r="A1172" s="813">
        <v>12</v>
      </c>
      <c r="B1172" s="814" t="s">
        <v>1740</v>
      </c>
      <c r="C1172" s="814" t="s">
        <v>1746</v>
      </c>
      <c r="D1172" s="815" t="s">
        <v>4046</v>
      </c>
      <c r="E1172" s="816" t="s">
        <v>1768</v>
      </c>
      <c r="F1172" s="814" t="s">
        <v>1741</v>
      </c>
      <c r="G1172" s="814" t="s">
        <v>2047</v>
      </c>
      <c r="H1172" s="814" t="s">
        <v>329</v>
      </c>
      <c r="I1172" s="814" t="s">
        <v>2050</v>
      </c>
      <c r="J1172" s="814" t="s">
        <v>2049</v>
      </c>
      <c r="K1172" s="814" t="s">
        <v>2051</v>
      </c>
      <c r="L1172" s="817">
        <v>2071.9899999999998</v>
      </c>
      <c r="M1172" s="817">
        <v>24863.879999999997</v>
      </c>
      <c r="N1172" s="814">
        <v>12</v>
      </c>
      <c r="O1172" s="818">
        <v>9</v>
      </c>
      <c r="P1172" s="817">
        <v>14503.929999999998</v>
      </c>
      <c r="Q1172" s="819">
        <v>0.58333333333333337</v>
      </c>
      <c r="R1172" s="814">
        <v>7</v>
      </c>
      <c r="S1172" s="819">
        <v>0.58333333333333337</v>
      </c>
      <c r="T1172" s="818">
        <v>4.5</v>
      </c>
      <c r="U1172" s="820">
        <v>0.5</v>
      </c>
    </row>
    <row r="1173" spans="1:21" ht="14.45" customHeight="1" x14ac:dyDescent="0.2">
      <c r="A1173" s="813">
        <v>12</v>
      </c>
      <c r="B1173" s="814" t="s">
        <v>1740</v>
      </c>
      <c r="C1173" s="814" t="s">
        <v>1746</v>
      </c>
      <c r="D1173" s="815" t="s">
        <v>4046</v>
      </c>
      <c r="E1173" s="816" t="s">
        <v>1768</v>
      </c>
      <c r="F1173" s="814" t="s">
        <v>1741</v>
      </c>
      <c r="G1173" s="814" t="s">
        <v>2047</v>
      </c>
      <c r="H1173" s="814" t="s">
        <v>329</v>
      </c>
      <c r="I1173" s="814" t="s">
        <v>3383</v>
      </c>
      <c r="J1173" s="814" t="s">
        <v>2788</v>
      </c>
      <c r="K1173" s="814" t="s">
        <v>2051</v>
      </c>
      <c r="L1173" s="817">
        <v>2071.9899999999998</v>
      </c>
      <c r="M1173" s="817">
        <v>2071.9899999999998</v>
      </c>
      <c r="N1173" s="814">
        <v>1</v>
      </c>
      <c r="O1173" s="818">
        <v>1</v>
      </c>
      <c r="P1173" s="817">
        <v>2071.9899999999998</v>
      </c>
      <c r="Q1173" s="819">
        <v>1</v>
      </c>
      <c r="R1173" s="814">
        <v>1</v>
      </c>
      <c r="S1173" s="819">
        <v>1</v>
      </c>
      <c r="T1173" s="818">
        <v>1</v>
      </c>
      <c r="U1173" s="820">
        <v>1</v>
      </c>
    </row>
    <row r="1174" spans="1:21" ht="14.45" customHeight="1" x14ac:dyDescent="0.2">
      <c r="A1174" s="813">
        <v>12</v>
      </c>
      <c r="B1174" s="814" t="s">
        <v>1740</v>
      </c>
      <c r="C1174" s="814" t="s">
        <v>1746</v>
      </c>
      <c r="D1174" s="815" t="s">
        <v>4046</v>
      </c>
      <c r="E1174" s="816" t="s">
        <v>1768</v>
      </c>
      <c r="F1174" s="814" t="s">
        <v>1741</v>
      </c>
      <c r="G1174" s="814" t="s">
        <v>1796</v>
      </c>
      <c r="H1174" s="814" t="s">
        <v>329</v>
      </c>
      <c r="I1174" s="814" t="s">
        <v>1805</v>
      </c>
      <c r="J1174" s="814" t="s">
        <v>1272</v>
      </c>
      <c r="K1174" s="814" t="s">
        <v>1806</v>
      </c>
      <c r="L1174" s="817">
        <v>0</v>
      </c>
      <c r="M1174" s="817">
        <v>0</v>
      </c>
      <c r="N1174" s="814">
        <v>40</v>
      </c>
      <c r="O1174" s="818">
        <v>17</v>
      </c>
      <c r="P1174" s="817">
        <v>0</v>
      </c>
      <c r="Q1174" s="819"/>
      <c r="R1174" s="814">
        <v>21</v>
      </c>
      <c r="S1174" s="819">
        <v>0.52500000000000002</v>
      </c>
      <c r="T1174" s="818">
        <v>9</v>
      </c>
      <c r="U1174" s="820">
        <v>0.52941176470588236</v>
      </c>
    </row>
    <row r="1175" spans="1:21" ht="14.45" customHeight="1" x14ac:dyDescent="0.2">
      <c r="A1175" s="813">
        <v>12</v>
      </c>
      <c r="B1175" s="814" t="s">
        <v>1740</v>
      </c>
      <c r="C1175" s="814" t="s">
        <v>1746</v>
      </c>
      <c r="D1175" s="815" t="s">
        <v>4046</v>
      </c>
      <c r="E1175" s="816" t="s">
        <v>1768</v>
      </c>
      <c r="F1175" s="814" t="s">
        <v>1741</v>
      </c>
      <c r="G1175" s="814" t="s">
        <v>1796</v>
      </c>
      <c r="H1175" s="814" t="s">
        <v>329</v>
      </c>
      <c r="I1175" s="814" t="s">
        <v>1805</v>
      </c>
      <c r="J1175" s="814" t="s">
        <v>1272</v>
      </c>
      <c r="K1175" s="814" t="s">
        <v>1806</v>
      </c>
      <c r="L1175" s="817">
        <v>42.54</v>
      </c>
      <c r="M1175" s="817">
        <v>1914.3</v>
      </c>
      <c r="N1175" s="814">
        <v>45</v>
      </c>
      <c r="O1175" s="818">
        <v>25</v>
      </c>
      <c r="P1175" s="817">
        <v>1020.96</v>
      </c>
      <c r="Q1175" s="819">
        <v>0.53333333333333333</v>
      </c>
      <c r="R1175" s="814">
        <v>24</v>
      </c>
      <c r="S1175" s="819">
        <v>0.53333333333333333</v>
      </c>
      <c r="T1175" s="818">
        <v>12.5</v>
      </c>
      <c r="U1175" s="820">
        <v>0.5</v>
      </c>
    </row>
    <row r="1176" spans="1:21" ht="14.45" customHeight="1" x14ac:dyDescent="0.2">
      <c r="A1176" s="813">
        <v>12</v>
      </c>
      <c r="B1176" s="814" t="s">
        <v>1740</v>
      </c>
      <c r="C1176" s="814" t="s">
        <v>1746</v>
      </c>
      <c r="D1176" s="815" t="s">
        <v>4046</v>
      </c>
      <c r="E1176" s="816" t="s">
        <v>1768</v>
      </c>
      <c r="F1176" s="814" t="s">
        <v>1741</v>
      </c>
      <c r="G1176" s="814" t="s">
        <v>1796</v>
      </c>
      <c r="H1176" s="814" t="s">
        <v>329</v>
      </c>
      <c r="I1176" s="814" t="s">
        <v>1797</v>
      </c>
      <c r="J1176" s="814" t="s">
        <v>1798</v>
      </c>
      <c r="K1176" s="814" t="s">
        <v>1799</v>
      </c>
      <c r="L1176" s="817">
        <v>59.56</v>
      </c>
      <c r="M1176" s="817">
        <v>536.04</v>
      </c>
      <c r="N1176" s="814">
        <v>9</v>
      </c>
      <c r="O1176" s="818">
        <v>5</v>
      </c>
      <c r="P1176" s="817">
        <v>119.12</v>
      </c>
      <c r="Q1176" s="819">
        <v>0.22222222222222224</v>
      </c>
      <c r="R1176" s="814">
        <v>2</v>
      </c>
      <c r="S1176" s="819">
        <v>0.22222222222222221</v>
      </c>
      <c r="T1176" s="818">
        <v>1</v>
      </c>
      <c r="U1176" s="820">
        <v>0.2</v>
      </c>
    </row>
    <row r="1177" spans="1:21" ht="14.45" customHeight="1" x14ac:dyDescent="0.2">
      <c r="A1177" s="813">
        <v>12</v>
      </c>
      <c r="B1177" s="814" t="s">
        <v>1740</v>
      </c>
      <c r="C1177" s="814" t="s">
        <v>1746</v>
      </c>
      <c r="D1177" s="815" t="s">
        <v>4046</v>
      </c>
      <c r="E1177" s="816" t="s">
        <v>1768</v>
      </c>
      <c r="F1177" s="814" t="s">
        <v>1741</v>
      </c>
      <c r="G1177" s="814" t="s">
        <v>2353</v>
      </c>
      <c r="H1177" s="814" t="s">
        <v>329</v>
      </c>
      <c r="I1177" s="814" t="s">
        <v>2359</v>
      </c>
      <c r="J1177" s="814" t="s">
        <v>2360</v>
      </c>
      <c r="K1177" s="814" t="s">
        <v>2358</v>
      </c>
      <c r="L1177" s="817">
        <v>0</v>
      </c>
      <c r="M1177" s="817">
        <v>0</v>
      </c>
      <c r="N1177" s="814">
        <v>2</v>
      </c>
      <c r="O1177" s="818">
        <v>1</v>
      </c>
      <c r="P1177" s="817">
        <v>0</v>
      </c>
      <c r="Q1177" s="819"/>
      <c r="R1177" s="814">
        <v>2</v>
      </c>
      <c r="S1177" s="819">
        <v>1</v>
      </c>
      <c r="T1177" s="818">
        <v>1</v>
      </c>
      <c r="U1177" s="820">
        <v>1</v>
      </c>
    </row>
    <row r="1178" spans="1:21" ht="14.45" customHeight="1" x14ac:dyDescent="0.2">
      <c r="A1178" s="813">
        <v>12</v>
      </c>
      <c r="B1178" s="814" t="s">
        <v>1740</v>
      </c>
      <c r="C1178" s="814" t="s">
        <v>1746</v>
      </c>
      <c r="D1178" s="815" t="s">
        <v>4046</v>
      </c>
      <c r="E1178" s="816" t="s">
        <v>1768</v>
      </c>
      <c r="F1178" s="814" t="s">
        <v>1741</v>
      </c>
      <c r="G1178" s="814" t="s">
        <v>2063</v>
      </c>
      <c r="H1178" s="814" t="s">
        <v>329</v>
      </c>
      <c r="I1178" s="814" t="s">
        <v>2064</v>
      </c>
      <c r="J1178" s="814" t="s">
        <v>2065</v>
      </c>
      <c r="K1178" s="814" t="s">
        <v>2066</v>
      </c>
      <c r="L1178" s="817">
        <v>149.55000000000001</v>
      </c>
      <c r="M1178" s="817">
        <v>1495.5</v>
      </c>
      <c r="N1178" s="814">
        <v>10</v>
      </c>
      <c r="O1178" s="818">
        <v>8.5</v>
      </c>
      <c r="P1178" s="817">
        <v>1046.8499999999999</v>
      </c>
      <c r="Q1178" s="819">
        <v>0.7</v>
      </c>
      <c r="R1178" s="814">
        <v>7</v>
      </c>
      <c r="S1178" s="819">
        <v>0.7</v>
      </c>
      <c r="T1178" s="818">
        <v>6</v>
      </c>
      <c r="U1178" s="820">
        <v>0.70588235294117652</v>
      </c>
    </row>
    <row r="1179" spans="1:21" ht="14.45" customHeight="1" x14ac:dyDescent="0.2">
      <c r="A1179" s="813">
        <v>12</v>
      </c>
      <c r="B1179" s="814" t="s">
        <v>1740</v>
      </c>
      <c r="C1179" s="814" t="s">
        <v>1746</v>
      </c>
      <c r="D1179" s="815" t="s">
        <v>4046</v>
      </c>
      <c r="E1179" s="816" t="s">
        <v>1768</v>
      </c>
      <c r="F1179" s="814" t="s">
        <v>1741</v>
      </c>
      <c r="G1179" s="814" t="s">
        <v>2063</v>
      </c>
      <c r="H1179" s="814" t="s">
        <v>647</v>
      </c>
      <c r="I1179" s="814" t="s">
        <v>2067</v>
      </c>
      <c r="J1179" s="814" t="s">
        <v>819</v>
      </c>
      <c r="K1179" s="814" t="s">
        <v>2068</v>
      </c>
      <c r="L1179" s="817">
        <v>134.61000000000001</v>
      </c>
      <c r="M1179" s="817">
        <v>8884.260000000002</v>
      </c>
      <c r="N1179" s="814">
        <v>66</v>
      </c>
      <c r="O1179" s="818">
        <v>61.5</v>
      </c>
      <c r="P1179" s="817">
        <v>5115.18</v>
      </c>
      <c r="Q1179" s="819">
        <v>0.57575757575757569</v>
      </c>
      <c r="R1179" s="814">
        <v>38</v>
      </c>
      <c r="S1179" s="819">
        <v>0.5757575757575758</v>
      </c>
      <c r="T1179" s="818">
        <v>35</v>
      </c>
      <c r="U1179" s="820">
        <v>0.56910569105691056</v>
      </c>
    </row>
    <row r="1180" spans="1:21" ht="14.45" customHeight="1" x14ac:dyDescent="0.2">
      <c r="A1180" s="813">
        <v>12</v>
      </c>
      <c r="B1180" s="814" t="s">
        <v>1740</v>
      </c>
      <c r="C1180" s="814" t="s">
        <v>1746</v>
      </c>
      <c r="D1180" s="815" t="s">
        <v>4046</v>
      </c>
      <c r="E1180" s="816" t="s">
        <v>1768</v>
      </c>
      <c r="F1180" s="814" t="s">
        <v>1741</v>
      </c>
      <c r="G1180" s="814" t="s">
        <v>1807</v>
      </c>
      <c r="H1180" s="814" t="s">
        <v>329</v>
      </c>
      <c r="I1180" s="814" t="s">
        <v>2072</v>
      </c>
      <c r="J1180" s="814" t="s">
        <v>2073</v>
      </c>
      <c r="K1180" s="814" t="s">
        <v>1810</v>
      </c>
      <c r="L1180" s="817">
        <v>659.9</v>
      </c>
      <c r="M1180" s="817">
        <v>9898.4999999999982</v>
      </c>
      <c r="N1180" s="814">
        <v>15</v>
      </c>
      <c r="O1180" s="818">
        <v>15</v>
      </c>
      <c r="P1180" s="817">
        <v>8578.6999999999989</v>
      </c>
      <c r="Q1180" s="819">
        <v>0.8666666666666667</v>
      </c>
      <c r="R1180" s="814">
        <v>13</v>
      </c>
      <c r="S1180" s="819">
        <v>0.8666666666666667</v>
      </c>
      <c r="T1180" s="818">
        <v>13</v>
      </c>
      <c r="U1180" s="820">
        <v>0.8666666666666667</v>
      </c>
    </row>
    <row r="1181" spans="1:21" ht="14.45" customHeight="1" x14ac:dyDescent="0.2">
      <c r="A1181" s="813">
        <v>12</v>
      </c>
      <c r="B1181" s="814" t="s">
        <v>1740</v>
      </c>
      <c r="C1181" s="814" t="s">
        <v>1746</v>
      </c>
      <c r="D1181" s="815" t="s">
        <v>4046</v>
      </c>
      <c r="E1181" s="816" t="s">
        <v>1768</v>
      </c>
      <c r="F1181" s="814" t="s">
        <v>1741</v>
      </c>
      <c r="G1181" s="814" t="s">
        <v>1807</v>
      </c>
      <c r="H1181" s="814" t="s">
        <v>647</v>
      </c>
      <c r="I1181" s="814" t="s">
        <v>1808</v>
      </c>
      <c r="J1181" s="814" t="s">
        <v>1809</v>
      </c>
      <c r="K1181" s="814" t="s">
        <v>1810</v>
      </c>
      <c r="L1181" s="817">
        <v>659.9</v>
      </c>
      <c r="M1181" s="817">
        <v>28375.699999999997</v>
      </c>
      <c r="N1181" s="814">
        <v>43</v>
      </c>
      <c r="O1181" s="818">
        <v>40.5</v>
      </c>
      <c r="P1181" s="817">
        <v>17817.3</v>
      </c>
      <c r="Q1181" s="819">
        <v>0.62790697674418605</v>
      </c>
      <c r="R1181" s="814">
        <v>27</v>
      </c>
      <c r="S1181" s="819">
        <v>0.62790697674418605</v>
      </c>
      <c r="T1181" s="818">
        <v>24.5</v>
      </c>
      <c r="U1181" s="820">
        <v>0.60493827160493829</v>
      </c>
    </row>
    <row r="1182" spans="1:21" ht="14.45" customHeight="1" x14ac:dyDescent="0.2">
      <c r="A1182" s="813">
        <v>12</v>
      </c>
      <c r="B1182" s="814" t="s">
        <v>1740</v>
      </c>
      <c r="C1182" s="814" t="s">
        <v>1746</v>
      </c>
      <c r="D1182" s="815" t="s">
        <v>4046</v>
      </c>
      <c r="E1182" s="816" t="s">
        <v>1768</v>
      </c>
      <c r="F1182" s="814" t="s">
        <v>1741</v>
      </c>
      <c r="G1182" s="814" t="s">
        <v>1807</v>
      </c>
      <c r="H1182" s="814" t="s">
        <v>329</v>
      </c>
      <c r="I1182" s="814" t="s">
        <v>2074</v>
      </c>
      <c r="J1182" s="814" t="s">
        <v>2073</v>
      </c>
      <c r="K1182" s="814" t="s">
        <v>1810</v>
      </c>
      <c r="L1182" s="817">
        <v>659.9</v>
      </c>
      <c r="M1182" s="817">
        <v>1319.8</v>
      </c>
      <c r="N1182" s="814">
        <v>2</v>
      </c>
      <c r="O1182" s="818">
        <v>2</v>
      </c>
      <c r="P1182" s="817">
        <v>659.9</v>
      </c>
      <c r="Q1182" s="819">
        <v>0.5</v>
      </c>
      <c r="R1182" s="814">
        <v>1</v>
      </c>
      <c r="S1182" s="819">
        <v>0.5</v>
      </c>
      <c r="T1182" s="818">
        <v>1</v>
      </c>
      <c r="U1182" s="820">
        <v>0.5</v>
      </c>
    </row>
    <row r="1183" spans="1:21" ht="14.45" customHeight="1" x14ac:dyDescent="0.2">
      <c r="A1183" s="813">
        <v>12</v>
      </c>
      <c r="B1183" s="814" t="s">
        <v>1740</v>
      </c>
      <c r="C1183" s="814" t="s">
        <v>1746</v>
      </c>
      <c r="D1183" s="815" t="s">
        <v>4046</v>
      </c>
      <c r="E1183" s="816" t="s">
        <v>1768</v>
      </c>
      <c r="F1183" s="814" t="s">
        <v>1741</v>
      </c>
      <c r="G1183" s="814" t="s">
        <v>2372</v>
      </c>
      <c r="H1183" s="814" t="s">
        <v>329</v>
      </c>
      <c r="I1183" s="814" t="s">
        <v>2791</v>
      </c>
      <c r="J1183" s="814" t="s">
        <v>2792</v>
      </c>
      <c r="K1183" s="814" t="s">
        <v>2793</v>
      </c>
      <c r="L1183" s="817">
        <v>245.43</v>
      </c>
      <c r="M1183" s="817">
        <v>490.86</v>
      </c>
      <c r="N1183" s="814">
        <v>2</v>
      </c>
      <c r="O1183" s="818">
        <v>1</v>
      </c>
      <c r="P1183" s="817"/>
      <c r="Q1183" s="819">
        <v>0</v>
      </c>
      <c r="R1183" s="814"/>
      <c r="S1183" s="819">
        <v>0</v>
      </c>
      <c r="T1183" s="818"/>
      <c r="U1183" s="820">
        <v>0</v>
      </c>
    </row>
    <row r="1184" spans="1:21" ht="14.45" customHeight="1" x14ac:dyDescent="0.2">
      <c r="A1184" s="813">
        <v>12</v>
      </c>
      <c r="B1184" s="814" t="s">
        <v>1740</v>
      </c>
      <c r="C1184" s="814" t="s">
        <v>1746</v>
      </c>
      <c r="D1184" s="815" t="s">
        <v>4046</v>
      </c>
      <c r="E1184" s="816" t="s">
        <v>1768</v>
      </c>
      <c r="F1184" s="814" t="s">
        <v>1741</v>
      </c>
      <c r="G1184" s="814" t="s">
        <v>3384</v>
      </c>
      <c r="H1184" s="814" t="s">
        <v>329</v>
      </c>
      <c r="I1184" s="814" t="s">
        <v>3385</v>
      </c>
      <c r="J1184" s="814" t="s">
        <v>3386</v>
      </c>
      <c r="K1184" s="814" t="s">
        <v>1926</v>
      </c>
      <c r="L1184" s="817">
        <v>38.56</v>
      </c>
      <c r="M1184" s="817">
        <v>115.68</v>
      </c>
      <c r="N1184" s="814">
        <v>3</v>
      </c>
      <c r="O1184" s="818">
        <v>1.5</v>
      </c>
      <c r="P1184" s="817">
        <v>38.56</v>
      </c>
      <c r="Q1184" s="819">
        <v>0.33333333333333331</v>
      </c>
      <c r="R1184" s="814">
        <v>1</v>
      </c>
      <c r="S1184" s="819">
        <v>0.33333333333333331</v>
      </c>
      <c r="T1184" s="818">
        <v>0.5</v>
      </c>
      <c r="U1184" s="820">
        <v>0.33333333333333331</v>
      </c>
    </row>
    <row r="1185" spans="1:21" ht="14.45" customHeight="1" x14ac:dyDescent="0.2">
      <c r="A1185" s="813">
        <v>12</v>
      </c>
      <c r="B1185" s="814" t="s">
        <v>1740</v>
      </c>
      <c r="C1185" s="814" t="s">
        <v>1746</v>
      </c>
      <c r="D1185" s="815" t="s">
        <v>4046</v>
      </c>
      <c r="E1185" s="816" t="s">
        <v>1768</v>
      </c>
      <c r="F1185" s="814" t="s">
        <v>1741</v>
      </c>
      <c r="G1185" s="814" t="s">
        <v>2564</v>
      </c>
      <c r="H1185" s="814" t="s">
        <v>329</v>
      </c>
      <c r="I1185" s="814" t="s">
        <v>3387</v>
      </c>
      <c r="J1185" s="814" t="s">
        <v>3388</v>
      </c>
      <c r="K1185" s="814" t="s">
        <v>3389</v>
      </c>
      <c r="L1185" s="817">
        <v>33.4</v>
      </c>
      <c r="M1185" s="817">
        <v>66.8</v>
      </c>
      <c r="N1185" s="814">
        <v>2</v>
      </c>
      <c r="O1185" s="818">
        <v>1</v>
      </c>
      <c r="P1185" s="817">
        <v>66.8</v>
      </c>
      <c r="Q1185" s="819">
        <v>1</v>
      </c>
      <c r="R1185" s="814">
        <v>2</v>
      </c>
      <c r="S1185" s="819">
        <v>1</v>
      </c>
      <c r="T1185" s="818">
        <v>1</v>
      </c>
      <c r="U1185" s="820">
        <v>1</v>
      </c>
    </row>
    <row r="1186" spans="1:21" ht="14.45" customHeight="1" x14ac:dyDescent="0.2">
      <c r="A1186" s="813">
        <v>12</v>
      </c>
      <c r="B1186" s="814" t="s">
        <v>1740</v>
      </c>
      <c r="C1186" s="814" t="s">
        <v>1746</v>
      </c>
      <c r="D1186" s="815" t="s">
        <v>4046</v>
      </c>
      <c r="E1186" s="816" t="s">
        <v>1768</v>
      </c>
      <c r="F1186" s="814" t="s">
        <v>1741</v>
      </c>
      <c r="G1186" s="814" t="s">
        <v>2079</v>
      </c>
      <c r="H1186" s="814" t="s">
        <v>329</v>
      </c>
      <c r="I1186" s="814" t="s">
        <v>2896</v>
      </c>
      <c r="J1186" s="814" t="s">
        <v>2081</v>
      </c>
      <c r="K1186" s="814" t="s">
        <v>2897</v>
      </c>
      <c r="L1186" s="817">
        <v>134.82</v>
      </c>
      <c r="M1186" s="817">
        <v>269.64</v>
      </c>
      <c r="N1186" s="814">
        <v>2</v>
      </c>
      <c r="O1186" s="818">
        <v>1</v>
      </c>
      <c r="P1186" s="817">
        <v>269.64</v>
      </c>
      <c r="Q1186" s="819">
        <v>1</v>
      </c>
      <c r="R1186" s="814">
        <v>2</v>
      </c>
      <c r="S1186" s="819">
        <v>1</v>
      </c>
      <c r="T1186" s="818">
        <v>1</v>
      </c>
      <c r="U1186" s="820">
        <v>1</v>
      </c>
    </row>
    <row r="1187" spans="1:21" ht="14.45" customHeight="1" x14ac:dyDescent="0.2">
      <c r="A1187" s="813">
        <v>12</v>
      </c>
      <c r="B1187" s="814" t="s">
        <v>1740</v>
      </c>
      <c r="C1187" s="814" t="s">
        <v>1746</v>
      </c>
      <c r="D1187" s="815" t="s">
        <v>4046</v>
      </c>
      <c r="E1187" s="816" t="s">
        <v>1768</v>
      </c>
      <c r="F1187" s="814" t="s">
        <v>1741</v>
      </c>
      <c r="G1187" s="814" t="s">
        <v>2079</v>
      </c>
      <c r="H1187" s="814" t="s">
        <v>329</v>
      </c>
      <c r="I1187" s="814" t="s">
        <v>2080</v>
      </c>
      <c r="J1187" s="814" t="s">
        <v>2081</v>
      </c>
      <c r="K1187" s="814" t="s">
        <v>2082</v>
      </c>
      <c r="L1187" s="817">
        <v>224.69</v>
      </c>
      <c r="M1187" s="817">
        <v>224.69</v>
      </c>
      <c r="N1187" s="814">
        <v>1</v>
      </c>
      <c r="O1187" s="818">
        <v>1</v>
      </c>
      <c r="P1187" s="817">
        <v>224.69</v>
      </c>
      <c r="Q1187" s="819">
        <v>1</v>
      </c>
      <c r="R1187" s="814">
        <v>1</v>
      </c>
      <c r="S1187" s="819">
        <v>1</v>
      </c>
      <c r="T1187" s="818">
        <v>1</v>
      </c>
      <c r="U1187" s="820">
        <v>1</v>
      </c>
    </row>
    <row r="1188" spans="1:21" ht="14.45" customHeight="1" x14ac:dyDescent="0.2">
      <c r="A1188" s="813">
        <v>12</v>
      </c>
      <c r="B1188" s="814" t="s">
        <v>1740</v>
      </c>
      <c r="C1188" s="814" t="s">
        <v>1746</v>
      </c>
      <c r="D1188" s="815" t="s">
        <v>4046</v>
      </c>
      <c r="E1188" s="816" t="s">
        <v>1768</v>
      </c>
      <c r="F1188" s="814" t="s">
        <v>1741</v>
      </c>
      <c r="G1188" s="814" t="s">
        <v>2079</v>
      </c>
      <c r="H1188" s="814" t="s">
        <v>329</v>
      </c>
      <c r="I1188" s="814" t="s">
        <v>3390</v>
      </c>
      <c r="J1188" s="814" t="s">
        <v>2081</v>
      </c>
      <c r="K1188" s="814" t="s">
        <v>2020</v>
      </c>
      <c r="L1188" s="817">
        <v>67.41</v>
      </c>
      <c r="M1188" s="817">
        <v>808.92</v>
      </c>
      <c r="N1188" s="814">
        <v>12</v>
      </c>
      <c r="O1188" s="818">
        <v>3.5</v>
      </c>
      <c r="P1188" s="817">
        <v>471.87</v>
      </c>
      <c r="Q1188" s="819">
        <v>0.58333333333333337</v>
      </c>
      <c r="R1188" s="814">
        <v>7</v>
      </c>
      <c r="S1188" s="819">
        <v>0.58333333333333337</v>
      </c>
      <c r="T1188" s="818">
        <v>1.5</v>
      </c>
      <c r="U1188" s="820">
        <v>0.42857142857142855</v>
      </c>
    </row>
    <row r="1189" spans="1:21" ht="14.45" customHeight="1" x14ac:dyDescent="0.2">
      <c r="A1189" s="813">
        <v>12</v>
      </c>
      <c r="B1189" s="814" t="s">
        <v>1740</v>
      </c>
      <c r="C1189" s="814" t="s">
        <v>1746</v>
      </c>
      <c r="D1189" s="815" t="s">
        <v>4046</v>
      </c>
      <c r="E1189" s="816" t="s">
        <v>1768</v>
      </c>
      <c r="F1189" s="814" t="s">
        <v>1741</v>
      </c>
      <c r="G1189" s="814" t="s">
        <v>2079</v>
      </c>
      <c r="H1189" s="814" t="s">
        <v>329</v>
      </c>
      <c r="I1189" s="814" t="s">
        <v>2083</v>
      </c>
      <c r="J1189" s="814" t="s">
        <v>2081</v>
      </c>
      <c r="K1189" s="814" t="s">
        <v>2084</v>
      </c>
      <c r="L1189" s="817">
        <v>112.35</v>
      </c>
      <c r="M1189" s="817">
        <v>674.09999999999991</v>
      </c>
      <c r="N1189" s="814">
        <v>6</v>
      </c>
      <c r="O1189" s="818">
        <v>1.5</v>
      </c>
      <c r="P1189" s="817">
        <v>449.4</v>
      </c>
      <c r="Q1189" s="819">
        <v>0.66666666666666674</v>
      </c>
      <c r="R1189" s="814">
        <v>4</v>
      </c>
      <c r="S1189" s="819">
        <v>0.66666666666666663</v>
      </c>
      <c r="T1189" s="818">
        <v>1</v>
      </c>
      <c r="U1189" s="820">
        <v>0.66666666666666663</v>
      </c>
    </row>
    <row r="1190" spans="1:21" ht="14.45" customHeight="1" x14ac:dyDescent="0.2">
      <c r="A1190" s="813">
        <v>12</v>
      </c>
      <c r="B1190" s="814" t="s">
        <v>1740</v>
      </c>
      <c r="C1190" s="814" t="s">
        <v>1746</v>
      </c>
      <c r="D1190" s="815" t="s">
        <v>4046</v>
      </c>
      <c r="E1190" s="816" t="s">
        <v>1768</v>
      </c>
      <c r="F1190" s="814" t="s">
        <v>1741</v>
      </c>
      <c r="G1190" s="814" t="s">
        <v>3391</v>
      </c>
      <c r="H1190" s="814" t="s">
        <v>329</v>
      </c>
      <c r="I1190" s="814" t="s">
        <v>3392</v>
      </c>
      <c r="J1190" s="814" t="s">
        <v>3393</v>
      </c>
      <c r="K1190" s="814" t="s">
        <v>3394</v>
      </c>
      <c r="L1190" s="817">
        <v>0</v>
      </c>
      <c r="M1190" s="817">
        <v>0</v>
      </c>
      <c r="N1190" s="814">
        <v>1</v>
      </c>
      <c r="O1190" s="818">
        <v>0.5</v>
      </c>
      <c r="P1190" s="817">
        <v>0</v>
      </c>
      <c r="Q1190" s="819"/>
      <c r="R1190" s="814">
        <v>1</v>
      </c>
      <c r="S1190" s="819">
        <v>1</v>
      </c>
      <c r="T1190" s="818">
        <v>0.5</v>
      </c>
      <c r="U1190" s="820">
        <v>1</v>
      </c>
    </row>
    <row r="1191" spans="1:21" ht="14.45" customHeight="1" x14ac:dyDescent="0.2">
      <c r="A1191" s="813">
        <v>12</v>
      </c>
      <c r="B1191" s="814" t="s">
        <v>1740</v>
      </c>
      <c r="C1191" s="814" t="s">
        <v>1746</v>
      </c>
      <c r="D1191" s="815" t="s">
        <v>4046</v>
      </c>
      <c r="E1191" s="816" t="s">
        <v>1768</v>
      </c>
      <c r="F1191" s="814" t="s">
        <v>1741</v>
      </c>
      <c r="G1191" s="814" t="s">
        <v>2085</v>
      </c>
      <c r="H1191" s="814" t="s">
        <v>329</v>
      </c>
      <c r="I1191" s="814" t="s">
        <v>3395</v>
      </c>
      <c r="J1191" s="814" t="s">
        <v>2383</v>
      </c>
      <c r="K1191" s="814" t="s">
        <v>1691</v>
      </c>
      <c r="L1191" s="817">
        <v>0</v>
      </c>
      <c r="M1191" s="817">
        <v>0</v>
      </c>
      <c r="N1191" s="814">
        <v>2</v>
      </c>
      <c r="O1191" s="818">
        <v>1</v>
      </c>
      <c r="P1191" s="817">
        <v>0</v>
      </c>
      <c r="Q1191" s="819"/>
      <c r="R1191" s="814">
        <v>2</v>
      </c>
      <c r="S1191" s="819">
        <v>1</v>
      </c>
      <c r="T1191" s="818">
        <v>1</v>
      </c>
      <c r="U1191" s="820">
        <v>1</v>
      </c>
    </row>
    <row r="1192" spans="1:21" ht="14.45" customHeight="1" x14ac:dyDescent="0.2">
      <c r="A1192" s="813">
        <v>12</v>
      </c>
      <c r="B1192" s="814" t="s">
        <v>1740</v>
      </c>
      <c r="C1192" s="814" t="s">
        <v>1746</v>
      </c>
      <c r="D1192" s="815" t="s">
        <v>4046</v>
      </c>
      <c r="E1192" s="816" t="s">
        <v>1768</v>
      </c>
      <c r="F1192" s="814" t="s">
        <v>1741</v>
      </c>
      <c r="G1192" s="814" t="s">
        <v>2095</v>
      </c>
      <c r="H1192" s="814" t="s">
        <v>329</v>
      </c>
      <c r="I1192" s="814" t="s">
        <v>2096</v>
      </c>
      <c r="J1192" s="814" t="s">
        <v>2097</v>
      </c>
      <c r="K1192" s="814" t="s">
        <v>2098</v>
      </c>
      <c r="L1192" s="817">
        <v>1392.75</v>
      </c>
      <c r="M1192" s="817">
        <v>40389.75</v>
      </c>
      <c r="N1192" s="814">
        <v>29</v>
      </c>
      <c r="O1192" s="818">
        <v>28.5</v>
      </c>
      <c r="P1192" s="817">
        <v>26462.25</v>
      </c>
      <c r="Q1192" s="819">
        <v>0.65517241379310343</v>
      </c>
      <c r="R1192" s="814">
        <v>19</v>
      </c>
      <c r="S1192" s="819">
        <v>0.65517241379310343</v>
      </c>
      <c r="T1192" s="818">
        <v>19</v>
      </c>
      <c r="U1192" s="820">
        <v>0.66666666666666663</v>
      </c>
    </row>
    <row r="1193" spans="1:21" ht="14.45" customHeight="1" x14ac:dyDescent="0.2">
      <c r="A1193" s="813">
        <v>12</v>
      </c>
      <c r="B1193" s="814" t="s">
        <v>1740</v>
      </c>
      <c r="C1193" s="814" t="s">
        <v>1746</v>
      </c>
      <c r="D1193" s="815" t="s">
        <v>4046</v>
      </c>
      <c r="E1193" s="816" t="s">
        <v>1768</v>
      </c>
      <c r="F1193" s="814" t="s">
        <v>1741</v>
      </c>
      <c r="G1193" s="814" t="s">
        <v>2107</v>
      </c>
      <c r="H1193" s="814" t="s">
        <v>329</v>
      </c>
      <c r="I1193" s="814" t="s">
        <v>2111</v>
      </c>
      <c r="J1193" s="814" t="s">
        <v>2109</v>
      </c>
      <c r="K1193" s="814" t="s">
        <v>2112</v>
      </c>
      <c r="L1193" s="817">
        <v>1015.28</v>
      </c>
      <c r="M1193" s="817">
        <v>1015.28</v>
      </c>
      <c r="N1193" s="814">
        <v>1</v>
      </c>
      <c r="O1193" s="818">
        <v>1</v>
      </c>
      <c r="P1193" s="817">
        <v>1015.28</v>
      </c>
      <c r="Q1193" s="819">
        <v>1</v>
      </c>
      <c r="R1193" s="814">
        <v>1</v>
      </c>
      <c r="S1193" s="819">
        <v>1</v>
      </c>
      <c r="T1193" s="818">
        <v>1</v>
      </c>
      <c r="U1193" s="820">
        <v>1</v>
      </c>
    </row>
    <row r="1194" spans="1:21" ht="14.45" customHeight="1" x14ac:dyDescent="0.2">
      <c r="A1194" s="813">
        <v>12</v>
      </c>
      <c r="B1194" s="814" t="s">
        <v>1740</v>
      </c>
      <c r="C1194" s="814" t="s">
        <v>1746</v>
      </c>
      <c r="D1194" s="815" t="s">
        <v>4046</v>
      </c>
      <c r="E1194" s="816" t="s">
        <v>1768</v>
      </c>
      <c r="F1194" s="814" t="s">
        <v>1741</v>
      </c>
      <c r="G1194" s="814" t="s">
        <v>2113</v>
      </c>
      <c r="H1194" s="814" t="s">
        <v>329</v>
      </c>
      <c r="I1194" s="814" t="s">
        <v>2114</v>
      </c>
      <c r="J1194" s="814" t="s">
        <v>1153</v>
      </c>
      <c r="K1194" s="814" t="s">
        <v>1154</v>
      </c>
      <c r="L1194" s="817">
        <v>50.32</v>
      </c>
      <c r="M1194" s="817">
        <v>503.20000000000005</v>
      </c>
      <c r="N1194" s="814">
        <v>10</v>
      </c>
      <c r="O1194" s="818">
        <v>2.5</v>
      </c>
      <c r="P1194" s="817">
        <v>352.24</v>
      </c>
      <c r="Q1194" s="819">
        <v>0.7</v>
      </c>
      <c r="R1194" s="814">
        <v>7</v>
      </c>
      <c r="S1194" s="819">
        <v>0.7</v>
      </c>
      <c r="T1194" s="818">
        <v>2</v>
      </c>
      <c r="U1194" s="820">
        <v>0.8</v>
      </c>
    </row>
    <row r="1195" spans="1:21" ht="14.45" customHeight="1" x14ac:dyDescent="0.2">
      <c r="A1195" s="813">
        <v>12</v>
      </c>
      <c r="B1195" s="814" t="s">
        <v>1740</v>
      </c>
      <c r="C1195" s="814" t="s">
        <v>1746</v>
      </c>
      <c r="D1195" s="815" t="s">
        <v>4046</v>
      </c>
      <c r="E1195" s="816" t="s">
        <v>1768</v>
      </c>
      <c r="F1195" s="814" t="s">
        <v>1741</v>
      </c>
      <c r="G1195" s="814" t="s">
        <v>2113</v>
      </c>
      <c r="H1195" s="814" t="s">
        <v>329</v>
      </c>
      <c r="I1195" s="814" t="s">
        <v>2810</v>
      </c>
      <c r="J1195" s="814" t="s">
        <v>1153</v>
      </c>
      <c r="K1195" s="814" t="s">
        <v>2811</v>
      </c>
      <c r="L1195" s="817">
        <v>33.549999999999997</v>
      </c>
      <c r="M1195" s="817">
        <v>100.64999999999999</v>
      </c>
      <c r="N1195" s="814">
        <v>3</v>
      </c>
      <c r="O1195" s="818">
        <v>1</v>
      </c>
      <c r="P1195" s="817">
        <v>33.549999999999997</v>
      </c>
      <c r="Q1195" s="819">
        <v>0.33333333333333331</v>
      </c>
      <c r="R1195" s="814">
        <v>1</v>
      </c>
      <c r="S1195" s="819">
        <v>0.33333333333333331</v>
      </c>
      <c r="T1195" s="818">
        <v>0.5</v>
      </c>
      <c r="U1195" s="820">
        <v>0.5</v>
      </c>
    </row>
    <row r="1196" spans="1:21" ht="14.45" customHeight="1" x14ac:dyDescent="0.2">
      <c r="A1196" s="813">
        <v>12</v>
      </c>
      <c r="B1196" s="814" t="s">
        <v>1740</v>
      </c>
      <c r="C1196" s="814" t="s">
        <v>1746</v>
      </c>
      <c r="D1196" s="815" t="s">
        <v>4046</v>
      </c>
      <c r="E1196" s="816" t="s">
        <v>1768</v>
      </c>
      <c r="F1196" s="814" t="s">
        <v>1741</v>
      </c>
      <c r="G1196" s="814" t="s">
        <v>2113</v>
      </c>
      <c r="H1196" s="814" t="s">
        <v>329</v>
      </c>
      <c r="I1196" s="814" t="s">
        <v>3396</v>
      </c>
      <c r="J1196" s="814" t="s">
        <v>3397</v>
      </c>
      <c r="K1196" s="814" t="s">
        <v>3398</v>
      </c>
      <c r="L1196" s="817">
        <v>16.77</v>
      </c>
      <c r="M1196" s="817">
        <v>16.77</v>
      </c>
      <c r="N1196" s="814">
        <v>1</v>
      </c>
      <c r="O1196" s="818">
        <v>0.5</v>
      </c>
      <c r="P1196" s="817">
        <v>16.77</v>
      </c>
      <c r="Q1196" s="819">
        <v>1</v>
      </c>
      <c r="R1196" s="814">
        <v>1</v>
      </c>
      <c r="S1196" s="819">
        <v>1</v>
      </c>
      <c r="T1196" s="818">
        <v>0.5</v>
      </c>
      <c r="U1196" s="820">
        <v>1</v>
      </c>
    </row>
    <row r="1197" spans="1:21" ht="14.45" customHeight="1" x14ac:dyDescent="0.2">
      <c r="A1197" s="813">
        <v>12</v>
      </c>
      <c r="B1197" s="814" t="s">
        <v>1740</v>
      </c>
      <c r="C1197" s="814" t="s">
        <v>1746</v>
      </c>
      <c r="D1197" s="815" t="s">
        <v>4046</v>
      </c>
      <c r="E1197" s="816" t="s">
        <v>1768</v>
      </c>
      <c r="F1197" s="814" t="s">
        <v>1741</v>
      </c>
      <c r="G1197" s="814" t="s">
        <v>2593</v>
      </c>
      <c r="H1197" s="814" t="s">
        <v>329</v>
      </c>
      <c r="I1197" s="814" t="s">
        <v>2594</v>
      </c>
      <c r="J1197" s="814" t="s">
        <v>1126</v>
      </c>
      <c r="K1197" s="814" t="s">
        <v>2595</v>
      </c>
      <c r="L1197" s="817">
        <v>65.36</v>
      </c>
      <c r="M1197" s="817">
        <v>130.72</v>
      </c>
      <c r="N1197" s="814">
        <v>2</v>
      </c>
      <c r="O1197" s="818">
        <v>1</v>
      </c>
      <c r="P1197" s="817"/>
      <c r="Q1197" s="819">
        <v>0</v>
      </c>
      <c r="R1197" s="814"/>
      <c r="S1197" s="819">
        <v>0</v>
      </c>
      <c r="T1197" s="818"/>
      <c r="U1197" s="820">
        <v>0</v>
      </c>
    </row>
    <row r="1198" spans="1:21" ht="14.45" customHeight="1" x14ac:dyDescent="0.2">
      <c r="A1198" s="813">
        <v>12</v>
      </c>
      <c r="B1198" s="814" t="s">
        <v>1740</v>
      </c>
      <c r="C1198" s="814" t="s">
        <v>1746</v>
      </c>
      <c r="D1198" s="815" t="s">
        <v>4046</v>
      </c>
      <c r="E1198" s="816" t="s">
        <v>1768</v>
      </c>
      <c r="F1198" s="814" t="s">
        <v>1741</v>
      </c>
      <c r="G1198" s="814" t="s">
        <v>1800</v>
      </c>
      <c r="H1198" s="814" t="s">
        <v>647</v>
      </c>
      <c r="I1198" s="814" t="s">
        <v>1591</v>
      </c>
      <c r="J1198" s="814" t="s">
        <v>1213</v>
      </c>
      <c r="K1198" s="814" t="s">
        <v>1592</v>
      </c>
      <c r="L1198" s="817">
        <v>154.36000000000001</v>
      </c>
      <c r="M1198" s="817">
        <v>154.36000000000001</v>
      </c>
      <c r="N1198" s="814">
        <v>1</v>
      </c>
      <c r="O1198" s="818">
        <v>0.5</v>
      </c>
      <c r="P1198" s="817"/>
      <c r="Q1198" s="819">
        <v>0</v>
      </c>
      <c r="R1198" s="814"/>
      <c r="S1198" s="819">
        <v>0</v>
      </c>
      <c r="T1198" s="818"/>
      <c r="U1198" s="820">
        <v>0</v>
      </c>
    </row>
    <row r="1199" spans="1:21" ht="14.45" customHeight="1" x14ac:dyDescent="0.2">
      <c r="A1199" s="813">
        <v>12</v>
      </c>
      <c r="B1199" s="814" t="s">
        <v>1740</v>
      </c>
      <c r="C1199" s="814" t="s">
        <v>1746</v>
      </c>
      <c r="D1199" s="815" t="s">
        <v>4046</v>
      </c>
      <c r="E1199" s="816" t="s">
        <v>1768</v>
      </c>
      <c r="F1199" s="814" t="s">
        <v>1741</v>
      </c>
      <c r="G1199" s="814" t="s">
        <v>1800</v>
      </c>
      <c r="H1199" s="814" t="s">
        <v>647</v>
      </c>
      <c r="I1199" s="814" t="s">
        <v>1593</v>
      </c>
      <c r="J1199" s="814" t="s">
        <v>1594</v>
      </c>
      <c r="K1199" s="814" t="s">
        <v>1595</v>
      </c>
      <c r="L1199" s="817">
        <v>149.52000000000001</v>
      </c>
      <c r="M1199" s="817">
        <v>448.56000000000006</v>
      </c>
      <c r="N1199" s="814">
        <v>3</v>
      </c>
      <c r="O1199" s="818">
        <v>2.5</v>
      </c>
      <c r="P1199" s="817">
        <v>299.04000000000002</v>
      </c>
      <c r="Q1199" s="819">
        <v>0.66666666666666663</v>
      </c>
      <c r="R1199" s="814">
        <v>2</v>
      </c>
      <c r="S1199" s="819">
        <v>0.66666666666666663</v>
      </c>
      <c r="T1199" s="818">
        <v>1.5</v>
      </c>
      <c r="U1199" s="820">
        <v>0.6</v>
      </c>
    </row>
    <row r="1200" spans="1:21" ht="14.45" customHeight="1" x14ac:dyDescent="0.2">
      <c r="A1200" s="813">
        <v>12</v>
      </c>
      <c r="B1200" s="814" t="s">
        <v>1740</v>
      </c>
      <c r="C1200" s="814" t="s">
        <v>1746</v>
      </c>
      <c r="D1200" s="815" t="s">
        <v>4046</v>
      </c>
      <c r="E1200" s="816" t="s">
        <v>1768</v>
      </c>
      <c r="F1200" s="814" t="s">
        <v>1741</v>
      </c>
      <c r="G1200" s="814" t="s">
        <v>2115</v>
      </c>
      <c r="H1200" s="814" t="s">
        <v>329</v>
      </c>
      <c r="I1200" s="814" t="s">
        <v>3399</v>
      </c>
      <c r="J1200" s="814" t="s">
        <v>1577</v>
      </c>
      <c r="K1200" s="814" t="s">
        <v>3400</v>
      </c>
      <c r="L1200" s="817">
        <v>126.27</v>
      </c>
      <c r="M1200" s="817">
        <v>252.54</v>
      </c>
      <c r="N1200" s="814">
        <v>2</v>
      </c>
      <c r="O1200" s="818">
        <v>1</v>
      </c>
      <c r="P1200" s="817">
        <v>252.54</v>
      </c>
      <c r="Q1200" s="819">
        <v>1</v>
      </c>
      <c r="R1200" s="814">
        <v>2</v>
      </c>
      <c r="S1200" s="819">
        <v>1</v>
      </c>
      <c r="T1200" s="818">
        <v>1</v>
      </c>
      <c r="U1200" s="820">
        <v>1</v>
      </c>
    </row>
    <row r="1201" spans="1:21" ht="14.45" customHeight="1" x14ac:dyDescent="0.2">
      <c r="A1201" s="813">
        <v>12</v>
      </c>
      <c r="B1201" s="814" t="s">
        <v>1740</v>
      </c>
      <c r="C1201" s="814" t="s">
        <v>1746</v>
      </c>
      <c r="D1201" s="815" t="s">
        <v>4046</v>
      </c>
      <c r="E1201" s="816" t="s">
        <v>1768</v>
      </c>
      <c r="F1201" s="814" t="s">
        <v>1741</v>
      </c>
      <c r="G1201" s="814" t="s">
        <v>2115</v>
      </c>
      <c r="H1201" s="814" t="s">
        <v>329</v>
      </c>
      <c r="I1201" s="814" t="s">
        <v>2898</v>
      </c>
      <c r="J1201" s="814" t="s">
        <v>1577</v>
      </c>
      <c r="K1201" s="814" t="s">
        <v>2602</v>
      </c>
      <c r="L1201" s="817">
        <v>84.18</v>
      </c>
      <c r="M1201" s="817">
        <v>168.36</v>
      </c>
      <c r="N1201" s="814">
        <v>2</v>
      </c>
      <c r="O1201" s="818">
        <v>2</v>
      </c>
      <c r="P1201" s="817">
        <v>84.18</v>
      </c>
      <c r="Q1201" s="819">
        <v>0.5</v>
      </c>
      <c r="R1201" s="814">
        <v>1</v>
      </c>
      <c r="S1201" s="819">
        <v>0.5</v>
      </c>
      <c r="T1201" s="818">
        <v>1</v>
      </c>
      <c r="U1201" s="820">
        <v>0.5</v>
      </c>
    </row>
    <row r="1202" spans="1:21" ht="14.45" customHeight="1" x14ac:dyDescent="0.2">
      <c r="A1202" s="813">
        <v>12</v>
      </c>
      <c r="B1202" s="814" t="s">
        <v>1740</v>
      </c>
      <c r="C1202" s="814" t="s">
        <v>1746</v>
      </c>
      <c r="D1202" s="815" t="s">
        <v>4046</v>
      </c>
      <c r="E1202" s="816" t="s">
        <v>1768</v>
      </c>
      <c r="F1202" s="814" t="s">
        <v>1741</v>
      </c>
      <c r="G1202" s="814" t="s">
        <v>2115</v>
      </c>
      <c r="H1202" s="814" t="s">
        <v>647</v>
      </c>
      <c r="I1202" s="814" t="s">
        <v>2601</v>
      </c>
      <c r="J1202" s="814" t="s">
        <v>1577</v>
      </c>
      <c r="K1202" s="814" t="s">
        <v>2602</v>
      </c>
      <c r="L1202" s="817">
        <v>84.18</v>
      </c>
      <c r="M1202" s="817">
        <v>84.18</v>
      </c>
      <c r="N1202" s="814">
        <v>1</v>
      </c>
      <c r="O1202" s="818">
        <v>1</v>
      </c>
      <c r="P1202" s="817"/>
      <c r="Q1202" s="819">
        <v>0</v>
      </c>
      <c r="R1202" s="814"/>
      <c r="S1202" s="819">
        <v>0</v>
      </c>
      <c r="T1202" s="818"/>
      <c r="U1202" s="820">
        <v>0</v>
      </c>
    </row>
    <row r="1203" spans="1:21" ht="14.45" customHeight="1" x14ac:dyDescent="0.2">
      <c r="A1203" s="813">
        <v>12</v>
      </c>
      <c r="B1203" s="814" t="s">
        <v>1740</v>
      </c>
      <c r="C1203" s="814" t="s">
        <v>1746</v>
      </c>
      <c r="D1203" s="815" t="s">
        <v>4046</v>
      </c>
      <c r="E1203" s="816" t="s">
        <v>1768</v>
      </c>
      <c r="F1203" s="814" t="s">
        <v>1741</v>
      </c>
      <c r="G1203" s="814" t="s">
        <v>3401</v>
      </c>
      <c r="H1203" s="814" t="s">
        <v>329</v>
      </c>
      <c r="I1203" s="814" t="s">
        <v>3402</v>
      </c>
      <c r="J1203" s="814" t="s">
        <v>3403</v>
      </c>
      <c r="K1203" s="814" t="s">
        <v>3404</v>
      </c>
      <c r="L1203" s="817">
        <v>0</v>
      </c>
      <c r="M1203" s="817">
        <v>0</v>
      </c>
      <c r="N1203" s="814">
        <v>1</v>
      </c>
      <c r="O1203" s="818">
        <v>1</v>
      </c>
      <c r="P1203" s="817"/>
      <c r="Q1203" s="819"/>
      <c r="R1203" s="814"/>
      <c r="S1203" s="819">
        <v>0</v>
      </c>
      <c r="T1203" s="818"/>
      <c r="U1203" s="820">
        <v>0</v>
      </c>
    </row>
    <row r="1204" spans="1:21" ht="14.45" customHeight="1" x14ac:dyDescent="0.2">
      <c r="A1204" s="813">
        <v>12</v>
      </c>
      <c r="B1204" s="814" t="s">
        <v>1740</v>
      </c>
      <c r="C1204" s="814" t="s">
        <v>1746</v>
      </c>
      <c r="D1204" s="815" t="s">
        <v>4046</v>
      </c>
      <c r="E1204" s="816" t="s">
        <v>1768</v>
      </c>
      <c r="F1204" s="814" t="s">
        <v>1741</v>
      </c>
      <c r="G1204" s="814" t="s">
        <v>3405</v>
      </c>
      <c r="H1204" s="814" t="s">
        <v>329</v>
      </c>
      <c r="I1204" s="814" t="s">
        <v>3406</v>
      </c>
      <c r="J1204" s="814" t="s">
        <v>3407</v>
      </c>
      <c r="K1204" s="814" t="s">
        <v>3408</v>
      </c>
      <c r="L1204" s="817">
        <v>116.1</v>
      </c>
      <c r="M1204" s="817">
        <v>116.1</v>
      </c>
      <c r="N1204" s="814">
        <v>1</v>
      </c>
      <c r="O1204" s="818">
        <v>0.5</v>
      </c>
      <c r="P1204" s="817">
        <v>116.1</v>
      </c>
      <c r="Q1204" s="819">
        <v>1</v>
      </c>
      <c r="R1204" s="814">
        <v>1</v>
      </c>
      <c r="S1204" s="819">
        <v>1</v>
      </c>
      <c r="T1204" s="818">
        <v>0.5</v>
      </c>
      <c r="U1204" s="820">
        <v>1</v>
      </c>
    </row>
    <row r="1205" spans="1:21" ht="14.45" customHeight="1" x14ac:dyDescent="0.2">
      <c r="A1205" s="813">
        <v>12</v>
      </c>
      <c r="B1205" s="814" t="s">
        <v>1740</v>
      </c>
      <c r="C1205" s="814" t="s">
        <v>1746</v>
      </c>
      <c r="D1205" s="815" t="s">
        <v>4046</v>
      </c>
      <c r="E1205" s="816" t="s">
        <v>1768</v>
      </c>
      <c r="F1205" s="814" t="s">
        <v>1741</v>
      </c>
      <c r="G1205" s="814" t="s">
        <v>2118</v>
      </c>
      <c r="H1205" s="814" t="s">
        <v>329</v>
      </c>
      <c r="I1205" s="814" t="s">
        <v>2119</v>
      </c>
      <c r="J1205" s="814" t="s">
        <v>2120</v>
      </c>
      <c r="K1205" s="814" t="s">
        <v>2121</v>
      </c>
      <c r="L1205" s="817">
        <v>121.92</v>
      </c>
      <c r="M1205" s="817">
        <v>243.84</v>
      </c>
      <c r="N1205" s="814">
        <v>2</v>
      </c>
      <c r="O1205" s="818">
        <v>0.5</v>
      </c>
      <c r="P1205" s="817">
        <v>243.84</v>
      </c>
      <c r="Q1205" s="819">
        <v>1</v>
      </c>
      <c r="R1205" s="814">
        <v>2</v>
      </c>
      <c r="S1205" s="819">
        <v>1</v>
      </c>
      <c r="T1205" s="818">
        <v>0.5</v>
      </c>
      <c r="U1205" s="820">
        <v>1</v>
      </c>
    </row>
    <row r="1206" spans="1:21" ht="14.45" customHeight="1" x14ac:dyDescent="0.2">
      <c r="A1206" s="813">
        <v>12</v>
      </c>
      <c r="B1206" s="814" t="s">
        <v>1740</v>
      </c>
      <c r="C1206" s="814" t="s">
        <v>1746</v>
      </c>
      <c r="D1206" s="815" t="s">
        <v>4046</v>
      </c>
      <c r="E1206" s="816" t="s">
        <v>1768</v>
      </c>
      <c r="F1206" s="814" t="s">
        <v>1742</v>
      </c>
      <c r="G1206" s="814" t="s">
        <v>2128</v>
      </c>
      <c r="H1206" s="814" t="s">
        <v>329</v>
      </c>
      <c r="I1206" s="814" t="s">
        <v>2816</v>
      </c>
      <c r="J1206" s="814" t="s">
        <v>2016</v>
      </c>
      <c r="K1206" s="814"/>
      <c r="L1206" s="817">
        <v>0</v>
      </c>
      <c r="M1206" s="817">
        <v>0</v>
      </c>
      <c r="N1206" s="814">
        <v>1</v>
      </c>
      <c r="O1206" s="818">
        <v>1</v>
      </c>
      <c r="P1206" s="817">
        <v>0</v>
      </c>
      <c r="Q1206" s="819"/>
      <c r="R1206" s="814">
        <v>1</v>
      </c>
      <c r="S1206" s="819">
        <v>1</v>
      </c>
      <c r="T1206" s="818">
        <v>1</v>
      </c>
      <c r="U1206" s="820">
        <v>1</v>
      </c>
    </row>
    <row r="1207" spans="1:21" ht="14.45" customHeight="1" x14ac:dyDescent="0.2">
      <c r="A1207" s="813">
        <v>12</v>
      </c>
      <c r="B1207" s="814" t="s">
        <v>1740</v>
      </c>
      <c r="C1207" s="814" t="s">
        <v>1746</v>
      </c>
      <c r="D1207" s="815" t="s">
        <v>4046</v>
      </c>
      <c r="E1207" s="816" t="s">
        <v>1768</v>
      </c>
      <c r="F1207" s="814" t="s">
        <v>1742</v>
      </c>
      <c r="G1207" s="814" t="s">
        <v>2128</v>
      </c>
      <c r="H1207" s="814" t="s">
        <v>329</v>
      </c>
      <c r="I1207" s="814" t="s">
        <v>2672</v>
      </c>
      <c r="J1207" s="814" t="s">
        <v>2016</v>
      </c>
      <c r="K1207" s="814"/>
      <c r="L1207" s="817">
        <v>0</v>
      </c>
      <c r="M1207" s="817">
        <v>0</v>
      </c>
      <c r="N1207" s="814">
        <v>2</v>
      </c>
      <c r="O1207" s="818">
        <v>2</v>
      </c>
      <c r="P1207" s="817">
        <v>0</v>
      </c>
      <c r="Q1207" s="819"/>
      <c r="R1207" s="814">
        <v>2</v>
      </c>
      <c r="S1207" s="819">
        <v>1</v>
      </c>
      <c r="T1207" s="818">
        <v>2</v>
      </c>
      <c r="U1207" s="820">
        <v>1</v>
      </c>
    </row>
    <row r="1208" spans="1:21" ht="14.45" customHeight="1" x14ac:dyDescent="0.2">
      <c r="A1208" s="813">
        <v>12</v>
      </c>
      <c r="B1208" s="814" t="s">
        <v>1740</v>
      </c>
      <c r="C1208" s="814" t="s">
        <v>1746</v>
      </c>
      <c r="D1208" s="815" t="s">
        <v>4046</v>
      </c>
      <c r="E1208" s="816" t="s">
        <v>1768</v>
      </c>
      <c r="F1208" s="814" t="s">
        <v>1742</v>
      </c>
      <c r="G1208" s="814" t="s">
        <v>2128</v>
      </c>
      <c r="H1208" s="814" t="s">
        <v>329</v>
      </c>
      <c r="I1208" s="814" t="s">
        <v>3409</v>
      </c>
      <c r="J1208" s="814" t="s">
        <v>2016</v>
      </c>
      <c r="K1208" s="814"/>
      <c r="L1208" s="817">
        <v>0</v>
      </c>
      <c r="M1208" s="817">
        <v>0</v>
      </c>
      <c r="N1208" s="814">
        <v>3</v>
      </c>
      <c r="O1208" s="818">
        <v>3</v>
      </c>
      <c r="P1208" s="817">
        <v>0</v>
      </c>
      <c r="Q1208" s="819"/>
      <c r="R1208" s="814">
        <v>3</v>
      </c>
      <c r="S1208" s="819">
        <v>1</v>
      </c>
      <c r="T1208" s="818">
        <v>3</v>
      </c>
      <c r="U1208" s="820">
        <v>1</v>
      </c>
    </row>
    <row r="1209" spans="1:21" ht="14.45" customHeight="1" x14ac:dyDescent="0.2">
      <c r="A1209" s="813">
        <v>12</v>
      </c>
      <c r="B1209" s="814" t="s">
        <v>1740</v>
      </c>
      <c r="C1209" s="814" t="s">
        <v>1746</v>
      </c>
      <c r="D1209" s="815" t="s">
        <v>4046</v>
      </c>
      <c r="E1209" s="816" t="s">
        <v>1768</v>
      </c>
      <c r="F1209" s="814" t="s">
        <v>1742</v>
      </c>
      <c r="G1209" s="814" t="s">
        <v>2128</v>
      </c>
      <c r="H1209" s="814" t="s">
        <v>329</v>
      </c>
      <c r="I1209" s="814" t="s">
        <v>1878</v>
      </c>
      <c r="J1209" s="814" t="s">
        <v>2016</v>
      </c>
      <c r="K1209" s="814"/>
      <c r="L1209" s="817">
        <v>1091.0899999999999</v>
      </c>
      <c r="M1209" s="817">
        <v>3273.2699999999995</v>
      </c>
      <c r="N1209" s="814">
        <v>3</v>
      </c>
      <c r="O1209" s="818">
        <v>1</v>
      </c>
      <c r="P1209" s="817">
        <v>3273.2699999999995</v>
      </c>
      <c r="Q1209" s="819">
        <v>1</v>
      </c>
      <c r="R1209" s="814">
        <v>3</v>
      </c>
      <c r="S1209" s="819">
        <v>1</v>
      </c>
      <c r="T1209" s="818">
        <v>1</v>
      </c>
      <c r="U1209" s="820">
        <v>1</v>
      </c>
    </row>
    <row r="1210" spans="1:21" ht="14.45" customHeight="1" x14ac:dyDescent="0.2">
      <c r="A1210" s="813">
        <v>12</v>
      </c>
      <c r="B1210" s="814" t="s">
        <v>1740</v>
      </c>
      <c r="C1210" s="814" t="s">
        <v>1746</v>
      </c>
      <c r="D1210" s="815" t="s">
        <v>4046</v>
      </c>
      <c r="E1210" s="816" t="s">
        <v>1768</v>
      </c>
      <c r="F1210" s="814" t="s">
        <v>1742</v>
      </c>
      <c r="G1210" s="814" t="s">
        <v>2128</v>
      </c>
      <c r="H1210" s="814" t="s">
        <v>329</v>
      </c>
      <c r="I1210" s="814" t="s">
        <v>1939</v>
      </c>
      <c r="J1210" s="814" t="s">
        <v>2016</v>
      </c>
      <c r="K1210" s="814"/>
      <c r="L1210" s="817">
        <v>1740.48</v>
      </c>
      <c r="M1210" s="817">
        <v>1740.48</v>
      </c>
      <c r="N1210" s="814">
        <v>1</v>
      </c>
      <c r="O1210" s="818">
        <v>1</v>
      </c>
      <c r="P1210" s="817">
        <v>1740.48</v>
      </c>
      <c r="Q1210" s="819">
        <v>1</v>
      </c>
      <c r="R1210" s="814">
        <v>1</v>
      </c>
      <c r="S1210" s="819">
        <v>1</v>
      </c>
      <c r="T1210" s="818">
        <v>1</v>
      </c>
      <c r="U1210" s="820">
        <v>1</v>
      </c>
    </row>
    <row r="1211" spans="1:21" ht="14.45" customHeight="1" x14ac:dyDescent="0.2">
      <c r="A1211" s="813">
        <v>12</v>
      </c>
      <c r="B1211" s="814" t="s">
        <v>1740</v>
      </c>
      <c r="C1211" s="814" t="s">
        <v>1746</v>
      </c>
      <c r="D1211" s="815" t="s">
        <v>4046</v>
      </c>
      <c r="E1211" s="816" t="s">
        <v>1768</v>
      </c>
      <c r="F1211" s="814" t="s">
        <v>1742</v>
      </c>
      <c r="G1211" s="814" t="s">
        <v>2128</v>
      </c>
      <c r="H1211" s="814" t="s">
        <v>329</v>
      </c>
      <c r="I1211" s="814" t="s">
        <v>1593</v>
      </c>
      <c r="J1211" s="814" t="s">
        <v>2016</v>
      </c>
      <c r="K1211" s="814"/>
      <c r="L1211" s="817">
        <v>149.52000000000001</v>
      </c>
      <c r="M1211" s="817">
        <v>149.52000000000001</v>
      </c>
      <c r="N1211" s="814">
        <v>1</v>
      </c>
      <c r="O1211" s="818">
        <v>1</v>
      </c>
      <c r="P1211" s="817"/>
      <c r="Q1211" s="819">
        <v>0</v>
      </c>
      <c r="R1211" s="814"/>
      <c r="S1211" s="819">
        <v>0</v>
      </c>
      <c r="T1211" s="818"/>
      <c r="U1211" s="820">
        <v>0</v>
      </c>
    </row>
    <row r="1212" spans="1:21" ht="14.45" customHeight="1" x14ac:dyDescent="0.2">
      <c r="A1212" s="813">
        <v>12</v>
      </c>
      <c r="B1212" s="814" t="s">
        <v>1740</v>
      </c>
      <c r="C1212" s="814" t="s">
        <v>1746</v>
      </c>
      <c r="D1212" s="815" t="s">
        <v>4046</v>
      </c>
      <c r="E1212" s="816" t="s">
        <v>1768</v>
      </c>
      <c r="F1212" s="814" t="s">
        <v>1742</v>
      </c>
      <c r="G1212" s="814" t="s">
        <v>2128</v>
      </c>
      <c r="H1212" s="814" t="s">
        <v>329</v>
      </c>
      <c r="I1212" s="814" t="s">
        <v>2817</v>
      </c>
      <c r="J1212" s="814" t="s">
        <v>2016</v>
      </c>
      <c r="K1212" s="814"/>
      <c r="L1212" s="817">
        <v>0</v>
      </c>
      <c r="M1212" s="817">
        <v>0</v>
      </c>
      <c r="N1212" s="814">
        <v>1</v>
      </c>
      <c r="O1212" s="818">
        <v>1</v>
      </c>
      <c r="P1212" s="817">
        <v>0</v>
      </c>
      <c r="Q1212" s="819"/>
      <c r="R1212" s="814">
        <v>1</v>
      </c>
      <c r="S1212" s="819">
        <v>1</v>
      </c>
      <c r="T1212" s="818">
        <v>1</v>
      </c>
      <c r="U1212" s="820">
        <v>1</v>
      </c>
    </row>
    <row r="1213" spans="1:21" ht="14.45" customHeight="1" x14ac:dyDescent="0.2">
      <c r="A1213" s="813">
        <v>12</v>
      </c>
      <c r="B1213" s="814" t="s">
        <v>1740</v>
      </c>
      <c r="C1213" s="814" t="s">
        <v>1746</v>
      </c>
      <c r="D1213" s="815" t="s">
        <v>4046</v>
      </c>
      <c r="E1213" s="816" t="s">
        <v>1768</v>
      </c>
      <c r="F1213" s="814" t="s">
        <v>1742</v>
      </c>
      <c r="G1213" s="814" t="s">
        <v>2128</v>
      </c>
      <c r="H1213" s="814" t="s">
        <v>329</v>
      </c>
      <c r="I1213" s="814" t="s">
        <v>3410</v>
      </c>
      <c r="J1213" s="814" t="s">
        <v>2016</v>
      </c>
      <c r="K1213" s="814"/>
      <c r="L1213" s="817">
        <v>0</v>
      </c>
      <c r="M1213" s="817">
        <v>0</v>
      </c>
      <c r="N1213" s="814">
        <v>1</v>
      </c>
      <c r="O1213" s="818">
        <v>1</v>
      </c>
      <c r="P1213" s="817">
        <v>0</v>
      </c>
      <c r="Q1213" s="819"/>
      <c r="R1213" s="814">
        <v>1</v>
      </c>
      <c r="S1213" s="819">
        <v>1</v>
      </c>
      <c r="T1213" s="818">
        <v>1</v>
      </c>
      <c r="U1213" s="820">
        <v>1</v>
      </c>
    </row>
    <row r="1214" spans="1:21" ht="14.45" customHeight="1" x14ac:dyDescent="0.2">
      <c r="A1214" s="813">
        <v>12</v>
      </c>
      <c r="B1214" s="814" t="s">
        <v>1740</v>
      </c>
      <c r="C1214" s="814" t="s">
        <v>1746</v>
      </c>
      <c r="D1214" s="815" t="s">
        <v>4046</v>
      </c>
      <c r="E1214" s="816" t="s">
        <v>1768</v>
      </c>
      <c r="F1214" s="814" t="s">
        <v>1743</v>
      </c>
      <c r="G1214" s="814" t="s">
        <v>2608</v>
      </c>
      <c r="H1214" s="814" t="s">
        <v>329</v>
      </c>
      <c r="I1214" s="814" t="s">
        <v>2824</v>
      </c>
      <c r="J1214" s="814" t="s">
        <v>2631</v>
      </c>
      <c r="K1214" s="814" t="s">
        <v>2825</v>
      </c>
      <c r="L1214" s="817">
        <v>3174.98</v>
      </c>
      <c r="M1214" s="817">
        <v>9524.94</v>
      </c>
      <c r="N1214" s="814">
        <v>3</v>
      </c>
      <c r="O1214" s="818">
        <v>1</v>
      </c>
      <c r="P1214" s="817">
        <v>9524.94</v>
      </c>
      <c r="Q1214" s="819">
        <v>1</v>
      </c>
      <c r="R1214" s="814">
        <v>3</v>
      </c>
      <c r="S1214" s="819">
        <v>1</v>
      </c>
      <c r="T1214" s="818">
        <v>1</v>
      </c>
      <c r="U1214" s="820">
        <v>1</v>
      </c>
    </row>
    <row r="1215" spans="1:21" ht="14.45" customHeight="1" x14ac:dyDescent="0.2">
      <c r="A1215" s="813">
        <v>12</v>
      </c>
      <c r="B1215" s="814" t="s">
        <v>1740</v>
      </c>
      <c r="C1215" s="814" t="s">
        <v>1746</v>
      </c>
      <c r="D1215" s="815" t="s">
        <v>4046</v>
      </c>
      <c r="E1215" s="816" t="s">
        <v>1768</v>
      </c>
      <c r="F1215" s="814" t="s">
        <v>1743</v>
      </c>
      <c r="G1215" s="814" t="s">
        <v>2608</v>
      </c>
      <c r="H1215" s="814" t="s">
        <v>329</v>
      </c>
      <c r="I1215" s="814" t="s">
        <v>2758</v>
      </c>
      <c r="J1215" s="814" t="s">
        <v>2759</v>
      </c>
      <c r="K1215" s="814" t="s">
        <v>2760</v>
      </c>
      <c r="L1215" s="817">
        <v>589.99</v>
      </c>
      <c r="M1215" s="817">
        <v>589.99</v>
      </c>
      <c r="N1215" s="814">
        <v>1</v>
      </c>
      <c r="O1215" s="818">
        <v>1</v>
      </c>
      <c r="P1215" s="817"/>
      <c r="Q1215" s="819">
        <v>0</v>
      </c>
      <c r="R1215" s="814"/>
      <c r="S1215" s="819">
        <v>0</v>
      </c>
      <c r="T1215" s="818"/>
      <c r="U1215" s="820">
        <v>0</v>
      </c>
    </row>
    <row r="1216" spans="1:21" ht="14.45" customHeight="1" x14ac:dyDescent="0.2">
      <c r="A1216" s="813">
        <v>12</v>
      </c>
      <c r="B1216" s="814" t="s">
        <v>1740</v>
      </c>
      <c r="C1216" s="814" t="s">
        <v>1746</v>
      </c>
      <c r="D1216" s="815" t="s">
        <v>4046</v>
      </c>
      <c r="E1216" s="816" t="s">
        <v>1768</v>
      </c>
      <c r="F1216" s="814" t="s">
        <v>1743</v>
      </c>
      <c r="G1216" s="814" t="s">
        <v>2397</v>
      </c>
      <c r="H1216" s="814" t="s">
        <v>329</v>
      </c>
      <c r="I1216" s="814" t="s">
        <v>3411</v>
      </c>
      <c r="J1216" s="814" t="s">
        <v>3412</v>
      </c>
      <c r="K1216" s="814" t="s">
        <v>3413</v>
      </c>
      <c r="L1216" s="817">
        <v>389.82</v>
      </c>
      <c r="M1216" s="817">
        <v>389.82</v>
      </c>
      <c r="N1216" s="814">
        <v>1</v>
      </c>
      <c r="O1216" s="818">
        <v>1</v>
      </c>
      <c r="P1216" s="817"/>
      <c r="Q1216" s="819">
        <v>0</v>
      </c>
      <c r="R1216" s="814"/>
      <c r="S1216" s="819">
        <v>0</v>
      </c>
      <c r="T1216" s="818"/>
      <c r="U1216" s="820">
        <v>0</v>
      </c>
    </row>
    <row r="1217" spans="1:21" ht="14.45" customHeight="1" x14ac:dyDescent="0.2">
      <c r="A1217" s="813">
        <v>12</v>
      </c>
      <c r="B1217" s="814" t="s">
        <v>1740</v>
      </c>
      <c r="C1217" s="814" t="s">
        <v>1746</v>
      </c>
      <c r="D1217" s="815" t="s">
        <v>4046</v>
      </c>
      <c r="E1217" s="816" t="s">
        <v>1768</v>
      </c>
      <c r="F1217" s="814" t="s">
        <v>1743</v>
      </c>
      <c r="G1217" s="814" t="s">
        <v>1787</v>
      </c>
      <c r="H1217" s="814" t="s">
        <v>329</v>
      </c>
      <c r="I1217" s="814" t="s">
        <v>2129</v>
      </c>
      <c r="J1217" s="814" t="s">
        <v>2130</v>
      </c>
      <c r="K1217" s="814" t="s">
        <v>2131</v>
      </c>
      <c r="L1217" s="817">
        <v>1483.5</v>
      </c>
      <c r="M1217" s="817">
        <v>71208</v>
      </c>
      <c r="N1217" s="814">
        <v>48</v>
      </c>
      <c r="O1217" s="818">
        <v>3</v>
      </c>
      <c r="P1217" s="817">
        <v>71208</v>
      </c>
      <c r="Q1217" s="819">
        <v>1</v>
      </c>
      <c r="R1217" s="814">
        <v>48</v>
      </c>
      <c r="S1217" s="819">
        <v>1</v>
      </c>
      <c r="T1217" s="818">
        <v>3</v>
      </c>
      <c r="U1217" s="820">
        <v>1</v>
      </c>
    </row>
    <row r="1218" spans="1:21" ht="14.45" customHeight="1" x14ac:dyDescent="0.2">
      <c r="A1218" s="813">
        <v>12</v>
      </c>
      <c r="B1218" s="814" t="s">
        <v>1740</v>
      </c>
      <c r="C1218" s="814" t="s">
        <v>1746</v>
      </c>
      <c r="D1218" s="815" t="s">
        <v>4046</v>
      </c>
      <c r="E1218" s="816" t="s">
        <v>1768</v>
      </c>
      <c r="F1218" s="814" t="s">
        <v>1743</v>
      </c>
      <c r="G1218" s="814" t="s">
        <v>1787</v>
      </c>
      <c r="H1218" s="814" t="s">
        <v>329</v>
      </c>
      <c r="I1218" s="814" t="s">
        <v>1788</v>
      </c>
      <c r="J1218" s="814" t="s">
        <v>1789</v>
      </c>
      <c r="K1218" s="814" t="s">
        <v>1790</v>
      </c>
      <c r="L1218" s="817">
        <v>168.55</v>
      </c>
      <c r="M1218" s="817">
        <v>10450.100000000002</v>
      </c>
      <c r="N1218" s="814">
        <v>62</v>
      </c>
      <c r="O1218" s="818">
        <v>5</v>
      </c>
      <c r="P1218" s="817">
        <v>8596.0500000000011</v>
      </c>
      <c r="Q1218" s="819">
        <v>0.82258064516129026</v>
      </c>
      <c r="R1218" s="814">
        <v>51</v>
      </c>
      <c r="S1218" s="819">
        <v>0.82258064516129037</v>
      </c>
      <c r="T1218" s="818">
        <v>4</v>
      </c>
      <c r="U1218" s="820">
        <v>0.8</v>
      </c>
    </row>
    <row r="1219" spans="1:21" ht="14.45" customHeight="1" x14ac:dyDescent="0.2">
      <c r="A1219" s="813">
        <v>12</v>
      </c>
      <c r="B1219" s="814" t="s">
        <v>1740</v>
      </c>
      <c r="C1219" s="814" t="s">
        <v>1746</v>
      </c>
      <c r="D1219" s="815" t="s">
        <v>4046</v>
      </c>
      <c r="E1219" s="816" t="s">
        <v>1768</v>
      </c>
      <c r="F1219" s="814" t="s">
        <v>1743</v>
      </c>
      <c r="G1219" s="814" t="s">
        <v>1787</v>
      </c>
      <c r="H1219" s="814" t="s">
        <v>329</v>
      </c>
      <c r="I1219" s="814" t="s">
        <v>1826</v>
      </c>
      <c r="J1219" s="814" t="s">
        <v>1827</v>
      </c>
      <c r="K1219" s="814" t="s">
        <v>1828</v>
      </c>
      <c r="L1219" s="817">
        <v>146.71</v>
      </c>
      <c r="M1219" s="817">
        <v>8215.76</v>
      </c>
      <c r="N1219" s="814">
        <v>56</v>
      </c>
      <c r="O1219" s="818">
        <v>2</v>
      </c>
      <c r="P1219" s="817"/>
      <c r="Q1219" s="819">
        <v>0</v>
      </c>
      <c r="R1219" s="814"/>
      <c r="S1219" s="819">
        <v>0</v>
      </c>
      <c r="T1219" s="818"/>
      <c r="U1219" s="820">
        <v>0</v>
      </c>
    </row>
    <row r="1220" spans="1:21" ht="14.45" customHeight="1" x14ac:dyDescent="0.2">
      <c r="A1220" s="813">
        <v>12</v>
      </c>
      <c r="B1220" s="814" t="s">
        <v>1740</v>
      </c>
      <c r="C1220" s="814" t="s">
        <v>1746</v>
      </c>
      <c r="D1220" s="815" t="s">
        <v>4046</v>
      </c>
      <c r="E1220" s="816" t="s">
        <v>1768</v>
      </c>
      <c r="F1220" s="814" t="s">
        <v>1743</v>
      </c>
      <c r="G1220" s="814" t="s">
        <v>1787</v>
      </c>
      <c r="H1220" s="814" t="s">
        <v>329</v>
      </c>
      <c r="I1220" s="814" t="s">
        <v>3414</v>
      </c>
      <c r="J1220" s="814" t="s">
        <v>3415</v>
      </c>
      <c r="K1220" s="814" t="s">
        <v>3416</v>
      </c>
      <c r="L1220" s="817">
        <v>47.6</v>
      </c>
      <c r="M1220" s="817">
        <v>1332.8</v>
      </c>
      <c r="N1220" s="814">
        <v>28</v>
      </c>
      <c r="O1220" s="818">
        <v>1</v>
      </c>
      <c r="P1220" s="817"/>
      <c r="Q1220" s="819">
        <v>0</v>
      </c>
      <c r="R1220" s="814"/>
      <c r="S1220" s="819">
        <v>0</v>
      </c>
      <c r="T1220" s="818"/>
      <c r="U1220" s="820">
        <v>0</v>
      </c>
    </row>
    <row r="1221" spans="1:21" ht="14.45" customHeight="1" x14ac:dyDescent="0.2">
      <c r="A1221" s="813">
        <v>12</v>
      </c>
      <c r="B1221" s="814" t="s">
        <v>1740</v>
      </c>
      <c r="C1221" s="814" t="s">
        <v>1746</v>
      </c>
      <c r="D1221" s="815" t="s">
        <v>4046</v>
      </c>
      <c r="E1221" s="816" t="s">
        <v>1768</v>
      </c>
      <c r="F1221" s="814" t="s">
        <v>1743</v>
      </c>
      <c r="G1221" s="814" t="s">
        <v>1787</v>
      </c>
      <c r="H1221" s="814" t="s">
        <v>329</v>
      </c>
      <c r="I1221" s="814" t="s">
        <v>2132</v>
      </c>
      <c r="J1221" s="814" t="s">
        <v>2133</v>
      </c>
      <c r="K1221" s="814" t="s">
        <v>2134</v>
      </c>
      <c r="L1221" s="817">
        <v>99.84</v>
      </c>
      <c r="M1221" s="817">
        <v>6389.76</v>
      </c>
      <c r="N1221" s="814">
        <v>64</v>
      </c>
      <c r="O1221" s="818">
        <v>3</v>
      </c>
      <c r="P1221" s="817">
        <v>6389.76</v>
      </c>
      <c r="Q1221" s="819">
        <v>1</v>
      </c>
      <c r="R1221" s="814">
        <v>64</v>
      </c>
      <c r="S1221" s="819">
        <v>1</v>
      </c>
      <c r="T1221" s="818">
        <v>3</v>
      </c>
      <c r="U1221" s="820">
        <v>1</v>
      </c>
    </row>
    <row r="1222" spans="1:21" ht="14.45" customHeight="1" x14ac:dyDescent="0.2">
      <c r="A1222" s="813">
        <v>12</v>
      </c>
      <c r="B1222" s="814" t="s">
        <v>1740</v>
      </c>
      <c r="C1222" s="814" t="s">
        <v>1746</v>
      </c>
      <c r="D1222" s="815" t="s">
        <v>4046</v>
      </c>
      <c r="E1222" s="816" t="s">
        <v>1768</v>
      </c>
      <c r="F1222" s="814" t="s">
        <v>1743</v>
      </c>
      <c r="G1222" s="814" t="s">
        <v>1787</v>
      </c>
      <c r="H1222" s="814" t="s">
        <v>329</v>
      </c>
      <c r="I1222" s="814" t="s">
        <v>2138</v>
      </c>
      <c r="J1222" s="814" t="s">
        <v>2139</v>
      </c>
      <c r="K1222" s="814" t="s">
        <v>2140</v>
      </c>
      <c r="L1222" s="817">
        <v>134.84</v>
      </c>
      <c r="M1222" s="817">
        <v>4854.24</v>
      </c>
      <c r="N1222" s="814">
        <v>36</v>
      </c>
      <c r="O1222" s="818">
        <v>2</v>
      </c>
      <c r="P1222" s="817">
        <v>2427.12</v>
      </c>
      <c r="Q1222" s="819">
        <v>0.5</v>
      </c>
      <c r="R1222" s="814">
        <v>18</v>
      </c>
      <c r="S1222" s="819">
        <v>0.5</v>
      </c>
      <c r="T1222" s="818">
        <v>1</v>
      </c>
      <c r="U1222" s="820">
        <v>0.5</v>
      </c>
    </row>
    <row r="1223" spans="1:21" ht="14.45" customHeight="1" x14ac:dyDescent="0.2">
      <c r="A1223" s="813">
        <v>12</v>
      </c>
      <c r="B1223" s="814" t="s">
        <v>1740</v>
      </c>
      <c r="C1223" s="814" t="s">
        <v>1746</v>
      </c>
      <c r="D1223" s="815" t="s">
        <v>4046</v>
      </c>
      <c r="E1223" s="816" t="s">
        <v>1768</v>
      </c>
      <c r="F1223" s="814" t="s">
        <v>1743</v>
      </c>
      <c r="G1223" s="814" t="s">
        <v>1787</v>
      </c>
      <c r="H1223" s="814" t="s">
        <v>329</v>
      </c>
      <c r="I1223" s="814" t="s">
        <v>1813</v>
      </c>
      <c r="J1223" s="814" t="s">
        <v>1814</v>
      </c>
      <c r="K1223" s="814" t="s">
        <v>1815</v>
      </c>
      <c r="L1223" s="817">
        <v>321.04000000000002</v>
      </c>
      <c r="M1223" s="817">
        <v>642.08000000000004</v>
      </c>
      <c r="N1223" s="814">
        <v>2</v>
      </c>
      <c r="O1223" s="818">
        <v>1</v>
      </c>
      <c r="P1223" s="817">
        <v>642.08000000000004</v>
      </c>
      <c r="Q1223" s="819">
        <v>1</v>
      </c>
      <c r="R1223" s="814">
        <v>2</v>
      </c>
      <c r="S1223" s="819">
        <v>1</v>
      </c>
      <c r="T1223" s="818">
        <v>1</v>
      </c>
      <c r="U1223" s="820">
        <v>1</v>
      </c>
    </row>
    <row r="1224" spans="1:21" ht="14.45" customHeight="1" x14ac:dyDescent="0.2">
      <c r="A1224" s="813">
        <v>12</v>
      </c>
      <c r="B1224" s="814" t="s">
        <v>1740</v>
      </c>
      <c r="C1224" s="814" t="s">
        <v>1746</v>
      </c>
      <c r="D1224" s="815" t="s">
        <v>4046</v>
      </c>
      <c r="E1224" s="816" t="s">
        <v>1768</v>
      </c>
      <c r="F1224" s="814" t="s">
        <v>1743</v>
      </c>
      <c r="G1224" s="814" t="s">
        <v>1787</v>
      </c>
      <c r="H1224" s="814" t="s">
        <v>329</v>
      </c>
      <c r="I1224" s="814" t="s">
        <v>1816</v>
      </c>
      <c r="J1224" s="814" t="s">
        <v>1817</v>
      </c>
      <c r="K1224" s="814" t="s">
        <v>1818</v>
      </c>
      <c r="L1224" s="817">
        <v>494.5</v>
      </c>
      <c r="M1224" s="817">
        <v>4945</v>
      </c>
      <c r="N1224" s="814">
        <v>10</v>
      </c>
      <c r="O1224" s="818">
        <v>3</v>
      </c>
      <c r="P1224" s="817"/>
      <c r="Q1224" s="819">
        <v>0</v>
      </c>
      <c r="R1224" s="814"/>
      <c r="S1224" s="819">
        <v>0</v>
      </c>
      <c r="T1224" s="818"/>
      <c r="U1224" s="820">
        <v>0</v>
      </c>
    </row>
    <row r="1225" spans="1:21" ht="14.45" customHeight="1" x14ac:dyDescent="0.2">
      <c r="A1225" s="813">
        <v>12</v>
      </c>
      <c r="B1225" s="814" t="s">
        <v>1740</v>
      </c>
      <c r="C1225" s="814" t="s">
        <v>1746</v>
      </c>
      <c r="D1225" s="815" t="s">
        <v>4046</v>
      </c>
      <c r="E1225" s="816" t="s">
        <v>1768</v>
      </c>
      <c r="F1225" s="814" t="s">
        <v>1743</v>
      </c>
      <c r="G1225" s="814" t="s">
        <v>1787</v>
      </c>
      <c r="H1225" s="814" t="s">
        <v>329</v>
      </c>
      <c r="I1225" s="814" t="s">
        <v>2147</v>
      </c>
      <c r="J1225" s="814" t="s">
        <v>2148</v>
      </c>
      <c r="K1225" s="814" t="s">
        <v>2149</v>
      </c>
      <c r="L1225" s="817">
        <v>253</v>
      </c>
      <c r="M1225" s="817">
        <v>1012</v>
      </c>
      <c r="N1225" s="814">
        <v>4</v>
      </c>
      <c r="O1225" s="818">
        <v>1</v>
      </c>
      <c r="P1225" s="817"/>
      <c r="Q1225" s="819">
        <v>0</v>
      </c>
      <c r="R1225" s="814"/>
      <c r="S1225" s="819">
        <v>0</v>
      </c>
      <c r="T1225" s="818"/>
      <c r="U1225" s="820">
        <v>0</v>
      </c>
    </row>
    <row r="1226" spans="1:21" ht="14.45" customHeight="1" x14ac:dyDescent="0.2">
      <c r="A1226" s="813">
        <v>12</v>
      </c>
      <c r="B1226" s="814" t="s">
        <v>1740</v>
      </c>
      <c r="C1226" s="814" t="s">
        <v>1746</v>
      </c>
      <c r="D1226" s="815" t="s">
        <v>4046</v>
      </c>
      <c r="E1226" s="816" t="s">
        <v>1768</v>
      </c>
      <c r="F1226" s="814" t="s">
        <v>1743</v>
      </c>
      <c r="G1226" s="814" t="s">
        <v>1787</v>
      </c>
      <c r="H1226" s="814" t="s">
        <v>329</v>
      </c>
      <c r="I1226" s="814" t="s">
        <v>2156</v>
      </c>
      <c r="J1226" s="814" t="s">
        <v>2157</v>
      </c>
      <c r="K1226" s="814" t="s">
        <v>2158</v>
      </c>
      <c r="L1226" s="817">
        <v>17.95</v>
      </c>
      <c r="M1226" s="817">
        <v>269.25</v>
      </c>
      <c r="N1226" s="814">
        <v>15</v>
      </c>
      <c r="O1226" s="818">
        <v>1</v>
      </c>
      <c r="P1226" s="817">
        <v>269.25</v>
      </c>
      <c r="Q1226" s="819">
        <v>1</v>
      </c>
      <c r="R1226" s="814">
        <v>15</v>
      </c>
      <c r="S1226" s="819">
        <v>1</v>
      </c>
      <c r="T1226" s="818">
        <v>1</v>
      </c>
      <c r="U1226" s="820">
        <v>1</v>
      </c>
    </row>
    <row r="1227" spans="1:21" ht="14.45" customHeight="1" x14ac:dyDescent="0.2">
      <c r="A1227" s="813">
        <v>12</v>
      </c>
      <c r="B1227" s="814" t="s">
        <v>1740</v>
      </c>
      <c r="C1227" s="814" t="s">
        <v>1746</v>
      </c>
      <c r="D1227" s="815" t="s">
        <v>4046</v>
      </c>
      <c r="E1227" s="816" t="s">
        <v>1768</v>
      </c>
      <c r="F1227" s="814" t="s">
        <v>1743</v>
      </c>
      <c r="G1227" s="814" t="s">
        <v>1787</v>
      </c>
      <c r="H1227" s="814" t="s">
        <v>329</v>
      </c>
      <c r="I1227" s="814" t="s">
        <v>3417</v>
      </c>
      <c r="J1227" s="814" t="s">
        <v>2160</v>
      </c>
      <c r="K1227" s="814" t="s">
        <v>3418</v>
      </c>
      <c r="L1227" s="817">
        <v>1483.5</v>
      </c>
      <c r="M1227" s="817">
        <v>75658.5</v>
      </c>
      <c r="N1227" s="814">
        <v>51</v>
      </c>
      <c r="O1227" s="818">
        <v>3</v>
      </c>
      <c r="P1227" s="817">
        <v>75658.5</v>
      </c>
      <c r="Q1227" s="819">
        <v>1</v>
      </c>
      <c r="R1227" s="814">
        <v>51</v>
      </c>
      <c r="S1227" s="819">
        <v>1</v>
      </c>
      <c r="T1227" s="818">
        <v>3</v>
      </c>
      <c r="U1227" s="820">
        <v>1</v>
      </c>
    </row>
    <row r="1228" spans="1:21" ht="14.45" customHeight="1" x14ac:dyDescent="0.2">
      <c r="A1228" s="813">
        <v>12</v>
      </c>
      <c r="B1228" s="814" t="s">
        <v>1740</v>
      </c>
      <c r="C1228" s="814" t="s">
        <v>1746</v>
      </c>
      <c r="D1228" s="815" t="s">
        <v>4046</v>
      </c>
      <c r="E1228" s="816" t="s">
        <v>1768</v>
      </c>
      <c r="F1228" s="814" t="s">
        <v>1743</v>
      </c>
      <c r="G1228" s="814" t="s">
        <v>1787</v>
      </c>
      <c r="H1228" s="814" t="s">
        <v>329</v>
      </c>
      <c r="I1228" s="814" t="s">
        <v>2171</v>
      </c>
      <c r="J1228" s="814" t="s">
        <v>2167</v>
      </c>
      <c r="K1228" s="814" t="s">
        <v>2172</v>
      </c>
      <c r="L1228" s="817">
        <v>1483.5</v>
      </c>
      <c r="M1228" s="817">
        <v>44505</v>
      </c>
      <c r="N1228" s="814">
        <v>30</v>
      </c>
      <c r="O1228" s="818">
        <v>2</v>
      </c>
      <c r="P1228" s="817">
        <v>22252.5</v>
      </c>
      <c r="Q1228" s="819">
        <v>0.5</v>
      </c>
      <c r="R1228" s="814">
        <v>15</v>
      </c>
      <c r="S1228" s="819">
        <v>0.5</v>
      </c>
      <c r="T1228" s="818">
        <v>1</v>
      </c>
      <c r="U1228" s="820">
        <v>0.5</v>
      </c>
    </row>
    <row r="1229" spans="1:21" ht="14.45" customHeight="1" x14ac:dyDescent="0.2">
      <c r="A1229" s="813">
        <v>12</v>
      </c>
      <c r="B1229" s="814" t="s">
        <v>1740</v>
      </c>
      <c r="C1229" s="814" t="s">
        <v>1746</v>
      </c>
      <c r="D1229" s="815" t="s">
        <v>4046</v>
      </c>
      <c r="E1229" s="816" t="s">
        <v>1768</v>
      </c>
      <c r="F1229" s="814" t="s">
        <v>1743</v>
      </c>
      <c r="G1229" s="814" t="s">
        <v>1787</v>
      </c>
      <c r="H1229" s="814" t="s">
        <v>329</v>
      </c>
      <c r="I1229" s="814" t="s">
        <v>2173</v>
      </c>
      <c r="J1229" s="814" t="s">
        <v>2130</v>
      </c>
      <c r="K1229" s="814" t="s">
        <v>2174</v>
      </c>
      <c r="L1229" s="817">
        <v>1483.5</v>
      </c>
      <c r="M1229" s="817">
        <v>26703</v>
      </c>
      <c r="N1229" s="814">
        <v>18</v>
      </c>
      <c r="O1229" s="818">
        <v>1</v>
      </c>
      <c r="P1229" s="817"/>
      <c r="Q1229" s="819">
        <v>0</v>
      </c>
      <c r="R1229" s="814"/>
      <c r="S1229" s="819">
        <v>0</v>
      </c>
      <c r="T1229" s="818"/>
      <c r="U1229" s="820">
        <v>0</v>
      </c>
    </row>
    <row r="1230" spans="1:21" ht="14.45" customHeight="1" x14ac:dyDescent="0.2">
      <c r="A1230" s="813">
        <v>12</v>
      </c>
      <c r="B1230" s="814" t="s">
        <v>1740</v>
      </c>
      <c r="C1230" s="814" t="s">
        <v>1746</v>
      </c>
      <c r="D1230" s="815" t="s">
        <v>4046</v>
      </c>
      <c r="E1230" s="816" t="s">
        <v>1768</v>
      </c>
      <c r="F1230" s="814" t="s">
        <v>1743</v>
      </c>
      <c r="G1230" s="814" t="s">
        <v>1787</v>
      </c>
      <c r="H1230" s="814" t="s">
        <v>329</v>
      </c>
      <c r="I1230" s="814" t="s">
        <v>2180</v>
      </c>
      <c r="J1230" s="814" t="s">
        <v>2181</v>
      </c>
      <c r="K1230" s="814" t="s">
        <v>2182</v>
      </c>
      <c r="L1230" s="817">
        <v>128.44999999999999</v>
      </c>
      <c r="M1230" s="817">
        <v>2183.6499999999996</v>
      </c>
      <c r="N1230" s="814">
        <v>17</v>
      </c>
      <c r="O1230" s="818">
        <v>1</v>
      </c>
      <c r="P1230" s="817"/>
      <c r="Q1230" s="819">
        <v>0</v>
      </c>
      <c r="R1230" s="814"/>
      <c r="S1230" s="819">
        <v>0</v>
      </c>
      <c r="T1230" s="818"/>
      <c r="U1230" s="820">
        <v>0</v>
      </c>
    </row>
    <row r="1231" spans="1:21" ht="14.45" customHeight="1" x14ac:dyDescent="0.2">
      <c r="A1231" s="813">
        <v>12</v>
      </c>
      <c r="B1231" s="814" t="s">
        <v>1740</v>
      </c>
      <c r="C1231" s="814" t="s">
        <v>1746</v>
      </c>
      <c r="D1231" s="815" t="s">
        <v>4046</v>
      </c>
      <c r="E1231" s="816" t="s">
        <v>1768</v>
      </c>
      <c r="F1231" s="814" t="s">
        <v>1743</v>
      </c>
      <c r="G1231" s="814" t="s">
        <v>1787</v>
      </c>
      <c r="H1231" s="814" t="s">
        <v>329</v>
      </c>
      <c r="I1231" s="814" t="s">
        <v>2183</v>
      </c>
      <c r="J1231" s="814" t="s">
        <v>2184</v>
      </c>
      <c r="K1231" s="814" t="s">
        <v>2185</v>
      </c>
      <c r="L1231" s="817">
        <v>84.29</v>
      </c>
      <c r="M1231" s="817">
        <v>1685.8000000000002</v>
      </c>
      <c r="N1231" s="814">
        <v>20</v>
      </c>
      <c r="O1231" s="818">
        <v>1</v>
      </c>
      <c r="P1231" s="817"/>
      <c r="Q1231" s="819">
        <v>0</v>
      </c>
      <c r="R1231" s="814"/>
      <c r="S1231" s="819">
        <v>0</v>
      </c>
      <c r="T1231" s="818"/>
      <c r="U1231" s="820">
        <v>0</v>
      </c>
    </row>
    <row r="1232" spans="1:21" ht="14.45" customHeight="1" x14ac:dyDescent="0.2">
      <c r="A1232" s="813">
        <v>12</v>
      </c>
      <c r="B1232" s="814" t="s">
        <v>1740</v>
      </c>
      <c r="C1232" s="814" t="s">
        <v>1746</v>
      </c>
      <c r="D1232" s="815" t="s">
        <v>4046</v>
      </c>
      <c r="E1232" s="816" t="s">
        <v>1768</v>
      </c>
      <c r="F1232" s="814" t="s">
        <v>1743</v>
      </c>
      <c r="G1232" s="814" t="s">
        <v>1787</v>
      </c>
      <c r="H1232" s="814" t="s">
        <v>329</v>
      </c>
      <c r="I1232" s="814" t="s">
        <v>3419</v>
      </c>
      <c r="J1232" s="814" t="s">
        <v>3420</v>
      </c>
      <c r="K1232" s="814" t="s">
        <v>3421</v>
      </c>
      <c r="L1232" s="817">
        <v>288.81</v>
      </c>
      <c r="M1232" s="817">
        <v>4332.1499999999996</v>
      </c>
      <c r="N1232" s="814">
        <v>15</v>
      </c>
      <c r="O1232" s="818">
        <v>1</v>
      </c>
      <c r="P1232" s="817">
        <v>4332.1499999999996</v>
      </c>
      <c r="Q1232" s="819">
        <v>1</v>
      </c>
      <c r="R1232" s="814">
        <v>15</v>
      </c>
      <c r="S1232" s="819">
        <v>1</v>
      </c>
      <c r="T1232" s="818">
        <v>1</v>
      </c>
      <c r="U1232" s="820">
        <v>1</v>
      </c>
    </row>
    <row r="1233" spans="1:21" ht="14.45" customHeight="1" x14ac:dyDescent="0.2">
      <c r="A1233" s="813">
        <v>12</v>
      </c>
      <c r="B1233" s="814" t="s">
        <v>1740</v>
      </c>
      <c r="C1233" s="814" t="s">
        <v>1746</v>
      </c>
      <c r="D1233" s="815" t="s">
        <v>4046</v>
      </c>
      <c r="E1233" s="816" t="s">
        <v>1768</v>
      </c>
      <c r="F1233" s="814" t="s">
        <v>1743</v>
      </c>
      <c r="G1233" s="814" t="s">
        <v>1787</v>
      </c>
      <c r="H1233" s="814" t="s">
        <v>329</v>
      </c>
      <c r="I1233" s="814" t="s">
        <v>2195</v>
      </c>
      <c r="J1233" s="814" t="s">
        <v>2193</v>
      </c>
      <c r="K1233" s="814" t="s">
        <v>2196</v>
      </c>
      <c r="L1233" s="817">
        <v>1483.5</v>
      </c>
      <c r="M1233" s="817">
        <v>22252.5</v>
      </c>
      <c r="N1233" s="814">
        <v>15</v>
      </c>
      <c r="O1233" s="818">
        <v>1</v>
      </c>
      <c r="P1233" s="817"/>
      <c r="Q1233" s="819">
        <v>0</v>
      </c>
      <c r="R1233" s="814"/>
      <c r="S1233" s="819">
        <v>0</v>
      </c>
      <c r="T1233" s="818"/>
      <c r="U1233" s="820">
        <v>0</v>
      </c>
    </row>
    <row r="1234" spans="1:21" ht="14.45" customHeight="1" x14ac:dyDescent="0.2">
      <c r="A1234" s="813">
        <v>12</v>
      </c>
      <c r="B1234" s="814" t="s">
        <v>1740</v>
      </c>
      <c r="C1234" s="814" t="s">
        <v>1746</v>
      </c>
      <c r="D1234" s="815" t="s">
        <v>4046</v>
      </c>
      <c r="E1234" s="816" t="s">
        <v>1768</v>
      </c>
      <c r="F1234" s="814" t="s">
        <v>1743</v>
      </c>
      <c r="G1234" s="814" t="s">
        <v>1787</v>
      </c>
      <c r="H1234" s="814" t="s">
        <v>329</v>
      </c>
      <c r="I1234" s="814" t="s">
        <v>2907</v>
      </c>
      <c r="J1234" s="814" t="s">
        <v>2198</v>
      </c>
      <c r="K1234" s="814" t="s">
        <v>2908</v>
      </c>
      <c r="L1234" s="817">
        <v>700</v>
      </c>
      <c r="M1234" s="817">
        <v>4200</v>
      </c>
      <c r="N1234" s="814">
        <v>6</v>
      </c>
      <c r="O1234" s="818">
        <v>2</v>
      </c>
      <c r="P1234" s="817"/>
      <c r="Q1234" s="819">
        <v>0</v>
      </c>
      <c r="R1234" s="814"/>
      <c r="S1234" s="819">
        <v>0</v>
      </c>
      <c r="T1234" s="818"/>
      <c r="U1234" s="820">
        <v>0</v>
      </c>
    </row>
    <row r="1235" spans="1:21" ht="14.45" customHeight="1" x14ac:dyDescent="0.2">
      <c r="A1235" s="813">
        <v>12</v>
      </c>
      <c r="B1235" s="814" t="s">
        <v>1740</v>
      </c>
      <c r="C1235" s="814" t="s">
        <v>1746</v>
      </c>
      <c r="D1235" s="815" t="s">
        <v>4046</v>
      </c>
      <c r="E1235" s="816" t="s">
        <v>1768</v>
      </c>
      <c r="F1235" s="814" t="s">
        <v>1743</v>
      </c>
      <c r="G1235" s="814" t="s">
        <v>1787</v>
      </c>
      <c r="H1235" s="814" t="s">
        <v>329</v>
      </c>
      <c r="I1235" s="814" t="s">
        <v>3422</v>
      </c>
      <c r="J1235" s="814" t="s">
        <v>3423</v>
      </c>
      <c r="K1235" s="814" t="s">
        <v>3424</v>
      </c>
      <c r="L1235" s="817">
        <v>357.55</v>
      </c>
      <c r="M1235" s="817">
        <v>7866.1</v>
      </c>
      <c r="N1235" s="814">
        <v>22</v>
      </c>
      <c r="O1235" s="818">
        <v>2</v>
      </c>
      <c r="P1235" s="817">
        <v>3575.5</v>
      </c>
      <c r="Q1235" s="819">
        <v>0.45454545454545453</v>
      </c>
      <c r="R1235" s="814">
        <v>10</v>
      </c>
      <c r="S1235" s="819">
        <v>0.45454545454545453</v>
      </c>
      <c r="T1235" s="818">
        <v>1</v>
      </c>
      <c r="U1235" s="820">
        <v>0.5</v>
      </c>
    </row>
    <row r="1236" spans="1:21" ht="14.45" customHeight="1" x14ac:dyDescent="0.2">
      <c r="A1236" s="813">
        <v>12</v>
      </c>
      <c r="B1236" s="814" t="s">
        <v>1740</v>
      </c>
      <c r="C1236" s="814" t="s">
        <v>1746</v>
      </c>
      <c r="D1236" s="815" t="s">
        <v>4046</v>
      </c>
      <c r="E1236" s="816" t="s">
        <v>1768</v>
      </c>
      <c r="F1236" s="814" t="s">
        <v>1743</v>
      </c>
      <c r="G1236" s="814" t="s">
        <v>1787</v>
      </c>
      <c r="H1236" s="814" t="s">
        <v>329</v>
      </c>
      <c r="I1236" s="814" t="s">
        <v>3425</v>
      </c>
      <c r="J1236" s="814" t="s">
        <v>3426</v>
      </c>
      <c r="K1236" s="814" t="s">
        <v>3427</v>
      </c>
      <c r="L1236" s="817">
        <v>392.68</v>
      </c>
      <c r="M1236" s="817">
        <v>4319.4800000000005</v>
      </c>
      <c r="N1236" s="814">
        <v>11</v>
      </c>
      <c r="O1236" s="818">
        <v>1</v>
      </c>
      <c r="P1236" s="817"/>
      <c r="Q1236" s="819">
        <v>0</v>
      </c>
      <c r="R1236" s="814"/>
      <c r="S1236" s="819">
        <v>0</v>
      </c>
      <c r="T1236" s="818"/>
      <c r="U1236" s="820">
        <v>0</v>
      </c>
    </row>
    <row r="1237" spans="1:21" ht="14.45" customHeight="1" x14ac:dyDescent="0.2">
      <c r="A1237" s="813">
        <v>12</v>
      </c>
      <c r="B1237" s="814" t="s">
        <v>1740</v>
      </c>
      <c r="C1237" s="814" t="s">
        <v>1746</v>
      </c>
      <c r="D1237" s="815" t="s">
        <v>4046</v>
      </c>
      <c r="E1237" s="816" t="s">
        <v>1768</v>
      </c>
      <c r="F1237" s="814" t="s">
        <v>1743</v>
      </c>
      <c r="G1237" s="814" t="s">
        <v>1787</v>
      </c>
      <c r="H1237" s="814" t="s">
        <v>329</v>
      </c>
      <c r="I1237" s="814" t="s">
        <v>3428</v>
      </c>
      <c r="J1237" s="814" t="s">
        <v>3429</v>
      </c>
      <c r="K1237" s="814" t="s">
        <v>3430</v>
      </c>
      <c r="L1237" s="817">
        <v>191.25</v>
      </c>
      <c r="M1237" s="817">
        <v>2868.75</v>
      </c>
      <c r="N1237" s="814">
        <v>15</v>
      </c>
      <c r="O1237" s="818">
        <v>1</v>
      </c>
      <c r="P1237" s="817"/>
      <c r="Q1237" s="819">
        <v>0</v>
      </c>
      <c r="R1237" s="814"/>
      <c r="S1237" s="819">
        <v>0</v>
      </c>
      <c r="T1237" s="818"/>
      <c r="U1237" s="820">
        <v>0</v>
      </c>
    </row>
    <row r="1238" spans="1:21" ht="14.45" customHeight="1" x14ac:dyDescent="0.2">
      <c r="A1238" s="813">
        <v>12</v>
      </c>
      <c r="B1238" s="814" t="s">
        <v>1740</v>
      </c>
      <c r="C1238" s="814" t="s">
        <v>1746</v>
      </c>
      <c r="D1238" s="815" t="s">
        <v>4046</v>
      </c>
      <c r="E1238" s="816" t="s">
        <v>1768</v>
      </c>
      <c r="F1238" s="814" t="s">
        <v>1743</v>
      </c>
      <c r="G1238" s="814" t="s">
        <v>1787</v>
      </c>
      <c r="H1238" s="814" t="s">
        <v>329</v>
      </c>
      <c r="I1238" s="814" t="s">
        <v>2240</v>
      </c>
      <c r="J1238" s="814" t="s">
        <v>2241</v>
      </c>
      <c r="K1238" s="814" t="s">
        <v>2242</v>
      </c>
      <c r="L1238" s="817">
        <v>180.59</v>
      </c>
      <c r="M1238" s="817">
        <v>1444.72</v>
      </c>
      <c r="N1238" s="814">
        <v>8</v>
      </c>
      <c r="O1238" s="818">
        <v>1</v>
      </c>
      <c r="P1238" s="817"/>
      <c r="Q1238" s="819">
        <v>0</v>
      </c>
      <c r="R1238" s="814"/>
      <c r="S1238" s="819">
        <v>0</v>
      </c>
      <c r="T1238" s="818"/>
      <c r="U1238" s="820">
        <v>0</v>
      </c>
    </row>
    <row r="1239" spans="1:21" ht="14.45" customHeight="1" x14ac:dyDescent="0.2">
      <c r="A1239" s="813">
        <v>12</v>
      </c>
      <c r="B1239" s="814" t="s">
        <v>1740</v>
      </c>
      <c r="C1239" s="814" t="s">
        <v>1746</v>
      </c>
      <c r="D1239" s="815" t="s">
        <v>4046</v>
      </c>
      <c r="E1239" s="816" t="s">
        <v>1771</v>
      </c>
      <c r="F1239" s="814" t="s">
        <v>1741</v>
      </c>
      <c r="G1239" s="814" t="s">
        <v>1877</v>
      </c>
      <c r="H1239" s="814" t="s">
        <v>647</v>
      </c>
      <c r="I1239" s="814" t="s">
        <v>1878</v>
      </c>
      <c r="J1239" s="814" t="s">
        <v>1879</v>
      </c>
      <c r="K1239" s="814" t="s">
        <v>1880</v>
      </c>
      <c r="L1239" s="817">
        <v>1091.0899999999999</v>
      </c>
      <c r="M1239" s="817">
        <v>13093.079999999998</v>
      </c>
      <c r="N1239" s="814">
        <v>12</v>
      </c>
      <c r="O1239" s="818">
        <v>4</v>
      </c>
      <c r="P1239" s="817">
        <v>13093.079999999998</v>
      </c>
      <c r="Q1239" s="819">
        <v>1</v>
      </c>
      <c r="R1239" s="814">
        <v>12</v>
      </c>
      <c r="S1239" s="819">
        <v>1</v>
      </c>
      <c r="T1239" s="818">
        <v>4</v>
      </c>
      <c r="U1239" s="820">
        <v>1</v>
      </c>
    </row>
    <row r="1240" spans="1:21" ht="14.45" customHeight="1" x14ac:dyDescent="0.2">
      <c r="A1240" s="813">
        <v>12</v>
      </c>
      <c r="B1240" s="814" t="s">
        <v>1740</v>
      </c>
      <c r="C1240" s="814" t="s">
        <v>1746</v>
      </c>
      <c r="D1240" s="815" t="s">
        <v>4046</v>
      </c>
      <c r="E1240" s="816" t="s">
        <v>1771</v>
      </c>
      <c r="F1240" s="814" t="s">
        <v>1741</v>
      </c>
      <c r="G1240" s="814" t="s">
        <v>3431</v>
      </c>
      <c r="H1240" s="814" t="s">
        <v>647</v>
      </c>
      <c r="I1240" s="814" t="s">
        <v>3432</v>
      </c>
      <c r="J1240" s="814" t="s">
        <v>3433</v>
      </c>
      <c r="K1240" s="814" t="s">
        <v>3434</v>
      </c>
      <c r="L1240" s="817">
        <v>54.75</v>
      </c>
      <c r="M1240" s="817">
        <v>54.75</v>
      </c>
      <c r="N1240" s="814">
        <v>1</v>
      </c>
      <c r="O1240" s="818">
        <v>1</v>
      </c>
      <c r="P1240" s="817"/>
      <c r="Q1240" s="819">
        <v>0</v>
      </c>
      <c r="R1240" s="814"/>
      <c r="S1240" s="819">
        <v>0</v>
      </c>
      <c r="T1240" s="818"/>
      <c r="U1240" s="820">
        <v>0</v>
      </c>
    </row>
    <row r="1241" spans="1:21" ht="14.45" customHeight="1" x14ac:dyDescent="0.2">
      <c r="A1241" s="813">
        <v>12</v>
      </c>
      <c r="B1241" s="814" t="s">
        <v>1740</v>
      </c>
      <c r="C1241" s="814" t="s">
        <v>1746</v>
      </c>
      <c r="D1241" s="815" t="s">
        <v>4046</v>
      </c>
      <c r="E1241" s="816" t="s">
        <v>1771</v>
      </c>
      <c r="F1241" s="814" t="s">
        <v>1741</v>
      </c>
      <c r="G1241" s="814" t="s">
        <v>2058</v>
      </c>
      <c r="H1241" s="814" t="s">
        <v>647</v>
      </c>
      <c r="I1241" s="814" t="s">
        <v>2059</v>
      </c>
      <c r="J1241" s="814" t="s">
        <v>2060</v>
      </c>
      <c r="K1241" s="814" t="s">
        <v>2061</v>
      </c>
      <c r="L1241" s="817">
        <v>251.16</v>
      </c>
      <c r="M1241" s="817">
        <v>251.16</v>
      </c>
      <c r="N1241" s="814">
        <v>1</v>
      </c>
      <c r="O1241" s="818">
        <v>1</v>
      </c>
      <c r="P1241" s="817">
        <v>251.16</v>
      </c>
      <c r="Q1241" s="819">
        <v>1</v>
      </c>
      <c r="R1241" s="814">
        <v>1</v>
      </c>
      <c r="S1241" s="819">
        <v>1</v>
      </c>
      <c r="T1241" s="818">
        <v>1</v>
      </c>
      <c r="U1241" s="820">
        <v>1</v>
      </c>
    </row>
    <row r="1242" spans="1:21" ht="14.45" customHeight="1" x14ac:dyDescent="0.2">
      <c r="A1242" s="813">
        <v>12</v>
      </c>
      <c r="B1242" s="814" t="s">
        <v>1740</v>
      </c>
      <c r="C1242" s="814" t="s">
        <v>1746</v>
      </c>
      <c r="D1242" s="815" t="s">
        <v>4046</v>
      </c>
      <c r="E1242" s="816" t="s">
        <v>1771</v>
      </c>
      <c r="F1242" s="814" t="s">
        <v>1741</v>
      </c>
      <c r="G1242" s="814" t="s">
        <v>2063</v>
      </c>
      <c r="H1242" s="814" t="s">
        <v>647</v>
      </c>
      <c r="I1242" s="814" t="s">
        <v>2067</v>
      </c>
      <c r="J1242" s="814" t="s">
        <v>819</v>
      </c>
      <c r="K1242" s="814" t="s">
        <v>2068</v>
      </c>
      <c r="L1242" s="817">
        <v>134.61000000000001</v>
      </c>
      <c r="M1242" s="817">
        <v>942.2700000000001</v>
      </c>
      <c r="N1242" s="814">
        <v>7</v>
      </c>
      <c r="O1242" s="818">
        <v>7</v>
      </c>
      <c r="P1242" s="817">
        <v>673.05000000000007</v>
      </c>
      <c r="Q1242" s="819">
        <v>0.7142857142857143</v>
      </c>
      <c r="R1242" s="814">
        <v>5</v>
      </c>
      <c r="S1242" s="819">
        <v>0.7142857142857143</v>
      </c>
      <c r="T1242" s="818">
        <v>5</v>
      </c>
      <c r="U1242" s="820">
        <v>0.7142857142857143</v>
      </c>
    </row>
    <row r="1243" spans="1:21" ht="14.45" customHeight="1" x14ac:dyDescent="0.2">
      <c r="A1243" s="813">
        <v>12</v>
      </c>
      <c r="B1243" s="814" t="s">
        <v>1740</v>
      </c>
      <c r="C1243" s="814" t="s">
        <v>1746</v>
      </c>
      <c r="D1243" s="815" t="s">
        <v>4046</v>
      </c>
      <c r="E1243" s="816" t="s">
        <v>1771</v>
      </c>
      <c r="F1243" s="814" t="s">
        <v>1741</v>
      </c>
      <c r="G1243" s="814" t="s">
        <v>1807</v>
      </c>
      <c r="H1243" s="814" t="s">
        <v>329</v>
      </c>
      <c r="I1243" s="814" t="s">
        <v>2074</v>
      </c>
      <c r="J1243" s="814" t="s">
        <v>2073</v>
      </c>
      <c r="K1243" s="814" t="s">
        <v>1810</v>
      </c>
      <c r="L1243" s="817">
        <v>659.9</v>
      </c>
      <c r="M1243" s="817">
        <v>659.9</v>
      </c>
      <c r="N1243" s="814">
        <v>1</v>
      </c>
      <c r="O1243" s="818">
        <v>1</v>
      </c>
      <c r="P1243" s="817">
        <v>659.9</v>
      </c>
      <c r="Q1243" s="819">
        <v>1</v>
      </c>
      <c r="R1243" s="814">
        <v>1</v>
      </c>
      <c r="S1243" s="819">
        <v>1</v>
      </c>
      <c r="T1243" s="818">
        <v>1</v>
      </c>
      <c r="U1243" s="820">
        <v>1</v>
      </c>
    </row>
    <row r="1244" spans="1:21" ht="14.45" customHeight="1" x14ac:dyDescent="0.2">
      <c r="A1244" s="813">
        <v>12</v>
      </c>
      <c r="B1244" s="814" t="s">
        <v>1740</v>
      </c>
      <c r="C1244" s="814" t="s">
        <v>1746</v>
      </c>
      <c r="D1244" s="815" t="s">
        <v>4046</v>
      </c>
      <c r="E1244" s="816" t="s">
        <v>1771</v>
      </c>
      <c r="F1244" s="814" t="s">
        <v>1741</v>
      </c>
      <c r="G1244" s="814" t="s">
        <v>2797</v>
      </c>
      <c r="H1244" s="814" t="s">
        <v>329</v>
      </c>
      <c r="I1244" s="814" t="s">
        <v>2801</v>
      </c>
      <c r="J1244" s="814" t="s">
        <v>2799</v>
      </c>
      <c r="K1244" s="814" t="s">
        <v>2802</v>
      </c>
      <c r="L1244" s="817">
        <v>25.12</v>
      </c>
      <c r="M1244" s="817">
        <v>25.12</v>
      </c>
      <c r="N1244" s="814">
        <v>1</v>
      </c>
      <c r="O1244" s="818">
        <v>1</v>
      </c>
      <c r="P1244" s="817">
        <v>25.12</v>
      </c>
      <c r="Q1244" s="819">
        <v>1</v>
      </c>
      <c r="R1244" s="814">
        <v>1</v>
      </c>
      <c r="S1244" s="819">
        <v>1</v>
      </c>
      <c r="T1244" s="818">
        <v>1</v>
      </c>
      <c r="U1244" s="820">
        <v>1</v>
      </c>
    </row>
    <row r="1245" spans="1:21" ht="14.45" customHeight="1" x14ac:dyDescent="0.2">
      <c r="A1245" s="813">
        <v>12</v>
      </c>
      <c r="B1245" s="814" t="s">
        <v>1740</v>
      </c>
      <c r="C1245" s="814" t="s">
        <v>1746</v>
      </c>
      <c r="D1245" s="815" t="s">
        <v>4046</v>
      </c>
      <c r="E1245" s="816" t="s">
        <v>1771</v>
      </c>
      <c r="F1245" s="814" t="s">
        <v>1741</v>
      </c>
      <c r="G1245" s="814" t="s">
        <v>2107</v>
      </c>
      <c r="H1245" s="814" t="s">
        <v>329</v>
      </c>
      <c r="I1245" s="814" t="s">
        <v>2111</v>
      </c>
      <c r="J1245" s="814" t="s">
        <v>2109</v>
      </c>
      <c r="K1245" s="814" t="s">
        <v>2112</v>
      </c>
      <c r="L1245" s="817">
        <v>1015.28</v>
      </c>
      <c r="M1245" s="817">
        <v>1015.28</v>
      </c>
      <c r="N1245" s="814">
        <v>1</v>
      </c>
      <c r="O1245" s="818">
        <v>1</v>
      </c>
      <c r="P1245" s="817"/>
      <c r="Q1245" s="819">
        <v>0</v>
      </c>
      <c r="R1245" s="814"/>
      <c r="S1245" s="819">
        <v>0</v>
      </c>
      <c r="T1245" s="818"/>
      <c r="U1245" s="820">
        <v>0</v>
      </c>
    </row>
    <row r="1246" spans="1:21" ht="14.45" customHeight="1" x14ac:dyDescent="0.2">
      <c r="A1246" s="813">
        <v>12</v>
      </c>
      <c r="B1246" s="814" t="s">
        <v>1740</v>
      </c>
      <c r="C1246" s="814" t="s">
        <v>1746</v>
      </c>
      <c r="D1246" s="815" t="s">
        <v>4046</v>
      </c>
      <c r="E1246" s="816" t="s">
        <v>1772</v>
      </c>
      <c r="F1246" s="814" t="s">
        <v>1741</v>
      </c>
      <c r="G1246" s="814" t="s">
        <v>2404</v>
      </c>
      <c r="H1246" s="814" t="s">
        <v>329</v>
      </c>
      <c r="I1246" s="814" t="s">
        <v>2641</v>
      </c>
      <c r="J1246" s="814" t="s">
        <v>2406</v>
      </c>
      <c r="K1246" s="814" t="s">
        <v>2642</v>
      </c>
      <c r="L1246" s="817">
        <v>70.48</v>
      </c>
      <c r="M1246" s="817">
        <v>70.48</v>
      </c>
      <c r="N1246" s="814">
        <v>1</v>
      </c>
      <c r="O1246" s="818">
        <v>0.5</v>
      </c>
      <c r="P1246" s="817"/>
      <c r="Q1246" s="819">
        <v>0</v>
      </c>
      <c r="R1246" s="814"/>
      <c r="S1246" s="819">
        <v>0</v>
      </c>
      <c r="T1246" s="818"/>
      <c r="U1246" s="820">
        <v>0</v>
      </c>
    </row>
    <row r="1247" spans="1:21" ht="14.45" customHeight="1" x14ac:dyDescent="0.2">
      <c r="A1247" s="813">
        <v>12</v>
      </c>
      <c r="B1247" s="814" t="s">
        <v>1740</v>
      </c>
      <c r="C1247" s="814" t="s">
        <v>1746</v>
      </c>
      <c r="D1247" s="815" t="s">
        <v>4046</v>
      </c>
      <c r="E1247" s="816" t="s">
        <v>1772</v>
      </c>
      <c r="F1247" s="814" t="s">
        <v>1741</v>
      </c>
      <c r="G1247" s="814" t="s">
        <v>1847</v>
      </c>
      <c r="H1247" s="814" t="s">
        <v>647</v>
      </c>
      <c r="I1247" s="814" t="s">
        <v>1665</v>
      </c>
      <c r="J1247" s="814" t="s">
        <v>656</v>
      </c>
      <c r="K1247" s="814" t="s">
        <v>657</v>
      </c>
      <c r="L1247" s="817">
        <v>72.55</v>
      </c>
      <c r="M1247" s="817">
        <v>290.2</v>
      </c>
      <c r="N1247" s="814">
        <v>4</v>
      </c>
      <c r="O1247" s="818">
        <v>1.5</v>
      </c>
      <c r="P1247" s="817">
        <v>217.64999999999998</v>
      </c>
      <c r="Q1247" s="819">
        <v>0.75</v>
      </c>
      <c r="R1247" s="814">
        <v>3</v>
      </c>
      <c r="S1247" s="819">
        <v>0.75</v>
      </c>
      <c r="T1247" s="818">
        <v>1.5</v>
      </c>
      <c r="U1247" s="820">
        <v>1</v>
      </c>
    </row>
    <row r="1248" spans="1:21" ht="14.45" customHeight="1" x14ac:dyDescent="0.2">
      <c r="A1248" s="813">
        <v>12</v>
      </c>
      <c r="B1248" s="814" t="s">
        <v>1740</v>
      </c>
      <c r="C1248" s="814" t="s">
        <v>1746</v>
      </c>
      <c r="D1248" s="815" t="s">
        <v>4046</v>
      </c>
      <c r="E1248" s="816" t="s">
        <v>1772</v>
      </c>
      <c r="F1248" s="814" t="s">
        <v>1741</v>
      </c>
      <c r="G1248" s="814" t="s">
        <v>2263</v>
      </c>
      <c r="H1248" s="814" t="s">
        <v>647</v>
      </c>
      <c r="I1248" s="814" t="s">
        <v>2264</v>
      </c>
      <c r="J1248" s="814" t="s">
        <v>1687</v>
      </c>
      <c r="K1248" s="814" t="s">
        <v>2265</v>
      </c>
      <c r="L1248" s="817">
        <v>23.4</v>
      </c>
      <c r="M1248" s="817">
        <v>23.4</v>
      </c>
      <c r="N1248" s="814">
        <v>1</v>
      </c>
      <c r="O1248" s="818">
        <v>1</v>
      </c>
      <c r="P1248" s="817"/>
      <c r="Q1248" s="819">
        <v>0</v>
      </c>
      <c r="R1248" s="814"/>
      <c r="S1248" s="819">
        <v>0</v>
      </c>
      <c r="T1248" s="818"/>
      <c r="U1248" s="820">
        <v>0</v>
      </c>
    </row>
    <row r="1249" spans="1:21" ht="14.45" customHeight="1" x14ac:dyDescent="0.2">
      <c r="A1249" s="813">
        <v>12</v>
      </c>
      <c r="B1249" s="814" t="s">
        <v>1740</v>
      </c>
      <c r="C1249" s="814" t="s">
        <v>1746</v>
      </c>
      <c r="D1249" s="815" t="s">
        <v>4046</v>
      </c>
      <c r="E1249" s="816" t="s">
        <v>1772</v>
      </c>
      <c r="F1249" s="814" t="s">
        <v>1741</v>
      </c>
      <c r="G1249" s="814" t="s">
        <v>1853</v>
      </c>
      <c r="H1249" s="814" t="s">
        <v>329</v>
      </c>
      <c r="I1249" s="814" t="s">
        <v>1854</v>
      </c>
      <c r="J1249" s="814" t="s">
        <v>1855</v>
      </c>
      <c r="K1249" s="814" t="s">
        <v>1856</v>
      </c>
      <c r="L1249" s="817">
        <v>0</v>
      </c>
      <c r="M1249" s="817">
        <v>0</v>
      </c>
      <c r="N1249" s="814">
        <v>33</v>
      </c>
      <c r="O1249" s="818">
        <v>16.5</v>
      </c>
      <c r="P1249" s="817">
        <v>0</v>
      </c>
      <c r="Q1249" s="819"/>
      <c r="R1249" s="814">
        <v>27</v>
      </c>
      <c r="S1249" s="819">
        <v>0.81818181818181823</v>
      </c>
      <c r="T1249" s="818">
        <v>11.5</v>
      </c>
      <c r="U1249" s="820">
        <v>0.69696969696969702</v>
      </c>
    </row>
    <row r="1250" spans="1:21" ht="14.45" customHeight="1" x14ac:dyDescent="0.2">
      <c r="A1250" s="813">
        <v>12</v>
      </c>
      <c r="B1250" s="814" t="s">
        <v>1740</v>
      </c>
      <c r="C1250" s="814" t="s">
        <v>1746</v>
      </c>
      <c r="D1250" s="815" t="s">
        <v>4046</v>
      </c>
      <c r="E1250" s="816" t="s">
        <v>1772</v>
      </c>
      <c r="F1250" s="814" t="s">
        <v>1741</v>
      </c>
      <c r="G1250" s="814" t="s">
        <v>1853</v>
      </c>
      <c r="H1250" s="814" t="s">
        <v>329</v>
      </c>
      <c r="I1250" s="814" t="s">
        <v>2266</v>
      </c>
      <c r="J1250" s="814" t="s">
        <v>2267</v>
      </c>
      <c r="K1250" s="814" t="s">
        <v>2268</v>
      </c>
      <c r="L1250" s="817">
        <v>0</v>
      </c>
      <c r="M1250" s="817">
        <v>0</v>
      </c>
      <c r="N1250" s="814">
        <v>4</v>
      </c>
      <c r="O1250" s="818">
        <v>3</v>
      </c>
      <c r="P1250" s="817">
        <v>0</v>
      </c>
      <c r="Q1250" s="819"/>
      <c r="R1250" s="814">
        <v>1</v>
      </c>
      <c r="S1250" s="819">
        <v>0.25</v>
      </c>
      <c r="T1250" s="818">
        <v>1</v>
      </c>
      <c r="U1250" s="820">
        <v>0.33333333333333331</v>
      </c>
    </row>
    <row r="1251" spans="1:21" ht="14.45" customHeight="1" x14ac:dyDescent="0.2">
      <c r="A1251" s="813">
        <v>12</v>
      </c>
      <c r="B1251" s="814" t="s">
        <v>1740</v>
      </c>
      <c r="C1251" s="814" t="s">
        <v>1746</v>
      </c>
      <c r="D1251" s="815" t="s">
        <v>4046</v>
      </c>
      <c r="E1251" s="816" t="s">
        <v>1772</v>
      </c>
      <c r="F1251" s="814" t="s">
        <v>1741</v>
      </c>
      <c r="G1251" s="814" t="s">
        <v>1857</v>
      </c>
      <c r="H1251" s="814" t="s">
        <v>329</v>
      </c>
      <c r="I1251" s="814" t="s">
        <v>1858</v>
      </c>
      <c r="J1251" s="814" t="s">
        <v>978</v>
      </c>
      <c r="K1251" s="814" t="s">
        <v>1859</v>
      </c>
      <c r="L1251" s="817">
        <v>0</v>
      </c>
      <c r="M1251" s="817">
        <v>0</v>
      </c>
      <c r="N1251" s="814">
        <v>7</v>
      </c>
      <c r="O1251" s="818">
        <v>1.5</v>
      </c>
      <c r="P1251" s="817">
        <v>0</v>
      </c>
      <c r="Q1251" s="819"/>
      <c r="R1251" s="814">
        <v>5</v>
      </c>
      <c r="S1251" s="819">
        <v>0.7142857142857143</v>
      </c>
      <c r="T1251" s="818">
        <v>0.5</v>
      </c>
      <c r="U1251" s="820">
        <v>0.33333333333333331</v>
      </c>
    </row>
    <row r="1252" spans="1:21" ht="14.45" customHeight="1" x14ac:dyDescent="0.2">
      <c r="A1252" s="813">
        <v>12</v>
      </c>
      <c r="B1252" s="814" t="s">
        <v>1740</v>
      </c>
      <c r="C1252" s="814" t="s">
        <v>1746</v>
      </c>
      <c r="D1252" s="815" t="s">
        <v>4046</v>
      </c>
      <c r="E1252" s="816" t="s">
        <v>1772</v>
      </c>
      <c r="F1252" s="814" t="s">
        <v>1741</v>
      </c>
      <c r="G1252" s="814" t="s">
        <v>1857</v>
      </c>
      <c r="H1252" s="814" t="s">
        <v>329</v>
      </c>
      <c r="I1252" s="814" t="s">
        <v>1860</v>
      </c>
      <c r="J1252" s="814" t="s">
        <v>978</v>
      </c>
      <c r="K1252" s="814" t="s">
        <v>1861</v>
      </c>
      <c r="L1252" s="817">
        <v>69.73</v>
      </c>
      <c r="M1252" s="817">
        <v>69.73</v>
      </c>
      <c r="N1252" s="814">
        <v>1</v>
      </c>
      <c r="O1252" s="818">
        <v>0.5</v>
      </c>
      <c r="P1252" s="817"/>
      <c r="Q1252" s="819">
        <v>0</v>
      </c>
      <c r="R1252" s="814"/>
      <c r="S1252" s="819">
        <v>0</v>
      </c>
      <c r="T1252" s="818"/>
      <c r="U1252" s="820">
        <v>0</v>
      </c>
    </row>
    <row r="1253" spans="1:21" ht="14.45" customHeight="1" x14ac:dyDescent="0.2">
      <c r="A1253" s="813">
        <v>12</v>
      </c>
      <c r="B1253" s="814" t="s">
        <v>1740</v>
      </c>
      <c r="C1253" s="814" t="s">
        <v>1746</v>
      </c>
      <c r="D1253" s="815" t="s">
        <v>4046</v>
      </c>
      <c r="E1253" s="816" t="s">
        <v>1772</v>
      </c>
      <c r="F1253" s="814" t="s">
        <v>1741</v>
      </c>
      <c r="G1253" s="814" t="s">
        <v>2414</v>
      </c>
      <c r="H1253" s="814" t="s">
        <v>647</v>
      </c>
      <c r="I1253" s="814" t="s">
        <v>3435</v>
      </c>
      <c r="J1253" s="814" t="s">
        <v>2416</v>
      </c>
      <c r="K1253" s="814" t="s">
        <v>3436</v>
      </c>
      <c r="L1253" s="817">
        <v>130.51</v>
      </c>
      <c r="M1253" s="817">
        <v>391.53</v>
      </c>
      <c r="N1253" s="814">
        <v>3</v>
      </c>
      <c r="O1253" s="818">
        <v>1</v>
      </c>
      <c r="P1253" s="817">
        <v>391.53</v>
      </c>
      <c r="Q1253" s="819">
        <v>1</v>
      </c>
      <c r="R1253" s="814">
        <v>3</v>
      </c>
      <c r="S1253" s="819">
        <v>1</v>
      </c>
      <c r="T1253" s="818">
        <v>1</v>
      </c>
      <c r="U1253" s="820">
        <v>1</v>
      </c>
    </row>
    <row r="1254" spans="1:21" ht="14.45" customHeight="1" x14ac:dyDescent="0.2">
      <c r="A1254" s="813">
        <v>12</v>
      </c>
      <c r="B1254" s="814" t="s">
        <v>1740</v>
      </c>
      <c r="C1254" s="814" t="s">
        <v>1746</v>
      </c>
      <c r="D1254" s="815" t="s">
        <v>4046</v>
      </c>
      <c r="E1254" s="816" t="s">
        <v>1772</v>
      </c>
      <c r="F1254" s="814" t="s">
        <v>1741</v>
      </c>
      <c r="G1254" s="814" t="s">
        <v>1866</v>
      </c>
      <c r="H1254" s="814" t="s">
        <v>329</v>
      </c>
      <c r="I1254" s="814" t="s">
        <v>1867</v>
      </c>
      <c r="J1254" s="814" t="s">
        <v>1868</v>
      </c>
      <c r="K1254" s="814" t="s">
        <v>1869</v>
      </c>
      <c r="L1254" s="817">
        <v>55.95</v>
      </c>
      <c r="M1254" s="817">
        <v>895.2</v>
      </c>
      <c r="N1254" s="814">
        <v>16</v>
      </c>
      <c r="O1254" s="818">
        <v>2</v>
      </c>
      <c r="P1254" s="817">
        <v>895.2</v>
      </c>
      <c r="Q1254" s="819">
        <v>1</v>
      </c>
      <c r="R1254" s="814">
        <v>16</v>
      </c>
      <c r="S1254" s="819">
        <v>1</v>
      </c>
      <c r="T1254" s="818">
        <v>2</v>
      </c>
      <c r="U1254" s="820">
        <v>1</v>
      </c>
    </row>
    <row r="1255" spans="1:21" ht="14.45" customHeight="1" x14ac:dyDescent="0.2">
      <c r="A1255" s="813">
        <v>12</v>
      </c>
      <c r="B1255" s="814" t="s">
        <v>1740</v>
      </c>
      <c r="C1255" s="814" t="s">
        <v>1746</v>
      </c>
      <c r="D1255" s="815" t="s">
        <v>4046</v>
      </c>
      <c r="E1255" s="816" t="s">
        <v>1772</v>
      </c>
      <c r="F1255" s="814" t="s">
        <v>1741</v>
      </c>
      <c r="G1255" s="814" t="s">
        <v>1866</v>
      </c>
      <c r="H1255" s="814" t="s">
        <v>329</v>
      </c>
      <c r="I1255" s="814" t="s">
        <v>1870</v>
      </c>
      <c r="J1255" s="814" t="s">
        <v>1868</v>
      </c>
      <c r="K1255" s="814" t="s">
        <v>1871</v>
      </c>
      <c r="L1255" s="817">
        <v>128.55000000000001</v>
      </c>
      <c r="M1255" s="817">
        <v>1028.4000000000001</v>
      </c>
      <c r="N1255" s="814">
        <v>8</v>
      </c>
      <c r="O1255" s="818">
        <v>2</v>
      </c>
      <c r="P1255" s="817"/>
      <c r="Q1255" s="819">
        <v>0</v>
      </c>
      <c r="R1255" s="814"/>
      <c r="S1255" s="819">
        <v>0</v>
      </c>
      <c r="T1255" s="818"/>
      <c r="U1255" s="820">
        <v>0</v>
      </c>
    </row>
    <row r="1256" spans="1:21" ht="14.45" customHeight="1" x14ac:dyDescent="0.2">
      <c r="A1256" s="813">
        <v>12</v>
      </c>
      <c r="B1256" s="814" t="s">
        <v>1740</v>
      </c>
      <c r="C1256" s="814" t="s">
        <v>1746</v>
      </c>
      <c r="D1256" s="815" t="s">
        <v>4046</v>
      </c>
      <c r="E1256" s="816" t="s">
        <v>1772</v>
      </c>
      <c r="F1256" s="814" t="s">
        <v>1741</v>
      </c>
      <c r="G1256" s="814" t="s">
        <v>3437</v>
      </c>
      <c r="H1256" s="814" t="s">
        <v>329</v>
      </c>
      <c r="I1256" s="814" t="s">
        <v>3438</v>
      </c>
      <c r="J1256" s="814" t="s">
        <v>3439</v>
      </c>
      <c r="K1256" s="814" t="s">
        <v>3440</v>
      </c>
      <c r="L1256" s="817">
        <v>46.03</v>
      </c>
      <c r="M1256" s="817">
        <v>46.03</v>
      </c>
      <c r="N1256" s="814">
        <v>1</v>
      </c>
      <c r="O1256" s="818">
        <v>1</v>
      </c>
      <c r="P1256" s="817"/>
      <c r="Q1256" s="819">
        <v>0</v>
      </c>
      <c r="R1256" s="814"/>
      <c r="S1256" s="819">
        <v>0</v>
      </c>
      <c r="T1256" s="818"/>
      <c r="U1256" s="820">
        <v>0</v>
      </c>
    </row>
    <row r="1257" spans="1:21" ht="14.45" customHeight="1" x14ac:dyDescent="0.2">
      <c r="A1257" s="813">
        <v>12</v>
      </c>
      <c r="B1257" s="814" t="s">
        <v>1740</v>
      </c>
      <c r="C1257" s="814" t="s">
        <v>1746</v>
      </c>
      <c r="D1257" s="815" t="s">
        <v>4046</v>
      </c>
      <c r="E1257" s="816" t="s">
        <v>1772</v>
      </c>
      <c r="F1257" s="814" t="s">
        <v>1741</v>
      </c>
      <c r="G1257" s="814" t="s">
        <v>3437</v>
      </c>
      <c r="H1257" s="814" t="s">
        <v>329</v>
      </c>
      <c r="I1257" s="814" t="s">
        <v>3441</v>
      </c>
      <c r="J1257" s="814" t="s">
        <v>3439</v>
      </c>
      <c r="K1257" s="814" t="s">
        <v>3442</v>
      </c>
      <c r="L1257" s="817">
        <v>46.03</v>
      </c>
      <c r="M1257" s="817">
        <v>92.06</v>
      </c>
      <c r="N1257" s="814">
        <v>2</v>
      </c>
      <c r="O1257" s="818">
        <v>2</v>
      </c>
      <c r="P1257" s="817"/>
      <c r="Q1257" s="819">
        <v>0</v>
      </c>
      <c r="R1257" s="814"/>
      <c r="S1257" s="819">
        <v>0</v>
      </c>
      <c r="T1257" s="818"/>
      <c r="U1257" s="820">
        <v>0</v>
      </c>
    </row>
    <row r="1258" spans="1:21" ht="14.45" customHeight="1" x14ac:dyDescent="0.2">
      <c r="A1258" s="813">
        <v>12</v>
      </c>
      <c r="B1258" s="814" t="s">
        <v>1740</v>
      </c>
      <c r="C1258" s="814" t="s">
        <v>1746</v>
      </c>
      <c r="D1258" s="815" t="s">
        <v>4046</v>
      </c>
      <c r="E1258" s="816" t="s">
        <v>1772</v>
      </c>
      <c r="F1258" s="814" t="s">
        <v>1741</v>
      </c>
      <c r="G1258" s="814" t="s">
        <v>1877</v>
      </c>
      <c r="H1258" s="814" t="s">
        <v>647</v>
      </c>
      <c r="I1258" s="814" t="s">
        <v>1878</v>
      </c>
      <c r="J1258" s="814" t="s">
        <v>1879</v>
      </c>
      <c r="K1258" s="814" t="s">
        <v>1880</v>
      </c>
      <c r="L1258" s="817">
        <v>1091.0899999999999</v>
      </c>
      <c r="M1258" s="817">
        <v>13093.079999999998</v>
      </c>
      <c r="N1258" s="814">
        <v>12</v>
      </c>
      <c r="O1258" s="818">
        <v>4</v>
      </c>
      <c r="P1258" s="817">
        <v>3273.2699999999995</v>
      </c>
      <c r="Q1258" s="819">
        <v>0.25</v>
      </c>
      <c r="R1258" s="814">
        <v>3</v>
      </c>
      <c r="S1258" s="819">
        <v>0.25</v>
      </c>
      <c r="T1258" s="818">
        <v>1</v>
      </c>
      <c r="U1258" s="820">
        <v>0.25</v>
      </c>
    </row>
    <row r="1259" spans="1:21" ht="14.45" customHeight="1" x14ac:dyDescent="0.2">
      <c r="A1259" s="813">
        <v>12</v>
      </c>
      <c r="B1259" s="814" t="s">
        <v>1740</v>
      </c>
      <c r="C1259" s="814" t="s">
        <v>1746</v>
      </c>
      <c r="D1259" s="815" t="s">
        <v>4046</v>
      </c>
      <c r="E1259" s="816" t="s">
        <v>1772</v>
      </c>
      <c r="F1259" s="814" t="s">
        <v>1741</v>
      </c>
      <c r="G1259" s="814" t="s">
        <v>1822</v>
      </c>
      <c r="H1259" s="814" t="s">
        <v>329</v>
      </c>
      <c r="I1259" s="814" t="s">
        <v>1886</v>
      </c>
      <c r="J1259" s="814" t="s">
        <v>1887</v>
      </c>
      <c r="K1259" s="814" t="s">
        <v>1603</v>
      </c>
      <c r="L1259" s="817">
        <v>168.41</v>
      </c>
      <c r="M1259" s="817">
        <v>505.23</v>
      </c>
      <c r="N1259" s="814">
        <v>3</v>
      </c>
      <c r="O1259" s="818">
        <v>1</v>
      </c>
      <c r="P1259" s="817"/>
      <c r="Q1259" s="819">
        <v>0</v>
      </c>
      <c r="R1259" s="814"/>
      <c r="S1259" s="819">
        <v>0</v>
      </c>
      <c r="T1259" s="818"/>
      <c r="U1259" s="820">
        <v>0</v>
      </c>
    </row>
    <row r="1260" spans="1:21" ht="14.45" customHeight="1" x14ac:dyDescent="0.2">
      <c r="A1260" s="813">
        <v>12</v>
      </c>
      <c r="B1260" s="814" t="s">
        <v>1740</v>
      </c>
      <c r="C1260" s="814" t="s">
        <v>1746</v>
      </c>
      <c r="D1260" s="815" t="s">
        <v>4046</v>
      </c>
      <c r="E1260" s="816" t="s">
        <v>1772</v>
      </c>
      <c r="F1260" s="814" t="s">
        <v>1741</v>
      </c>
      <c r="G1260" s="814" t="s">
        <v>1822</v>
      </c>
      <c r="H1260" s="814" t="s">
        <v>647</v>
      </c>
      <c r="I1260" s="814" t="s">
        <v>1601</v>
      </c>
      <c r="J1260" s="814" t="s">
        <v>1602</v>
      </c>
      <c r="K1260" s="814" t="s">
        <v>1603</v>
      </c>
      <c r="L1260" s="817">
        <v>168.41</v>
      </c>
      <c r="M1260" s="817">
        <v>4210.25</v>
      </c>
      <c r="N1260" s="814">
        <v>25</v>
      </c>
      <c r="O1260" s="818">
        <v>22</v>
      </c>
      <c r="P1260" s="817">
        <v>1515.69</v>
      </c>
      <c r="Q1260" s="819">
        <v>0.36</v>
      </c>
      <c r="R1260" s="814">
        <v>9</v>
      </c>
      <c r="S1260" s="819">
        <v>0.36</v>
      </c>
      <c r="T1260" s="818">
        <v>6.5</v>
      </c>
      <c r="U1260" s="820">
        <v>0.29545454545454547</v>
      </c>
    </row>
    <row r="1261" spans="1:21" ht="14.45" customHeight="1" x14ac:dyDescent="0.2">
      <c r="A1261" s="813">
        <v>12</v>
      </c>
      <c r="B1261" s="814" t="s">
        <v>1740</v>
      </c>
      <c r="C1261" s="814" t="s">
        <v>1746</v>
      </c>
      <c r="D1261" s="815" t="s">
        <v>4046</v>
      </c>
      <c r="E1261" s="816" t="s">
        <v>1772</v>
      </c>
      <c r="F1261" s="814" t="s">
        <v>1741</v>
      </c>
      <c r="G1261" s="814" t="s">
        <v>1822</v>
      </c>
      <c r="H1261" s="814" t="s">
        <v>647</v>
      </c>
      <c r="I1261" s="814" t="s">
        <v>1888</v>
      </c>
      <c r="J1261" s="814" t="s">
        <v>1602</v>
      </c>
      <c r="K1261" s="814" t="s">
        <v>1885</v>
      </c>
      <c r="L1261" s="817">
        <v>84.21</v>
      </c>
      <c r="M1261" s="817">
        <v>336.84</v>
      </c>
      <c r="N1261" s="814">
        <v>4</v>
      </c>
      <c r="O1261" s="818">
        <v>1</v>
      </c>
      <c r="P1261" s="817"/>
      <c r="Q1261" s="819">
        <v>0</v>
      </c>
      <c r="R1261" s="814"/>
      <c r="S1261" s="819">
        <v>0</v>
      </c>
      <c r="T1261" s="818"/>
      <c r="U1261" s="820">
        <v>0</v>
      </c>
    </row>
    <row r="1262" spans="1:21" ht="14.45" customHeight="1" x14ac:dyDescent="0.2">
      <c r="A1262" s="813">
        <v>12</v>
      </c>
      <c r="B1262" s="814" t="s">
        <v>1740</v>
      </c>
      <c r="C1262" s="814" t="s">
        <v>1746</v>
      </c>
      <c r="D1262" s="815" t="s">
        <v>4046</v>
      </c>
      <c r="E1262" s="816" t="s">
        <v>1772</v>
      </c>
      <c r="F1262" s="814" t="s">
        <v>1741</v>
      </c>
      <c r="G1262" s="814" t="s">
        <v>1822</v>
      </c>
      <c r="H1262" s="814" t="s">
        <v>329</v>
      </c>
      <c r="I1262" s="814" t="s">
        <v>1889</v>
      </c>
      <c r="J1262" s="814" t="s">
        <v>1602</v>
      </c>
      <c r="K1262" s="814" t="s">
        <v>1890</v>
      </c>
      <c r="L1262" s="817">
        <v>235.78</v>
      </c>
      <c r="M1262" s="817">
        <v>707.34</v>
      </c>
      <c r="N1262" s="814">
        <v>3</v>
      </c>
      <c r="O1262" s="818">
        <v>3</v>
      </c>
      <c r="P1262" s="817">
        <v>235.78</v>
      </c>
      <c r="Q1262" s="819">
        <v>0.33333333333333331</v>
      </c>
      <c r="R1262" s="814">
        <v>1</v>
      </c>
      <c r="S1262" s="819">
        <v>0.33333333333333331</v>
      </c>
      <c r="T1262" s="818">
        <v>1</v>
      </c>
      <c r="U1262" s="820">
        <v>0.33333333333333331</v>
      </c>
    </row>
    <row r="1263" spans="1:21" ht="14.45" customHeight="1" x14ac:dyDescent="0.2">
      <c r="A1263" s="813">
        <v>12</v>
      </c>
      <c r="B1263" s="814" t="s">
        <v>1740</v>
      </c>
      <c r="C1263" s="814" t="s">
        <v>1746</v>
      </c>
      <c r="D1263" s="815" t="s">
        <v>4046</v>
      </c>
      <c r="E1263" s="816" t="s">
        <v>1772</v>
      </c>
      <c r="F1263" s="814" t="s">
        <v>1741</v>
      </c>
      <c r="G1263" s="814" t="s">
        <v>1891</v>
      </c>
      <c r="H1263" s="814" t="s">
        <v>329</v>
      </c>
      <c r="I1263" s="814" t="s">
        <v>1892</v>
      </c>
      <c r="J1263" s="814" t="s">
        <v>1893</v>
      </c>
      <c r="K1263" s="814" t="s">
        <v>1603</v>
      </c>
      <c r="L1263" s="817">
        <v>78.33</v>
      </c>
      <c r="M1263" s="817">
        <v>2193.2399999999998</v>
      </c>
      <c r="N1263" s="814">
        <v>28</v>
      </c>
      <c r="O1263" s="818">
        <v>18.5</v>
      </c>
      <c r="P1263" s="817">
        <v>783.3</v>
      </c>
      <c r="Q1263" s="819">
        <v>0.35714285714285715</v>
      </c>
      <c r="R1263" s="814">
        <v>10</v>
      </c>
      <c r="S1263" s="819">
        <v>0.35714285714285715</v>
      </c>
      <c r="T1263" s="818">
        <v>6.5</v>
      </c>
      <c r="U1263" s="820">
        <v>0.35135135135135137</v>
      </c>
    </row>
    <row r="1264" spans="1:21" ht="14.45" customHeight="1" x14ac:dyDescent="0.2">
      <c r="A1264" s="813">
        <v>12</v>
      </c>
      <c r="B1264" s="814" t="s">
        <v>1740</v>
      </c>
      <c r="C1264" s="814" t="s">
        <v>1746</v>
      </c>
      <c r="D1264" s="815" t="s">
        <v>4046</v>
      </c>
      <c r="E1264" s="816" t="s">
        <v>1772</v>
      </c>
      <c r="F1264" s="814" t="s">
        <v>1741</v>
      </c>
      <c r="G1264" s="814" t="s">
        <v>1891</v>
      </c>
      <c r="H1264" s="814" t="s">
        <v>329</v>
      </c>
      <c r="I1264" s="814" t="s">
        <v>1895</v>
      </c>
      <c r="J1264" s="814" t="s">
        <v>1893</v>
      </c>
      <c r="K1264" s="814" t="s">
        <v>1603</v>
      </c>
      <c r="L1264" s="817">
        <v>78.33</v>
      </c>
      <c r="M1264" s="817">
        <v>78.33</v>
      </c>
      <c r="N1264" s="814">
        <v>1</v>
      </c>
      <c r="O1264" s="818">
        <v>1</v>
      </c>
      <c r="P1264" s="817"/>
      <c r="Q1264" s="819">
        <v>0</v>
      </c>
      <c r="R1264" s="814"/>
      <c r="S1264" s="819">
        <v>0</v>
      </c>
      <c r="T1264" s="818"/>
      <c r="U1264" s="820">
        <v>0</v>
      </c>
    </row>
    <row r="1265" spans="1:21" ht="14.45" customHeight="1" x14ac:dyDescent="0.2">
      <c r="A1265" s="813">
        <v>12</v>
      </c>
      <c r="B1265" s="814" t="s">
        <v>1740</v>
      </c>
      <c r="C1265" s="814" t="s">
        <v>1746</v>
      </c>
      <c r="D1265" s="815" t="s">
        <v>4046</v>
      </c>
      <c r="E1265" s="816" t="s">
        <v>1772</v>
      </c>
      <c r="F1265" s="814" t="s">
        <v>1741</v>
      </c>
      <c r="G1265" s="814" t="s">
        <v>1900</v>
      </c>
      <c r="H1265" s="814" t="s">
        <v>329</v>
      </c>
      <c r="I1265" s="814" t="s">
        <v>1901</v>
      </c>
      <c r="J1265" s="814" t="s">
        <v>1902</v>
      </c>
      <c r="K1265" s="814" t="s">
        <v>1903</v>
      </c>
      <c r="L1265" s="817">
        <v>672.43</v>
      </c>
      <c r="M1265" s="817">
        <v>6051.87</v>
      </c>
      <c r="N1265" s="814">
        <v>9</v>
      </c>
      <c r="O1265" s="818">
        <v>2</v>
      </c>
      <c r="P1265" s="817">
        <v>2017.29</v>
      </c>
      <c r="Q1265" s="819">
        <v>0.33333333333333331</v>
      </c>
      <c r="R1265" s="814">
        <v>3</v>
      </c>
      <c r="S1265" s="819">
        <v>0.33333333333333331</v>
      </c>
      <c r="T1265" s="818">
        <v>0.5</v>
      </c>
      <c r="U1265" s="820">
        <v>0.25</v>
      </c>
    </row>
    <row r="1266" spans="1:21" ht="14.45" customHeight="1" x14ac:dyDescent="0.2">
      <c r="A1266" s="813">
        <v>12</v>
      </c>
      <c r="B1266" s="814" t="s">
        <v>1740</v>
      </c>
      <c r="C1266" s="814" t="s">
        <v>1746</v>
      </c>
      <c r="D1266" s="815" t="s">
        <v>4046</v>
      </c>
      <c r="E1266" s="816" t="s">
        <v>1772</v>
      </c>
      <c r="F1266" s="814" t="s">
        <v>1741</v>
      </c>
      <c r="G1266" s="814" t="s">
        <v>1900</v>
      </c>
      <c r="H1266" s="814" t="s">
        <v>329</v>
      </c>
      <c r="I1266" s="814" t="s">
        <v>1904</v>
      </c>
      <c r="J1266" s="814" t="s">
        <v>1902</v>
      </c>
      <c r="K1266" s="814" t="s">
        <v>1905</v>
      </c>
      <c r="L1266" s="817">
        <v>1047.94</v>
      </c>
      <c r="M1266" s="817">
        <v>24102.620000000003</v>
      </c>
      <c r="N1266" s="814">
        <v>23</v>
      </c>
      <c r="O1266" s="818">
        <v>5.5</v>
      </c>
      <c r="P1266" s="817">
        <v>15719.1</v>
      </c>
      <c r="Q1266" s="819">
        <v>0.65217391304347816</v>
      </c>
      <c r="R1266" s="814">
        <v>15</v>
      </c>
      <c r="S1266" s="819">
        <v>0.65217391304347827</v>
      </c>
      <c r="T1266" s="818">
        <v>3.5</v>
      </c>
      <c r="U1266" s="820">
        <v>0.63636363636363635</v>
      </c>
    </row>
    <row r="1267" spans="1:21" ht="14.45" customHeight="1" x14ac:dyDescent="0.2">
      <c r="A1267" s="813">
        <v>12</v>
      </c>
      <c r="B1267" s="814" t="s">
        <v>1740</v>
      </c>
      <c r="C1267" s="814" t="s">
        <v>1746</v>
      </c>
      <c r="D1267" s="815" t="s">
        <v>4046</v>
      </c>
      <c r="E1267" s="816" t="s">
        <v>1772</v>
      </c>
      <c r="F1267" s="814" t="s">
        <v>1741</v>
      </c>
      <c r="G1267" s="814" t="s">
        <v>1844</v>
      </c>
      <c r="H1267" s="814" t="s">
        <v>329</v>
      </c>
      <c r="I1267" s="814" t="s">
        <v>1910</v>
      </c>
      <c r="J1267" s="814" t="s">
        <v>1911</v>
      </c>
      <c r="K1267" s="814" t="s">
        <v>1912</v>
      </c>
      <c r="L1267" s="817">
        <v>52.87</v>
      </c>
      <c r="M1267" s="817">
        <v>105.74</v>
      </c>
      <c r="N1267" s="814">
        <v>2</v>
      </c>
      <c r="O1267" s="818">
        <v>1</v>
      </c>
      <c r="P1267" s="817">
        <v>105.74</v>
      </c>
      <c r="Q1267" s="819">
        <v>1</v>
      </c>
      <c r="R1267" s="814">
        <v>2</v>
      </c>
      <c r="S1267" s="819">
        <v>1</v>
      </c>
      <c r="T1267" s="818">
        <v>1</v>
      </c>
      <c r="U1267" s="820">
        <v>1</v>
      </c>
    </row>
    <row r="1268" spans="1:21" ht="14.45" customHeight="1" x14ac:dyDescent="0.2">
      <c r="A1268" s="813">
        <v>12</v>
      </c>
      <c r="B1268" s="814" t="s">
        <v>1740</v>
      </c>
      <c r="C1268" s="814" t="s">
        <v>1746</v>
      </c>
      <c r="D1268" s="815" t="s">
        <v>4046</v>
      </c>
      <c r="E1268" s="816" t="s">
        <v>1772</v>
      </c>
      <c r="F1268" s="814" t="s">
        <v>1741</v>
      </c>
      <c r="G1268" s="814" t="s">
        <v>1844</v>
      </c>
      <c r="H1268" s="814" t="s">
        <v>329</v>
      </c>
      <c r="I1268" s="814" t="s">
        <v>3443</v>
      </c>
      <c r="J1268" s="814" t="s">
        <v>2768</v>
      </c>
      <c r="K1268" s="814" t="s">
        <v>3444</v>
      </c>
      <c r="L1268" s="817">
        <v>58.74</v>
      </c>
      <c r="M1268" s="817">
        <v>58.74</v>
      </c>
      <c r="N1268" s="814">
        <v>1</v>
      </c>
      <c r="O1268" s="818">
        <v>1</v>
      </c>
      <c r="P1268" s="817">
        <v>58.74</v>
      </c>
      <c r="Q1268" s="819">
        <v>1</v>
      </c>
      <c r="R1268" s="814">
        <v>1</v>
      </c>
      <c r="S1268" s="819">
        <v>1</v>
      </c>
      <c r="T1268" s="818">
        <v>1</v>
      </c>
      <c r="U1268" s="820">
        <v>1</v>
      </c>
    </row>
    <row r="1269" spans="1:21" ht="14.45" customHeight="1" x14ac:dyDescent="0.2">
      <c r="A1269" s="813">
        <v>12</v>
      </c>
      <c r="B1269" s="814" t="s">
        <v>1740</v>
      </c>
      <c r="C1269" s="814" t="s">
        <v>1746</v>
      </c>
      <c r="D1269" s="815" t="s">
        <v>4046</v>
      </c>
      <c r="E1269" s="816" t="s">
        <v>1772</v>
      </c>
      <c r="F1269" s="814" t="s">
        <v>1741</v>
      </c>
      <c r="G1269" s="814" t="s">
        <v>1844</v>
      </c>
      <c r="H1269" s="814" t="s">
        <v>329</v>
      </c>
      <c r="I1269" s="814" t="s">
        <v>3445</v>
      </c>
      <c r="J1269" s="814" t="s">
        <v>1846</v>
      </c>
      <c r="K1269" s="814" t="s">
        <v>3446</v>
      </c>
      <c r="L1269" s="817">
        <v>39.020000000000003</v>
      </c>
      <c r="M1269" s="817">
        <v>234.12</v>
      </c>
      <c r="N1269" s="814">
        <v>6</v>
      </c>
      <c r="O1269" s="818">
        <v>1</v>
      </c>
      <c r="P1269" s="817"/>
      <c r="Q1269" s="819">
        <v>0</v>
      </c>
      <c r="R1269" s="814"/>
      <c r="S1269" s="819">
        <v>0</v>
      </c>
      <c r="T1269" s="818"/>
      <c r="U1269" s="820">
        <v>0</v>
      </c>
    </row>
    <row r="1270" spans="1:21" ht="14.45" customHeight="1" x14ac:dyDescent="0.2">
      <c r="A1270" s="813">
        <v>12</v>
      </c>
      <c r="B1270" s="814" t="s">
        <v>1740</v>
      </c>
      <c r="C1270" s="814" t="s">
        <v>1746</v>
      </c>
      <c r="D1270" s="815" t="s">
        <v>4046</v>
      </c>
      <c r="E1270" s="816" t="s">
        <v>1772</v>
      </c>
      <c r="F1270" s="814" t="s">
        <v>1741</v>
      </c>
      <c r="G1270" s="814" t="s">
        <v>1844</v>
      </c>
      <c r="H1270" s="814" t="s">
        <v>329</v>
      </c>
      <c r="I1270" s="814" t="s">
        <v>3316</v>
      </c>
      <c r="J1270" s="814" t="s">
        <v>654</v>
      </c>
      <c r="K1270" s="814" t="s">
        <v>3317</v>
      </c>
      <c r="L1270" s="817">
        <v>78.03</v>
      </c>
      <c r="M1270" s="817">
        <v>312.12</v>
      </c>
      <c r="N1270" s="814">
        <v>4</v>
      </c>
      <c r="O1270" s="818">
        <v>2</v>
      </c>
      <c r="P1270" s="817">
        <v>156.06</v>
      </c>
      <c r="Q1270" s="819">
        <v>0.5</v>
      </c>
      <c r="R1270" s="814">
        <v>2</v>
      </c>
      <c r="S1270" s="819">
        <v>0.5</v>
      </c>
      <c r="T1270" s="818">
        <v>1</v>
      </c>
      <c r="U1270" s="820">
        <v>0.5</v>
      </c>
    </row>
    <row r="1271" spans="1:21" ht="14.45" customHeight="1" x14ac:dyDescent="0.2">
      <c r="A1271" s="813">
        <v>12</v>
      </c>
      <c r="B1271" s="814" t="s">
        <v>1740</v>
      </c>
      <c r="C1271" s="814" t="s">
        <v>1746</v>
      </c>
      <c r="D1271" s="815" t="s">
        <v>4046</v>
      </c>
      <c r="E1271" s="816" t="s">
        <v>1772</v>
      </c>
      <c r="F1271" s="814" t="s">
        <v>1741</v>
      </c>
      <c r="G1271" s="814" t="s">
        <v>1917</v>
      </c>
      <c r="H1271" s="814" t="s">
        <v>329</v>
      </c>
      <c r="I1271" s="814" t="s">
        <v>3447</v>
      </c>
      <c r="J1271" s="814" t="s">
        <v>758</v>
      </c>
      <c r="K1271" s="814" t="s">
        <v>2671</v>
      </c>
      <c r="L1271" s="817">
        <v>182.22</v>
      </c>
      <c r="M1271" s="817">
        <v>182.22</v>
      </c>
      <c r="N1271" s="814">
        <v>1</v>
      </c>
      <c r="O1271" s="818">
        <v>0.5</v>
      </c>
      <c r="P1271" s="817">
        <v>182.22</v>
      </c>
      <c r="Q1271" s="819">
        <v>1</v>
      </c>
      <c r="R1271" s="814">
        <v>1</v>
      </c>
      <c r="S1271" s="819">
        <v>1</v>
      </c>
      <c r="T1271" s="818">
        <v>0.5</v>
      </c>
      <c r="U1271" s="820">
        <v>1</v>
      </c>
    </row>
    <row r="1272" spans="1:21" ht="14.45" customHeight="1" x14ac:dyDescent="0.2">
      <c r="A1272" s="813">
        <v>12</v>
      </c>
      <c r="B1272" s="814" t="s">
        <v>1740</v>
      </c>
      <c r="C1272" s="814" t="s">
        <v>1746</v>
      </c>
      <c r="D1272" s="815" t="s">
        <v>4046</v>
      </c>
      <c r="E1272" s="816" t="s">
        <v>1772</v>
      </c>
      <c r="F1272" s="814" t="s">
        <v>1741</v>
      </c>
      <c r="G1272" s="814" t="s">
        <v>1920</v>
      </c>
      <c r="H1272" s="814" t="s">
        <v>329</v>
      </c>
      <c r="I1272" s="814" t="s">
        <v>1921</v>
      </c>
      <c r="J1272" s="814" t="s">
        <v>1125</v>
      </c>
      <c r="K1272" s="814" t="s">
        <v>1922</v>
      </c>
      <c r="L1272" s="817">
        <v>208.39</v>
      </c>
      <c r="M1272" s="817">
        <v>416.78</v>
      </c>
      <c r="N1272" s="814">
        <v>2</v>
      </c>
      <c r="O1272" s="818">
        <v>1.5</v>
      </c>
      <c r="P1272" s="817">
        <v>416.78</v>
      </c>
      <c r="Q1272" s="819">
        <v>1</v>
      </c>
      <c r="R1272" s="814">
        <v>2</v>
      </c>
      <c r="S1272" s="819">
        <v>1</v>
      </c>
      <c r="T1272" s="818">
        <v>1.5</v>
      </c>
      <c r="U1272" s="820">
        <v>1</v>
      </c>
    </row>
    <row r="1273" spans="1:21" ht="14.45" customHeight="1" x14ac:dyDescent="0.2">
      <c r="A1273" s="813">
        <v>12</v>
      </c>
      <c r="B1273" s="814" t="s">
        <v>1740</v>
      </c>
      <c r="C1273" s="814" t="s">
        <v>1746</v>
      </c>
      <c r="D1273" s="815" t="s">
        <v>4046</v>
      </c>
      <c r="E1273" s="816" t="s">
        <v>1772</v>
      </c>
      <c r="F1273" s="814" t="s">
        <v>1741</v>
      </c>
      <c r="G1273" s="814" t="s">
        <v>1920</v>
      </c>
      <c r="H1273" s="814" t="s">
        <v>329</v>
      </c>
      <c r="I1273" s="814" t="s">
        <v>3448</v>
      </c>
      <c r="J1273" s="814" t="s">
        <v>1125</v>
      </c>
      <c r="K1273" s="814" t="s">
        <v>1567</v>
      </c>
      <c r="L1273" s="817">
        <v>83.35</v>
      </c>
      <c r="M1273" s="817">
        <v>333.4</v>
      </c>
      <c r="N1273" s="814">
        <v>4</v>
      </c>
      <c r="O1273" s="818">
        <v>2.5</v>
      </c>
      <c r="P1273" s="817">
        <v>250.04999999999998</v>
      </c>
      <c r="Q1273" s="819">
        <v>0.75</v>
      </c>
      <c r="R1273" s="814">
        <v>3</v>
      </c>
      <c r="S1273" s="819">
        <v>0.75</v>
      </c>
      <c r="T1273" s="818">
        <v>1.5</v>
      </c>
      <c r="U1273" s="820">
        <v>0.6</v>
      </c>
    </row>
    <row r="1274" spans="1:21" ht="14.45" customHeight="1" x14ac:dyDescent="0.2">
      <c r="A1274" s="813">
        <v>12</v>
      </c>
      <c r="B1274" s="814" t="s">
        <v>1740</v>
      </c>
      <c r="C1274" s="814" t="s">
        <v>1746</v>
      </c>
      <c r="D1274" s="815" t="s">
        <v>4046</v>
      </c>
      <c r="E1274" s="816" t="s">
        <v>1772</v>
      </c>
      <c r="F1274" s="814" t="s">
        <v>1741</v>
      </c>
      <c r="G1274" s="814" t="s">
        <v>1923</v>
      </c>
      <c r="H1274" s="814" t="s">
        <v>647</v>
      </c>
      <c r="I1274" s="814" t="s">
        <v>2290</v>
      </c>
      <c r="J1274" s="814" t="s">
        <v>1925</v>
      </c>
      <c r="K1274" s="814" t="s">
        <v>2291</v>
      </c>
      <c r="L1274" s="817">
        <v>134.61000000000001</v>
      </c>
      <c r="M1274" s="817">
        <v>673.05000000000007</v>
      </c>
      <c r="N1274" s="814">
        <v>5</v>
      </c>
      <c r="O1274" s="818">
        <v>4.5</v>
      </c>
      <c r="P1274" s="817">
        <v>269.22000000000003</v>
      </c>
      <c r="Q1274" s="819">
        <v>0.4</v>
      </c>
      <c r="R1274" s="814">
        <v>2</v>
      </c>
      <c r="S1274" s="819">
        <v>0.4</v>
      </c>
      <c r="T1274" s="818">
        <v>1.5</v>
      </c>
      <c r="U1274" s="820">
        <v>0.33333333333333331</v>
      </c>
    </row>
    <row r="1275" spans="1:21" ht="14.45" customHeight="1" x14ac:dyDescent="0.2">
      <c r="A1275" s="813">
        <v>12</v>
      </c>
      <c r="B1275" s="814" t="s">
        <v>1740</v>
      </c>
      <c r="C1275" s="814" t="s">
        <v>1746</v>
      </c>
      <c r="D1275" s="815" t="s">
        <v>4046</v>
      </c>
      <c r="E1275" s="816" t="s">
        <v>1772</v>
      </c>
      <c r="F1275" s="814" t="s">
        <v>1741</v>
      </c>
      <c r="G1275" s="814" t="s">
        <v>1923</v>
      </c>
      <c r="H1275" s="814" t="s">
        <v>329</v>
      </c>
      <c r="I1275" s="814" t="s">
        <v>1924</v>
      </c>
      <c r="J1275" s="814" t="s">
        <v>1925</v>
      </c>
      <c r="K1275" s="814" t="s">
        <v>1926</v>
      </c>
      <c r="L1275" s="817">
        <v>22.44</v>
      </c>
      <c r="M1275" s="817">
        <v>201.96000000000004</v>
      </c>
      <c r="N1275" s="814">
        <v>9</v>
      </c>
      <c r="O1275" s="818">
        <v>2</v>
      </c>
      <c r="P1275" s="817"/>
      <c r="Q1275" s="819">
        <v>0</v>
      </c>
      <c r="R1275" s="814"/>
      <c r="S1275" s="819">
        <v>0</v>
      </c>
      <c r="T1275" s="818"/>
      <c r="U1275" s="820">
        <v>0</v>
      </c>
    </row>
    <row r="1276" spans="1:21" ht="14.45" customHeight="1" x14ac:dyDescent="0.2">
      <c r="A1276" s="813">
        <v>12</v>
      </c>
      <c r="B1276" s="814" t="s">
        <v>1740</v>
      </c>
      <c r="C1276" s="814" t="s">
        <v>1746</v>
      </c>
      <c r="D1276" s="815" t="s">
        <v>4046</v>
      </c>
      <c r="E1276" s="816" t="s">
        <v>1772</v>
      </c>
      <c r="F1276" s="814" t="s">
        <v>1741</v>
      </c>
      <c r="G1276" s="814" t="s">
        <v>1927</v>
      </c>
      <c r="H1276" s="814" t="s">
        <v>329</v>
      </c>
      <c r="I1276" s="814" t="s">
        <v>2849</v>
      </c>
      <c r="J1276" s="814" t="s">
        <v>2850</v>
      </c>
      <c r="K1276" s="814" t="s">
        <v>1930</v>
      </c>
      <c r="L1276" s="817">
        <v>93.49</v>
      </c>
      <c r="M1276" s="817">
        <v>2898.1899999999996</v>
      </c>
      <c r="N1276" s="814">
        <v>31</v>
      </c>
      <c r="O1276" s="818">
        <v>12.5</v>
      </c>
      <c r="P1276" s="817">
        <v>1495.84</v>
      </c>
      <c r="Q1276" s="819">
        <v>0.51612903225806461</v>
      </c>
      <c r="R1276" s="814">
        <v>16</v>
      </c>
      <c r="S1276" s="819">
        <v>0.5161290322580645</v>
      </c>
      <c r="T1276" s="818">
        <v>6</v>
      </c>
      <c r="U1276" s="820">
        <v>0.48</v>
      </c>
    </row>
    <row r="1277" spans="1:21" ht="14.45" customHeight="1" x14ac:dyDescent="0.2">
      <c r="A1277" s="813">
        <v>12</v>
      </c>
      <c r="B1277" s="814" t="s">
        <v>1740</v>
      </c>
      <c r="C1277" s="814" t="s">
        <v>1746</v>
      </c>
      <c r="D1277" s="815" t="s">
        <v>4046</v>
      </c>
      <c r="E1277" s="816" t="s">
        <v>1772</v>
      </c>
      <c r="F1277" s="814" t="s">
        <v>1741</v>
      </c>
      <c r="G1277" s="814" t="s">
        <v>1927</v>
      </c>
      <c r="H1277" s="814" t="s">
        <v>329</v>
      </c>
      <c r="I1277" s="814" t="s">
        <v>1928</v>
      </c>
      <c r="J1277" s="814" t="s">
        <v>1929</v>
      </c>
      <c r="K1277" s="814" t="s">
        <v>1930</v>
      </c>
      <c r="L1277" s="817">
        <v>93.49</v>
      </c>
      <c r="M1277" s="817">
        <v>373.96</v>
      </c>
      <c r="N1277" s="814">
        <v>4</v>
      </c>
      <c r="O1277" s="818">
        <v>2</v>
      </c>
      <c r="P1277" s="817">
        <v>373.96</v>
      </c>
      <c r="Q1277" s="819">
        <v>1</v>
      </c>
      <c r="R1277" s="814">
        <v>4</v>
      </c>
      <c r="S1277" s="819">
        <v>1</v>
      </c>
      <c r="T1277" s="818">
        <v>2</v>
      </c>
      <c r="U1277" s="820">
        <v>1</v>
      </c>
    </row>
    <row r="1278" spans="1:21" ht="14.45" customHeight="1" x14ac:dyDescent="0.2">
      <c r="A1278" s="813">
        <v>12</v>
      </c>
      <c r="B1278" s="814" t="s">
        <v>1740</v>
      </c>
      <c r="C1278" s="814" t="s">
        <v>1746</v>
      </c>
      <c r="D1278" s="815" t="s">
        <v>4046</v>
      </c>
      <c r="E1278" s="816" t="s">
        <v>1772</v>
      </c>
      <c r="F1278" s="814" t="s">
        <v>1741</v>
      </c>
      <c r="G1278" s="814" t="s">
        <v>2687</v>
      </c>
      <c r="H1278" s="814" t="s">
        <v>329</v>
      </c>
      <c r="I1278" s="814" t="s">
        <v>2688</v>
      </c>
      <c r="J1278" s="814" t="s">
        <v>2689</v>
      </c>
      <c r="K1278" s="814" t="s">
        <v>2690</v>
      </c>
      <c r="L1278" s="817">
        <v>525.29</v>
      </c>
      <c r="M1278" s="817">
        <v>2101.16</v>
      </c>
      <c r="N1278" s="814">
        <v>4</v>
      </c>
      <c r="O1278" s="818">
        <v>2.5</v>
      </c>
      <c r="P1278" s="817">
        <v>1050.58</v>
      </c>
      <c r="Q1278" s="819">
        <v>0.5</v>
      </c>
      <c r="R1278" s="814">
        <v>2</v>
      </c>
      <c r="S1278" s="819">
        <v>0.5</v>
      </c>
      <c r="T1278" s="818">
        <v>1.5</v>
      </c>
      <c r="U1278" s="820">
        <v>0.6</v>
      </c>
    </row>
    <row r="1279" spans="1:21" ht="14.45" customHeight="1" x14ac:dyDescent="0.2">
      <c r="A1279" s="813">
        <v>12</v>
      </c>
      <c r="B1279" s="814" t="s">
        <v>1740</v>
      </c>
      <c r="C1279" s="814" t="s">
        <v>1746</v>
      </c>
      <c r="D1279" s="815" t="s">
        <v>4046</v>
      </c>
      <c r="E1279" s="816" t="s">
        <v>1772</v>
      </c>
      <c r="F1279" s="814" t="s">
        <v>1741</v>
      </c>
      <c r="G1279" s="814" t="s">
        <v>2853</v>
      </c>
      <c r="H1279" s="814" t="s">
        <v>329</v>
      </c>
      <c r="I1279" s="814" t="s">
        <v>2854</v>
      </c>
      <c r="J1279" s="814" t="s">
        <v>2855</v>
      </c>
      <c r="K1279" s="814" t="s">
        <v>2856</v>
      </c>
      <c r="L1279" s="817">
        <v>121.76</v>
      </c>
      <c r="M1279" s="817">
        <v>121.76</v>
      </c>
      <c r="N1279" s="814">
        <v>1</v>
      </c>
      <c r="O1279" s="818">
        <v>1</v>
      </c>
      <c r="P1279" s="817"/>
      <c r="Q1279" s="819">
        <v>0</v>
      </c>
      <c r="R1279" s="814"/>
      <c r="S1279" s="819">
        <v>0</v>
      </c>
      <c r="T1279" s="818"/>
      <c r="U1279" s="820">
        <v>0</v>
      </c>
    </row>
    <row r="1280" spans="1:21" ht="14.45" customHeight="1" x14ac:dyDescent="0.2">
      <c r="A1280" s="813">
        <v>12</v>
      </c>
      <c r="B1280" s="814" t="s">
        <v>1740</v>
      </c>
      <c r="C1280" s="814" t="s">
        <v>1746</v>
      </c>
      <c r="D1280" s="815" t="s">
        <v>4046</v>
      </c>
      <c r="E1280" s="816" t="s">
        <v>1772</v>
      </c>
      <c r="F1280" s="814" t="s">
        <v>1741</v>
      </c>
      <c r="G1280" s="814" t="s">
        <v>2691</v>
      </c>
      <c r="H1280" s="814" t="s">
        <v>329</v>
      </c>
      <c r="I1280" s="814" t="s">
        <v>2692</v>
      </c>
      <c r="J1280" s="814" t="s">
        <v>2693</v>
      </c>
      <c r="K1280" s="814" t="s">
        <v>2694</v>
      </c>
      <c r="L1280" s="817">
        <v>0</v>
      </c>
      <c r="M1280" s="817">
        <v>0</v>
      </c>
      <c r="N1280" s="814">
        <v>1</v>
      </c>
      <c r="O1280" s="818">
        <v>1</v>
      </c>
      <c r="P1280" s="817"/>
      <c r="Q1280" s="819"/>
      <c r="R1280" s="814"/>
      <c r="S1280" s="819">
        <v>0</v>
      </c>
      <c r="T1280" s="818"/>
      <c r="U1280" s="820">
        <v>0</v>
      </c>
    </row>
    <row r="1281" spans="1:21" ht="14.45" customHeight="1" x14ac:dyDescent="0.2">
      <c r="A1281" s="813">
        <v>12</v>
      </c>
      <c r="B1281" s="814" t="s">
        <v>1740</v>
      </c>
      <c r="C1281" s="814" t="s">
        <v>1746</v>
      </c>
      <c r="D1281" s="815" t="s">
        <v>4046</v>
      </c>
      <c r="E1281" s="816" t="s">
        <v>1772</v>
      </c>
      <c r="F1281" s="814" t="s">
        <v>1741</v>
      </c>
      <c r="G1281" s="814" t="s">
        <v>1935</v>
      </c>
      <c r="H1281" s="814" t="s">
        <v>329</v>
      </c>
      <c r="I1281" s="814" t="s">
        <v>3449</v>
      </c>
      <c r="J1281" s="814" t="s">
        <v>1937</v>
      </c>
      <c r="K1281" s="814" t="s">
        <v>3450</v>
      </c>
      <c r="L1281" s="817">
        <v>580.16</v>
      </c>
      <c r="M1281" s="817">
        <v>580.16</v>
      </c>
      <c r="N1281" s="814">
        <v>1</v>
      </c>
      <c r="O1281" s="818">
        <v>1</v>
      </c>
      <c r="P1281" s="817"/>
      <c r="Q1281" s="819">
        <v>0</v>
      </c>
      <c r="R1281" s="814"/>
      <c r="S1281" s="819">
        <v>0</v>
      </c>
      <c r="T1281" s="818"/>
      <c r="U1281" s="820">
        <v>0</v>
      </c>
    </row>
    <row r="1282" spans="1:21" ht="14.45" customHeight="1" x14ac:dyDescent="0.2">
      <c r="A1282" s="813">
        <v>12</v>
      </c>
      <c r="B1282" s="814" t="s">
        <v>1740</v>
      </c>
      <c r="C1282" s="814" t="s">
        <v>1746</v>
      </c>
      <c r="D1282" s="815" t="s">
        <v>4046</v>
      </c>
      <c r="E1282" s="816" t="s">
        <v>1772</v>
      </c>
      <c r="F1282" s="814" t="s">
        <v>1741</v>
      </c>
      <c r="G1282" s="814" t="s">
        <v>1935</v>
      </c>
      <c r="H1282" s="814" t="s">
        <v>329</v>
      </c>
      <c r="I1282" s="814" t="s">
        <v>1936</v>
      </c>
      <c r="J1282" s="814" t="s">
        <v>1937</v>
      </c>
      <c r="K1282" s="814" t="s">
        <v>1938</v>
      </c>
      <c r="L1282" s="817">
        <v>1740.47</v>
      </c>
      <c r="M1282" s="817">
        <v>52214.100000000006</v>
      </c>
      <c r="N1282" s="814">
        <v>30</v>
      </c>
      <c r="O1282" s="818">
        <v>26</v>
      </c>
      <c r="P1282" s="817">
        <v>26107.050000000003</v>
      </c>
      <c r="Q1282" s="819">
        <v>0.5</v>
      </c>
      <c r="R1282" s="814">
        <v>15</v>
      </c>
      <c r="S1282" s="819">
        <v>0.5</v>
      </c>
      <c r="T1282" s="818">
        <v>13.5</v>
      </c>
      <c r="U1282" s="820">
        <v>0.51923076923076927</v>
      </c>
    </row>
    <row r="1283" spans="1:21" ht="14.45" customHeight="1" x14ac:dyDescent="0.2">
      <c r="A1283" s="813">
        <v>12</v>
      </c>
      <c r="B1283" s="814" t="s">
        <v>1740</v>
      </c>
      <c r="C1283" s="814" t="s">
        <v>1746</v>
      </c>
      <c r="D1283" s="815" t="s">
        <v>4046</v>
      </c>
      <c r="E1283" s="816" t="s">
        <v>1772</v>
      </c>
      <c r="F1283" s="814" t="s">
        <v>1741</v>
      </c>
      <c r="G1283" s="814" t="s">
        <v>1935</v>
      </c>
      <c r="H1283" s="814" t="s">
        <v>329</v>
      </c>
      <c r="I1283" s="814" t="s">
        <v>1939</v>
      </c>
      <c r="J1283" s="814" t="s">
        <v>1937</v>
      </c>
      <c r="K1283" s="814" t="s">
        <v>1940</v>
      </c>
      <c r="L1283" s="817">
        <v>870.24</v>
      </c>
      <c r="M1283" s="817">
        <v>12183.359999999999</v>
      </c>
      <c r="N1283" s="814">
        <v>14</v>
      </c>
      <c r="O1283" s="818">
        <v>13.5</v>
      </c>
      <c r="P1283" s="817">
        <v>6961.9199999999992</v>
      </c>
      <c r="Q1283" s="819">
        <v>0.5714285714285714</v>
      </c>
      <c r="R1283" s="814">
        <v>8</v>
      </c>
      <c r="S1283" s="819">
        <v>0.5714285714285714</v>
      </c>
      <c r="T1283" s="818">
        <v>8</v>
      </c>
      <c r="U1283" s="820">
        <v>0.59259259259259256</v>
      </c>
    </row>
    <row r="1284" spans="1:21" ht="14.45" customHeight="1" x14ac:dyDescent="0.2">
      <c r="A1284" s="813">
        <v>12</v>
      </c>
      <c r="B1284" s="814" t="s">
        <v>1740</v>
      </c>
      <c r="C1284" s="814" t="s">
        <v>1746</v>
      </c>
      <c r="D1284" s="815" t="s">
        <v>4046</v>
      </c>
      <c r="E1284" s="816" t="s">
        <v>1772</v>
      </c>
      <c r="F1284" s="814" t="s">
        <v>1741</v>
      </c>
      <c r="G1284" s="814" t="s">
        <v>1935</v>
      </c>
      <c r="H1284" s="814" t="s">
        <v>329</v>
      </c>
      <c r="I1284" s="814" t="s">
        <v>2695</v>
      </c>
      <c r="J1284" s="814" t="s">
        <v>1937</v>
      </c>
      <c r="K1284" s="814" t="s">
        <v>2696</v>
      </c>
      <c r="L1284" s="817">
        <v>290.08</v>
      </c>
      <c r="M1284" s="817">
        <v>290.08</v>
      </c>
      <c r="N1284" s="814">
        <v>1</v>
      </c>
      <c r="O1284" s="818">
        <v>1</v>
      </c>
      <c r="P1284" s="817">
        <v>290.08</v>
      </c>
      <c r="Q1284" s="819">
        <v>1</v>
      </c>
      <c r="R1284" s="814">
        <v>1</v>
      </c>
      <c r="S1284" s="819">
        <v>1</v>
      </c>
      <c r="T1284" s="818">
        <v>1</v>
      </c>
      <c r="U1284" s="820">
        <v>1</v>
      </c>
    </row>
    <row r="1285" spans="1:21" ht="14.45" customHeight="1" x14ac:dyDescent="0.2">
      <c r="A1285" s="813">
        <v>12</v>
      </c>
      <c r="B1285" s="814" t="s">
        <v>1740</v>
      </c>
      <c r="C1285" s="814" t="s">
        <v>1746</v>
      </c>
      <c r="D1285" s="815" t="s">
        <v>4046</v>
      </c>
      <c r="E1285" s="816" t="s">
        <v>1772</v>
      </c>
      <c r="F1285" s="814" t="s">
        <v>1741</v>
      </c>
      <c r="G1285" s="814" t="s">
        <v>1941</v>
      </c>
      <c r="H1285" s="814" t="s">
        <v>329</v>
      </c>
      <c r="I1285" s="814" t="s">
        <v>3325</v>
      </c>
      <c r="J1285" s="814" t="s">
        <v>3326</v>
      </c>
      <c r="K1285" s="814" t="s">
        <v>3327</v>
      </c>
      <c r="L1285" s="817">
        <v>525.29</v>
      </c>
      <c r="M1285" s="817">
        <v>2626.45</v>
      </c>
      <c r="N1285" s="814">
        <v>5</v>
      </c>
      <c r="O1285" s="818">
        <v>3</v>
      </c>
      <c r="P1285" s="817">
        <v>2101.16</v>
      </c>
      <c r="Q1285" s="819">
        <v>0.8</v>
      </c>
      <c r="R1285" s="814">
        <v>4</v>
      </c>
      <c r="S1285" s="819">
        <v>0.8</v>
      </c>
      <c r="T1285" s="818">
        <v>2.5</v>
      </c>
      <c r="U1285" s="820">
        <v>0.83333333333333337</v>
      </c>
    </row>
    <row r="1286" spans="1:21" ht="14.45" customHeight="1" x14ac:dyDescent="0.2">
      <c r="A1286" s="813">
        <v>12</v>
      </c>
      <c r="B1286" s="814" t="s">
        <v>1740</v>
      </c>
      <c r="C1286" s="814" t="s">
        <v>1746</v>
      </c>
      <c r="D1286" s="815" t="s">
        <v>4046</v>
      </c>
      <c r="E1286" s="816" t="s">
        <v>1772</v>
      </c>
      <c r="F1286" s="814" t="s">
        <v>1741</v>
      </c>
      <c r="G1286" s="814" t="s">
        <v>1941</v>
      </c>
      <c r="H1286" s="814" t="s">
        <v>329</v>
      </c>
      <c r="I1286" s="814" t="s">
        <v>1942</v>
      </c>
      <c r="J1286" s="814" t="s">
        <v>1943</v>
      </c>
      <c r="K1286" s="814" t="s">
        <v>640</v>
      </c>
      <c r="L1286" s="817">
        <v>583.66</v>
      </c>
      <c r="M1286" s="817">
        <v>3501.9599999999996</v>
      </c>
      <c r="N1286" s="814">
        <v>6</v>
      </c>
      <c r="O1286" s="818">
        <v>3</v>
      </c>
      <c r="P1286" s="817">
        <v>2918.2999999999997</v>
      </c>
      <c r="Q1286" s="819">
        <v>0.83333333333333337</v>
      </c>
      <c r="R1286" s="814">
        <v>5</v>
      </c>
      <c r="S1286" s="819">
        <v>0.83333333333333337</v>
      </c>
      <c r="T1286" s="818">
        <v>2.5</v>
      </c>
      <c r="U1286" s="820">
        <v>0.83333333333333337</v>
      </c>
    </row>
    <row r="1287" spans="1:21" ht="14.45" customHeight="1" x14ac:dyDescent="0.2">
      <c r="A1287" s="813">
        <v>12</v>
      </c>
      <c r="B1287" s="814" t="s">
        <v>1740</v>
      </c>
      <c r="C1287" s="814" t="s">
        <v>1746</v>
      </c>
      <c r="D1287" s="815" t="s">
        <v>4046</v>
      </c>
      <c r="E1287" s="816" t="s">
        <v>1772</v>
      </c>
      <c r="F1287" s="814" t="s">
        <v>1741</v>
      </c>
      <c r="G1287" s="814" t="s">
        <v>1941</v>
      </c>
      <c r="H1287" s="814" t="s">
        <v>329</v>
      </c>
      <c r="I1287" s="814" t="s">
        <v>3451</v>
      </c>
      <c r="J1287" s="814" t="s">
        <v>3452</v>
      </c>
      <c r="K1287" s="814" t="s">
        <v>3453</v>
      </c>
      <c r="L1287" s="817">
        <v>583.66</v>
      </c>
      <c r="M1287" s="817">
        <v>1167.32</v>
      </c>
      <c r="N1287" s="814">
        <v>2</v>
      </c>
      <c r="O1287" s="818">
        <v>2</v>
      </c>
      <c r="P1287" s="817"/>
      <c r="Q1287" s="819">
        <v>0</v>
      </c>
      <c r="R1287" s="814"/>
      <c r="S1287" s="819">
        <v>0</v>
      </c>
      <c r="T1287" s="818"/>
      <c r="U1287" s="820">
        <v>0</v>
      </c>
    </row>
    <row r="1288" spans="1:21" ht="14.45" customHeight="1" x14ac:dyDescent="0.2">
      <c r="A1288" s="813">
        <v>12</v>
      </c>
      <c r="B1288" s="814" t="s">
        <v>1740</v>
      </c>
      <c r="C1288" s="814" t="s">
        <v>1746</v>
      </c>
      <c r="D1288" s="815" t="s">
        <v>4046</v>
      </c>
      <c r="E1288" s="816" t="s">
        <v>1772</v>
      </c>
      <c r="F1288" s="814" t="s">
        <v>1741</v>
      </c>
      <c r="G1288" s="814" t="s">
        <v>1941</v>
      </c>
      <c r="H1288" s="814" t="s">
        <v>329</v>
      </c>
      <c r="I1288" s="814" t="s">
        <v>3454</v>
      </c>
      <c r="J1288" s="814" t="s">
        <v>3455</v>
      </c>
      <c r="K1288" s="814" t="s">
        <v>640</v>
      </c>
      <c r="L1288" s="817">
        <v>583.66</v>
      </c>
      <c r="M1288" s="817">
        <v>583.66</v>
      </c>
      <c r="N1288" s="814">
        <v>1</v>
      </c>
      <c r="O1288" s="818">
        <v>1</v>
      </c>
      <c r="P1288" s="817"/>
      <c r="Q1288" s="819">
        <v>0</v>
      </c>
      <c r="R1288" s="814"/>
      <c r="S1288" s="819">
        <v>0</v>
      </c>
      <c r="T1288" s="818"/>
      <c r="U1288" s="820">
        <v>0</v>
      </c>
    </row>
    <row r="1289" spans="1:21" ht="14.45" customHeight="1" x14ac:dyDescent="0.2">
      <c r="A1289" s="813">
        <v>12</v>
      </c>
      <c r="B1289" s="814" t="s">
        <v>1740</v>
      </c>
      <c r="C1289" s="814" t="s">
        <v>1746</v>
      </c>
      <c r="D1289" s="815" t="s">
        <v>4046</v>
      </c>
      <c r="E1289" s="816" t="s">
        <v>1772</v>
      </c>
      <c r="F1289" s="814" t="s">
        <v>1741</v>
      </c>
      <c r="G1289" s="814" t="s">
        <v>1839</v>
      </c>
      <c r="H1289" s="814" t="s">
        <v>647</v>
      </c>
      <c r="I1289" s="814" t="s">
        <v>1650</v>
      </c>
      <c r="J1289" s="814" t="s">
        <v>1651</v>
      </c>
      <c r="K1289" s="814" t="s">
        <v>1652</v>
      </c>
      <c r="L1289" s="817">
        <v>1392.47</v>
      </c>
      <c r="M1289" s="817">
        <v>2784.94</v>
      </c>
      <c r="N1289" s="814">
        <v>2</v>
      </c>
      <c r="O1289" s="818">
        <v>2</v>
      </c>
      <c r="P1289" s="817"/>
      <c r="Q1289" s="819">
        <v>0</v>
      </c>
      <c r="R1289" s="814"/>
      <c r="S1289" s="819">
        <v>0</v>
      </c>
      <c r="T1289" s="818"/>
      <c r="U1289" s="820">
        <v>0</v>
      </c>
    </row>
    <row r="1290" spans="1:21" ht="14.45" customHeight="1" x14ac:dyDescent="0.2">
      <c r="A1290" s="813">
        <v>12</v>
      </c>
      <c r="B1290" s="814" t="s">
        <v>1740</v>
      </c>
      <c r="C1290" s="814" t="s">
        <v>1746</v>
      </c>
      <c r="D1290" s="815" t="s">
        <v>4046</v>
      </c>
      <c r="E1290" s="816" t="s">
        <v>1772</v>
      </c>
      <c r="F1290" s="814" t="s">
        <v>1741</v>
      </c>
      <c r="G1290" s="814" t="s">
        <v>2701</v>
      </c>
      <c r="H1290" s="814" t="s">
        <v>329</v>
      </c>
      <c r="I1290" s="814" t="s">
        <v>2702</v>
      </c>
      <c r="J1290" s="814" t="s">
        <v>2703</v>
      </c>
      <c r="K1290" s="814" t="s">
        <v>2704</v>
      </c>
      <c r="L1290" s="817">
        <v>0</v>
      </c>
      <c r="M1290" s="817">
        <v>0</v>
      </c>
      <c r="N1290" s="814">
        <v>2</v>
      </c>
      <c r="O1290" s="818">
        <v>1</v>
      </c>
      <c r="P1290" s="817">
        <v>0</v>
      </c>
      <c r="Q1290" s="819"/>
      <c r="R1290" s="814">
        <v>2</v>
      </c>
      <c r="S1290" s="819">
        <v>1</v>
      </c>
      <c r="T1290" s="818">
        <v>1</v>
      </c>
      <c r="U1290" s="820">
        <v>1</v>
      </c>
    </row>
    <row r="1291" spans="1:21" ht="14.45" customHeight="1" x14ac:dyDescent="0.2">
      <c r="A1291" s="813">
        <v>12</v>
      </c>
      <c r="B1291" s="814" t="s">
        <v>1740</v>
      </c>
      <c r="C1291" s="814" t="s">
        <v>1746</v>
      </c>
      <c r="D1291" s="815" t="s">
        <v>4046</v>
      </c>
      <c r="E1291" s="816" t="s">
        <v>1772</v>
      </c>
      <c r="F1291" s="814" t="s">
        <v>1741</v>
      </c>
      <c r="G1291" s="814" t="s">
        <v>1840</v>
      </c>
      <c r="H1291" s="814" t="s">
        <v>329</v>
      </c>
      <c r="I1291" s="814" t="s">
        <v>1953</v>
      </c>
      <c r="J1291" s="814" t="s">
        <v>1842</v>
      </c>
      <c r="K1291" s="814" t="s">
        <v>1954</v>
      </c>
      <c r="L1291" s="817">
        <v>45.89</v>
      </c>
      <c r="M1291" s="817">
        <v>45.89</v>
      </c>
      <c r="N1291" s="814">
        <v>1</v>
      </c>
      <c r="O1291" s="818">
        <v>1</v>
      </c>
      <c r="P1291" s="817"/>
      <c r="Q1291" s="819">
        <v>0</v>
      </c>
      <c r="R1291" s="814"/>
      <c r="S1291" s="819">
        <v>0</v>
      </c>
      <c r="T1291" s="818"/>
      <c r="U1291" s="820">
        <v>0</v>
      </c>
    </row>
    <row r="1292" spans="1:21" ht="14.45" customHeight="1" x14ac:dyDescent="0.2">
      <c r="A1292" s="813">
        <v>12</v>
      </c>
      <c r="B1292" s="814" t="s">
        <v>1740</v>
      </c>
      <c r="C1292" s="814" t="s">
        <v>1746</v>
      </c>
      <c r="D1292" s="815" t="s">
        <v>4046</v>
      </c>
      <c r="E1292" s="816" t="s">
        <v>1772</v>
      </c>
      <c r="F1292" s="814" t="s">
        <v>1741</v>
      </c>
      <c r="G1292" s="814" t="s">
        <v>1840</v>
      </c>
      <c r="H1292" s="814" t="s">
        <v>329</v>
      </c>
      <c r="I1292" s="814" t="s">
        <v>1841</v>
      </c>
      <c r="J1292" s="814" t="s">
        <v>1842</v>
      </c>
      <c r="K1292" s="814" t="s">
        <v>1843</v>
      </c>
      <c r="L1292" s="817">
        <v>91.78</v>
      </c>
      <c r="M1292" s="817">
        <v>2845.1799999999994</v>
      </c>
      <c r="N1292" s="814">
        <v>31</v>
      </c>
      <c r="O1292" s="818">
        <v>25</v>
      </c>
      <c r="P1292" s="817">
        <v>1376.6999999999998</v>
      </c>
      <c r="Q1292" s="819">
        <v>0.4838709677419355</v>
      </c>
      <c r="R1292" s="814">
        <v>15</v>
      </c>
      <c r="S1292" s="819">
        <v>0.4838709677419355</v>
      </c>
      <c r="T1292" s="818">
        <v>11</v>
      </c>
      <c r="U1292" s="820">
        <v>0.44</v>
      </c>
    </row>
    <row r="1293" spans="1:21" ht="14.45" customHeight="1" x14ac:dyDescent="0.2">
      <c r="A1293" s="813">
        <v>12</v>
      </c>
      <c r="B1293" s="814" t="s">
        <v>1740</v>
      </c>
      <c r="C1293" s="814" t="s">
        <v>1746</v>
      </c>
      <c r="D1293" s="815" t="s">
        <v>4046</v>
      </c>
      <c r="E1293" s="816" t="s">
        <v>1772</v>
      </c>
      <c r="F1293" s="814" t="s">
        <v>1741</v>
      </c>
      <c r="G1293" s="814" t="s">
        <v>2310</v>
      </c>
      <c r="H1293" s="814" t="s">
        <v>329</v>
      </c>
      <c r="I1293" s="814" t="s">
        <v>2311</v>
      </c>
      <c r="J1293" s="814" t="s">
        <v>2312</v>
      </c>
      <c r="K1293" s="814" t="s">
        <v>2313</v>
      </c>
      <c r="L1293" s="817">
        <v>950.39</v>
      </c>
      <c r="M1293" s="817">
        <v>1900.78</v>
      </c>
      <c r="N1293" s="814">
        <v>2</v>
      </c>
      <c r="O1293" s="818">
        <v>2</v>
      </c>
      <c r="P1293" s="817"/>
      <c r="Q1293" s="819">
        <v>0</v>
      </c>
      <c r="R1293" s="814"/>
      <c r="S1293" s="819">
        <v>0</v>
      </c>
      <c r="T1293" s="818"/>
      <c r="U1293" s="820">
        <v>0</v>
      </c>
    </row>
    <row r="1294" spans="1:21" ht="14.45" customHeight="1" x14ac:dyDescent="0.2">
      <c r="A1294" s="813">
        <v>12</v>
      </c>
      <c r="B1294" s="814" t="s">
        <v>1740</v>
      </c>
      <c r="C1294" s="814" t="s">
        <v>1746</v>
      </c>
      <c r="D1294" s="815" t="s">
        <v>4046</v>
      </c>
      <c r="E1294" s="816" t="s">
        <v>1772</v>
      </c>
      <c r="F1294" s="814" t="s">
        <v>1741</v>
      </c>
      <c r="G1294" s="814" t="s">
        <v>2651</v>
      </c>
      <c r="H1294" s="814" t="s">
        <v>329</v>
      </c>
      <c r="I1294" s="814" t="s">
        <v>3456</v>
      </c>
      <c r="J1294" s="814" t="s">
        <v>696</v>
      </c>
      <c r="K1294" s="814" t="s">
        <v>3457</v>
      </c>
      <c r="L1294" s="817">
        <v>0</v>
      </c>
      <c r="M1294" s="817">
        <v>0</v>
      </c>
      <c r="N1294" s="814">
        <v>1</v>
      </c>
      <c r="O1294" s="818">
        <v>0.5</v>
      </c>
      <c r="P1294" s="817">
        <v>0</v>
      </c>
      <c r="Q1294" s="819"/>
      <c r="R1294" s="814">
        <v>1</v>
      </c>
      <c r="S1294" s="819">
        <v>1</v>
      </c>
      <c r="T1294" s="818">
        <v>0.5</v>
      </c>
      <c r="U1294" s="820">
        <v>1</v>
      </c>
    </row>
    <row r="1295" spans="1:21" ht="14.45" customHeight="1" x14ac:dyDescent="0.2">
      <c r="A1295" s="813">
        <v>12</v>
      </c>
      <c r="B1295" s="814" t="s">
        <v>1740</v>
      </c>
      <c r="C1295" s="814" t="s">
        <v>1746</v>
      </c>
      <c r="D1295" s="815" t="s">
        <v>4046</v>
      </c>
      <c r="E1295" s="816" t="s">
        <v>1772</v>
      </c>
      <c r="F1295" s="814" t="s">
        <v>1741</v>
      </c>
      <c r="G1295" s="814" t="s">
        <v>2324</v>
      </c>
      <c r="H1295" s="814" t="s">
        <v>329</v>
      </c>
      <c r="I1295" s="814" t="s">
        <v>2325</v>
      </c>
      <c r="J1295" s="814" t="s">
        <v>2326</v>
      </c>
      <c r="K1295" s="814" t="s">
        <v>2327</v>
      </c>
      <c r="L1295" s="817">
        <v>343.72</v>
      </c>
      <c r="M1295" s="817">
        <v>343.72</v>
      </c>
      <c r="N1295" s="814">
        <v>1</v>
      </c>
      <c r="O1295" s="818">
        <v>1</v>
      </c>
      <c r="P1295" s="817">
        <v>343.72</v>
      </c>
      <c r="Q1295" s="819">
        <v>1</v>
      </c>
      <c r="R1295" s="814">
        <v>1</v>
      </c>
      <c r="S1295" s="819">
        <v>1</v>
      </c>
      <c r="T1295" s="818">
        <v>1</v>
      </c>
      <c r="U1295" s="820">
        <v>1</v>
      </c>
    </row>
    <row r="1296" spans="1:21" ht="14.45" customHeight="1" x14ac:dyDescent="0.2">
      <c r="A1296" s="813">
        <v>12</v>
      </c>
      <c r="B1296" s="814" t="s">
        <v>1740</v>
      </c>
      <c r="C1296" s="814" t="s">
        <v>1746</v>
      </c>
      <c r="D1296" s="815" t="s">
        <v>4046</v>
      </c>
      <c r="E1296" s="816" t="s">
        <v>1772</v>
      </c>
      <c r="F1296" s="814" t="s">
        <v>1741</v>
      </c>
      <c r="G1296" s="814" t="s">
        <v>1958</v>
      </c>
      <c r="H1296" s="814" t="s">
        <v>329</v>
      </c>
      <c r="I1296" s="814" t="s">
        <v>1959</v>
      </c>
      <c r="J1296" s="814" t="s">
        <v>1960</v>
      </c>
      <c r="K1296" s="814" t="s">
        <v>1016</v>
      </c>
      <c r="L1296" s="817">
        <v>163.54</v>
      </c>
      <c r="M1296" s="817">
        <v>1635.3999999999999</v>
      </c>
      <c r="N1296" s="814">
        <v>10</v>
      </c>
      <c r="O1296" s="818">
        <v>7.5</v>
      </c>
      <c r="P1296" s="817">
        <v>1471.86</v>
      </c>
      <c r="Q1296" s="819">
        <v>0.9</v>
      </c>
      <c r="R1296" s="814">
        <v>9</v>
      </c>
      <c r="S1296" s="819">
        <v>0.9</v>
      </c>
      <c r="T1296" s="818">
        <v>6.5</v>
      </c>
      <c r="U1296" s="820">
        <v>0.8666666666666667</v>
      </c>
    </row>
    <row r="1297" spans="1:21" ht="14.45" customHeight="1" x14ac:dyDescent="0.2">
      <c r="A1297" s="813">
        <v>12</v>
      </c>
      <c r="B1297" s="814" t="s">
        <v>1740</v>
      </c>
      <c r="C1297" s="814" t="s">
        <v>1746</v>
      </c>
      <c r="D1297" s="815" t="s">
        <v>4046</v>
      </c>
      <c r="E1297" s="816" t="s">
        <v>1772</v>
      </c>
      <c r="F1297" s="814" t="s">
        <v>1741</v>
      </c>
      <c r="G1297" s="814" t="s">
        <v>2493</v>
      </c>
      <c r="H1297" s="814" t="s">
        <v>329</v>
      </c>
      <c r="I1297" s="814" t="s">
        <v>3360</v>
      </c>
      <c r="J1297" s="814" t="s">
        <v>3361</v>
      </c>
      <c r="K1297" s="814" t="s">
        <v>2682</v>
      </c>
      <c r="L1297" s="817">
        <v>176.32</v>
      </c>
      <c r="M1297" s="817">
        <v>176.32</v>
      </c>
      <c r="N1297" s="814">
        <v>1</v>
      </c>
      <c r="O1297" s="818">
        <v>1</v>
      </c>
      <c r="P1297" s="817">
        <v>176.32</v>
      </c>
      <c r="Q1297" s="819">
        <v>1</v>
      </c>
      <c r="R1297" s="814">
        <v>1</v>
      </c>
      <c r="S1297" s="819">
        <v>1</v>
      </c>
      <c r="T1297" s="818">
        <v>1</v>
      </c>
      <c r="U1297" s="820">
        <v>1</v>
      </c>
    </row>
    <row r="1298" spans="1:21" ht="14.45" customHeight="1" x14ac:dyDescent="0.2">
      <c r="A1298" s="813">
        <v>12</v>
      </c>
      <c r="B1298" s="814" t="s">
        <v>1740</v>
      </c>
      <c r="C1298" s="814" t="s">
        <v>1746</v>
      </c>
      <c r="D1298" s="815" t="s">
        <v>4046</v>
      </c>
      <c r="E1298" s="816" t="s">
        <v>1772</v>
      </c>
      <c r="F1298" s="814" t="s">
        <v>1741</v>
      </c>
      <c r="G1298" s="814" t="s">
        <v>3362</v>
      </c>
      <c r="H1298" s="814" t="s">
        <v>647</v>
      </c>
      <c r="I1298" s="814" t="s">
        <v>1447</v>
      </c>
      <c r="J1298" s="814" t="s">
        <v>1448</v>
      </c>
      <c r="K1298" s="814" t="s">
        <v>1449</v>
      </c>
      <c r="L1298" s="817">
        <v>43.21</v>
      </c>
      <c r="M1298" s="817">
        <v>43.21</v>
      </c>
      <c r="N1298" s="814">
        <v>1</v>
      </c>
      <c r="O1298" s="818">
        <v>1</v>
      </c>
      <c r="P1298" s="817">
        <v>43.21</v>
      </c>
      <c r="Q1298" s="819">
        <v>1</v>
      </c>
      <c r="R1298" s="814">
        <v>1</v>
      </c>
      <c r="S1298" s="819">
        <v>1</v>
      </c>
      <c r="T1298" s="818">
        <v>1</v>
      </c>
      <c r="U1298" s="820">
        <v>1</v>
      </c>
    </row>
    <row r="1299" spans="1:21" ht="14.45" customHeight="1" x14ac:dyDescent="0.2">
      <c r="A1299" s="813">
        <v>12</v>
      </c>
      <c r="B1299" s="814" t="s">
        <v>1740</v>
      </c>
      <c r="C1299" s="814" t="s">
        <v>1746</v>
      </c>
      <c r="D1299" s="815" t="s">
        <v>4046</v>
      </c>
      <c r="E1299" s="816" t="s">
        <v>1772</v>
      </c>
      <c r="F1299" s="814" t="s">
        <v>1741</v>
      </c>
      <c r="G1299" s="814" t="s">
        <v>2715</v>
      </c>
      <c r="H1299" s="814" t="s">
        <v>647</v>
      </c>
      <c r="I1299" s="814" t="s">
        <v>3458</v>
      </c>
      <c r="J1299" s="814" t="s">
        <v>2717</v>
      </c>
      <c r="K1299" s="814" t="s">
        <v>3459</v>
      </c>
      <c r="L1299" s="817">
        <v>219.18</v>
      </c>
      <c r="M1299" s="817">
        <v>219.18</v>
      </c>
      <c r="N1299" s="814">
        <v>1</v>
      </c>
      <c r="O1299" s="818">
        <v>1</v>
      </c>
      <c r="P1299" s="817"/>
      <c r="Q1299" s="819">
        <v>0</v>
      </c>
      <c r="R1299" s="814"/>
      <c r="S1299" s="819">
        <v>0</v>
      </c>
      <c r="T1299" s="818"/>
      <c r="U1299" s="820">
        <v>0</v>
      </c>
    </row>
    <row r="1300" spans="1:21" ht="14.45" customHeight="1" x14ac:dyDescent="0.2">
      <c r="A1300" s="813">
        <v>12</v>
      </c>
      <c r="B1300" s="814" t="s">
        <v>1740</v>
      </c>
      <c r="C1300" s="814" t="s">
        <v>1746</v>
      </c>
      <c r="D1300" s="815" t="s">
        <v>4046</v>
      </c>
      <c r="E1300" s="816" t="s">
        <v>1772</v>
      </c>
      <c r="F1300" s="814" t="s">
        <v>1741</v>
      </c>
      <c r="G1300" s="814" t="s">
        <v>3460</v>
      </c>
      <c r="H1300" s="814" t="s">
        <v>329</v>
      </c>
      <c r="I1300" s="814" t="s">
        <v>3461</v>
      </c>
      <c r="J1300" s="814" t="s">
        <v>3462</v>
      </c>
      <c r="K1300" s="814" t="s">
        <v>3463</v>
      </c>
      <c r="L1300" s="817">
        <v>312.86</v>
      </c>
      <c r="M1300" s="817">
        <v>625.72</v>
      </c>
      <c r="N1300" s="814">
        <v>2</v>
      </c>
      <c r="O1300" s="818">
        <v>2</v>
      </c>
      <c r="P1300" s="817">
        <v>625.72</v>
      </c>
      <c r="Q1300" s="819">
        <v>1</v>
      </c>
      <c r="R1300" s="814">
        <v>2</v>
      </c>
      <c r="S1300" s="819">
        <v>1</v>
      </c>
      <c r="T1300" s="818">
        <v>2</v>
      </c>
      <c r="U1300" s="820">
        <v>1</v>
      </c>
    </row>
    <row r="1301" spans="1:21" ht="14.45" customHeight="1" x14ac:dyDescent="0.2">
      <c r="A1301" s="813">
        <v>12</v>
      </c>
      <c r="B1301" s="814" t="s">
        <v>1740</v>
      </c>
      <c r="C1301" s="814" t="s">
        <v>1746</v>
      </c>
      <c r="D1301" s="815" t="s">
        <v>4046</v>
      </c>
      <c r="E1301" s="816" t="s">
        <v>1772</v>
      </c>
      <c r="F1301" s="814" t="s">
        <v>1741</v>
      </c>
      <c r="G1301" s="814" t="s">
        <v>1967</v>
      </c>
      <c r="H1301" s="814" t="s">
        <v>329</v>
      </c>
      <c r="I1301" s="814" t="s">
        <v>1968</v>
      </c>
      <c r="J1301" s="814" t="s">
        <v>1969</v>
      </c>
      <c r="K1301" s="814" t="s">
        <v>1970</v>
      </c>
      <c r="L1301" s="817">
        <v>69.59</v>
      </c>
      <c r="M1301" s="817">
        <v>69.59</v>
      </c>
      <c r="N1301" s="814">
        <v>1</v>
      </c>
      <c r="O1301" s="818">
        <v>1</v>
      </c>
      <c r="P1301" s="817"/>
      <c r="Q1301" s="819">
        <v>0</v>
      </c>
      <c r="R1301" s="814"/>
      <c r="S1301" s="819">
        <v>0</v>
      </c>
      <c r="T1301" s="818"/>
      <c r="U1301" s="820">
        <v>0</v>
      </c>
    </row>
    <row r="1302" spans="1:21" ht="14.45" customHeight="1" x14ac:dyDescent="0.2">
      <c r="A1302" s="813">
        <v>12</v>
      </c>
      <c r="B1302" s="814" t="s">
        <v>1740</v>
      </c>
      <c r="C1302" s="814" t="s">
        <v>1746</v>
      </c>
      <c r="D1302" s="815" t="s">
        <v>4046</v>
      </c>
      <c r="E1302" s="816" t="s">
        <v>1772</v>
      </c>
      <c r="F1302" s="814" t="s">
        <v>1741</v>
      </c>
      <c r="G1302" s="814" t="s">
        <v>1791</v>
      </c>
      <c r="H1302" s="814" t="s">
        <v>647</v>
      </c>
      <c r="I1302" s="814" t="s">
        <v>1470</v>
      </c>
      <c r="J1302" s="814" t="s">
        <v>827</v>
      </c>
      <c r="K1302" s="814" t="s">
        <v>1471</v>
      </c>
      <c r="L1302" s="817">
        <v>1154.68</v>
      </c>
      <c r="M1302" s="817">
        <v>2309.36</v>
      </c>
      <c r="N1302" s="814">
        <v>2</v>
      </c>
      <c r="O1302" s="818">
        <v>0.5</v>
      </c>
      <c r="P1302" s="817">
        <v>2309.36</v>
      </c>
      <c r="Q1302" s="819">
        <v>1</v>
      </c>
      <c r="R1302" s="814">
        <v>2</v>
      </c>
      <c r="S1302" s="819">
        <v>1</v>
      </c>
      <c r="T1302" s="818">
        <v>0.5</v>
      </c>
      <c r="U1302" s="820">
        <v>1</v>
      </c>
    </row>
    <row r="1303" spans="1:21" ht="14.45" customHeight="1" x14ac:dyDescent="0.2">
      <c r="A1303" s="813">
        <v>12</v>
      </c>
      <c r="B1303" s="814" t="s">
        <v>1740</v>
      </c>
      <c r="C1303" s="814" t="s">
        <v>1746</v>
      </c>
      <c r="D1303" s="815" t="s">
        <v>4046</v>
      </c>
      <c r="E1303" s="816" t="s">
        <v>1772</v>
      </c>
      <c r="F1303" s="814" t="s">
        <v>1741</v>
      </c>
      <c r="G1303" s="814" t="s">
        <v>1973</v>
      </c>
      <c r="H1303" s="814" t="s">
        <v>329</v>
      </c>
      <c r="I1303" s="814" t="s">
        <v>1974</v>
      </c>
      <c r="J1303" s="814" t="s">
        <v>1975</v>
      </c>
      <c r="K1303" s="814" t="s">
        <v>1976</v>
      </c>
      <c r="L1303" s="817">
        <v>77.599999999999994</v>
      </c>
      <c r="M1303" s="817">
        <v>232.79999999999998</v>
      </c>
      <c r="N1303" s="814">
        <v>3</v>
      </c>
      <c r="O1303" s="818">
        <v>1</v>
      </c>
      <c r="P1303" s="817">
        <v>232.79999999999998</v>
      </c>
      <c r="Q1303" s="819">
        <v>1</v>
      </c>
      <c r="R1303" s="814">
        <v>3</v>
      </c>
      <c r="S1303" s="819">
        <v>1</v>
      </c>
      <c r="T1303" s="818">
        <v>1</v>
      </c>
      <c r="U1303" s="820">
        <v>1</v>
      </c>
    </row>
    <row r="1304" spans="1:21" ht="14.45" customHeight="1" x14ac:dyDescent="0.2">
      <c r="A1304" s="813">
        <v>12</v>
      </c>
      <c r="B1304" s="814" t="s">
        <v>1740</v>
      </c>
      <c r="C1304" s="814" t="s">
        <v>1746</v>
      </c>
      <c r="D1304" s="815" t="s">
        <v>4046</v>
      </c>
      <c r="E1304" s="816" t="s">
        <v>1772</v>
      </c>
      <c r="F1304" s="814" t="s">
        <v>1741</v>
      </c>
      <c r="G1304" s="814" t="s">
        <v>3464</v>
      </c>
      <c r="H1304" s="814" t="s">
        <v>329</v>
      </c>
      <c r="I1304" s="814" t="s">
        <v>3465</v>
      </c>
      <c r="J1304" s="814" t="s">
        <v>3466</v>
      </c>
      <c r="K1304" s="814" t="s">
        <v>3467</v>
      </c>
      <c r="L1304" s="817">
        <v>0</v>
      </c>
      <c r="M1304" s="817">
        <v>0</v>
      </c>
      <c r="N1304" s="814">
        <v>2</v>
      </c>
      <c r="O1304" s="818">
        <v>1</v>
      </c>
      <c r="P1304" s="817"/>
      <c r="Q1304" s="819"/>
      <c r="R1304" s="814"/>
      <c r="S1304" s="819">
        <v>0</v>
      </c>
      <c r="T1304" s="818"/>
      <c r="U1304" s="820">
        <v>0</v>
      </c>
    </row>
    <row r="1305" spans="1:21" ht="14.45" customHeight="1" x14ac:dyDescent="0.2">
      <c r="A1305" s="813">
        <v>12</v>
      </c>
      <c r="B1305" s="814" t="s">
        <v>1740</v>
      </c>
      <c r="C1305" s="814" t="s">
        <v>1746</v>
      </c>
      <c r="D1305" s="815" t="s">
        <v>4046</v>
      </c>
      <c r="E1305" s="816" t="s">
        <v>1772</v>
      </c>
      <c r="F1305" s="814" t="s">
        <v>1741</v>
      </c>
      <c r="G1305" s="814" t="s">
        <v>1801</v>
      </c>
      <c r="H1305" s="814" t="s">
        <v>329</v>
      </c>
      <c r="I1305" s="814" t="s">
        <v>1802</v>
      </c>
      <c r="J1305" s="814" t="s">
        <v>1803</v>
      </c>
      <c r="K1305" s="814" t="s">
        <v>1804</v>
      </c>
      <c r="L1305" s="817">
        <v>174.59</v>
      </c>
      <c r="M1305" s="817">
        <v>24268.010000000013</v>
      </c>
      <c r="N1305" s="814">
        <v>139</v>
      </c>
      <c r="O1305" s="818">
        <v>59</v>
      </c>
      <c r="P1305" s="817">
        <v>10999.170000000006</v>
      </c>
      <c r="Q1305" s="819">
        <v>0.45323741007194246</v>
      </c>
      <c r="R1305" s="814">
        <v>63</v>
      </c>
      <c r="S1305" s="819">
        <v>0.45323741007194246</v>
      </c>
      <c r="T1305" s="818">
        <v>30.5</v>
      </c>
      <c r="U1305" s="820">
        <v>0.51694915254237284</v>
      </c>
    </row>
    <row r="1306" spans="1:21" ht="14.45" customHeight="1" x14ac:dyDescent="0.2">
      <c r="A1306" s="813">
        <v>12</v>
      </c>
      <c r="B1306" s="814" t="s">
        <v>1740</v>
      </c>
      <c r="C1306" s="814" t="s">
        <v>1746</v>
      </c>
      <c r="D1306" s="815" t="s">
        <v>4046</v>
      </c>
      <c r="E1306" s="816" t="s">
        <v>1772</v>
      </c>
      <c r="F1306" s="814" t="s">
        <v>1741</v>
      </c>
      <c r="G1306" s="814" t="s">
        <v>3468</v>
      </c>
      <c r="H1306" s="814" t="s">
        <v>329</v>
      </c>
      <c r="I1306" s="814" t="s">
        <v>3469</v>
      </c>
      <c r="J1306" s="814" t="s">
        <v>3470</v>
      </c>
      <c r="K1306" s="814" t="s">
        <v>3471</v>
      </c>
      <c r="L1306" s="817">
        <v>73.010000000000005</v>
      </c>
      <c r="M1306" s="817">
        <v>73.010000000000005</v>
      </c>
      <c r="N1306" s="814">
        <v>1</v>
      </c>
      <c r="O1306" s="818">
        <v>1</v>
      </c>
      <c r="P1306" s="817">
        <v>73.010000000000005</v>
      </c>
      <c r="Q1306" s="819">
        <v>1</v>
      </c>
      <c r="R1306" s="814">
        <v>1</v>
      </c>
      <c r="S1306" s="819">
        <v>1</v>
      </c>
      <c r="T1306" s="818">
        <v>1</v>
      </c>
      <c r="U1306" s="820">
        <v>1</v>
      </c>
    </row>
    <row r="1307" spans="1:21" ht="14.45" customHeight="1" x14ac:dyDescent="0.2">
      <c r="A1307" s="813">
        <v>12</v>
      </c>
      <c r="B1307" s="814" t="s">
        <v>1740</v>
      </c>
      <c r="C1307" s="814" t="s">
        <v>1746</v>
      </c>
      <c r="D1307" s="815" t="s">
        <v>4046</v>
      </c>
      <c r="E1307" s="816" t="s">
        <v>1772</v>
      </c>
      <c r="F1307" s="814" t="s">
        <v>1741</v>
      </c>
      <c r="G1307" s="814" t="s">
        <v>1985</v>
      </c>
      <c r="H1307" s="814" t="s">
        <v>329</v>
      </c>
      <c r="I1307" s="814" t="s">
        <v>1986</v>
      </c>
      <c r="J1307" s="814" t="s">
        <v>1987</v>
      </c>
      <c r="K1307" s="814" t="s">
        <v>1988</v>
      </c>
      <c r="L1307" s="817">
        <v>75.739999999999995</v>
      </c>
      <c r="M1307" s="817">
        <v>1666.2799999999997</v>
      </c>
      <c r="N1307" s="814">
        <v>22</v>
      </c>
      <c r="O1307" s="818">
        <v>5.5</v>
      </c>
      <c r="P1307" s="817">
        <v>833.13999999999987</v>
      </c>
      <c r="Q1307" s="819">
        <v>0.5</v>
      </c>
      <c r="R1307" s="814">
        <v>11</v>
      </c>
      <c r="S1307" s="819">
        <v>0.5</v>
      </c>
      <c r="T1307" s="818">
        <v>2.5</v>
      </c>
      <c r="U1307" s="820">
        <v>0.45454545454545453</v>
      </c>
    </row>
    <row r="1308" spans="1:21" ht="14.45" customHeight="1" x14ac:dyDescent="0.2">
      <c r="A1308" s="813">
        <v>12</v>
      </c>
      <c r="B1308" s="814" t="s">
        <v>1740</v>
      </c>
      <c r="C1308" s="814" t="s">
        <v>1746</v>
      </c>
      <c r="D1308" s="815" t="s">
        <v>4046</v>
      </c>
      <c r="E1308" s="816" t="s">
        <v>1772</v>
      </c>
      <c r="F1308" s="814" t="s">
        <v>1741</v>
      </c>
      <c r="G1308" s="814" t="s">
        <v>1985</v>
      </c>
      <c r="H1308" s="814" t="s">
        <v>329</v>
      </c>
      <c r="I1308" s="814" t="s">
        <v>2876</v>
      </c>
      <c r="J1308" s="814" t="s">
        <v>1990</v>
      </c>
      <c r="K1308" s="814" t="s">
        <v>2877</v>
      </c>
      <c r="L1308" s="817">
        <v>113.61</v>
      </c>
      <c r="M1308" s="817">
        <v>340.83</v>
      </c>
      <c r="N1308" s="814">
        <v>3</v>
      </c>
      <c r="O1308" s="818">
        <v>1</v>
      </c>
      <c r="P1308" s="817"/>
      <c r="Q1308" s="819">
        <v>0</v>
      </c>
      <c r="R1308" s="814"/>
      <c r="S1308" s="819">
        <v>0</v>
      </c>
      <c r="T1308" s="818"/>
      <c r="U1308" s="820">
        <v>0</v>
      </c>
    </row>
    <row r="1309" spans="1:21" ht="14.45" customHeight="1" x14ac:dyDescent="0.2">
      <c r="A1309" s="813">
        <v>12</v>
      </c>
      <c r="B1309" s="814" t="s">
        <v>1740</v>
      </c>
      <c r="C1309" s="814" t="s">
        <v>1746</v>
      </c>
      <c r="D1309" s="815" t="s">
        <v>4046</v>
      </c>
      <c r="E1309" s="816" t="s">
        <v>1772</v>
      </c>
      <c r="F1309" s="814" t="s">
        <v>1741</v>
      </c>
      <c r="G1309" s="814" t="s">
        <v>1992</v>
      </c>
      <c r="H1309" s="814" t="s">
        <v>329</v>
      </c>
      <c r="I1309" s="814" t="s">
        <v>1993</v>
      </c>
      <c r="J1309" s="814" t="s">
        <v>1994</v>
      </c>
      <c r="K1309" s="814" t="s">
        <v>1995</v>
      </c>
      <c r="L1309" s="817">
        <v>78.33</v>
      </c>
      <c r="M1309" s="817">
        <v>939.96</v>
      </c>
      <c r="N1309" s="814">
        <v>12</v>
      </c>
      <c r="O1309" s="818">
        <v>4.5</v>
      </c>
      <c r="P1309" s="817">
        <v>548.31000000000006</v>
      </c>
      <c r="Q1309" s="819">
        <v>0.58333333333333337</v>
      </c>
      <c r="R1309" s="814">
        <v>7</v>
      </c>
      <c r="S1309" s="819">
        <v>0.58333333333333337</v>
      </c>
      <c r="T1309" s="818">
        <v>2</v>
      </c>
      <c r="U1309" s="820">
        <v>0.44444444444444442</v>
      </c>
    </row>
    <row r="1310" spans="1:21" ht="14.45" customHeight="1" x14ac:dyDescent="0.2">
      <c r="A1310" s="813">
        <v>12</v>
      </c>
      <c r="B1310" s="814" t="s">
        <v>1740</v>
      </c>
      <c r="C1310" s="814" t="s">
        <v>1746</v>
      </c>
      <c r="D1310" s="815" t="s">
        <v>4046</v>
      </c>
      <c r="E1310" s="816" t="s">
        <v>1772</v>
      </c>
      <c r="F1310" s="814" t="s">
        <v>1741</v>
      </c>
      <c r="G1310" s="814" t="s">
        <v>2000</v>
      </c>
      <c r="H1310" s="814" t="s">
        <v>329</v>
      </c>
      <c r="I1310" s="814" t="s">
        <v>2001</v>
      </c>
      <c r="J1310" s="814" t="s">
        <v>2002</v>
      </c>
      <c r="K1310" s="814" t="s">
        <v>2003</v>
      </c>
      <c r="L1310" s="817">
        <v>59.92</v>
      </c>
      <c r="M1310" s="817">
        <v>838.88</v>
      </c>
      <c r="N1310" s="814">
        <v>14</v>
      </c>
      <c r="O1310" s="818">
        <v>4</v>
      </c>
      <c r="P1310" s="817">
        <v>359.52</v>
      </c>
      <c r="Q1310" s="819">
        <v>0.42857142857142855</v>
      </c>
      <c r="R1310" s="814">
        <v>6</v>
      </c>
      <c r="S1310" s="819">
        <v>0.42857142857142855</v>
      </c>
      <c r="T1310" s="818">
        <v>2</v>
      </c>
      <c r="U1310" s="820">
        <v>0.5</v>
      </c>
    </row>
    <row r="1311" spans="1:21" ht="14.45" customHeight="1" x14ac:dyDescent="0.2">
      <c r="A1311" s="813">
        <v>12</v>
      </c>
      <c r="B1311" s="814" t="s">
        <v>1740</v>
      </c>
      <c r="C1311" s="814" t="s">
        <v>1746</v>
      </c>
      <c r="D1311" s="815" t="s">
        <v>4046</v>
      </c>
      <c r="E1311" s="816" t="s">
        <v>1772</v>
      </c>
      <c r="F1311" s="814" t="s">
        <v>1741</v>
      </c>
      <c r="G1311" s="814" t="s">
        <v>2000</v>
      </c>
      <c r="H1311" s="814" t="s">
        <v>329</v>
      </c>
      <c r="I1311" s="814" t="s">
        <v>3472</v>
      </c>
      <c r="J1311" s="814" t="s">
        <v>1128</v>
      </c>
      <c r="K1311" s="814" t="s">
        <v>1129</v>
      </c>
      <c r="L1311" s="817">
        <v>119.84</v>
      </c>
      <c r="M1311" s="817">
        <v>479.36</v>
      </c>
      <c r="N1311" s="814">
        <v>4</v>
      </c>
      <c r="O1311" s="818">
        <v>1.5</v>
      </c>
      <c r="P1311" s="817">
        <v>239.68</v>
      </c>
      <c r="Q1311" s="819">
        <v>0.5</v>
      </c>
      <c r="R1311" s="814">
        <v>2</v>
      </c>
      <c r="S1311" s="819">
        <v>0.5</v>
      </c>
      <c r="T1311" s="818">
        <v>0.5</v>
      </c>
      <c r="U1311" s="820">
        <v>0.33333333333333331</v>
      </c>
    </row>
    <row r="1312" spans="1:21" ht="14.45" customHeight="1" x14ac:dyDescent="0.2">
      <c r="A1312" s="813">
        <v>12</v>
      </c>
      <c r="B1312" s="814" t="s">
        <v>1740</v>
      </c>
      <c r="C1312" s="814" t="s">
        <v>1746</v>
      </c>
      <c r="D1312" s="815" t="s">
        <v>4046</v>
      </c>
      <c r="E1312" s="816" t="s">
        <v>1772</v>
      </c>
      <c r="F1312" s="814" t="s">
        <v>1741</v>
      </c>
      <c r="G1312" s="814" t="s">
        <v>2000</v>
      </c>
      <c r="H1312" s="814" t="s">
        <v>329</v>
      </c>
      <c r="I1312" s="814" t="s">
        <v>2878</v>
      </c>
      <c r="J1312" s="814" t="s">
        <v>1128</v>
      </c>
      <c r="K1312" s="814" t="s">
        <v>1129</v>
      </c>
      <c r="L1312" s="817">
        <v>119.84</v>
      </c>
      <c r="M1312" s="817">
        <v>2756.32</v>
      </c>
      <c r="N1312" s="814">
        <v>23</v>
      </c>
      <c r="O1312" s="818">
        <v>12.5</v>
      </c>
      <c r="P1312" s="817">
        <v>1557.92</v>
      </c>
      <c r="Q1312" s="819">
        <v>0.56521739130434778</v>
      </c>
      <c r="R1312" s="814">
        <v>13</v>
      </c>
      <c r="S1312" s="819">
        <v>0.56521739130434778</v>
      </c>
      <c r="T1312" s="818">
        <v>6.5</v>
      </c>
      <c r="U1312" s="820">
        <v>0.52</v>
      </c>
    </row>
    <row r="1313" spans="1:21" ht="14.45" customHeight="1" x14ac:dyDescent="0.2">
      <c r="A1313" s="813">
        <v>12</v>
      </c>
      <c r="B1313" s="814" t="s">
        <v>1740</v>
      </c>
      <c r="C1313" s="814" t="s">
        <v>1746</v>
      </c>
      <c r="D1313" s="815" t="s">
        <v>4046</v>
      </c>
      <c r="E1313" s="816" t="s">
        <v>1772</v>
      </c>
      <c r="F1313" s="814" t="s">
        <v>1741</v>
      </c>
      <c r="G1313" s="814" t="s">
        <v>2004</v>
      </c>
      <c r="H1313" s="814" t="s">
        <v>329</v>
      </c>
      <c r="I1313" s="814" t="s">
        <v>2005</v>
      </c>
      <c r="J1313" s="814" t="s">
        <v>2006</v>
      </c>
      <c r="K1313" s="814" t="s">
        <v>2007</v>
      </c>
      <c r="L1313" s="817">
        <v>609.66</v>
      </c>
      <c r="M1313" s="817">
        <v>6706.26</v>
      </c>
      <c r="N1313" s="814">
        <v>11</v>
      </c>
      <c r="O1313" s="818">
        <v>3</v>
      </c>
      <c r="P1313" s="817">
        <v>6706.26</v>
      </c>
      <c r="Q1313" s="819">
        <v>1</v>
      </c>
      <c r="R1313" s="814">
        <v>11</v>
      </c>
      <c r="S1313" s="819">
        <v>1</v>
      </c>
      <c r="T1313" s="818">
        <v>3</v>
      </c>
      <c r="U1313" s="820">
        <v>1</v>
      </c>
    </row>
    <row r="1314" spans="1:21" ht="14.45" customHeight="1" x14ac:dyDescent="0.2">
      <c r="A1314" s="813">
        <v>12</v>
      </c>
      <c r="B1314" s="814" t="s">
        <v>1740</v>
      </c>
      <c r="C1314" s="814" t="s">
        <v>1746</v>
      </c>
      <c r="D1314" s="815" t="s">
        <v>4046</v>
      </c>
      <c r="E1314" s="816" t="s">
        <v>1772</v>
      </c>
      <c r="F1314" s="814" t="s">
        <v>1741</v>
      </c>
      <c r="G1314" s="814" t="s">
        <v>2946</v>
      </c>
      <c r="H1314" s="814" t="s">
        <v>647</v>
      </c>
      <c r="I1314" s="814" t="s">
        <v>3473</v>
      </c>
      <c r="J1314" s="814" t="s">
        <v>1529</v>
      </c>
      <c r="K1314" s="814" t="s">
        <v>3474</v>
      </c>
      <c r="L1314" s="817">
        <v>511.28</v>
      </c>
      <c r="M1314" s="817">
        <v>511.28</v>
      </c>
      <c r="N1314" s="814">
        <v>1</v>
      </c>
      <c r="O1314" s="818">
        <v>1</v>
      </c>
      <c r="P1314" s="817">
        <v>511.28</v>
      </c>
      <c r="Q1314" s="819">
        <v>1</v>
      </c>
      <c r="R1314" s="814">
        <v>1</v>
      </c>
      <c r="S1314" s="819">
        <v>1</v>
      </c>
      <c r="T1314" s="818">
        <v>1</v>
      </c>
      <c r="U1314" s="820">
        <v>1</v>
      </c>
    </row>
    <row r="1315" spans="1:21" ht="14.45" customHeight="1" x14ac:dyDescent="0.2">
      <c r="A1315" s="813">
        <v>12</v>
      </c>
      <c r="B1315" s="814" t="s">
        <v>1740</v>
      </c>
      <c r="C1315" s="814" t="s">
        <v>1746</v>
      </c>
      <c r="D1315" s="815" t="s">
        <v>4046</v>
      </c>
      <c r="E1315" s="816" t="s">
        <v>1772</v>
      </c>
      <c r="F1315" s="814" t="s">
        <v>1741</v>
      </c>
      <c r="G1315" s="814" t="s">
        <v>1832</v>
      </c>
      <c r="H1315" s="814" t="s">
        <v>329</v>
      </c>
      <c r="I1315" s="814" t="s">
        <v>1833</v>
      </c>
      <c r="J1315" s="814" t="s">
        <v>652</v>
      </c>
      <c r="K1315" s="814" t="s">
        <v>1834</v>
      </c>
      <c r="L1315" s="817">
        <v>127.91</v>
      </c>
      <c r="M1315" s="817">
        <v>4860.58</v>
      </c>
      <c r="N1315" s="814">
        <v>38</v>
      </c>
      <c r="O1315" s="818">
        <v>24</v>
      </c>
      <c r="P1315" s="817">
        <v>2941.9299999999994</v>
      </c>
      <c r="Q1315" s="819">
        <v>0.60526315789473673</v>
      </c>
      <c r="R1315" s="814">
        <v>23</v>
      </c>
      <c r="S1315" s="819">
        <v>0.60526315789473684</v>
      </c>
      <c r="T1315" s="818">
        <v>14</v>
      </c>
      <c r="U1315" s="820">
        <v>0.58333333333333337</v>
      </c>
    </row>
    <row r="1316" spans="1:21" ht="14.45" customHeight="1" x14ac:dyDescent="0.2">
      <c r="A1316" s="813">
        <v>12</v>
      </c>
      <c r="B1316" s="814" t="s">
        <v>1740</v>
      </c>
      <c r="C1316" s="814" t="s">
        <v>1746</v>
      </c>
      <c r="D1316" s="815" t="s">
        <v>4046</v>
      </c>
      <c r="E1316" s="816" t="s">
        <v>1772</v>
      </c>
      <c r="F1316" s="814" t="s">
        <v>1741</v>
      </c>
      <c r="G1316" s="814" t="s">
        <v>1792</v>
      </c>
      <c r="H1316" s="814" t="s">
        <v>329</v>
      </c>
      <c r="I1316" s="814" t="s">
        <v>2012</v>
      </c>
      <c r="J1316" s="814" t="s">
        <v>2013</v>
      </c>
      <c r="K1316" s="814" t="s">
        <v>2014</v>
      </c>
      <c r="L1316" s="817">
        <v>290.08</v>
      </c>
      <c r="M1316" s="817">
        <v>30458.400000000009</v>
      </c>
      <c r="N1316" s="814">
        <v>105</v>
      </c>
      <c r="O1316" s="818">
        <v>30</v>
      </c>
      <c r="P1316" s="817">
        <v>7251.9999999999991</v>
      </c>
      <c r="Q1316" s="819">
        <v>0.238095238095238</v>
      </c>
      <c r="R1316" s="814">
        <v>25</v>
      </c>
      <c r="S1316" s="819">
        <v>0.23809523809523808</v>
      </c>
      <c r="T1316" s="818">
        <v>7</v>
      </c>
      <c r="U1316" s="820">
        <v>0.23333333333333334</v>
      </c>
    </row>
    <row r="1317" spans="1:21" ht="14.45" customHeight="1" x14ac:dyDescent="0.2">
      <c r="A1317" s="813">
        <v>12</v>
      </c>
      <c r="B1317" s="814" t="s">
        <v>1740</v>
      </c>
      <c r="C1317" s="814" t="s">
        <v>1746</v>
      </c>
      <c r="D1317" s="815" t="s">
        <v>4046</v>
      </c>
      <c r="E1317" s="816" t="s">
        <v>1772</v>
      </c>
      <c r="F1317" s="814" t="s">
        <v>1741</v>
      </c>
      <c r="G1317" s="814" t="s">
        <v>1792</v>
      </c>
      <c r="H1317" s="814" t="s">
        <v>329</v>
      </c>
      <c r="I1317" s="814" t="s">
        <v>2882</v>
      </c>
      <c r="J1317" s="814" t="s">
        <v>2883</v>
      </c>
      <c r="K1317" s="814" t="s">
        <v>2884</v>
      </c>
      <c r="L1317" s="817">
        <v>116.43</v>
      </c>
      <c r="M1317" s="817">
        <v>116.43</v>
      </c>
      <c r="N1317" s="814">
        <v>1</v>
      </c>
      <c r="O1317" s="818">
        <v>1</v>
      </c>
      <c r="P1317" s="817">
        <v>116.43</v>
      </c>
      <c r="Q1317" s="819">
        <v>1</v>
      </c>
      <c r="R1317" s="814">
        <v>1</v>
      </c>
      <c r="S1317" s="819">
        <v>1</v>
      </c>
      <c r="T1317" s="818">
        <v>1</v>
      </c>
      <c r="U1317" s="820">
        <v>1</v>
      </c>
    </row>
    <row r="1318" spans="1:21" ht="14.45" customHeight="1" x14ac:dyDescent="0.2">
      <c r="A1318" s="813">
        <v>12</v>
      </c>
      <c r="B1318" s="814" t="s">
        <v>1740</v>
      </c>
      <c r="C1318" s="814" t="s">
        <v>1746</v>
      </c>
      <c r="D1318" s="815" t="s">
        <v>4046</v>
      </c>
      <c r="E1318" s="816" t="s">
        <v>1772</v>
      </c>
      <c r="F1318" s="814" t="s">
        <v>1741</v>
      </c>
      <c r="G1318" s="814" t="s">
        <v>1792</v>
      </c>
      <c r="H1318" s="814" t="s">
        <v>329</v>
      </c>
      <c r="I1318" s="814" t="s">
        <v>1793</v>
      </c>
      <c r="J1318" s="814" t="s">
        <v>1794</v>
      </c>
      <c r="K1318" s="814" t="s">
        <v>1795</v>
      </c>
      <c r="L1318" s="817">
        <v>89.88</v>
      </c>
      <c r="M1318" s="817">
        <v>6830.88</v>
      </c>
      <c r="N1318" s="814">
        <v>76</v>
      </c>
      <c r="O1318" s="818">
        <v>19</v>
      </c>
      <c r="P1318" s="817">
        <v>1977.3599999999997</v>
      </c>
      <c r="Q1318" s="819">
        <v>0.28947368421052627</v>
      </c>
      <c r="R1318" s="814">
        <v>22</v>
      </c>
      <c r="S1318" s="819">
        <v>0.28947368421052633</v>
      </c>
      <c r="T1318" s="818">
        <v>5.5</v>
      </c>
      <c r="U1318" s="820">
        <v>0.28947368421052633</v>
      </c>
    </row>
    <row r="1319" spans="1:21" ht="14.45" customHeight="1" x14ac:dyDescent="0.2">
      <c r="A1319" s="813">
        <v>12</v>
      </c>
      <c r="B1319" s="814" t="s">
        <v>1740</v>
      </c>
      <c r="C1319" s="814" t="s">
        <v>1746</v>
      </c>
      <c r="D1319" s="815" t="s">
        <v>4046</v>
      </c>
      <c r="E1319" s="816" t="s">
        <v>1772</v>
      </c>
      <c r="F1319" s="814" t="s">
        <v>1741</v>
      </c>
      <c r="G1319" s="814" t="s">
        <v>1792</v>
      </c>
      <c r="H1319" s="814" t="s">
        <v>329</v>
      </c>
      <c r="I1319" s="814" t="s">
        <v>2015</v>
      </c>
      <c r="J1319" s="814" t="s">
        <v>2016</v>
      </c>
      <c r="K1319" s="814"/>
      <c r="L1319" s="817">
        <v>290.08</v>
      </c>
      <c r="M1319" s="817">
        <v>3480.96</v>
      </c>
      <c r="N1319" s="814">
        <v>12</v>
      </c>
      <c r="O1319" s="818">
        <v>3</v>
      </c>
      <c r="P1319" s="817">
        <v>1740.48</v>
      </c>
      <c r="Q1319" s="819">
        <v>0.5</v>
      </c>
      <c r="R1319" s="814">
        <v>6</v>
      </c>
      <c r="S1319" s="819">
        <v>0.5</v>
      </c>
      <c r="T1319" s="818">
        <v>1.5</v>
      </c>
      <c r="U1319" s="820">
        <v>0.5</v>
      </c>
    </row>
    <row r="1320" spans="1:21" ht="14.45" customHeight="1" x14ac:dyDescent="0.2">
      <c r="A1320" s="813">
        <v>12</v>
      </c>
      <c r="B1320" s="814" t="s">
        <v>1740</v>
      </c>
      <c r="C1320" s="814" t="s">
        <v>1746</v>
      </c>
      <c r="D1320" s="815" t="s">
        <v>4046</v>
      </c>
      <c r="E1320" s="816" t="s">
        <v>1772</v>
      </c>
      <c r="F1320" s="814" t="s">
        <v>1741</v>
      </c>
      <c r="G1320" s="814" t="s">
        <v>1792</v>
      </c>
      <c r="H1320" s="814" t="s">
        <v>329</v>
      </c>
      <c r="I1320" s="814" t="s">
        <v>2015</v>
      </c>
      <c r="J1320" s="814" t="s">
        <v>2013</v>
      </c>
      <c r="K1320" s="814" t="s">
        <v>2014</v>
      </c>
      <c r="L1320" s="817">
        <v>290.08</v>
      </c>
      <c r="M1320" s="817">
        <v>5221.4399999999996</v>
      </c>
      <c r="N1320" s="814">
        <v>18</v>
      </c>
      <c r="O1320" s="818">
        <v>6</v>
      </c>
      <c r="P1320" s="817">
        <v>870.24</v>
      </c>
      <c r="Q1320" s="819">
        <v>0.16666666666666669</v>
      </c>
      <c r="R1320" s="814">
        <v>3</v>
      </c>
      <c r="S1320" s="819">
        <v>0.16666666666666666</v>
      </c>
      <c r="T1320" s="818">
        <v>1</v>
      </c>
      <c r="U1320" s="820">
        <v>0.16666666666666666</v>
      </c>
    </row>
    <row r="1321" spans="1:21" ht="14.45" customHeight="1" x14ac:dyDescent="0.2">
      <c r="A1321" s="813">
        <v>12</v>
      </c>
      <c r="B1321" s="814" t="s">
        <v>1740</v>
      </c>
      <c r="C1321" s="814" t="s">
        <v>1746</v>
      </c>
      <c r="D1321" s="815" t="s">
        <v>4046</v>
      </c>
      <c r="E1321" s="816" t="s">
        <v>1772</v>
      </c>
      <c r="F1321" s="814" t="s">
        <v>1741</v>
      </c>
      <c r="G1321" s="814" t="s">
        <v>1792</v>
      </c>
      <c r="H1321" s="814" t="s">
        <v>329</v>
      </c>
      <c r="I1321" s="814" t="s">
        <v>2017</v>
      </c>
      <c r="J1321" s="814" t="s">
        <v>2013</v>
      </c>
      <c r="K1321" s="814" t="s">
        <v>2018</v>
      </c>
      <c r="L1321" s="817">
        <v>435.12</v>
      </c>
      <c r="M1321" s="817">
        <v>10442.880000000001</v>
      </c>
      <c r="N1321" s="814">
        <v>24</v>
      </c>
      <c r="O1321" s="818">
        <v>6.5</v>
      </c>
      <c r="P1321" s="817">
        <v>2610.7200000000003</v>
      </c>
      <c r="Q1321" s="819">
        <v>0.25</v>
      </c>
      <c r="R1321" s="814">
        <v>6</v>
      </c>
      <c r="S1321" s="819">
        <v>0.25</v>
      </c>
      <c r="T1321" s="818">
        <v>1.5</v>
      </c>
      <c r="U1321" s="820">
        <v>0.23076923076923078</v>
      </c>
    </row>
    <row r="1322" spans="1:21" ht="14.45" customHeight="1" x14ac:dyDescent="0.2">
      <c r="A1322" s="813">
        <v>12</v>
      </c>
      <c r="B1322" s="814" t="s">
        <v>1740</v>
      </c>
      <c r="C1322" s="814" t="s">
        <v>1746</v>
      </c>
      <c r="D1322" s="815" t="s">
        <v>4046</v>
      </c>
      <c r="E1322" s="816" t="s">
        <v>1772</v>
      </c>
      <c r="F1322" s="814" t="s">
        <v>1741</v>
      </c>
      <c r="G1322" s="814" t="s">
        <v>1792</v>
      </c>
      <c r="H1322" s="814" t="s">
        <v>329</v>
      </c>
      <c r="I1322" s="814" t="s">
        <v>2019</v>
      </c>
      <c r="J1322" s="814" t="s">
        <v>1794</v>
      </c>
      <c r="K1322" s="814" t="s">
        <v>2020</v>
      </c>
      <c r="L1322" s="817">
        <v>89.88</v>
      </c>
      <c r="M1322" s="817">
        <v>179.76</v>
      </c>
      <c r="N1322" s="814">
        <v>2</v>
      </c>
      <c r="O1322" s="818">
        <v>1</v>
      </c>
      <c r="P1322" s="817">
        <v>179.76</v>
      </c>
      <c r="Q1322" s="819">
        <v>1</v>
      </c>
      <c r="R1322" s="814">
        <v>2</v>
      </c>
      <c r="S1322" s="819">
        <v>1</v>
      </c>
      <c r="T1322" s="818">
        <v>1</v>
      </c>
      <c r="U1322" s="820">
        <v>1</v>
      </c>
    </row>
    <row r="1323" spans="1:21" ht="14.45" customHeight="1" x14ac:dyDescent="0.2">
      <c r="A1323" s="813">
        <v>12</v>
      </c>
      <c r="B1323" s="814" t="s">
        <v>1740</v>
      </c>
      <c r="C1323" s="814" t="s">
        <v>1746</v>
      </c>
      <c r="D1323" s="815" t="s">
        <v>4046</v>
      </c>
      <c r="E1323" s="816" t="s">
        <v>1772</v>
      </c>
      <c r="F1323" s="814" t="s">
        <v>1741</v>
      </c>
      <c r="G1323" s="814" t="s">
        <v>1792</v>
      </c>
      <c r="H1323" s="814" t="s">
        <v>329</v>
      </c>
      <c r="I1323" s="814" t="s">
        <v>2332</v>
      </c>
      <c r="J1323" s="814" t="s">
        <v>2013</v>
      </c>
      <c r="K1323" s="814" t="s">
        <v>2014</v>
      </c>
      <c r="L1323" s="817">
        <v>290.08</v>
      </c>
      <c r="M1323" s="817">
        <v>1740.48</v>
      </c>
      <c r="N1323" s="814">
        <v>6</v>
      </c>
      <c r="O1323" s="818">
        <v>2</v>
      </c>
      <c r="P1323" s="817">
        <v>870.24</v>
      </c>
      <c r="Q1323" s="819">
        <v>0.5</v>
      </c>
      <c r="R1323" s="814">
        <v>3</v>
      </c>
      <c r="S1323" s="819">
        <v>0.5</v>
      </c>
      <c r="T1323" s="818">
        <v>1</v>
      </c>
      <c r="U1323" s="820">
        <v>0.5</v>
      </c>
    </row>
    <row r="1324" spans="1:21" ht="14.45" customHeight="1" x14ac:dyDescent="0.2">
      <c r="A1324" s="813">
        <v>12</v>
      </c>
      <c r="B1324" s="814" t="s">
        <v>1740</v>
      </c>
      <c r="C1324" s="814" t="s">
        <v>1746</v>
      </c>
      <c r="D1324" s="815" t="s">
        <v>4046</v>
      </c>
      <c r="E1324" s="816" t="s">
        <v>1772</v>
      </c>
      <c r="F1324" s="814" t="s">
        <v>1741</v>
      </c>
      <c r="G1324" s="814" t="s">
        <v>1792</v>
      </c>
      <c r="H1324" s="814" t="s">
        <v>329</v>
      </c>
      <c r="I1324" s="814" t="s">
        <v>2021</v>
      </c>
      <c r="J1324" s="814" t="s">
        <v>2013</v>
      </c>
      <c r="K1324" s="814" t="s">
        <v>2018</v>
      </c>
      <c r="L1324" s="817">
        <v>435.12</v>
      </c>
      <c r="M1324" s="817">
        <v>1305.3600000000001</v>
      </c>
      <c r="N1324" s="814">
        <v>3</v>
      </c>
      <c r="O1324" s="818">
        <v>1</v>
      </c>
      <c r="P1324" s="817">
        <v>1305.3600000000001</v>
      </c>
      <c r="Q1324" s="819">
        <v>1</v>
      </c>
      <c r="R1324" s="814">
        <v>3</v>
      </c>
      <c r="S1324" s="819">
        <v>1</v>
      </c>
      <c r="T1324" s="818">
        <v>1</v>
      </c>
      <c r="U1324" s="820">
        <v>1</v>
      </c>
    </row>
    <row r="1325" spans="1:21" ht="14.45" customHeight="1" x14ac:dyDescent="0.2">
      <c r="A1325" s="813">
        <v>12</v>
      </c>
      <c r="B1325" s="814" t="s">
        <v>1740</v>
      </c>
      <c r="C1325" s="814" t="s">
        <v>1746</v>
      </c>
      <c r="D1325" s="815" t="s">
        <v>4046</v>
      </c>
      <c r="E1325" s="816" t="s">
        <v>1772</v>
      </c>
      <c r="F1325" s="814" t="s">
        <v>1741</v>
      </c>
      <c r="G1325" s="814" t="s">
        <v>2023</v>
      </c>
      <c r="H1325" s="814" t="s">
        <v>329</v>
      </c>
      <c r="I1325" s="814" t="s">
        <v>2024</v>
      </c>
      <c r="J1325" s="814" t="s">
        <v>2025</v>
      </c>
      <c r="K1325" s="814" t="s">
        <v>2026</v>
      </c>
      <c r="L1325" s="817">
        <v>308.69</v>
      </c>
      <c r="M1325" s="817">
        <v>75937.739999999976</v>
      </c>
      <c r="N1325" s="814">
        <v>246</v>
      </c>
      <c r="O1325" s="818">
        <v>74</v>
      </c>
      <c r="P1325" s="817">
        <v>45377.429999999993</v>
      </c>
      <c r="Q1325" s="819">
        <v>0.59756097560975618</v>
      </c>
      <c r="R1325" s="814">
        <v>147</v>
      </c>
      <c r="S1325" s="819">
        <v>0.59756097560975607</v>
      </c>
      <c r="T1325" s="818">
        <v>43</v>
      </c>
      <c r="U1325" s="820">
        <v>0.58108108108108103</v>
      </c>
    </row>
    <row r="1326" spans="1:21" ht="14.45" customHeight="1" x14ac:dyDescent="0.2">
      <c r="A1326" s="813">
        <v>12</v>
      </c>
      <c r="B1326" s="814" t="s">
        <v>1740</v>
      </c>
      <c r="C1326" s="814" t="s">
        <v>1746</v>
      </c>
      <c r="D1326" s="815" t="s">
        <v>4046</v>
      </c>
      <c r="E1326" s="816" t="s">
        <v>1772</v>
      </c>
      <c r="F1326" s="814" t="s">
        <v>1741</v>
      </c>
      <c r="G1326" s="814" t="s">
        <v>2027</v>
      </c>
      <c r="H1326" s="814" t="s">
        <v>329</v>
      </c>
      <c r="I1326" s="814" t="s">
        <v>2028</v>
      </c>
      <c r="J1326" s="814" t="s">
        <v>2029</v>
      </c>
      <c r="K1326" s="814" t="s">
        <v>2030</v>
      </c>
      <c r="L1326" s="817">
        <v>0</v>
      </c>
      <c r="M1326" s="817">
        <v>0</v>
      </c>
      <c r="N1326" s="814">
        <v>1</v>
      </c>
      <c r="O1326" s="818">
        <v>1</v>
      </c>
      <c r="P1326" s="817">
        <v>0</v>
      </c>
      <c r="Q1326" s="819"/>
      <c r="R1326" s="814">
        <v>1</v>
      </c>
      <c r="S1326" s="819">
        <v>1</v>
      </c>
      <c r="T1326" s="818">
        <v>1</v>
      </c>
      <c r="U1326" s="820">
        <v>1</v>
      </c>
    </row>
    <row r="1327" spans="1:21" ht="14.45" customHeight="1" x14ac:dyDescent="0.2">
      <c r="A1327" s="813">
        <v>12</v>
      </c>
      <c r="B1327" s="814" t="s">
        <v>1740</v>
      </c>
      <c r="C1327" s="814" t="s">
        <v>1746</v>
      </c>
      <c r="D1327" s="815" t="s">
        <v>4046</v>
      </c>
      <c r="E1327" s="816" t="s">
        <v>1772</v>
      </c>
      <c r="F1327" s="814" t="s">
        <v>1741</v>
      </c>
      <c r="G1327" s="814" t="s">
        <v>2031</v>
      </c>
      <c r="H1327" s="814" t="s">
        <v>329</v>
      </c>
      <c r="I1327" s="814" t="s">
        <v>2032</v>
      </c>
      <c r="J1327" s="814" t="s">
        <v>2033</v>
      </c>
      <c r="K1327" s="814" t="s">
        <v>2034</v>
      </c>
      <c r="L1327" s="817">
        <v>0</v>
      </c>
      <c r="M1327" s="817">
        <v>0</v>
      </c>
      <c r="N1327" s="814">
        <v>100</v>
      </c>
      <c r="O1327" s="818">
        <v>51.5</v>
      </c>
      <c r="P1327" s="817">
        <v>0</v>
      </c>
      <c r="Q1327" s="819"/>
      <c r="R1327" s="814">
        <v>67</v>
      </c>
      <c r="S1327" s="819">
        <v>0.67</v>
      </c>
      <c r="T1327" s="818">
        <v>35</v>
      </c>
      <c r="U1327" s="820">
        <v>0.67961165048543692</v>
      </c>
    </row>
    <row r="1328" spans="1:21" ht="14.45" customHeight="1" x14ac:dyDescent="0.2">
      <c r="A1328" s="813">
        <v>12</v>
      </c>
      <c r="B1328" s="814" t="s">
        <v>1740</v>
      </c>
      <c r="C1328" s="814" t="s">
        <v>1746</v>
      </c>
      <c r="D1328" s="815" t="s">
        <v>4046</v>
      </c>
      <c r="E1328" s="816" t="s">
        <v>1772</v>
      </c>
      <c r="F1328" s="814" t="s">
        <v>1741</v>
      </c>
      <c r="G1328" s="814" t="s">
        <v>2031</v>
      </c>
      <c r="H1328" s="814" t="s">
        <v>329</v>
      </c>
      <c r="I1328" s="814" t="s">
        <v>2949</v>
      </c>
      <c r="J1328" s="814" t="s">
        <v>2033</v>
      </c>
      <c r="K1328" s="814" t="s">
        <v>2950</v>
      </c>
      <c r="L1328" s="817">
        <v>0</v>
      </c>
      <c r="M1328" s="817">
        <v>0</v>
      </c>
      <c r="N1328" s="814">
        <v>14</v>
      </c>
      <c r="O1328" s="818">
        <v>13.5</v>
      </c>
      <c r="P1328" s="817">
        <v>0</v>
      </c>
      <c r="Q1328" s="819"/>
      <c r="R1328" s="814">
        <v>8</v>
      </c>
      <c r="S1328" s="819">
        <v>0.5714285714285714</v>
      </c>
      <c r="T1328" s="818">
        <v>8</v>
      </c>
      <c r="U1328" s="820">
        <v>0.59259259259259256</v>
      </c>
    </row>
    <row r="1329" spans="1:21" ht="14.45" customHeight="1" x14ac:dyDescent="0.2">
      <c r="A1329" s="813">
        <v>12</v>
      </c>
      <c r="B1329" s="814" t="s">
        <v>1740</v>
      </c>
      <c r="C1329" s="814" t="s">
        <v>1746</v>
      </c>
      <c r="D1329" s="815" t="s">
        <v>4046</v>
      </c>
      <c r="E1329" s="816" t="s">
        <v>1772</v>
      </c>
      <c r="F1329" s="814" t="s">
        <v>1741</v>
      </c>
      <c r="G1329" s="814" t="s">
        <v>2031</v>
      </c>
      <c r="H1329" s="814" t="s">
        <v>329</v>
      </c>
      <c r="I1329" s="814" t="s">
        <v>3475</v>
      </c>
      <c r="J1329" s="814" t="s">
        <v>3476</v>
      </c>
      <c r="K1329" s="814" t="s">
        <v>2950</v>
      </c>
      <c r="L1329" s="817">
        <v>0</v>
      </c>
      <c r="M1329" s="817">
        <v>0</v>
      </c>
      <c r="N1329" s="814">
        <v>4</v>
      </c>
      <c r="O1329" s="818">
        <v>1</v>
      </c>
      <c r="P1329" s="817"/>
      <c r="Q1329" s="819"/>
      <c r="R1329" s="814"/>
      <c r="S1329" s="819">
        <v>0</v>
      </c>
      <c r="T1329" s="818"/>
      <c r="U1329" s="820">
        <v>0</v>
      </c>
    </row>
    <row r="1330" spans="1:21" ht="14.45" customHeight="1" x14ac:dyDescent="0.2">
      <c r="A1330" s="813">
        <v>12</v>
      </c>
      <c r="B1330" s="814" t="s">
        <v>1740</v>
      </c>
      <c r="C1330" s="814" t="s">
        <v>1746</v>
      </c>
      <c r="D1330" s="815" t="s">
        <v>4046</v>
      </c>
      <c r="E1330" s="816" t="s">
        <v>1772</v>
      </c>
      <c r="F1330" s="814" t="s">
        <v>1741</v>
      </c>
      <c r="G1330" s="814" t="s">
        <v>3477</v>
      </c>
      <c r="H1330" s="814" t="s">
        <v>329</v>
      </c>
      <c r="I1330" s="814" t="s">
        <v>3478</v>
      </c>
      <c r="J1330" s="814" t="s">
        <v>803</v>
      </c>
      <c r="K1330" s="814" t="s">
        <v>3479</v>
      </c>
      <c r="L1330" s="817">
        <v>0</v>
      </c>
      <c r="M1330" s="817">
        <v>0</v>
      </c>
      <c r="N1330" s="814">
        <v>2</v>
      </c>
      <c r="O1330" s="818">
        <v>1.5</v>
      </c>
      <c r="P1330" s="817">
        <v>0</v>
      </c>
      <c r="Q1330" s="819"/>
      <c r="R1330" s="814">
        <v>1</v>
      </c>
      <c r="S1330" s="819">
        <v>0.5</v>
      </c>
      <c r="T1330" s="818">
        <v>1</v>
      </c>
      <c r="U1330" s="820">
        <v>0.66666666666666663</v>
      </c>
    </row>
    <row r="1331" spans="1:21" ht="14.45" customHeight="1" x14ac:dyDescent="0.2">
      <c r="A1331" s="813">
        <v>12</v>
      </c>
      <c r="B1331" s="814" t="s">
        <v>1740</v>
      </c>
      <c r="C1331" s="814" t="s">
        <v>1746</v>
      </c>
      <c r="D1331" s="815" t="s">
        <v>4046</v>
      </c>
      <c r="E1331" s="816" t="s">
        <v>1772</v>
      </c>
      <c r="F1331" s="814" t="s">
        <v>1741</v>
      </c>
      <c r="G1331" s="814" t="s">
        <v>1835</v>
      </c>
      <c r="H1331" s="814" t="s">
        <v>329</v>
      </c>
      <c r="I1331" s="814" t="s">
        <v>3379</v>
      </c>
      <c r="J1331" s="814" t="s">
        <v>2735</v>
      </c>
      <c r="K1331" s="814" t="s">
        <v>3380</v>
      </c>
      <c r="L1331" s="817">
        <v>22.44</v>
      </c>
      <c r="M1331" s="817">
        <v>134.64000000000001</v>
      </c>
      <c r="N1331" s="814">
        <v>6</v>
      </c>
      <c r="O1331" s="818">
        <v>2</v>
      </c>
      <c r="P1331" s="817"/>
      <c r="Q1331" s="819">
        <v>0</v>
      </c>
      <c r="R1331" s="814"/>
      <c r="S1331" s="819">
        <v>0</v>
      </c>
      <c r="T1331" s="818"/>
      <c r="U1331" s="820">
        <v>0</v>
      </c>
    </row>
    <row r="1332" spans="1:21" ht="14.45" customHeight="1" x14ac:dyDescent="0.2">
      <c r="A1332" s="813">
        <v>12</v>
      </c>
      <c r="B1332" s="814" t="s">
        <v>1740</v>
      </c>
      <c r="C1332" s="814" t="s">
        <v>1746</v>
      </c>
      <c r="D1332" s="815" t="s">
        <v>4046</v>
      </c>
      <c r="E1332" s="816" t="s">
        <v>1772</v>
      </c>
      <c r="F1332" s="814" t="s">
        <v>1741</v>
      </c>
      <c r="G1332" s="814" t="s">
        <v>1835</v>
      </c>
      <c r="H1332" s="814" t="s">
        <v>647</v>
      </c>
      <c r="I1332" s="814" t="s">
        <v>2737</v>
      </c>
      <c r="J1332" s="814" t="s">
        <v>1837</v>
      </c>
      <c r="K1332" s="814" t="s">
        <v>2736</v>
      </c>
      <c r="L1332" s="817">
        <v>44.86</v>
      </c>
      <c r="M1332" s="817">
        <v>538.32000000000005</v>
      </c>
      <c r="N1332" s="814">
        <v>12</v>
      </c>
      <c r="O1332" s="818">
        <v>8</v>
      </c>
      <c r="P1332" s="817">
        <v>314.02000000000004</v>
      </c>
      <c r="Q1332" s="819">
        <v>0.58333333333333337</v>
      </c>
      <c r="R1332" s="814">
        <v>7</v>
      </c>
      <c r="S1332" s="819">
        <v>0.58333333333333337</v>
      </c>
      <c r="T1332" s="818">
        <v>5.5</v>
      </c>
      <c r="U1332" s="820">
        <v>0.6875</v>
      </c>
    </row>
    <row r="1333" spans="1:21" ht="14.45" customHeight="1" x14ac:dyDescent="0.2">
      <c r="A1333" s="813">
        <v>12</v>
      </c>
      <c r="B1333" s="814" t="s">
        <v>1740</v>
      </c>
      <c r="C1333" s="814" t="s">
        <v>1746</v>
      </c>
      <c r="D1333" s="815" t="s">
        <v>4046</v>
      </c>
      <c r="E1333" s="816" t="s">
        <v>1772</v>
      </c>
      <c r="F1333" s="814" t="s">
        <v>1741</v>
      </c>
      <c r="G1333" s="814" t="s">
        <v>1835</v>
      </c>
      <c r="H1333" s="814" t="s">
        <v>647</v>
      </c>
      <c r="I1333" s="814" t="s">
        <v>1836</v>
      </c>
      <c r="J1333" s="814" t="s">
        <v>1837</v>
      </c>
      <c r="K1333" s="814" t="s">
        <v>1838</v>
      </c>
      <c r="L1333" s="817">
        <v>134.61000000000001</v>
      </c>
      <c r="M1333" s="817">
        <v>3230.6400000000012</v>
      </c>
      <c r="N1333" s="814">
        <v>24</v>
      </c>
      <c r="O1333" s="818">
        <v>21.5</v>
      </c>
      <c r="P1333" s="817">
        <v>1749.9300000000007</v>
      </c>
      <c r="Q1333" s="819">
        <v>0.54166666666666674</v>
      </c>
      <c r="R1333" s="814">
        <v>13</v>
      </c>
      <c r="S1333" s="819">
        <v>0.54166666666666663</v>
      </c>
      <c r="T1333" s="818">
        <v>11.5</v>
      </c>
      <c r="U1333" s="820">
        <v>0.53488372093023251</v>
      </c>
    </row>
    <row r="1334" spans="1:21" ht="14.45" customHeight="1" x14ac:dyDescent="0.2">
      <c r="A1334" s="813">
        <v>12</v>
      </c>
      <c r="B1334" s="814" t="s">
        <v>1740</v>
      </c>
      <c r="C1334" s="814" t="s">
        <v>1746</v>
      </c>
      <c r="D1334" s="815" t="s">
        <v>4046</v>
      </c>
      <c r="E1334" s="816" t="s">
        <v>1772</v>
      </c>
      <c r="F1334" s="814" t="s">
        <v>1741</v>
      </c>
      <c r="G1334" s="814" t="s">
        <v>1835</v>
      </c>
      <c r="H1334" s="814" t="s">
        <v>647</v>
      </c>
      <c r="I1334" s="814" t="s">
        <v>3480</v>
      </c>
      <c r="J1334" s="814" t="s">
        <v>1837</v>
      </c>
      <c r="K1334" s="814" t="s">
        <v>3380</v>
      </c>
      <c r="L1334" s="817">
        <v>22.44</v>
      </c>
      <c r="M1334" s="817">
        <v>224.40000000000003</v>
      </c>
      <c r="N1334" s="814">
        <v>10</v>
      </c>
      <c r="O1334" s="818">
        <v>3</v>
      </c>
      <c r="P1334" s="817"/>
      <c r="Q1334" s="819">
        <v>0</v>
      </c>
      <c r="R1334" s="814"/>
      <c r="S1334" s="819">
        <v>0</v>
      </c>
      <c r="T1334" s="818"/>
      <c r="U1334" s="820">
        <v>0</v>
      </c>
    </row>
    <row r="1335" spans="1:21" ht="14.45" customHeight="1" x14ac:dyDescent="0.2">
      <c r="A1335" s="813">
        <v>12</v>
      </c>
      <c r="B1335" s="814" t="s">
        <v>1740</v>
      </c>
      <c r="C1335" s="814" t="s">
        <v>1746</v>
      </c>
      <c r="D1335" s="815" t="s">
        <v>4046</v>
      </c>
      <c r="E1335" s="816" t="s">
        <v>1772</v>
      </c>
      <c r="F1335" s="814" t="s">
        <v>1741</v>
      </c>
      <c r="G1335" s="814" t="s">
        <v>2044</v>
      </c>
      <c r="H1335" s="814" t="s">
        <v>329</v>
      </c>
      <c r="I1335" s="814" t="s">
        <v>2045</v>
      </c>
      <c r="J1335" s="814" t="s">
        <v>1150</v>
      </c>
      <c r="K1335" s="814" t="s">
        <v>2046</v>
      </c>
      <c r="L1335" s="817">
        <v>140.97</v>
      </c>
      <c r="M1335" s="817">
        <v>6202.6799999999985</v>
      </c>
      <c r="N1335" s="814">
        <v>44</v>
      </c>
      <c r="O1335" s="818">
        <v>23.5</v>
      </c>
      <c r="P1335" s="817">
        <v>4652.0099999999984</v>
      </c>
      <c r="Q1335" s="819">
        <v>0.74999999999999989</v>
      </c>
      <c r="R1335" s="814">
        <v>33</v>
      </c>
      <c r="S1335" s="819">
        <v>0.75</v>
      </c>
      <c r="T1335" s="818">
        <v>17.5</v>
      </c>
      <c r="U1335" s="820">
        <v>0.74468085106382975</v>
      </c>
    </row>
    <row r="1336" spans="1:21" ht="14.45" customHeight="1" x14ac:dyDescent="0.2">
      <c r="A1336" s="813">
        <v>12</v>
      </c>
      <c r="B1336" s="814" t="s">
        <v>1740</v>
      </c>
      <c r="C1336" s="814" t="s">
        <v>1746</v>
      </c>
      <c r="D1336" s="815" t="s">
        <v>4046</v>
      </c>
      <c r="E1336" s="816" t="s">
        <v>1772</v>
      </c>
      <c r="F1336" s="814" t="s">
        <v>1741</v>
      </c>
      <c r="G1336" s="814" t="s">
        <v>2044</v>
      </c>
      <c r="H1336" s="814" t="s">
        <v>329</v>
      </c>
      <c r="I1336" s="814" t="s">
        <v>2953</v>
      </c>
      <c r="J1336" s="814" t="s">
        <v>1150</v>
      </c>
      <c r="K1336" s="814" t="s">
        <v>2954</v>
      </c>
      <c r="L1336" s="817">
        <v>704.85</v>
      </c>
      <c r="M1336" s="817">
        <v>2819.4</v>
      </c>
      <c r="N1336" s="814">
        <v>4</v>
      </c>
      <c r="O1336" s="818">
        <v>2.5</v>
      </c>
      <c r="P1336" s="817">
        <v>2819.4</v>
      </c>
      <c r="Q1336" s="819">
        <v>1</v>
      </c>
      <c r="R1336" s="814">
        <v>4</v>
      </c>
      <c r="S1336" s="819">
        <v>1</v>
      </c>
      <c r="T1336" s="818">
        <v>2.5</v>
      </c>
      <c r="U1336" s="820">
        <v>1</v>
      </c>
    </row>
    <row r="1337" spans="1:21" ht="14.45" customHeight="1" x14ac:dyDescent="0.2">
      <c r="A1337" s="813">
        <v>12</v>
      </c>
      <c r="B1337" s="814" t="s">
        <v>1740</v>
      </c>
      <c r="C1337" s="814" t="s">
        <v>1746</v>
      </c>
      <c r="D1337" s="815" t="s">
        <v>4046</v>
      </c>
      <c r="E1337" s="816" t="s">
        <v>1772</v>
      </c>
      <c r="F1337" s="814" t="s">
        <v>1741</v>
      </c>
      <c r="G1337" s="814" t="s">
        <v>1825</v>
      </c>
      <c r="H1337" s="814" t="s">
        <v>647</v>
      </c>
      <c r="I1337" s="814" t="s">
        <v>1676</v>
      </c>
      <c r="J1337" s="814" t="s">
        <v>1012</v>
      </c>
      <c r="K1337" s="814" t="s">
        <v>1016</v>
      </c>
      <c r="L1337" s="817">
        <v>0</v>
      </c>
      <c r="M1337" s="817">
        <v>0</v>
      </c>
      <c r="N1337" s="814">
        <v>12</v>
      </c>
      <c r="O1337" s="818">
        <v>5.5</v>
      </c>
      <c r="P1337" s="817">
        <v>0</v>
      </c>
      <c r="Q1337" s="819"/>
      <c r="R1337" s="814">
        <v>10</v>
      </c>
      <c r="S1337" s="819">
        <v>0.83333333333333337</v>
      </c>
      <c r="T1337" s="818">
        <v>4.5</v>
      </c>
      <c r="U1337" s="820">
        <v>0.81818181818181823</v>
      </c>
    </row>
    <row r="1338" spans="1:21" ht="14.45" customHeight="1" x14ac:dyDescent="0.2">
      <c r="A1338" s="813">
        <v>12</v>
      </c>
      <c r="B1338" s="814" t="s">
        <v>1740</v>
      </c>
      <c r="C1338" s="814" t="s">
        <v>1746</v>
      </c>
      <c r="D1338" s="815" t="s">
        <v>4046</v>
      </c>
      <c r="E1338" s="816" t="s">
        <v>1772</v>
      </c>
      <c r="F1338" s="814" t="s">
        <v>1741</v>
      </c>
      <c r="G1338" s="814" t="s">
        <v>2047</v>
      </c>
      <c r="H1338" s="814" t="s">
        <v>329</v>
      </c>
      <c r="I1338" s="814" t="s">
        <v>2048</v>
      </c>
      <c r="J1338" s="814" t="s">
        <v>2049</v>
      </c>
      <c r="K1338" s="814" t="s">
        <v>640</v>
      </c>
      <c r="L1338" s="817">
        <v>1036</v>
      </c>
      <c r="M1338" s="817">
        <v>21756</v>
      </c>
      <c r="N1338" s="814">
        <v>21</v>
      </c>
      <c r="O1338" s="818">
        <v>18</v>
      </c>
      <c r="P1338" s="817">
        <v>8288</v>
      </c>
      <c r="Q1338" s="819">
        <v>0.38095238095238093</v>
      </c>
      <c r="R1338" s="814">
        <v>8</v>
      </c>
      <c r="S1338" s="819">
        <v>0.38095238095238093</v>
      </c>
      <c r="T1338" s="818">
        <v>6.5</v>
      </c>
      <c r="U1338" s="820">
        <v>0.3611111111111111</v>
      </c>
    </row>
    <row r="1339" spans="1:21" ht="14.45" customHeight="1" x14ac:dyDescent="0.2">
      <c r="A1339" s="813">
        <v>12</v>
      </c>
      <c r="B1339" s="814" t="s">
        <v>1740</v>
      </c>
      <c r="C1339" s="814" t="s">
        <v>1746</v>
      </c>
      <c r="D1339" s="815" t="s">
        <v>4046</v>
      </c>
      <c r="E1339" s="816" t="s">
        <v>1772</v>
      </c>
      <c r="F1339" s="814" t="s">
        <v>1741</v>
      </c>
      <c r="G1339" s="814" t="s">
        <v>2047</v>
      </c>
      <c r="H1339" s="814" t="s">
        <v>329</v>
      </c>
      <c r="I1339" s="814" t="s">
        <v>2050</v>
      </c>
      <c r="J1339" s="814" t="s">
        <v>2049</v>
      </c>
      <c r="K1339" s="814" t="s">
        <v>2051</v>
      </c>
      <c r="L1339" s="817">
        <v>2071.9899999999998</v>
      </c>
      <c r="M1339" s="817">
        <v>22791.89</v>
      </c>
      <c r="N1339" s="814">
        <v>11</v>
      </c>
      <c r="O1339" s="818">
        <v>8</v>
      </c>
      <c r="P1339" s="817">
        <v>10359.949999999999</v>
      </c>
      <c r="Q1339" s="819">
        <v>0.45454545454545453</v>
      </c>
      <c r="R1339" s="814">
        <v>5</v>
      </c>
      <c r="S1339" s="819">
        <v>0.45454545454545453</v>
      </c>
      <c r="T1339" s="818">
        <v>4</v>
      </c>
      <c r="U1339" s="820">
        <v>0.5</v>
      </c>
    </row>
    <row r="1340" spans="1:21" ht="14.45" customHeight="1" x14ac:dyDescent="0.2">
      <c r="A1340" s="813">
        <v>12</v>
      </c>
      <c r="B1340" s="814" t="s">
        <v>1740</v>
      </c>
      <c r="C1340" s="814" t="s">
        <v>1746</v>
      </c>
      <c r="D1340" s="815" t="s">
        <v>4046</v>
      </c>
      <c r="E1340" s="816" t="s">
        <v>1772</v>
      </c>
      <c r="F1340" s="814" t="s">
        <v>1741</v>
      </c>
      <c r="G1340" s="814" t="s">
        <v>2047</v>
      </c>
      <c r="H1340" s="814" t="s">
        <v>329</v>
      </c>
      <c r="I1340" s="814" t="s">
        <v>3481</v>
      </c>
      <c r="J1340" s="814" t="s">
        <v>3482</v>
      </c>
      <c r="K1340" s="814" t="s">
        <v>3483</v>
      </c>
      <c r="L1340" s="817">
        <v>2071.9899999999998</v>
      </c>
      <c r="M1340" s="817">
        <v>2071.9899999999998</v>
      </c>
      <c r="N1340" s="814">
        <v>1</v>
      </c>
      <c r="O1340" s="818">
        <v>1</v>
      </c>
      <c r="P1340" s="817"/>
      <c r="Q1340" s="819">
        <v>0</v>
      </c>
      <c r="R1340" s="814"/>
      <c r="S1340" s="819">
        <v>0</v>
      </c>
      <c r="T1340" s="818"/>
      <c r="U1340" s="820">
        <v>0</v>
      </c>
    </row>
    <row r="1341" spans="1:21" ht="14.45" customHeight="1" x14ac:dyDescent="0.2">
      <c r="A1341" s="813">
        <v>12</v>
      </c>
      <c r="B1341" s="814" t="s">
        <v>1740</v>
      </c>
      <c r="C1341" s="814" t="s">
        <v>1746</v>
      </c>
      <c r="D1341" s="815" t="s">
        <v>4046</v>
      </c>
      <c r="E1341" s="816" t="s">
        <v>1772</v>
      </c>
      <c r="F1341" s="814" t="s">
        <v>1741</v>
      </c>
      <c r="G1341" s="814" t="s">
        <v>2047</v>
      </c>
      <c r="H1341" s="814" t="s">
        <v>329</v>
      </c>
      <c r="I1341" s="814" t="s">
        <v>3383</v>
      </c>
      <c r="J1341" s="814" t="s">
        <v>2788</v>
      </c>
      <c r="K1341" s="814" t="s">
        <v>2051</v>
      </c>
      <c r="L1341" s="817">
        <v>2071.9899999999998</v>
      </c>
      <c r="M1341" s="817">
        <v>2071.9899999999998</v>
      </c>
      <c r="N1341" s="814">
        <v>1</v>
      </c>
      <c r="O1341" s="818">
        <v>1</v>
      </c>
      <c r="P1341" s="817">
        <v>2071.9899999999998</v>
      </c>
      <c r="Q1341" s="819">
        <v>1</v>
      </c>
      <c r="R1341" s="814">
        <v>1</v>
      </c>
      <c r="S1341" s="819">
        <v>1</v>
      </c>
      <c r="T1341" s="818">
        <v>1</v>
      </c>
      <c r="U1341" s="820">
        <v>1</v>
      </c>
    </row>
    <row r="1342" spans="1:21" ht="14.45" customHeight="1" x14ac:dyDescent="0.2">
      <c r="A1342" s="813">
        <v>12</v>
      </c>
      <c r="B1342" s="814" t="s">
        <v>1740</v>
      </c>
      <c r="C1342" s="814" t="s">
        <v>1746</v>
      </c>
      <c r="D1342" s="815" t="s">
        <v>4046</v>
      </c>
      <c r="E1342" s="816" t="s">
        <v>1772</v>
      </c>
      <c r="F1342" s="814" t="s">
        <v>1741</v>
      </c>
      <c r="G1342" s="814" t="s">
        <v>2047</v>
      </c>
      <c r="H1342" s="814" t="s">
        <v>647</v>
      </c>
      <c r="I1342" s="814" t="s">
        <v>2053</v>
      </c>
      <c r="J1342" s="814" t="s">
        <v>2054</v>
      </c>
      <c r="K1342" s="814" t="s">
        <v>640</v>
      </c>
      <c r="L1342" s="817">
        <v>1036</v>
      </c>
      <c r="M1342" s="817">
        <v>6216</v>
      </c>
      <c r="N1342" s="814">
        <v>6</v>
      </c>
      <c r="O1342" s="818">
        <v>6</v>
      </c>
      <c r="P1342" s="817">
        <v>5180</v>
      </c>
      <c r="Q1342" s="819">
        <v>0.83333333333333337</v>
      </c>
      <c r="R1342" s="814">
        <v>5</v>
      </c>
      <c r="S1342" s="819">
        <v>0.83333333333333337</v>
      </c>
      <c r="T1342" s="818">
        <v>5</v>
      </c>
      <c r="U1342" s="820">
        <v>0.83333333333333337</v>
      </c>
    </row>
    <row r="1343" spans="1:21" ht="14.45" customHeight="1" x14ac:dyDescent="0.2">
      <c r="A1343" s="813">
        <v>12</v>
      </c>
      <c r="B1343" s="814" t="s">
        <v>1740</v>
      </c>
      <c r="C1343" s="814" t="s">
        <v>1746</v>
      </c>
      <c r="D1343" s="815" t="s">
        <v>4046</v>
      </c>
      <c r="E1343" s="816" t="s">
        <v>1772</v>
      </c>
      <c r="F1343" s="814" t="s">
        <v>1741</v>
      </c>
      <c r="G1343" s="814" t="s">
        <v>2047</v>
      </c>
      <c r="H1343" s="814" t="s">
        <v>647</v>
      </c>
      <c r="I1343" s="814" t="s">
        <v>2889</v>
      </c>
      <c r="J1343" s="814" t="s">
        <v>2054</v>
      </c>
      <c r="K1343" s="814" t="s">
        <v>2051</v>
      </c>
      <c r="L1343" s="817">
        <v>3086.53</v>
      </c>
      <c r="M1343" s="817">
        <v>12346.12</v>
      </c>
      <c r="N1343" s="814">
        <v>4</v>
      </c>
      <c r="O1343" s="818">
        <v>3</v>
      </c>
      <c r="P1343" s="817">
        <v>9259.59</v>
      </c>
      <c r="Q1343" s="819">
        <v>0.75</v>
      </c>
      <c r="R1343" s="814">
        <v>3</v>
      </c>
      <c r="S1343" s="819">
        <v>0.75</v>
      </c>
      <c r="T1343" s="818">
        <v>2</v>
      </c>
      <c r="U1343" s="820">
        <v>0.66666666666666663</v>
      </c>
    </row>
    <row r="1344" spans="1:21" ht="14.45" customHeight="1" x14ac:dyDescent="0.2">
      <c r="A1344" s="813">
        <v>12</v>
      </c>
      <c r="B1344" s="814" t="s">
        <v>1740</v>
      </c>
      <c r="C1344" s="814" t="s">
        <v>1746</v>
      </c>
      <c r="D1344" s="815" t="s">
        <v>4046</v>
      </c>
      <c r="E1344" s="816" t="s">
        <v>1772</v>
      </c>
      <c r="F1344" s="814" t="s">
        <v>1741</v>
      </c>
      <c r="G1344" s="814" t="s">
        <v>1796</v>
      </c>
      <c r="H1344" s="814" t="s">
        <v>329</v>
      </c>
      <c r="I1344" s="814" t="s">
        <v>1805</v>
      </c>
      <c r="J1344" s="814" t="s">
        <v>1272</v>
      </c>
      <c r="K1344" s="814" t="s">
        <v>1806</v>
      </c>
      <c r="L1344" s="817">
        <v>0</v>
      </c>
      <c r="M1344" s="817">
        <v>0</v>
      </c>
      <c r="N1344" s="814">
        <v>58</v>
      </c>
      <c r="O1344" s="818">
        <v>35.5</v>
      </c>
      <c r="P1344" s="817">
        <v>0</v>
      </c>
      <c r="Q1344" s="819"/>
      <c r="R1344" s="814">
        <v>37</v>
      </c>
      <c r="S1344" s="819">
        <v>0.63793103448275867</v>
      </c>
      <c r="T1344" s="818">
        <v>21.5</v>
      </c>
      <c r="U1344" s="820">
        <v>0.60563380281690138</v>
      </c>
    </row>
    <row r="1345" spans="1:21" ht="14.45" customHeight="1" x14ac:dyDescent="0.2">
      <c r="A1345" s="813">
        <v>12</v>
      </c>
      <c r="B1345" s="814" t="s">
        <v>1740</v>
      </c>
      <c r="C1345" s="814" t="s">
        <v>1746</v>
      </c>
      <c r="D1345" s="815" t="s">
        <v>4046</v>
      </c>
      <c r="E1345" s="816" t="s">
        <v>1772</v>
      </c>
      <c r="F1345" s="814" t="s">
        <v>1741</v>
      </c>
      <c r="G1345" s="814" t="s">
        <v>1796</v>
      </c>
      <c r="H1345" s="814" t="s">
        <v>329</v>
      </c>
      <c r="I1345" s="814" t="s">
        <v>1805</v>
      </c>
      <c r="J1345" s="814" t="s">
        <v>1272</v>
      </c>
      <c r="K1345" s="814" t="s">
        <v>1806</v>
      </c>
      <c r="L1345" s="817">
        <v>42.54</v>
      </c>
      <c r="M1345" s="817">
        <v>4509.239999999998</v>
      </c>
      <c r="N1345" s="814">
        <v>106</v>
      </c>
      <c r="O1345" s="818">
        <v>65.5</v>
      </c>
      <c r="P1345" s="817">
        <v>2765.0999999999985</v>
      </c>
      <c r="Q1345" s="819">
        <v>0.6132075471698113</v>
      </c>
      <c r="R1345" s="814">
        <v>65</v>
      </c>
      <c r="S1345" s="819">
        <v>0.6132075471698113</v>
      </c>
      <c r="T1345" s="818">
        <v>35</v>
      </c>
      <c r="U1345" s="820">
        <v>0.53435114503816794</v>
      </c>
    </row>
    <row r="1346" spans="1:21" ht="14.45" customHeight="1" x14ac:dyDescent="0.2">
      <c r="A1346" s="813">
        <v>12</v>
      </c>
      <c r="B1346" s="814" t="s">
        <v>1740</v>
      </c>
      <c r="C1346" s="814" t="s">
        <v>1746</v>
      </c>
      <c r="D1346" s="815" t="s">
        <v>4046</v>
      </c>
      <c r="E1346" s="816" t="s">
        <v>1772</v>
      </c>
      <c r="F1346" s="814" t="s">
        <v>1741</v>
      </c>
      <c r="G1346" s="814" t="s">
        <v>1796</v>
      </c>
      <c r="H1346" s="814" t="s">
        <v>329</v>
      </c>
      <c r="I1346" s="814" t="s">
        <v>2055</v>
      </c>
      <c r="J1346" s="814" t="s">
        <v>2056</v>
      </c>
      <c r="K1346" s="814" t="s">
        <v>2057</v>
      </c>
      <c r="L1346" s="817">
        <v>33.44</v>
      </c>
      <c r="M1346" s="817">
        <v>100.32</v>
      </c>
      <c r="N1346" s="814">
        <v>3</v>
      </c>
      <c r="O1346" s="818">
        <v>3</v>
      </c>
      <c r="P1346" s="817"/>
      <c r="Q1346" s="819">
        <v>0</v>
      </c>
      <c r="R1346" s="814"/>
      <c r="S1346" s="819">
        <v>0</v>
      </c>
      <c r="T1346" s="818"/>
      <c r="U1346" s="820">
        <v>0</v>
      </c>
    </row>
    <row r="1347" spans="1:21" ht="14.45" customHeight="1" x14ac:dyDescent="0.2">
      <c r="A1347" s="813">
        <v>12</v>
      </c>
      <c r="B1347" s="814" t="s">
        <v>1740</v>
      </c>
      <c r="C1347" s="814" t="s">
        <v>1746</v>
      </c>
      <c r="D1347" s="815" t="s">
        <v>4046</v>
      </c>
      <c r="E1347" s="816" t="s">
        <v>1772</v>
      </c>
      <c r="F1347" s="814" t="s">
        <v>1741</v>
      </c>
      <c r="G1347" s="814" t="s">
        <v>2353</v>
      </c>
      <c r="H1347" s="814" t="s">
        <v>329</v>
      </c>
      <c r="I1347" s="814" t="s">
        <v>2359</v>
      </c>
      <c r="J1347" s="814" t="s">
        <v>2360</v>
      </c>
      <c r="K1347" s="814" t="s">
        <v>2358</v>
      </c>
      <c r="L1347" s="817">
        <v>0</v>
      </c>
      <c r="M1347" s="817">
        <v>0</v>
      </c>
      <c r="N1347" s="814">
        <v>1</v>
      </c>
      <c r="O1347" s="818">
        <v>1</v>
      </c>
      <c r="P1347" s="817">
        <v>0</v>
      </c>
      <c r="Q1347" s="819"/>
      <c r="R1347" s="814">
        <v>1</v>
      </c>
      <c r="S1347" s="819">
        <v>1</v>
      </c>
      <c r="T1347" s="818">
        <v>1</v>
      </c>
      <c r="U1347" s="820">
        <v>1</v>
      </c>
    </row>
    <row r="1348" spans="1:21" ht="14.45" customHeight="1" x14ac:dyDescent="0.2">
      <c r="A1348" s="813">
        <v>12</v>
      </c>
      <c r="B1348" s="814" t="s">
        <v>1740</v>
      </c>
      <c r="C1348" s="814" t="s">
        <v>1746</v>
      </c>
      <c r="D1348" s="815" t="s">
        <v>4046</v>
      </c>
      <c r="E1348" s="816" t="s">
        <v>1772</v>
      </c>
      <c r="F1348" s="814" t="s">
        <v>1741</v>
      </c>
      <c r="G1348" s="814" t="s">
        <v>2353</v>
      </c>
      <c r="H1348" s="814" t="s">
        <v>329</v>
      </c>
      <c r="I1348" s="814" t="s">
        <v>2745</v>
      </c>
      <c r="J1348" s="814" t="s">
        <v>2746</v>
      </c>
      <c r="K1348" s="814" t="s">
        <v>2358</v>
      </c>
      <c r="L1348" s="817">
        <v>0</v>
      </c>
      <c r="M1348" s="817">
        <v>0</v>
      </c>
      <c r="N1348" s="814">
        <v>6</v>
      </c>
      <c r="O1348" s="818">
        <v>4</v>
      </c>
      <c r="P1348" s="817">
        <v>0</v>
      </c>
      <c r="Q1348" s="819"/>
      <c r="R1348" s="814">
        <v>6</v>
      </c>
      <c r="S1348" s="819">
        <v>1</v>
      </c>
      <c r="T1348" s="818">
        <v>4</v>
      </c>
      <c r="U1348" s="820">
        <v>1</v>
      </c>
    </row>
    <row r="1349" spans="1:21" ht="14.45" customHeight="1" x14ac:dyDescent="0.2">
      <c r="A1349" s="813">
        <v>12</v>
      </c>
      <c r="B1349" s="814" t="s">
        <v>1740</v>
      </c>
      <c r="C1349" s="814" t="s">
        <v>1746</v>
      </c>
      <c r="D1349" s="815" t="s">
        <v>4046</v>
      </c>
      <c r="E1349" s="816" t="s">
        <v>1772</v>
      </c>
      <c r="F1349" s="814" t="s">
        <v>1741</v>
      </c>
      <c r="G1349" s="814" t="s">
        <v>2353</v>
      </c>
      <c r="H1349" s="814" t="s">
        <v>329</v>
      </c>
      <c r="I1349" s="814" t="s">
        <v>2789</v>
      </c>
      <c r="J1349" s="814" t="s">
        <v>2746</v>
      </c>
      <c r="K1349" s="814" t="s">
        <v>2790</v>
      </c>
      <c r="L1349" s="817">
        <v>0</v>
      </c>
      <c r="M1349" s="817">
        <v>0</v>
      </c>
      <c r="N1349" s="814">
        <v>1</v>
      </c>
      <c r="O1349" s="818">
        <v>1</v>
      </c>
      <c r="P1349" s="817">
        <v>0</v>
      </c>
      <c r="Q1349" s="819"/>
      <c r="R1349" s="814">
        <v>1</v>
      </c>
      <c r="S1349" s="819">
        <v>1</v>
      </c>
      <c r="T1349" s="818">
        <v>1</v>
      </c>
      <c r="U1349" s="820">
        <v>1</v>
      </c>
    </row>
    <row r="1350" spans="1:21" ht="14.45" customHeight="1" x14ac:dyDescent="0.2">
      <c r="A1350" s="813">
        <v>12</v>
      </c>
      <c r="B1350" s="814" t="s">
        <v>1740</v>
      </c>
      <c r="C1350" s="814" t="s">
        <v>1746</v>
      </c>
      <c r="D1350" s="815" t="s">
        <v>4046</v>
      </c>
      <c r="E1350" s="816" t="s">
        <v>1772</v>
      </c>
      <c r="F1350" s="814" t="s">
        <v>1741</v>
      </c>
      <c r="G1350" s="814" t="s">
        <v>2058</v>
      </c>
      <c r="H1350" s="814" t="s">
        <v>647</v>
      </c>
      <c r="I1350" s="814" t="s">
        <v>2062</v>
      </c>
      <c r="J1350" s="814" t="s">
        <v>2060</v>
      </c>
      <c r="K1350" s="814" t="s">
        <v>709</v>
      </c>
      <c r="L1350" s="817">
        <v>502.31</v>
      </c>
      <c r="M1350" s="817">
        <v>502.31</v>
      </c>
      <c r="N1350" s="814">
        <v>1</v>
      </c>
      <c r="O1350" s="818">
        <v>1</v>
      </c>
      <c r="P1350" s="817">
        <v>502.31</v>
      </c>
      <c r="Q1350" s="819">
        <v>1</v>
      </c>
      <c r="R1350" s="814">
        <v>1</v>
      </c>
      <c r="S1350" s="819">
        <v>1</v>
      </c>
      <c r="T1350" s="818">
        <v>1</v>
      </c>
      <c r="U1350" s="820">
        <v>1</v>
      </c>
    </row>
    <row r="1351" spans="1:21" ht="14.45" customHeight="1" x14ac:dyDescent="0.2">
      <c r="A1351" s="813">
        <v>12</v>
      </c>
      <c r="B1351" s="814" t="s">
        <v>1740</v>
      </c>
      <c r="C1351" s="814" t="s">
        <v>1746</v>
      </c>
      <c r="D1351" s="815" t="s">
        <v>4046</v>
      </c>
      <c r="E1351" s="816" t="s">
        <v>1772</v>
      </c>
      <c r="F1351" s="814" t="s">
        <v>1741</v>
      </c>
      <c r="G1351" s="814" t="s">
        <v>2063</v>
      </c>
      <c r="H1351" s="814" t="s">
        <v>647</v>
      </c>
      <c r="I1351" s="814" t="s">
        <v>1553</v>
      </c>
      <c r="J1351" s="814" t="s">
        <v>819</v>
      </c>
      <c r="K1351" s="814" t="s">
        <v>1554</v>
      </c>
      <c r="L1351" s="817">
        <v>44.86</v>
      </c>
      <c r="M1351" s="817">
        <v>493.46000000000004</v>
      </c>
      <c r="N1351" s="814">
        <v>11</v>
      </c>
      <c r="O1351" s="818">
        <v>9.5</v>
      </c>
      <c r="P1351" s="817">
        <v>314.02000000000004</v>
      </c>
      <c r="Q1351" s="819">
        <v>0.63636363636363635</v>
      </c>
      <c r="R1351" s="814">
        <v>7</v>
      </c>
      <c r="S1351" s="819">
        <v>0.63636363636363635</v>
      </c>
      <c r="T1351" s="818">
        <v>6</v>
      </c>
      <c r="U1351" s="820">
        <v>0.63157894736842102</v>
      </c>
    </row>
    <row r="1352" spans="1:21" ht="14.45" customHeight="1" x14ac:dyDescent="0.2">
      <c r="A1352" s="813">
        <v>12</v>
      </c>
      <c r="B1352" s="814" t="s">
        <v>1740</v>
      </c>
      <c r="C1352" s="814" t="s">
        <v>1746</v>
      </c>
      <c r="D1352" s="815" t="s">
        <v>4046</v>
      </c>
      <c r="E1352" s="816" t="s">
        <v>1772</v>
      </c>
      <c r="F1352" s="814" t="s">
        <v>1741</v>
      </c>
      <c r="G1352" s="814" t="s">
        <v>2063</v>
      </c>
      <c r="H1352" s="814" t="s">
        <v>329</v>
      </c>
      <c r="I1352" s="814" t="s">
        <v>2064</v>
      </c>
      <c r="J1352" s="814" t="s">
        <v>2065</v>
      </c>
      <c r="K1352" s="814" t="s">
        <v>2066</v>
      </c>
      <c r="L1352" s="817">
        <v>149.55000000000001</v>
      </c>
      <c r="M1352" s="817">
        <v>4636.05</v>
      </c>
      <c r="N1352" s="814">
        <v>31</v>
      </c>
      <c r="O1352" s="818">
        <v>26.5</v>
      </c>
      <c r="P1352" s="817">
        <v>1944.1499999999996</v>
      </c>
      <c r="Q1352" s="819">
        <v>0.41935483870967732</v>
      </c>
      <c r="R1352" s="814">
        <v>13</v>
      </c>
      <c r="S1352" s="819">
        <v>0.41935483870967744</v>
      </c>
      <c r="T1352" s="818">
        <v>12</v>
      </c>
      <c r="U1352" s="820">
        <v>0.45283018867924529</v>
      </c>
    </row>
    <row r="1353" spans="1:21" ht="14.45" customHeight="1" x14ac:dyDescent="0.2">
      <c r="A1353" s="813">
        <v>12</v>
      </c>
      <c r="B1353" s="814" t="s">
        <v>1740</v>
      </c>
      <c r="C1353" s="814" t="s">
        <v>1746</v>
      </c>
      <c r="D1353" s="815" t="s">
        <v>4046</v>
      </c>
      <c r="E1353" s="816" t="s">
        <v>1772</v>
      </c>
      <c r="F1353" s="814" t="s">
        <v>1741</v>
      </c>
      <c r="G1353" s="814" t="s">
        <v>2063</v>
      </c>
      <c r="H1353" s="814" t="s">
        <v>647</v>
      </c>
      <c r="I1353" s="814" t="s">
        <v>2067</v>
      </c>
      <c r="J1353" s="814" t="s">
        <v>819</v>
      </c>
      <c r="K1353" s="814" t="s">
        <v>2068</v>
      </c>
      <c r="L1353" s="817">
        <v>134.61000000000001</v>
      </c>
      <c r="M1353" s="817">
        <v>28133.490000000038</v>
      </c>
      <c r="N1353" s="814">
        <v>209</v>
      </c>
      <c r="O1353" s="818">
        <v>191.5</v>
      </c>
      <c r="P1353" s="817">
        <v>13326.390000000016</v>
      </c>
      <c r="Q1353" s="819">
        <v>0.47368421052631571</v>
      </c>
      <c r="R1353" s="814">
        <v>99</v>
      </c>
      <c r="S1353" s="819">
        <v>0.47368421052631576</v>
      </c>
      <c r="T1353" s="818">
        <v>89.5</v>
      </c>
      <c r="U1353" s="820">
        <v>0.46736292428198434</v>
      </c>
    </row>
    <row r="1354" spans="1:21" ht="14.45" customHeight="1" x14ac:dyDescent="0.2">
      <c r="A1354" s="813">
        <v>12</v>
      </c>
      <c r="B1354" s="814" t="s">
        <v>1740</v>
      </c>
      <c r="C1354" s="814" t="s">
        <v>1746</v>
      </c>
      <c r="D1354" s="815" t="s">
        <v>4046</v>
      </c>
      <c r="E1354" s="816" t="s">
        <v>1772</v>
      </c>
      <c r="F1354" s="814" t="s">
        <v>1741</v>
      </c>
      <c r="G1354" s="814" t="s">
        <v>2063</v>
      </c>
      <c r="H1354" s="814" t="s">
        <v>329</v>
      </c>
      <c r="I1354" s="814" t="s">
        <v>3484</v>
      </c>
      <c r="J1354" s="814" t="s">
        <v>2070</v>
      </c>
      <c r="K1354" s="814" t="s">
        <v>2957</v>
      </c>
      <c r="L1354" s="817">
        <v>149.55000000000001</v>
      </c>
      <c r="M1354" s="817">
        <v>299.10000000000002</v>
      </c>
      <c r="N1354" s="814">
        <v>2</v>
      </c>
      <c r="O1354" s="818">
        <v>2</v>
      </c>
      <c r="P1354" s="817"/>
      <c r="Q1354" s="819">
        <v>0</v>
      </c>
      <c r="R1354" s="814"/>
      <c r="S1354" s="819">
        <v>0</v>
      </c>
      <c r="T1354" s="818"/>
      <c r="U1354" s="820">
        <v>0</v>
      </c>
    </row>
    <row r="1355" spans="1:21" ht="14.45" customHeight="1" x14ac:dyDescent="0.2">
      <c r="A1355" s="813">
        <v>12</v>
      </c>
      <c r="B1355" s="814" t="s">
        <v>1740</v>
      </c>
      <c r="C1355" s="814" t="s">
        <v>1746</v>
      </c>
      <c r="D1355" s="815" t="s">
        <v>4046</v>
      </c>
      <c r="E1355" s="816" t="s">
        <v>1772</v>
      </c>
      <c r="F1355" s="814" t="s">
        <v>1741</v>
      </c>
      <c r="G1355" s="814" t="s">
        <v>2063</v>
      </c>
      <c r="H1355" s="814" t="s">
        <v>329</v>
      </c>
      <c r="I1355" s="814" t="s">
        <v>2958</v>
      </c>
      <c r="J1355" s="814" t="s">
        <v>2959</v>
      </c>
      <c r="K1355" s="814" t="s">
        <v>2371</v>
      </c>
      <c r="L1355" s="817">
        <v>333.68</v>
      </c>
      <c r="M1355" s="817">
        <v>333.68</v>
      </c>
      <c r="N1355" s="814">
        <v>1</v>
      </c>
      <c r="O1355" s="818">
        <v>0.5</v>
      </c>
      <c r="P1355" s="817"/>
      <c r="Q1355" s="819">
        <v>0</v>
      </c>
      <c r="R1355" s="814"/>
      <c r="S1355" s="819">
        <v>0</v>
      </c>
      <c r="T1355" s="818"/>
      <c r="U1355" s="820">
        <v>0</v>
      </c>
    </row>
    <row r="1356" spans="1:21" ht="14.45" customHeight="1" x14ac:dyDescent="0.2">
      <c r="A1356" s="813">
        <v>12</v>
      </c>
      <c r="B1356" s="814" t="s">
        <v>1740</v>
      </c>
      <c r="C1356" s="814" t="s">
        <v>1746</v>
      </c>
      <c r="D1356" s="815" t="s">
        <v>4046</v>
      </c>
      <c r="E1356" s="816" t="s">
        <v>1772</v>
      </c>
      <c r="F1356" s="814" t="s">
        <v>1741</v>
      </c>
      <c r="G1356" s="814" t="s">
        <v>2063</v>
      </c>
      <c r="H1356" s="814" t="s">
        <v>329</v>
      </c>
      <c r="I1356" s="814" t="s">
        <v>3485</v>
      </c>
      <c r="J1356" s="814" t="s">
        <v>2070</v>
      </c>
      <c r="K1356" s="814" t="s">
        <v>3486</v>
      </c>
      <c r="L1356" s="817">
        <v>149.55000000000001</v>
      </c>
      <c r="M1356" s="817">
        <v>149.55000000000001</v>
      </c>
      <c r="N1356" s="814">
        <v>1</v>
      </c>
      <c r="O1356" s="818">
        <v>1</v>
      </c>
      <c r="P1356" s="817"/>
      <c r="Q1356" s="819">
        <v>0</v>
      </c>
      <c r="R1356" s="814"/>
      <c r="S1356" s="819">
        <v>0</v>
      </c>
      <c r="T1356" s="818"/>
      <c r="U1356" s="820">
        <v>0</v>
      </c>
    </row>
    <row r="1357" spans="1:21" ht="14.45" customHeight="1" x14ac:dyDescent="0.2">
      <c r="A1357" s="813">
        <v>12</v>
      </c>
      <c r="B1357" s="814" t="s">
        <v>1740</v>
      </c>
      <c r="C1357" s="814" t="s">
        <v>1746</v>
      </c>
      <c r="D1357" s="815" t="s">
        <v>4046</v>
      </c>
      <c r="E1357" s="816" t="s">
        <v>1772</v>
      </c>
      <c r="F1357" s="814" t="s">
        <v>1741</v>
      </c>
      <c r="G1357" s="814" t="s">
        <v>2063</v>
      </c>
      <c r="H1357" s="814" t="s">
        <v>329</v>
      </c>
      <c r="I1357" s="814" t="s">
        <v>3487</v>
      </c>
      <c r="J1357" s="814" t="s">
        <v>2748</v>
      </c>
      <c r="K1357" s="814" t="s">
        <v>2068</v>
      </c>
      <c r="L1357" s="817">
        <v>300.31</v>
      </c>
      <c r="M1357" s="817">
        <v>300.31</v>
      </c>
      <c r="N1357" s="814">
        <v>1</v>
      </c>
      <c r="O1357" s="818">
        <v>1</v>
      </c>
      <c r="P1357" s="817">
        <v>300.31</v>
      </c>
      <c r="Q1357" s="819">
        <v>1</v>
      </c>
      <c r="R1357" s="814">
        <v>1</v>
      </c>
      <c r="S1357" s="819">
        <v>1</v>
      </c>
      <c r="T1357" s="818">
        <v>1</v>
      </c>
      <c r="U1357" s="820">
        <v>1</v>
      </c>
    </row>
    <row r="1358" spans="1:21" ht="14.45" customHeight="1" x14ac:dyDescent="0.2">
      <c r="A1358" s="813">
        <v>12</v>
      </c>
      <c r="B1358" s="814" t="s">
        <v>1740</v>
      </c>
      <c r="C1358" s="814" t="s">
        <v>1746</v>
      </c>
      <c r="D1358" s="815" t="s">
        <v>4046</v>
      </c>
      <c r="E1358" s="816" t="s">
        <v>1772</v>
      </c>
      <c r="F1358" s="814" t="s">
        <v>1741</v>
      </c>
      <c r="G1358" s="814" t="s">
        <v>1807</v>
      </c>
      <c r="H1358" s="814" t="s">
        <v>329</v>
      </c>
      <c r="I1358" s="814" t="s">
        <v>2072</v>
      </c>
      <c r="J1358" s="814" t="s">
        <v>2073</v>
      </c>
      <c r="K1358" s="814" t="s">
        <v>1810</v>
      </c>
      <c r="L1358" s="817">
        <v>659.9</v>
      </c>
      <c r="M1358" s="817">
        <v>3959.3999999999996</v>
      </c>
      <c r="N1358" s="814">
        <v>6</v>
      </c>
      <c r="O1358" s="818">
        <v>6</v>
      </c>
      <c r="P1358" s="817">
        <v>1979.6999999999998</v>
      </c>
      <c r="Q1358" s="819">
        <v>0.5</v>
      </c>
      <c r="R1358" s="814">
        <v>3</v>
      </c>
      <c r="S1358" s="819">
        <v>0.5</v>
      </c>
      <c r="T1358" s="818">
        <v>3</v>
      </c>
      <c r="U1358" s="820">
        <v>0.5</v>
      </c>
    </row>
    <row r="1359" spans="1:21" ht="14.45" customHeight="1" x14ac:dyDescent="0.2">
      <c r="A1359" s="813">
        <v>12</v>
      </c>
      <c r="B1359" s="814" t="s">
        <v>1740</v>
      </c>
      <c r="C1359" s="814" t="s">
        <v>1746</v>
      </c>
      <c r="D1359" s="815" t="s">
        <v>4046</v>
      </c>
      <c r="E1359" s="816" t="s">
        <v>1772</v>
      </c>
      <c r="F1359" s="814" t="s">
        <v>1741</v>
      </c>
      <c r="G1359" s="814" t="s">
        <v>1807</v>
      </c>
      <c r="H1359" s="814" t="s">
        <v>647</v>
      </c>
      <c r="I1359" s="814" t="s">
        <v>1808</v>
      </c>
      <c r="J1359" s="814" t="s">
        <v>1809</v>
      </c>
      <c r="K1359" s="814" t="s">
        <v>1810</v>
      </c>
      <c r="L1359" s="817">
        <v>659.9</v>
      </c>
      <c r="M1359" s="817">
        <v>99644.90000000014</v>
      </c>
      <c r="N1359" s="814">
        <v>151</v>
      </c>
      <c r="O1359" s="818">
        <v>140</v>
      </c>
      <c r="P1359" s="817">
        <v>55431.600000000079</v>
      </c>
      <c r="Q1359" s="819">
        <v>0.55629139072847678</v>
      </c>
      <c r="R1359" s="814">
        <v>84</v>
      </c>
      <c r="S1359" s="819">
        <v>0.55629139072847678</v>
      </c>
      <c r="T1359" s="818">
        <v>76.5</v>
      </c>
      <c r="U1359" s="820">
        <v>0.54642857142857137</v>
      </c>
    </row>
    <row r="1360" spans="1:21" ht="14.45" customHeight="1" x14ac:dyDescent="0.2">
      <c r="A1360" s="813">
        <v>12</v>
      </c>
      <c r="B1360" s="814" t="s">
        <v>1740</v>
      </c>
      <c r="C1360" s="814" t="s">
        <v>1746</v>
      </c>
      <c r="D1360" s="815" t="s">
        <v>4046</v>
      </c>
      <c r="E1360" s="816" t="s">
        <v>1772</v>
      </c>
      <c r="F1360" s="814" t="s">
        <v>1741</v>
      </c>
      <c r="G1360" s="814" t="s">
        <v>1807</v>
      </c>
      <c r="H1360" s="814" t="s">
        <v>329</v>
      </c>
      <c r="I1360" s="814" t="s">
        <v>2074</v>
      </c>
      <c r="J1360" s="814" t="s">
        <v>2073</v>
      </c>
      <c r="K1360" s="814" t="s">
        <v>1810</v>
      </c>
      <c r="L1360" s="817">
        <v>659.9</v>
      </c>
      <c r="M1360" s="817">
        <v>659.9</v>
      </c>
      <c r="N1360" s="814">
        <v>1</v>
      </c>
      <c r="O1360" s="818">
        <v>1</v>
      </c>
      <c r="P1360" s="817">
        <v>659.9</v>
      </c>
      <c r="Q1360" s="819">
        <v>1</v>
      </c>
      <c r="R1360" s="814">
        <v>1</v>
      </c>
      <c r="S1360" s="819">
        <v>1</v>
      </c>
      <c r="T1360" s="818">
        <v>1</v>
      </c>
      <c r="U1360" s="820">
        <v>1</v>
      </c>
    </row>
    <row r="1361" spans="1:21" ht="14.45" customHeight="1" x14ac:dyDescent="0.2">
      <c r="A1361" s="813">
        <v>12</v>
      </c>
      <c r="B1361" s="814" t="s">
        <v>1740</v>
      </c>
      <c r="C1361" s="814" t="s">
        <v>1746</v>
      </c>
      <c r="D1361" s="815" t="s">
        <v>4046</v>
      </c>
      <c r="E1361" s="816" t="s">
        <v>1772</v>
      </c>
      <c r="F1361" s="814" t="s">
        <v>1741</v>
      </c>
      <c r="G1361" s="814" t="s">
        <v>3488</v>
      </c>
      <c r="H1361" s="814" t="s">
        <v>329</v>
      </c>
      <c r="I1361" s="814" t="s">
        <v>3489</v>
      </c>
      <c r="J1361" s="814" t="s">
        <v>3490</v>
      </c>
      <c r="K1361" s="814" t="s">
        <v>2003</v>
      </c>
      <c r="L1361" s="817">
        <v>44.86</v>
      </c>
      <c r="M1361" s="817">
        <v>224.29999999999998</v>
      </c>
      <c r="N1361" s="814">
        <v>5</v>
      </c>
      <c r="O1361" s="818">
        <v>2</v>
      </c>
      <c r="P1361" s="817"/>
      <c r="Q1361" s="819">
        <v>0</v>
      </c>
      <c r="R1361" s="814"/>
      <c r="S1361" s="819">
        <v>0</v>
      </c>
      <c r="T1361" s="818"/>
      <c r="U1361" s="820">
        <v>0</v>
      </c>
    </row>
    <row r="1362" spans="1:21" ht="14.45" customHeight="1" x14ac:dyDescent="0.2">
      <c r="A1362" s="813">
        <v>12</v>
      </c>
      <c r="B1362" s="814" t="s">
        <v>1740</v>
      </c>
      <c r="C1362" s="814" t="s">
        <v>1746</v>
      </c>
      <c r="D1362" s="815" t="s">
        <v>4046</v>
      </c>
      <c r="E1362" s="816" t="s">
        <v>1772</v>
      </c>
      <c r="F1362" s="814" t="s">
        <v>1741</v>
      </c>
      <c r="G1362" s="814" t="s">
        <v>2372</v>
      </c>
      <c r="H1362" s="814" t="s">
        <v>329</v>
      </c>
      <c r="I1362" s="814" t="s">
        <v>3491</v>
      </c>
      <c r="J1362" s="814" t="s">
        <v>3492</v>
      </c>
      <c r="K1362" s="814" t="s">
        <v>3493</v>
      </c>
      <c r="L1362" s="817">
        <v>172.16</v>
      </c>
      <c r="M1362" s="817">
        <v>516.48</v>
      </c>
      <c r="N1362" s="814">
        <v>3</v>
      </c>
      <c r="O1362" s="818">
        <v>1</v>
      </c>
      <c r="P1362" s="817"/>
      <c r="Q1362" s="819">
        <v>0</v>
      </c>
      <c r="R1362" s="814"/>
      <c r="S1362" s="819">
        <v>0</v>
      </c>
      <c r="T1362" s="818"/>
      <c r="U1362" s="820">
        <v>0</v>
      </c>
    </row>
    <row r="1363" spans="1:21" ht="14.45" customHeight="1" x14ac:dyDescent="0.2">
      <c r="A1363" s="813">
        <v>12</v>
      </c>
      <c r="B1363" s="814" t="s">
        <v>1740</v>
      </c>
      <c r="C1363" s="814" t="s">
        <v>1746</v>
      </c>
      <c r="D1363" s="815" t="s">
        <v>4046</v>
      </c>
      <c r="E1363" s="816" t="s">
        <v>1772</v>
      </c>
      <c r="F1363" s="814" t="s">
        <v>1741</v>
      </c>
      <c r="G1363" s="814" t="s">
        <v>2372</v>
      </c>
      <c r="H1363" s="814" t="s">
        <v>329</v>
      </c>
      <c r="I1363" s="814" t="s">
        <v>2791</v>
      </c>
      <c r="J1363" s="814" t="s">
        <v>2792</v>
      </c>
      <c r="K1363" s="814" t="s">
        <v>2793</v>
      </c>
      <c r="L1363" s="817">
        <v>245.43</v>
      </c>
      <c r="M1363" s="817">
        <v>1227.1500000000001</v>
      </c>
      <c r="N1363" s="814">
        <v>5</v>
      </c>
      <c r="O1363" s="818">
        <v>3</v>
      </c>
      <c r="P1363" s="817">
        <v>245.43</v>
      </c>
      <c r="Q1363" s="819">
        <v>0.19999999999999998</v>
      </c>
      <c r="R1363" s="814">
        <v>1</v>
      </c>
      <c r="S1363" s="819">
        <v>0.2</v>
      </c>
      <c r="T1363" s="818">
        <v>1</v>
      </c>
      <c r="U1363" s="820">
        <v>0.33333333333333331</v>
      </c>
    </row>
    <row r="1364" spans="1:21" ht="14.45" customHeight="1" x14ac:dyDescent="0.2">
      <c r="A1364" s="813">
        <v>12</v>
      </c>
      <c r="B1364" s="814" t="s">
        <v>1740</v>
      </c>
      <c r="C1364" s="814" t="s">
        <v>1746</v>
      </c>
      <c r="D1364" s="815" t="s">
        <v>4046</v>
      </c>
      <c r="E1364" s="816" t="s">
        <v>1772</v>
      </c>
      <c r="F1364" s="814" t="s">
        <v>1741</v>
      </c>
      <c r="G1364" s="814" t="s">
        <v>2372</v>
      </c>
      <c r="H1364" s="814" t="s">
        <v>329</v>
      </c>
      <c r="I1364" s="814" t="s">
        <v>2379</v>
      </c>
      <c r="J1364" s="814" t="s">
        <v>2380</v>
      </c>
      <c r="K1364" s="814" t="s">
        <v>2381</v>
      </c>
      <c r="L1364" s="817">
        <v>294.39</v>
      </c>
      <c r="M1364" s="817">
        <v>883.17</v>
      </c>
      <c r="N1364" s="814">
        <v>3</v>
      </c>
      <c r="O1364" s="818">
        <v>1</v>
      </c>
      <c r="P1364" s="817"/>
      <c r="Q1364" s="819">
        <v>0</v>
      </c>
      <c r="R1364" s="814"/>
      <c r="S1364" s="819">
        <v>0</v>
      </c>
      <c r="T1364" s="818"/>
      <c r="U1364" s="820">
        <v>0</v>
      </c>
    </row>
    <row r="1365" spans="1:21" ht="14.45" customHeight="1" x14ac:dyDescent="0.2">
      <c r="A1365" s="813">
        <v>12</v>
      </c>
      <c r="B1365" s="814" t="s">
        <v>1740</v>
      </c>
      <c r="C1365" s="814" t="s">
        <v>1746</v>
      </c>
      <c r="D1365" s="815" t="s">
        <v>4046</v>
      </c>
      <c r="E1365" s="816" t="s">
        <v>1772</v>
      </c>
      <c r="F1365" s="814" t="s">
        <v>1741</v>
      </c>
      <c r="G1365" s="814" t="s">
        <v>3384</v>
      </c>
      <c r="H1365" s="814" t="s">
        <v>329</v>
      </c>
      <c r="I1365" s="814" t="s">
        <v>3385</v>
      </c>
      <c r="J1365" s="814" t="s">
        <v>3386</v>
      </c>
      <c r="K1365" s="814" t="s">
        <v>1926</v>
      </c>
      <c r="L1365" s="817">
        <v>38.56</v>
      </c>
      <c r="M1365" s="817">
        <v>77.12</v>
      </c>
      <c r="N1365" s="814">
        <v>2</v>
      </c>
      <c r="O1365" s="818">
        <v>1.5</v>
      </c>
      <c r="P1365" s="817"/>
      <c r="Q1365" s="819">
        <v>0</v>
      </c>
      <c r="R1365" s="814"/>
      <c r="S1365" s="819">
        <v>0</v>
      </c>
      <c r="T1365" s="818"/>
      <c r="U1365" s="820">
        <v>0</v>
      </c>
    </row>
    <row r="1366" spans="1:21" ht="14.45" customHeight="1" x14ac:dyDescent="0.2">
      <c r="A1366" s="813">
        <v>12</v>
      </c>
      <c r="B1366" s="814" t="s">
        <v>1740</v>
      </c>
      <c r="C1366" s="814" t="s">
        <v>1746</v>
      </c>
      <c r="D1366" s="815" t="s">
        <v>4046</v>
      </c>
      <c r="E1366" s="816" t="s">
        <v>1772</v>
      </c>
      <c r="F1366" s="814" t="s">
        <v>1741</v>
      </c>
      <c r="G1366" s="814" t="s">
        <v>2564</v>
      </c>
      <c r="H1366" s="814" t="s">
        <v>329</v>
      </c>
      <c r="I1366" s="814" t="s">
        <v>3494</v>
      </c>
      <c r="J1366" s="814" t="s">
        <v>1107</v>
      </c>
      <c r="K1366" s="814" t="s">
        <v>3495</v>
      </c>
      <c r="L1366" s="817">
        <v>33.4</v>
      </c>
      <c r="M1366" s="817">
        <v>66.8</v>
      </c>
      <c r="N1366" s="814">
        <v>2</v>
      </c>
      <c r="O1366" s="818">
        <v>1</v>
      </c>
      <c r="P1366" s="817">
        <v>66.8</v>
      </c>
      <c r="Q1366" s="819">
        <v>1</v>
      </c>
      <c r="R1366" s="814">
        <v>2</v>
      </c>
      <c r="S1366" s="819">
        <v>1</v>
      </c>
      <c r="T1366" s="818">
        <v>1</v>
      </c>
      <c r="U1366" s="820">
        <v>1</v>
      </c>
    </row>
    <row r="1367" spans="1:21" ht="14.45" customHeight="1" x14ac:dyDescent="0.2">
      <c r="A1367" s="813">
        <v>12</v>
      </c>
      <c r="B1367" s="814" t="s">
        <v>1740</v>
      </c>
      <c r="C1367" s="814" t="s">
        <v>1746</v>
      </c>
      <c r="D1367" s="815" t="s">
        <v>4046</v>
      </c>
      <c r="E1367" s="816" t="s">
        <v>1772</v>
      </c>
      <c r="F1367" s="814" t="s">
        <v>1741</v>
      </c>
      <c r="G1367" s="814" t="s">
        <v>2079</v>
      </c>
      <c r="H1367" s="814" t="s">
        <v>329</v>
      </c>
      <c r="I1367" s="814" t="s">
        <v>2896</v>
      </c>
      <c r="J1367" s="814" t="s">
        <v>2081</v>
      </c>
      <c r="K1367" s="814" t="s">
        <v>2897</v>
      </c>
      <c r="L1367" s="817">
        <v>134.82</v>
      </c>
      <c r="M1367" s="817">
        <v>1483.02</v>
      </c>
      <c r="N1367" s="814">
        <v>11</v>
      </c>
      <c r="O1367" s="818">
        <v>4.5</v>
      </c>
      <c r="P1367" s="817">
        <v>404.46</v>
      </c>
      <c r="Q1367" s="819">
        <v>0.27272727272727271</v>
      </c>
      <c r="R1367" s="814">
        <v>3</v>
      </c>
      <c r="S1367" s="819">
        <v>0.27272727272727271</v>
      </c>
      <c r="T1367" s="818">
        <v>0.5</v>
      </c>
      <c r="U1367" s="820">
        <v>0.1111111111111111</v>
      </c>
    </row>
    <row r="1368" spans="1:21" ht="14.45" customHeight="1" x14ac:dyDescent="0.2">
      <c r="A1368" s="813">
        <v>12</v>
      </c>
      <c r="B1368" s="814" t="s">
        <v>1740</v>
      </c>
      <c r="C1368" s="814" t="s">
        <v>1746</v>
      </c>
      <c r="D1368" s="815" t="s">
        <v>4046</v>
      </c>
      <c r="E1368" s="816" t="s">
        <v>1772</v>
      </c>
      <c r="F1368" s="814" t="s">
        <v>1741</v>
      </c>
      <c r="G1368" s="814" t="s">
        <v>2079</v>
      </c>
      <c r="H1368" s="814" t="s">
        <v>329</v>
      </c>
      <c r="I1368" s="814" t="s">
        <v>2080</v>
      </c>
      <c r="J1368" s="814" t="s">
        <v>2081</v>
      </c>
      <c r="K1368" s="814" t="s">
        <v>2082</v>
      </c>
      <c r="L1368" s="817">
        <v>224.69</v>
      </c>
      <c r="M1368" s="817">
        <v>3819.73</v>
      </c>
      <c r="N1368" s="814">
        <v>17</v>
      </c>
      <c r="O1368" s="818">
        <v>6.5</v>
      </c>
      <c r="P1368" s="817">
        <v>1348.1399999999999</v>
      </c>
      <c r="Q1368" s="819">
        <v>0.3529411764705882</v>
      </c>
      <c r="R1368" s="814">
        <v>6</v>
      </c>
      <c r="S1368" s="819">
        <v>0.35294117647058826</v>
      </c>
      <c r="T1368" s="818">
        <v>2</v>
      </c>
      <c r="U1368" s="820">
        <v>0.30769230769230771</v>
      </c>
    </row>
    <row r="1369" spans="1:21" ht="14.45" customHeight="1" x14ac:dyDescent="0.2">
      <c r="A1369" s="813">
        <v>12</v>
      </c>
      <c r="B1369" s="814" t="s">
        <v>1740</v>
      </c>
      <c r="C1369" s="814" t="s">
        <v>1746</v>
      </c>
      <c r="D1369" s="815" t="s">
        <v>4046</v>
      </c>
      <c r="E1369" s="816" t="s">
        <v>1772</v>
      </c>
      <c r="F1369" s="814" t="s">
        <v>1741</v>
      </c>
      <c r="G1369" s="814" t="s">
        <v>2079</v>
      </c>
      <c r="H1369" s="814" t="s">
        <v>329</v>
      </c>
      <c r="I1369" s="814" t="s">
        <v>3496</v>
      </c>
      <c r="J1369" s="814" t="s">
        <v>2081</v>
      </c>
      <c r="K1369" s="814" t="s">
        <v>3497</v>
      </c>
      <c r="L1369" s="817">
        <v>224.69</v>
      </c>
      <c r="M1369" s="817">
        <v>898.76</v>
      </c>
      <c r="N1369" s="814">
        <v>4</v>
      </c>
      <c r="O1369" s="818">
        <v>3.5</v>
      </c>
      <c r="P1369" s="817">
        <v>449.38</v>
      </c>
      <c r="Q1369" s="819">
        <v>0.5</v>
      </c>
      <c r="R1369" s="814">
        <v>2</v>
      </c>
      <c r="S1369" s="819">
        <v>0.5</v>
      </c>
      <c r="T1369" s="818">
        <v>2</v>
      </c>
      <c r="U1369" s="820">
        <v>0.5714285714285714</v>
      </c>
    </row>
    <row r="1370" spans="1:21" ht="14.45" customHeight="1" x14ac:dyDescent="0.2">
      <c r="A1370" s="813">
        <v>12</v>
      </c>
      <c r="B1370" s="814" t="s">
        <v>1740</v>
      </c>
      <c r="C1370" s="814" t="s">
        <v>1746</v>
      </c>
      <c r="D1370" s="815" t="s">
        <v>4046</v>
      </c>
      <c r="E1370" s="816" t="s">
        <v>1772</v>
      </c>
      <c r="F1370" s="814" t="s">
        <v>1741</v>
      </c>
      <c r="G1370" s="814" t="s">
        <v>2079</v>
      </c>
      <c r="H1370" s="814" t="s">
        <v>329</v>
      </c>
      <c r="I1370" s="814" t="s">
        <v>3390</v>
      </c>
      <c r="J1370" s="814" t="s">
        <v>2081</v>
      </c>
      <c r="K1370" s="814" t="s">
        <v>2020</v>
      </c>
      <c r="L1370" s="817">
        <v>67.41</v>
      </c>
      <c r="M1370" s="817">
        <v>741.51</v>
      </c>
      <c r="N1370" s="814">
        <v>11</v>
      </c>
      <c r="O1370" s="818">
        <v>3.5</v>
      </c>
      <c r="P1370" s="817">
        <v>471.86999999999995</v>
      </c>
      <c r="Q1370" s="819">
        <v>0.63636363636363635</v>
      </c>
      <c r="R1370" s="814">
        <v>7</v>
      </c>
      <c r="S1370" s="819">
        <v>0.63636363636363635</v>
      </c>
      <c r="T1370" s="818">
        <v>2</v>
      </c>
      <c r="U1370" s="820">
        <v>0.5714285714285714</v>
      </c>
    </row>
    <row r="1371" spans="1:21" ht="14.45" customHeight="1" x14ac:dyDescent="0.2">
      <c r="A1371" s="813">
        <v>12</v>
      </c>
      <c r="B1371" s="814" t="s">
        <v>1740</v>
      </c>
      <c r="C1371" s="814" t="s">
        <v>1746</v>
      </c>
      <c r="D1371" s="815" t="s">
        <v>4046</v>
      </c>
      <c r="E1371" s="816" t="s">
        <v>1772</v>
      </c>
      <c r="F1371" s="814" t="s">
        <v>1741</v>
      </c>
      <c r="G1371" s="814" t="s">
        <v>2079</v>
      </c>
      <c r="H1371" s="814" t="s">
        <v>329</v>
      </c>
      <c r="I1371" s="814" t="s">
        <v>2083</v>
      </c>
      <c r="J1371" s="814" t="s">
        <v>2081</v>
      </c>
      <c r="K1371" s="814" t="s">
        <v>2084</v>
      </c>
      <c r="L1371" s="817">
        <v>112.35</v>
      </c>
      <c r="M1371" s="817">
        <v>3370.5</v>
      </c>
      <c r="N1371" s="814">
        <v>30</v>
      </c>
      <c r="O1371" s="818">
        <v>12</v>
      </c>
      <c r="P1371" s="817">
        <v>1797.5999999999997</v>
      </c>
      <c r="Q1371" s="819">
        <v>0.53333333333333321</v>
      </c>
      <c r="R1371" s="814">
        <v>16</v>
      </c>
      <c r="S1371" s="819">
        <v>0.53333333333333333</v>
      </c>
      <c r="T1371" s="818">
        <v>8</v>
      </c>
      <c r="U1371" s="820">
        <v>0.66666666666666663</v>
      </c>
    </row>
    <row r="1372" spans="1:21" ht="14.45" customHeight="1" x14ac:dyDescent="0.2">
      <c r="A1372" s="813">
        <v>12</v>
      </c>
      <c r="B1372" s="814" t="s">
        <v>1740</v>
      </c>
      <c r="C1372" s="814" t="s">
        <v>1746</v>
      </c>
      <c r="D1372" s="815" t="s">
        <v>4046</v>
      </c>
      <c r="E1372" s="816" t="s">
        <v>1772</v>
      </c>
      <c r="F1372" s="814" t="s">
        <v>1741</v>
      </c>
      <c r="G1372" s="814" t="s">
        <v>2085</v>
      </c>
      <c r="H1372" s="814" t="s">
        <v>647</v>
      </c>
      <c r="I1372" s="814" t="s">
        <v>2579</v>
      </c>
      <c r="J1372" s="814" t="s">
        <v>1164</v>
      </c>
      <c r="K1372" s="814" t="s">
        <v>2580</v>
      </c>
      <c r="L1372" s="817">
        <v>0</v>
      </c>
      <c r="M1372" s="817">
        <v>0</v>
      </c>
      <c r="N1372" s="814">
        <v>1</v>
      </c>
      <c r="O1372" s="818">
        <v>1</v>
      </c>
      <c r="P1372" s="817">
        <v>0</v>
      </c>
      <c r="Q1372" s="819"/>
      <c r="R1372" s="814">
        <v>1</v>
      </c>
      <c r="S1372" s="819">
        <v>1</v>
      </c>
      <c r="T1372" s="818">
        <v>1</v>
      </c>
      <c r="U1372" s="820">
        <v>1</v>
      </c>
    </row>
    <row r="1373" spans="1:21" ht="14.45" customHeight="1" x14ac:dyDescent="0.2">
      <c r="A1373" s="813">
        <v>12</v>
      </c>
      <c r="B1373" s="814" t="s">
        <v>1740</v>
      </c>
      <c r="C1373" s="814" t="s">
        <v>1746</v>
      </c>
      <c r="D1373" s="815" t="s">
        <v>4046</v>
      </c>
      <c r="E1373" s="816" t="s">
        <v>1772</v>
      </c>
      <c r="F1373" s="814" t="s">
        <v>1741</v>
      </c>
      <c r="G1373" s="814" t="s">
        <v>2085</v>
      </c>
      <c r="H1373" s="814" t="s">
        <v>647</v>
      </c>
      <c r="I1373" s="814" t="s">
        <v>1690</v>
      </c>
      <c r="J1373" s="814" t="s">
        <v>1164</v>
      </c>
      <c r="K1373" s="814" t="s">
        <v>1691</v>
      </c>
      <c r="L1373" s="817">
        <v>0</v>
      </c>
      <c r="M1373" s="817">
        <v>0</v>
      </c>
      <c r="N1373" s="814">
        <v>1</v>
      </c>
      <c r="O1373" s="818">
        <v>0.5</v>
      </c>
      <c r="P1373" s="817"/>
      <c r="Q1373" s="819"/>
      <c r="R1373" s="814"/>
      <c r="S1373" s="819">
        <v>0</v>
      </c>
      <c r="T1373" s="818"/>
      <c r="U1373" s="820">
        <v>0</v>
      </c>
    </row>
    <row r="1374" spans="1:21" ht="14.45" customHeight="1" x14ac:dyDescent="0.2">
      <c r="A1374" s="813">
        <v>12</v>
      </c>
      <c r="B1374" s="814" t="s">
        <v>1740</v>
      </c>
      <c r="C1374" s="814" t="s">
        <v>1746</v>
      </c>
      <c r="D1374" s="815" t="s">
        <v>4046</v>
      </c>
      <c r="E1374" s="816" t="s">
        <v>1772</v>
      </c>
      <c r="F1374" s="814" t="s">
        <v>1741</v>
      </c>
      <c r="G1374" s="814" t="s">
        <v>2384</v>
      </c>
      <c r="H1374" s="814" t="s">
        <v>329</v>
      </c>
      <c r="I1374" s="814" t="s">
        <v>2385</v>
      </c>
      <c r="J1374" s="814" t="s">
        <v>2386</v>
      </c>
      <c r="K1374" s="814" t="s">
        <v>2387</v>
      </c>
      <c r="L1374" s="817">
        <v>0</v>
      </c>
      <c r="M1374" s="817">
        <v>0</v>
      </c>
      <c r="N1374" s="814">
        <v>1</v>
      </c>
      <c r="O1374" s="818">
        <v>1</v>
      </c>
      <c r="P1374" s="817"/>
      <c r="Q1374" s="819"/>
      <c r="R1374" s="814"/>
      <c r="S1374" s="819">
        <v>0</v>
      </c>
      <c r="T1374" s="818"/>
      <c r="U1374" s="820">
        <v>0</v>
      </c>
    </row>
    <row r="1375" spans="1:21" ht="14.45" customHeight="1" x14ac:dyDescent="0.2">
      <c r="A1375" s="813">
        <v>12</v>
      </c>
      <c r="B1375" s="814" t="s">
        <v>1740</v>
      </c>
      <c r="C1375" s="814" t="s">
        <v>1746</v>
      </c>
      <c r="D1375" s="815" t="s">
        <v>4046</v>
      </c>
      <c r="E1375" s="816" t="s">
        <v>1772</v>
      </c>
      <c r="F1375" s="814" t="s">
        <v>1741</v>
      </c>
      <c r="G1375" s="814" t="s">
        <v>2090</v>
      </c>
      <c r="H1375" s="814" t="s">
        <v>329</v>
      </c>
      <c r="I1375" s="814" t="s">
        <v>2091</v>
      </c>
      <c r="J1375" s="814" t="s">
        <v>2092</v>
      </c>
      <c r="K1375" s="814" t="s">
        <v>2093</v>
      </c>
      <c r="L1375" s="817">
        <v>932.4</v>
      </c>
      <c r="M1375" s="817">
        <v>9324</v>
      </c>
      <c r="N1375" s="814">
        <v>10</v>
      </c>
      <c r="O1375" s="818">
        <v>8.5</v>
      </c>
      <c r="P1375" s="817">
        <v>5594.4</v>
      </c>
      <c r="Q1375" s="819">
        <v>0.6</v>
      </c>
      <c r="R1375" s="814">
        <v>6</v>
      </c>
      <c r="S1375" s="819">
        <v>0.6</v>
      </c>
      <c r="T1375" s="818">
        <v>6</v>
      </c>
      <c r="U1375" s="820">
        <v>0.70588235294117652</v>
      </c>
    </row>
    <row r="1376" spans="1:21" ht="14.45" customHeight="1" x14ac:dyDescent="0.2">
      <c r="A1376" s="813">
        <v>12</v>
      </c>
      <c r="B1376" s="814" t="s">
        <v>1740</v>
      </c>
      <c r="C1376" s="814" t="s">
        <v>1746</v>
      </c>
      <c r="D1376" s="815" t="s">
        <v>4046</v>
      </c>
      <c r="E1376" s="816" t="s">
        <v>1772</v>
      </c>
      <c r="F1376" s="814" t="s">
        <v>1741</v>
      </c>
      <c r="G1376" s="814" t="s">
        <v>2090</v>
      </c>
      <c r="H1376" s="814" t="s">
        <v>329</v>
      </c>
      <c r="I1376" s="814" t="s">
        <v>2094</v>
      </c>
      <c r="J1376" s="814" t="s">
        <v>2092</v>
      </c>
      <c r="K1376" s="814" t="s">
        <v>2093</v>
      </c>
      <c r="L1376" s="817">
        <v>932.4</v>
      </c>
      <c r="M1376" s="817">
        <v>4662</v>
      </c>
      <c r="N1376" s="814">
        <v>5</v>
      </c>
      <c r="O1376" s="818">
        <v>3.5</v>
      </c>
      <c r="P1376" s="817">
        <v>3729.6</v>
      </c>
      <c r="Q1376" s="819">
        <v>0.79999999999999993</v>
      </c>
      <c r="R1376" s="814">
        <v>4</v>
      </c>
      <c r="S1376" s="819">
        <v>0.8</v>
      </c>
      <c r="T1376" s="818">
        <v>3</v>
      </c>
      <c r="U1376" s="820">
        <v>0.8571428571428571</v>
      </c>
    </row>
    <row r="1377" spans="1:21" ht="14.45" customHeight="1" x14ac:dyDescent="0.2">
      <c r="A1377" s="813">
        <v>12</v>
      </c>
      <c r="B1377" s="814" t="s">
        <v>1740</v>
      </c>
      <c r="C1377" s="814" t="s">
        <v>1746</v>
      </c>
      <c r="D1377" s="815" t="s">
        <v>4046</v>
      </c>
      <c r="E1377" s="816" t="s">
        <v>1772</v>
      </c>
      <c r="F1377" s="814" t="s">
        <v>1741</v>
      </c>
      <c r="G1377" s="814" t="s">
        <v>2090</v>
      </c>
      <c r="H1377" s="814" t="s">
        <v>329</v>
      </c>
      <c r="I1377" s="814" t="s">
        <v>2390</v>
      </c>
      <c r="J1377" s="814" t="s">
        <v>2092</v>
      </c>
      <c r="K1377" s="814" t="s">
        <v>2391</v>
      </c>
      <c r="L1377" s="817">
        <v>1543.26</v>
      </c>
      <c r="M1377" s="817">
        <v>6173.04</v>
      </c>
      <c r="N1377" s="814">
        <v>4</v>
      </c>
      <c r="O1377" s="818">
        <v>3</v>
      </c>
      <c r="P1377" s="817">
        <v>6173.04</v>
      </c>
      <c r="Q1377" s="819">
        <v>1</v>
      </c>
      <c r="R1377" s="814">
        <v>4</v>
      </c>
      <c r="S1377" s="819">
        <v>1</v>
      </c>
      <c r="T1377" s="818">
        <v>3</v>
      </c>
      <c r="U1377" s="820">
        <v>1</v>
      </c>
    </row>
    <row r="1378" spans="1:21" ht="14.45" customHeight="1" x14ac:dyDescent="0.2">
      <c r="A1378" s="813">
        <v>12</v>
      </c>
      <c r="B1378" s="814" t="s">
        <v>1740</v>
      </c>
      <c r="C1378" s="814" t="s">
        <v>1746</v>
      </c>
      <c r="D1378" s="815" t="s">
        <v>4046</v>
      </c>
      <c r="E1378" s="816" t="s">
        <v>1772</v>
      </c>
      <c r="F1378" s="814" t="s">
        <v>1741</v>
      </c>
      <c r="G1378" s="814" t="s">
        <v>3498</v>
      </c>
      <c r="H1378" s="814" t="s">
        <v>647</v>
      </c>
      <c r="I1378" s="814" t="s">
        <v>3499</v>
      </c>
      <c r="J1378" s="814" t="s">
        <v>3500</v>
      </c>
      <c r="K1378" s="814" t="s">
        <v>3501</v>
      </c>
      <c r="L1378" s="817">
        <v>600.38</v>
      </c>
      <c r="M1378" s="817">
        <v>1200.76</v>
      </c>
      <c r="N1378" s="814">
        <v>2</v>
      </c>
      <c r="O1378" s="818">
        <v>1</v>
      </c>
      <c r="P1378" s="817">
        <v>1200.76</v>
      </c>
      <c r="Q1378" s="819">
        <v>1</v>
      </c>
      <c r="R1378" s="814">
        <v>2</v>
      </c>
      <c r="S1378" s="819">
        <v>1</v>
      </c>
      <c r="T1378" s="818">
        <v>1</v>
      </c>
      <c r="U1378" s="820">
        <v>1</v>
      </c>
    </row>
    <row r="1379" spans="1:21" ht="14.45" customHeight="1" x14ac:dyDescent="0.2">
      <c r="A1379" s="813">
        <v>12</v>
      </c>
      <c r="B1379" s="814" t="s">
        <v>1740</v>
      </c>
      <c r="C1379" s="814" t="s">
        <v>1746</v>
      </c>
      <c r="D1379" s="815" t="s">
        <v>4046</v>
      </c>
      <c r="E1379" s="816" t="s">
        <v>1772</v>
      </c>
      <c r="F1379" s="814" t="s">
        <v>1741</v>
      </c>
      <c r="G1379" s="814" t="s">
        <v>2095</v>
      </c>
      <c r="H1379" s="814" t="s">
        <v>329</v>
      </c>
      <c r="I1379" s="814" t="s">
        <v>2096</v>
      </c>
      <c r="J1379" s="814" t="s">
        <v>2097</v>
      </c>
      <c r="K1379" s="814" t="s">
        <v>2098</v>
      </c>
      <c r="L1379" s="817">
        <v>1392.75</v>
      </c>
      <c r="M1379" s="817">
        <v>97492.5</v>
      </c>
      <c r="N1379" s="814">
        <v>70</v>
      </c>
      <c r="O1379" s="818">
        <v>68.5</v>
      </c>
      <c r="P1379" s="817">
        <v>61281</v>
      </c>
      <c r="Q1379" s="819">
        <v>0.62857142857142856</v>
      </c>
      <c r="R1379" s="814">
        <v>44</v>
      </c>
      <c r="S1379" s="819">
        <v>0.62857142857142856</v>
      </c>
      <c r="T1379" s="818">
        <v>43</v>
      </c>
      <c r="U1379" s="820">
        <v>0.62773722627737227</v>
      </c>
    </row>
    <row r="1380" spans="1:21" ht="14.45" customHeight="1" x14ac:dyDescent="0.2">
      <c r="A1380" s="813">
        <v>12</v>
      </c>
      <c r="B1380" s="814" t="s">
        <v>1740</v>
      </c>
      <c r="C1380" s="814" t="s">
        <v>1746</v>
      </c>
      <c r="D1380" s="815" t="s">
        <v>4046</v>
      </c>
      <c r="E1380" s="816" t="s">
        <v>1772</v>
      </c>
      <c r="F1380" s="814" t="s">
        <v>1741</v>
      </c>
      <c r="G1380" s="814" t="s">
        <v>2095</v>
      </c>
      <c r="H1380" s="814" t="s">
        <v>329</v>
      </c>
      <c r="I1380" s="814" t="s">
        <v>2392</v>
      </c>
      <c r="J1380" s="814" t="s">
        <v>2097</v>
      </c>
      <c r="K1380" s="814" t="s">
        <v>2393</v>
      </c>
      <c r="L1380" s="817">
        <v>417.82</v>
      </c>
      <c r="M1380" s="817">
        <v>417.82</v>
      </c>
      <c r="N1380" s="814">
        <v>1</v>
      </c>
      <c r="O1380" s="818">
        <v>1</v>
      </c>
      <c r="P1380" s="817"/>
      <c r="Q1380" s="819">
        <v>0</v>
      </c>
      <c r="R1380" s="814"/>
      <c r="S1380" s="819">
        <v>0</v>
      </c>
      <c r="T1380" s="818"/>
      <c r="U1380" s="820">
        <v>0</v>
      </c>
    </row>
    <row r="1381" spans="1:21" ht="14.45" customHeight="1" x14ac:dyDescent="0.2">
      <c r="A1381" s="813">
        <v>12</v>
      </c>
      <c r="B1381" s="814" t="s">
        <v>1740</v>
      </c>
      <c r="C1381" s="814" t="s">
        <v>1746</v>
      </c>
      <c r="D1381" s="815" t="s">
        <v>4046</v>
      </c>
      <c r="E1381" s="816" t="s">
        <v>1772</v>
      </c>
      <c r="F1381" s="814" t="s">
        <v>1741</v>
      </c>
      <c r="G1381" s="814" t="s">
        <v>2099</v>
      </c>
      <c r="H1381" s="814" t="s">
        <v>329</v>
      </c>
      <c r="I1381" s="814" t="s">
        <v>2100</v>
      </c>
      <c r="J1381" s="814" t="s">
        <v>2101</v>
      </c>
      <c r="K1381" s="814" t="s">
        <v>2102</v>
      </c>
      <c r="L1381" s="817">
        <v>0</v>
      </c>
      <c r="M1381" s="817">
        <v>0</v>
      </c>
      <c r="N1381" s="814">
        <v>6</v>
      </c>
      <c r="O1381" s="818">
        <v>1</v>
      </c>
      <c r="P1381" s="817">
        <v>0</v>
      </c>
      <c r="Q1381" s="819"/>
      <c r="R1381" s="814">
        <v>6</v>
      </c>
      <c r="S1381" s="819">
        <v>1</v>
      </c>
      <c r="T1381" s="818">
        <v>1</v>
      </c>
      <c r="U1381" s="820">
        <v>1</v>
      </c>
    </row>
    <row r="1382" spans="1:21" ht="14.45" customHeight="1" x14ac:dyDescent="0.2">
      <c r="A1382" s="813">
        <v>12</v>
      </c>
      <c r="B1382" s="814" t="s">
        <v>1740</v>
      </c>
      <c r="C1382" s="814" t="s">
        <v>1746</v>
      </c>
      <c r="D1382" s="815" t="s">
        <v>4046</v>
      </c>
      <c r="E1382" s="816" t="s">
        <v>1772</v>
      </c>
      <c r="F1382" s="814" t="s">
        <v>1741</v>
      </c>
      <c r="G1382" s="814" t="s">
        <v>2107</v>
      </c>
      <c r="H1382" s="814" t="s">
        <v>329</v>
      </c>
      <c r="I1382" s="814" t="s">
        <v>2108</v>
      </c>
      <c r="J1382" s="814" t="s">
        <v>2109</v>
      </c>
      <c r="K1382" s="814" t="s">
        <v>2110</v>
      </c>
      <c r="L1382" s="817">
        <v>2030.55</v>
      </c>
      <c r="M1382" s="817">
        <v>22336.05</v>
      </c>
      <c r="N1382" s="814">
        <v>11</v>
      </c>
      <c r="O1382" s="818">
        <v>9.5</v>
      </c>
      <c r="P1382" s="817">
        <v>8122.2</v>
      </c>
      <c r="Q1382" s="819">
        <v>0.36363636363636365</v>
      </c>
      <c r="R1382" s="814">
        <v>4</v>
      </c>
      <c r="S1382" s="819">
        <v>0.36363636363636365</v>
      </c>
      <c r="T1382" s="818">
        <v>4</v>
      </c>
      <c r="U1382" s="820">
        <v>0.42105263157894735</v>
      </c>
    </row>
    <row r="1383" spans="1:21" ht="14.45" customHeight="1" x14ac:dyDescent="0.2">
      <c r="A1383" s="813">
        <v>12</v>
      </c>
      <c r="B1383" s="814" t="s">
        <v>1740</v>
      </c>
      <c r="C1383" s="814" t="s">
        <v>1746</v>
      </c>
      <c r="D1383" s="815" t="s">
        <v>4046</v>
      </c>
      <c r="E1383" s="816" t="s">
        <v>1772</v>
      </c>
      <c r="F1383" s="814" t="s">
        <v>1741</v>
      </c>
      <c r="G1383" s="814" t="s">
        <v>2107</v>
      </c>
      <c r="H1383" s="814" t="s">
        <v>329</v>
      </c>
      <c r="I1383" s="814" t="s">
        <v>2111</v>
      </c>
      <c r="J1383" s="814" t="s">
        <v>2109</v>
      </c>
      <c r="K1383" s="814" t="s">
        <v>2112</v>
      </c>
      <c r="L1383" s="817">
        <v>1015.28</v>
      </c>
      <c r="M1383" s="817">
        <v>10152.799999999999</v>
      </c>
      <c r="N1383" s="814">
        <v>10</v>
      </c>
      <c r="O1383" s="818">
        <v>7</v>
      </c>
      <c r="P1383" s="817">
        <v>3045.84</v>
      </c>
      <c r="Q1383" s="819">
        <v>0.30000000000000004</v>
      </c>
      <c r="R1383" s="814">
        <v>3</v>
      </c>
      <c r="S1383" s="819">
        <v>0.3</v>
      </c>
      <c r="T1383" s="818">
        <v>1.5</v>
      </c>
      <c r="U1383" s="820">
        <v>0.21428571428571427</v>
      </c>
    </row>
    <row r="1384" spans="1:21" ht="14.45" customHeight="1" x14ac:dyDescent="0.2">
      <c r="A1384" s="813">
        <v>12</v>
      </c>
      <c r="B1384" s="814" t="s">
        <v>1740</v>
      </c>
      <c r="C1384" s="814" t="s">
        <v>1746</v>
      </c>
      <c r="D1384" s="815" t="s">
        <v>4046</v>
      </c>
      <c r="E1384" s="816" t="s">
        <v>1772</v>
      </c>
      <c r="F1384" s="814" t="s">
        <v>1741</v>
      </c>
      <c r="G1384" s="814" t="s">
        <v>2113</v>
      </c>
      <c r="H1384" s="814" t="s">
        <v>329</v>
      </c>
      <c r="I1384" s="814" t="s">
        <v>2114</v>
      </c>
      <c r="J1384" s="814" t="s">
        <v>1153</v>
      </c>
      <c r="K1384" s="814" t="s">
        <v>1154</v>
      </c>
      <c r="L1384" s="817">
        <v>50.32</v>
      </c>
      <c r="M1384" s="817">
        <v>150.96</v>
      </c>
      <c r="N1384" s="814">
        <v>3</v>
      </c>
      <c r="O1384" s="818">
        <v>1</v>
      </c>
      <c r="P1384" s="817"/>
      <c r="Q1384" s="819">
        <v>0</v>
      </c>
      <c r="R1384" s="814"/>
      <c r="S1384" s="819">
        <v>0</v>
      </c>
      <c r="T1384" s="818"/>
      <c r="U1384" s="820">
        <v>0</v>
      </c>
    </row>
    <row r="1385" spans="1:21" ht="14.45" customHeight="1" x14ac:dyDescent="0.2">
      <c r="A1385" s="813">
        <v>12</v>
      </c>
      <c r="B1385" s="814" t="s">
        <v>1740</v>
      </c>
      <c r="C1385" s="814" t="s">
        <v>1746</v>
      </c>
      <c r="D1385" s="815" t="s">
        <v>4046</v>
      </c>
      <c r="E1385" s="816" t="s">
        <v>1772</v>
      </c>
      <c r="F1385" s="814" t="s">
        <v>1741</v>
      </c>
      <c r="G1385" s="814" t="s">
        <v>2113</v>
      </c>
      <c r="H1385" s="814" t="s">
        <v>329</v>
      </c>
      <c r="I1385" s="814" t="s">
        <v>2810</v>
      </c>
      <c r="J1385" s="814" t="s">
        <v>1153</v>
      </c>
      <c r="K1385" s="814" t="s">
        <v>2811</v>
      </c>
      <c r="L1385" s="817">
        <v>33.549999999999997</v>
      </c>
      <c r="M1385" s="817">
        <v>67.099999999999994</v>
      </c>
      <c r="N1385" s="814">
        <v>2</v>
      </c>
      <c r="O1385" s="818">
        <v>0.5</v>
      </c>
      <c r="P1385" s="817">
        <v>67.099999999999994</v>
      </c>
      <c r="Q1385" s="819">
        <v>1</v>
      </c>
      <c r="R1385" s="814">
        <v>2</v>
      </c>
      <c r="S1385" s="819">
        <v>1</v>
      </c>
      <c r="T1385" s="818">
        <v>0.5</v>
      </c>
      <c r="U1385" s="820">
        <v>1</v>
      </c>
    </row>
    <row r="1386" spans="1:21" ht="14.45" customHeight="1" x14ac:dyDescent="0.2">
      <c r="A1386" s="813">
        <v>12</v>
      </c>
      <c r="B1386" s="814" t="s">
        <v>1740</v>
      </c>
      <c r="C1386" s="814" t="s">
        <v>1746</v>
      </c>
      <c r="D1386" s="815" t="s">
        <v>4046</v>
      </c>
      <c r="E1386" s="816" t="s">
        <v>1772</v>
      </c>
      <c r="F1386" s="814" t="s">
        <v>1741</v>
      </c>
      <c r="G1386" s="814" t="s">
        <v>1800</v>
      </c>
      <c r="H1386" s="814" t="s">
        <v>647</v>
      </c>
      <c r="I1386" s="814" t="s">
        <v>1591</v>
      </c>
      <c r="J1386" s="814" t="s">
        <v>1213</v>
      </c>
      <c r="K1386" s="814" t="s">
        <v>1592</v>
      </c>
      <c r="L1386" s="817">
        <v>154.36000000000001</v>
      </c>
      <c r="M1386" s="817">
        <v>2932.8400000000011</v>
      </c>
      <c r="N1386" s="814">
        <v>19</v>
      </c>
      <c r="O1386" s="818">
        <v>17.5</v>
      </c>
      <c r="P1386" s="817">
        <v>926.16000000000008</v>
      </c>
      <c r="Q1386" s="819">
        <v>0.31578947368421045</v>
      </c>
      <c r="R1386" s="814">
        <v>6</v>
      </c>
      <c r="S1386" s="819">
        <v>0.31578947368421051</v>
      </c>
      <c r="T1386" s="818">
        <v>5</v>
      </c>
      <c r="U1386" s="820">
        <v>0.2857142857142857</v>
      </c>
    </row>
    <row r="1387" spans="1:21" ht="14.45" customHeight="1" x14ac:dyDescent="0.2">
      <c r="A1387" s="813">
        <v>12</v>
      </c>
      <c r="B1387" s="814" t="s">
        <v>1740</v>
      </c>
      <c r="C1387" s="814" t="s">
        <v>1746</v>
      </c>
      <c r="D1387" s="815" t="s">
        <v>4046</v>
      </c>
      <c r="E1387" s="816" t="s">
        <v>1772</v>
      </c>
      <c r="F1387" s="814" t="s">
        <v>1741</v>
      </c>
      <c r="G1387" s="814" t="s">
        <v>2118</v>
      </c>
      <c r="H1387" s="814" t="s">
        <v>329</v>
      </c>
      <c r="I1387" s="814" t="s">
        <v>2122</v>
      </c>
      <c r="J1387" s="814" t="s">
        <v>2120</v>
      </c>
      <c r="K1387" s="814" t="s">
        <v>2121</v>
      </c>
      <c r="L1387" s="817">
        <v>121.92</v>
      </c>
      <c r="M1387" s="817">
        <v>365.76</v>
      </c>
      <c r="N1387" s="814">
        <v>3</v>
      </c>
      <c r="O1387" s="818">
        <v>1</v>
      </c>
      <c r="P1387" s="817">
        <v>365.76</v>
      </c>
      <c r="Q1387" s="819">
        <v>1</v>
      </c>
      <c r="R1387" s="814">
        <v>3</v>
      </c>
      <c r="S1387" s="819">
        <v>1</v>
      </c>
      <c r="T1387" s="818">
        <v>1</v>
      </c>
      <c r="U1387" s="820">
        <v>1</v>
      </c>
    </row>
    <row r="1388" spans="1:21" ht="14.45" customHeight="1" x14ac:dyDescent="0.2">
      <c r="A1388" s="813">
        <v>12</v>
      </c>
      <c r="B1388" s="814" t="s">
        <v>1740</v>
      </c>
      <c r="C1388" s="814" t="s">
        <v>1746</v>
      </c>
      <c r="D1388" s="815" t="s">
        <v>4046</v>
      </c>
      <c r="E1388" s="816" t="s">
        <v>1772</v>
      </c>
      <c r="F1388" s="814" t="s">
        <v>1741</v>
      </c>
      <c r="G1388" s="814" t="s">
        <v>2123</v>
      </c>
      <c r="H1388" s="814" t="s">
        <v>329</v>
      </c>
      <c r="I1388" s="814" t="s">
        <v>2124</v>
      </c>
      <c r="J1388" s="814" t="s">
        <v>2125</v>
      </c>
      <c r="K1388" s="814" t="s">
        <v>2126</v>
      </c>
      <c r="L1388" s="817">
        <v>144.38999999999999</v>
      </c>
      <c r="M1388" s="817">
        <v>144.38999999999999</v>
      </c>
      <c r="N1388" s="814">
        <v>1</v>
      </c>
      <c r="O1388" s="818">
        <v>0.5</v>
      </c>
      <c r="P1388" s="817">
        <v>144.38999999999999</v>
      </c>
      <c r="Q1388" s="819">
        <v>1</v>
      </c>
      <c r="R1388" s="814">
        <v>1</v>
      </c>
      <c r="S1388" s="819">
        <v>1</v>
      </c>
      <c r="T1388" s="818">
        <v>0.5</v>
      </c>
      <c r="U1388" s="820">
        <v>1</v>
      </c>
    </row>
    <row r="1389" spans="1:21" ht="14.45" customHeight="1" x14ac:dyDescent="0.2">
      <c r="A1389" s="813">
        <v>12</v>
      </c>
      <c r="B1389" s="814" t="s">
        <v>1740</v>
      </c>
      <c r="C1389" s="814" t="s">
        <v>1746</v>
      </c>
      <c r="D1389" s="815" t="s">
        <v>4046</v>
      </c>
      <c r="E1389" s="816" t="s">
        <v>1772</v>
      </c>
      <c r="F1389" s="814" t="s">
        <v>1742</v>
      </c>
      <c r="G1389" s="814" t="s">
        <v>2128</v>
      </c>
      <c r="H1389" s="814" t="s">
        <v>329</v>
      </c>
      <c r="I1389" s="814" t="s">
        <v>2899</v>
      </c>
      <c r="J1389" s="814" t="s">
        <v>2016</v>
      </c>
      <c r="K1389" s="814"/>
      <c r="L1389" s="817">
        <v>0</v>
      </c>
      <c r="M1389" s="817">
        <v>0</v>
      </c>
      <c r="N1389" s="814">
        <v>1</v>
      </c>
      <c r="O1389" s="818">
        <v>1</v>
      </c>
      <c r="P1389" s="817">
        <v>0</v>
      </c>
      <c r="Q1389" s="819"/>
      <c r="R1389" s="814">
        <v>1</v>
      </c>
      <c r="S1389" s="819">
        <v>1</v>
      </c>
      <c r="T1389" s="818">
        <v>1</v>
      </c>
      <c r="U1389" s="820">
        <v>1</v>
      </c>
    </row>
    <row r="1390" spans="1:21" ht="14.45" customHeight="1" x14ac:dyDescent="0.2">
      <c r="A1390" s="813">
        <v>12</v>
      </c>
      <c r="B1390" s="814" t="s">
        <v>1740</v>
      </c>
      <c r="C1390" s="814" t="s">
        <v>1746</v>
      </c>
      <c r="D1390" s="815" t="s">
        <v>4046</v>
      </c>
      <c r="E1390" s="816" t="s">
        <v>1772</v>
      </c>
      <c r="F1390" s="814" t="s">
        <v>1742</v>
      </c>
      <c r="G1390" s="814" t="s">
        <v>2128</v>
      </c>
      <c r="H1390" s="814" t="s">
        <v>329</v>
      </c>
      <c r="I1390" s="814" t="s">
        <v>2816</v>
      </c>
      <c r="J1390" s="814" t="s">
        <v>2016</v>
      </c>
      <c r="K1390" s="814"/>
      <c r="L1390" s="817">
        <v>0</v>
      </c>
      <c r="M1390" s="817">
        <v>0</v>
      </c>
      <c r="N1390" s="814">
        <v>1</v>
      </c>
      <c r="O1390" s="818">
        <v>1</v>
      </c>
      <c r="P1390" s="817"/>
      <c r="Q1390" s="819"/>
      <c r="R1390" s="814"/>
      <c r="S1390" s="819">
        <v>0</v>
      </c>
      <c r="T1390" s="818"/>
      <c r="U1390" s="820">
        <v>0</v>
      </c>
    </row>
    <row r="1391" spans="1:21" ht="14.45" customHeight="1" x14ac:dyDescent="0.2">
      <c r="A1391" s="813">
        <v>12</v>
      </c>
      <c r="B1391" s="814" t="s">
        <v>1740</v>
      </c>
      <c r="C1391" s="814" t="s">
        <v>1746</v>
      </c>
      <c r="D1391" s="815" t="s">
        <v>4046</v>
      </c>
      <c r="E1391" s="816" t="s">
        <v>1772</v>
      </c>
      <c r="F1391" s="814" t="s">
        <v>1742</v>
      </c>
      <c r="G1391" s="814" t="s">
        <v>2128</v>
      </c>
      <c r="H1391" s="814" t="s">
        <v>329</v>
      </c>
      <c r="I1391" s="814" t="s">
        <v>2672</v>
      </c>
      <c r="J1391" s="814" t="s">
        <v>2016</v>
      </c>
      <c r="K1391" s="814"/>
      <c r="L1391" s="817">
        <v>0</v>
      </c>
      <c r="M1391" s="817">
        <v>0</v>
      </c>
      <c r="N1391" s="814">
        <v>15</v>
      </c>
      <c r="O1391" s="818">
        <v>15</v>
      </c>
      <c r="P1391" s="817">
        <v>0</v>
      </c>
      <c r="Q1391" s="819"/>
      <c r="R1391" s="814">
        <v>10</v>
      </c>
      <c r="S1391" s="819">
        <v>0.66666666666666663</v>
      </c>
      <c r="T1391" s="818">
        <v>10</v>
      </c>
      <c r="U1391" s="820">
        <v>0.66666666666666663</v>
      </c>
    </row>
    <row r="1392" spans="1:21" ht="14.45" customHeight="1" x14ac:dyDescent="0.2">
      <c r="A1392" s="813">
        <v>12</v>
      </c>
      <c r="B1392" s="814" t="s">
        <v>1740</v>
      </c>
      <c r="C1392" s="814" t="s">
        <v>1746</v>
      </c>
      <c r="D1392" s="815" t="s">
        <v>4046</v>
      </c>
      <c r="E1392" s="816" t="s">
        <v>1772</v>
      </c>
      <c r="F1392" s="814" t="s">
        <v>1742</v>
      </c>
      <c r="G1392" s="814" t="s">
        <v>2128</v>
      </c>
      <c r="H1392" s="814" t="s">
        <v>329</v>
      </c>
      <c r="I1392" s="814" t="s">
        <v>3502</v>
      </c>
      <c r="J1392" s="814" t="s">
        <v>2016</v>
      </c>
      <c r="K1392" s="814"/>
      <c r="L1392" s="817">
        <v>0</v>
      </c>
      <c r="M1392" s="817">
        <v>0</v>
      </c>
      <c r="N1392" s="814">
        <v>2</v>
      </c>
      <c r="O1392" s="818">
        <v>2</v>
      </c>
      <c r="P1392" s="817"/>
      <c r="Q1392" s="819"/>
      <c r="R1392" s="814"/>
      <c r="S1392" s="819">
        <v>0</v>
      </c>
      <c r="T1392" s="818"/>
      <c r="U1392" s="820">
        <v>0</v>
      </c>
    </row>
    <row r="1393" spans="1:21" ht="14.45" customHeight="1" x14ac:dyDescent="0.2">
      <c r="A1393" s="813">
        <v>12</v>
      </c>
      <c r="B1393" s="814" t="s">
        <v>1740</v>
      </c>
      <c r="C1393" s="814" t="s">
        <v>1746</v>
      </c>
      <c r="D1393" s="815" t="s">
        <v>4046</v>
      </c>
      <c r="E1393" s="816" t="s">
        <v>1772</v>
      </c>
      <c r="F1393" s="814" t="s">
        <v>1743</v>
      </c>
      <c r="G1393" s="814" t="s">
        <v>2608</v>
      </c>
      <c r="H1393" s="814" t="s">
        <v>329</v>
      </c>
      <c r="I1393" s="814" t="s">
        <v>2818</v>
      </c>
      <c r="J1393" s="814" t="s">
        <v>2819</v>
      </c>
      <c r="K1393" s="814" t="s">
        <v>2820</v>
      </c>
      <c r="L1393" s="817">
        <v>599.44000000000005</v>
      </c>
      <c r="M1393" s="817">
        <v>599.44000000000005</v>
      </c>
      <c r="N1393" s="814">
        <v>1</v>
      </c>
      <c r="O1393" s="818">
        <v>1</v>
      </c>
      <c r="P1393" s="817"/>
      <c r="Q1393" s="819">
        <v>0</v>
      </c>
      <c r="R1393" s="814"/>
      <c r="S1393" s="819">
        <v>0</v>
      </c>
      <c r="T1393" s="818"/>
      <c r="U1393" s="820">
        <v>0</v>
      </c>
    </row>
    <row r="1394" spans="1:21" ht="14.45" customHeight="1" x14ac:dyDescent="0.2">
      <c r="A1394" s="813">
        <v>12</v>
      </c>
      <c r="B1394" s="814" t="s">
        <v>1740</v>
      </c>
      <c r="C1394" s="814" t="s">
        <v>1746</v>
      </c>
      <c r="D1394" s="815" t="s">
        <v>4046</v>
      </c>
      <c r="E1394" s="816" t="s">
        <v>1772</v>
      </c>
      <c r="F1394" s="814" t="s">
        <v>1743</v>
      </c>
      <c r="G1394" s="814" t="s">
        <v>2608</v>
      </c>
      <c r="H1394" s="814" t="s">
        <v>329</v>
      </c>
      <c r="I1394" s="814" t="s">
        <v>2612</v>
      </c>
      <c r="J1394" s="814" t="s">
        <v>2613</v>
      </c>
      <c r="K1394" s="814" t="s">
        <v>2614</v>
      </c>
      <c r="L1394" s="817">
        <v>198.07</v>
      </c>
      <c r="M1394" s="817">
        <v>198.07</v>
      </c>
      <c r="N1394" s="814">
        <v>1</v>
      </c>
      <c r="O1394" s="818">
        <v>1</v>
      </c>
      <c r="P1394" s="817">
        <v>198.07</v>
      </c>
      <c r="Q1394" s="819">
        <v>1</v>
      </c>
      <c r="R1394" s="814">
        <v>1</v>
      </c>
      <c r="S1394" s="819">
        <v>1</v>
      </c>
      <c r="T1394" s="818">
        <v>1</v>
      </c>
      <c r="U1394" s="820">
        <v>1</v>
      </c>
    </row>
    <row r="1395" spans="1:21" ht="14.45" customHeight="1" x14ac:dyDescent="0.2">
      <c r="A1395" s="813">
        <v>12</v>
      </c>
      <c r="B1395" s="814" t="s">
        <v>1740</v>
      </c>
      <c r="C1395" s="814" t="s">
        <v>1746</v>
      </c>
      <c r="D1395" s="815" t="s">
        <v>4046</v>
      </c>
      <c r="E1395" s="816" t="s">
        <v>1772</v>
      </c>
      <c r="F1395" s="814" t="s">
        <v>1743</v>
      </c>
      <c r="G1395" s="814" t="s">
        <v>2608</v>
      </c>
      <c r="H1395" s="814" t="s">
        <v>329</v>
      </c>
      <c r="I1395" s="814" t="s">
        <v>3072</v>
      </c>
      <c r="J1395" s="814" t="s">
        <v>3073</v>
      </c>
      <c r="K1395" s="814" t="s">
        <v>3074</v>
      </c>
      <c r="L1395" s="817">
        <v>1599.48</v>
      </c>
      <c r="M1395" s="817">
        <v>9596.880000000001</v>
      </c>
      <c r="N1395" s="814">
        <v>6</v>
      </c>
      <c r="O1395" s="818">
        <v>1</v>
      </c>
      <c r="P1395" s="817">
        <v>9596.880000000001</v>
      </c>
      <c r="Q1395" s="819">
        <v>1</v>
      </c>
      <c r="R1395" s="814">
        <v>6</v>
      </c>
      <c r="S1395" s="819">
        <v>1</v>
      </c>
      <c r="T1395" s="818">
        <v>1</v>
      </c>
      <c r="U1395" s="820">
        <v>1</v>
      </c>
    </row>
    <row r="1396" spans="1:21" ht="14.45" customHeight="1" x14ac:dyDescent="0.2">
      <c r="A1396" s="813">
        <v>12</v>
      </c>
      <c r="B1396" s="814" t="s">
        <v>1740</v>
      </c>
      <c r="C1396" s="814" t="s">
        <v>1746</v>
      </c>
      <c r="D1396" s="815" t="s">
        <v>4046</v>
      </c>
      <c r="E1396" s="816" t="s">
        <v>1772</v>
      </c>
      <c r="F1396" s="814" t="s">
        <v>1743</v>
      </c>
      <c r="G1396" s="814" t="s">
        <v>2608</v>
      </c>
      <c r="H1396" s="814" t="s">
        <v>329</v>
      </c>
      <c r="I1396" s="814" t="s">
        <v>2624</v>
      </c>
      <c r="J1396" s="814" t="s">
        <v>2625</v>
      </c>
      <c r="K1396" s="814" t="s">
        <v>2626</v>
      </c>
      <c r="L1396" s="817">
        <v>1158.6500000000001</v>
      </c>
      <c r="M1396" s="817">
        <v>6951.9000000000005</v>
      </c>
      <c r="N1396" s="814">
        <v>6</v>
      </c>
      <c r="O1396" s="818">
        <v>1</v>
      </c>
      <c r="P1396" s="817">
        <v>6951.9000000000005</v>
      </c>
      <c r="Q1396" s="819">
        <v>1</v>
      </c>
      <c r="R1396" s="814">
        <v>6</v>
      </c>
      <c r="S1396" s="819">
        <v>1</v>
      </c>
      <c r="T1396" s="818">
        <v>1</v>
      </c>
      <c r="U1396" s="820">
        <v>1</v>
      </c>
    </row>
    <row r="1397" spans="1:21" ht="14.45" customHeight="1" x14ac:dyDescent="0.2">
      <c r="A1397" s="813">
        <v>12</v>
      </c>
      <c r="B1397" s="814" t="s">
        <v>1740</v>
      </c>
      <c r="C1397" s="814" t="s">
        <v>1746</v>
      </c>
      <c r="D1397" s="815" t="s">
        <v>4046</v>
      </c>
      <c r="E1397" s="816" t="s">
        <v>1772</v>
      </c>
      <c r="F1397" s="814" t="s">
        <v>1743</v>
      </c>
      <c r="G1397" s="814" t="s">
        <v>2608</v>
      </c>
      <c r="H1397" s="814" t="s">
        <v>329</v>
      </c>
      <c r="I1397" s="814" t="s">
        <v>2824</v>
      </c>
      <c r="J1397" s="814" t="s">
        <v>2631</v>
      </c>
      <c r="K1397" s="814" t="s">
        <v>2825</v>
      </c>
      <c r="L1397" s="817">
        <v>3174.98</v>
      </c>
      <c r="M1397" s="817">
        <v>19049.88</v>
      </c>
      <c r="N1397" s="814">
        <v>6</v>
      </c>
      <c r="O1397" s="818">
        <v>2</v>
      </c>
      <c r="P1397" s="817">
        <v>19049.88</v>
      </c>
      <c r="Q1397" s="819">
        <v>1</v>
      </c>
      <c r="R1397" s="814">
        <v>6</v>
      </c>
      <c r="S1397" s="819">
        <v>1</v>
      </c>
      <c r="T1397" s="818">
        <v>2</v>
      </c>
      <c r="U1397" s="820">
        <v>1</v>
      </c>
    </row>
    <row r="1398" spans="1:21" ht="14.45" customHeight="1" x14ac:dyDescent="0.2">
      <c r="A1398" s="813">
        <v>12</v>
      </c>
      <c r="B1398" s="814" t="s">
        <v>1740</v>
      </c>
      <c r="C1398" s="814" t="s">
        <v>1746</v>
      </c>
      <c r="D1398" s="815" t="s">
        <v>4046</v>
      </c>
      <c r="E1398" s="816" t="s">
        <v>1772</v>
      </c>
      <c r="F1398" s="814" t="s">
        <v>1743</v>
      </c>
      <c r="G1398" s="814" t="s">
        <v>2608</v>
      </c>
      <c r="H1398" s="814" t="s">
        <v>329</v>
      </c>
      <c r="I1398" s="814" t="s">
        <v>2903</v>
      </c>
      <c r="J1398" s="814" t="s">
        <v>2634</v>
      </c>
      <c r="K1398" s="814" t="s">
        <v>2904</v>
      </c>
      <c r="L1398" s="817">
        <v>1052.25</v>
      </c>
      <c r="M1398" s="817">
        <v>9470.25</v>
      </c>
      <c r="N1398" s="814">
        <v>9</v>
      </c>
      <c r="O1398" s="818">
        <v>1</v>
      </c>
      <c r="P1398" s="817">
        <v>9470.25</v>
      </c>
      <c r="Q1398" s="819">
        <v>1</v>
      </c>
      <c r="R1398" s="814">
        <v>9</v>
      </c>
      <c r="S1398" s="819">
        <v>1</v>
      </c>
      <c r="T1398" s="818">
        <v>1</v>
      </c>
      <c r="U1398" s="820">
        <v>1</v>
      </c>
    </row>
    <row r="1399" spans="1:21" ht="14.45" customHeight="1" x14ac:dyDescent="0.2">
      <c r="A1399" s="813">
        <v>12</v>
      </c>
      <c r="B1399" s="814" t="s">
        <v>1740</v>
      </c>
      <c r="C1399" s="814" t="s">
        <v>1746</v>
      </c>
      <c r="D1399" s="815" t="s">
        <v>4046</v>
      </c>
      <c r="E1399" s="816" t="s">
        <v>1772</v>
      </c>
      <c r="F1399" s="814" t="s">
        <v>1743</v>
      </c>
      <c r="G1399" s="814" t="s">
        <v>2608</v>
      </c>
      <c r="H1399" s="814" t="s">
        <v>329</v>
      </c>
      <c r="I1399" s="814" t="s">
        <v>2758</v>
      </c>
      <c r="J1399" s="814" t="s">
        <v>2759</v>
      </c>
      <c r="K1399" s="814" t="s">
        <v>2760</v>
      </c>
      <c r="L1399" s="817">
        <v>589.99</v>
      </c>
      <c r="M1399" s="817">
        <v>589.99</v>
      </c>
      <c r="N1399" s="814">
        <v>1</v>
      </c>
      <c r="O1399" s="818">
        <v>1</v>
      </c>
      <c r="P1399" s="817"/>
      <c r="Q1399" s="819">
        <v>0</v>
      </c>
      <c r="R1399" s="814"/>
      <c r="S1399" s="819">
        <v>0</v>
      </c>
      <c r="T1399" s="818"/>
      <c r="U1399" s="820">
        <v>0</v>
      </c>
    </row>
    <row r="1400" spans="1:21" ht="14.45" customHeight="1" x14ac:dyDescent="0.2">
      <c r="A1400" s="813">
        <v>12</v>
      </c>
      <c r="B1400" s="814" t="s">
        <v>1740</v>
      </c>
      <c r="C1400" s="814" t="s">
        <v>1746</v>
      </c>
      <c r="D1400" s="815" t="s">
        <v>4046</v>
      </c>
      <c r="E1400" s="816" t="s">
        <v>1772</v>
      </c>
      <c r="F1400" s="814" t="s">
        <v>1743</v>
      </c>
      <c r="G1400" s="814" t="s">
        <v>2608</v>
      </c>
      <c r="H1400" s="814" t="s">
        <v>329</v>
      </c>
      <c r="I1400" s="814" t="s">
        <v>3503</v>
      </c>
      <c r="J1400" s="814" t="s">
        <v>3504</v>
      </c>
      <c r="K1400" s="814" t="s">
        <v>3505</v>
      </c>
      <c r="L1400" s="817">
        <v>1610</v>
      </c>
      <c r="M1400" s="817">
        <v>9660</v>
      </c>
      <c r="N1400" s="814">
        <v>6</v>
      </c>
      <c r="O1400" s="818">
        <v>1</v>
      </c>
      <c r="P1400" s="817">
        <v>9660</v>
      </c>
      <c r="Q1400" s="819">
        <v>1</v>
      </c>
      <c r="R1400" s="814">
        <v>6</v>
      </c>
      <c r="S1400" s="819">
        <v>1</v>
      </c>
      <c r="T1400" s="818">
        <v>1</v>
      </c>
      <c r="U1400" s="820">
        <v>1</v>
      </c>
    </row>
    <row r="1401" spans="1:21" ht="14.45" customHeight="1" x14ac:dyDescent="0.2">
      <c r="A1401" s="813">
        <v>12</v>
      </c>
      <c r="B1401" s="814" t="s">
        <v>1740</v>
      </c>
      <c r="C1401" s="814" t="s">
        <v>1746</v>
      </c>
      <c r="D1401" s="815" t="s">
        <v>4046</v>
      </c>
      <c r="E1401" s="816" t="s">
        <v>1772</v>
      </c>
      <c r="F1401" s="814" t="s">
        <v>1743</v>
      </c>
      <c r="G1401" s="814" t="s">
        <v>1787</v>
      </c>
      <c r="H1401" s="814" t="s">
        <v>329</v>
      </c>
      <c r="I1401" s="814" t="s">
        <v>2129</v>
      </c>
      <c r="J1401" s="814" t="s">
        <v>2130</v>
      </c>
      <c r="K1401" s="814" t="s">
        <v>2131</v>
      </c>
      <c r="L1401" s="817">
        <v>1483.5</v>
      </c>
      <c r="M1401" s="817">
        <v>102361.5</v>
      </c>
      <c r="N1401" s="814">
        <v>69</v>
      </c>
      <c r="O1401" s="818">
        <v>4</v>
      </c>
      <c r="P1401" s="817">
        <v>102361.5</v>
      </c>
      <c r="Q1401" s="819">
        <v>1</v>
      </c>
      <c r="R1401" s="814">
        <v>69</v>
      </c>
      <c r="S1401" s="819">
        <v>1</v>
      </c>
      <c r="T1401" s="818">
        <v>4</v>
      </c>
      <c r="U1401" s="820">
        <v>1</v>
      </c>
    </row>
    <row r="1402" spans="1:21" ht="14.45" customHeight="1" x14ac:dyDescent="0.2">
      <c r="A1402" s="813">
        <v>12</v>
      </c>
      <c r="B1402" s="814" t="s">
        <v>1740</v>
      </c>
      <c r="C1402" s="814" t="s">
        <v>1746</v>
      </c>
      <c r="D1402" s="815" t="s">
        <v>4046</v>
      </c>
      <c r="E1402" s="816" t="s">
        <v>1772</v>
      </c>
      <c r="F1402" s="814" t="s">
        <v>1743</v>
      </c>
      <c r="G1402" s="814" t="s">
        <v>1787</v>
      </c>
      <c r="H1402" s="814" t="s">
        <v>329</v>
      </c>
      <c r="I1402" s="814" t="s">
        <v>1788</v>
      </c>
      <c r="J1402" s="814" t="s">
        <v>1789</v>
      </c>
      <c r="K1402" s="814" t="s">
        <v>1790</v>
      </c>
      <c r="L1402" s="817">
        <v>168.55</v>
      </c>
      <c r="M1402" s="817">
        <v>17360.650000000001</v>
      </c>
      <c r="N1402" s="814">
        <v>103</v>
      </c>
      <c r="O1402" s="818">
        <v>12</v>
      </c>
      <c r="P1402" s="817">
        <v>9101.7000000000007</v>
      </c>
      <c r="Q1402" s="819">
        <v>0.52427184466019416</v>
      </c>
      <c r="R1402" s="814">
        <v>54</v>
      </c>
      <c r="S1402" s="819">
        <v>0.52427184466019416</v>
      </c>
      <c r="T1402" s="818">
        <v>8</v>
      </c>
      <c r="U1402" s="820">
        <v>0.66666666666666663</v>
      </c>
    </row>
    <row r="1403" spans="1:21" ht="14.45" customHeight="1" x14ac:dyDescent="0.2">
      <c r="A1403" s="813">
        <v>12</v>
      </c>
      <c r="B1403" s="814" t="s">
        <v>1740</v>
      </c>
      <c r="C1403" s="814" t="s">
        <v>1746</v>
      </c>
      <c r="D1403" s="815" t="s">
        <v>4046</v>
      </c>
      <c r="E1403" s="816" t="s">
        <v>1772</v>
      </c>
      <c r="F1403" s="814" t="s">
        <v>1743</v>
      </c>
      <c r="G1403" s="814" t="s">
        <v>1787</v>
      </c>
      <c r="H1403" s="814" t="s">
        <v>329</v>
      </c>
      <c r="I1403" s="814" t="s">
        <v>1826</v>
      </c>
      <c r="J1403" s="814" t="s">
        <v>1827</v>
      </c>
      <c r="K1403" s="814" t="s">
        <v>1828</v>
      </c>
      <c r="L1403" s="817">
        <v>146.71</v>
      </c>
      <c r="M1403" s="817">
        <v>6748.6600000000008</v>
      </c>
      <c r="N1403" s="814">
        <v>46</v>
      </c>
      <c r="O1403" s="818">
        <v>3</v>
      </c>
      <c r="P1403" s="817">
        <v>5428.27</v>
      </c>
      <c r="Q1403" s="819">
        <v>0.80434782608695654</v>
      </c>
      <c r="R1403" s="814">
        <v>37</v>
      </c>
      <c r="S1403" s="819">
        <v>0.80434782608695654</v>
      </c>
      <c r="T1403" s="818">
        <v>2</v>
      </c>
      <c r="U1403" s="820">
        <v>0.66666666666666663</v>
      </c>
    </row>
    <row r="1404" spans="1:21" ht="14.45" customHeight="1" x14ac:dyDescent="0.2">
      <c r="A1404" s="813">
        <v>12</v>
      </c>
      <c r="B1404" s="814" t="s">
        <v>1740</v>
      </c>
      <c r="C1404" s="814" t="s">
        <v>1746</v>
      </c>
      <c r="D1404" s="815" t="s">
        <v>4046</v>
      </c>
      <c r="E1404" s="816" t="s">
        <v>1772</v>
      </c>
      <c r="F1404" s="814" t="s">
        <v>1743</v>
      </c>
      <c r="G1404" s="814" t="s">
        <v>1787</v>
      </c>
      <c r="H1404" s="814" t="s">
        <v>329</v>
      </c>
      <c r="I1404" s="814" t="s">
        <v>3506</v>
      </c>
      <c r="J1404" s="814" t="s">
        <v>3507</v>
      </c>
      <c r="K1404" s="814" t="s">
        <v>3508</v>
      </c>
      <c r="L1404" s="817">
        <v>59.94</v>
      </c>
      <c r="M1404" s="817">
        <v>1318.6799999999998</v>
      </c>
      <c r="N1404" s="814">
        <v>22</v>
      </c>
      <c r="O1404" s="818">
        <v>2</v>
      </c>
      <c r="P1404" s="817"/>
      <c r="Q1404" s="819">
        <v>0</v>
      </c>
      <c r="R1404" s="814"/>
      <c r="S1404" s="819">
        <v>0</v>
      </c>
      <c r="T1404" s="818"/>
      <c r="U1404" s="820">
        <v>0</v>
      </c>
    </row>
    <row r="1405" spans="1:21" ht="14.45" customHeight="1" x14ac:dyDescent="0.2">
      <c r="A1405" s="813">
        <v>12</v>
      </c>
      <c r="B1405" s="814" t="s">
        <v>1740</v>
      </c>
      <c r="C1405" s="814" t="s">
        <v>1746</v>
      </c>
      <c r="D1405" s="815" t="s">
        <v>4046</v>
      </c>
      <c r="E1405" s="816" t="s">
        <v>1772</v>
      </c>
      <c r="F1405" s="814" t="s">
        <v>1743</v>
      </c>
      <c r="G1405" s="814" t="s">
        <v>1787</v>
      </c>
      <c r="H1405" s="814" t="s">
        <v>329</v>
      </c>
      <c r="I1405" s="814" t="s">
        <v>3414</v>
      </c>
      <c r="J1405" s="814" t="s">
        <v>3415</v>
      </c>
      <c r="K1405" s="814" t="s">
        <v>3416</v>
      </c>
      <c r="L1405" s="817">
        <v>47.6</v>
      </c>
      <c r="M1405" s="817">
        <v>2094.4</v>
      </c>
      <c r="N1405" s="814">
        <v>44</v>
      </c>
      <c r="O1405" s="818">
        <v>2</v>
      </c>
      <c r="P1405" s="817"/>
      <c r="Q1405" s="819">
        <v>0</v>
      </c>
      <c r="R1405" s="814"/>
      <c r="S1405" s="819">
        <v>0</v>
      </c>
      <c r="T1405" s="818"/>
      <c r="U1405" s="820">
        <v>0</v>
      </c>
    </row>
    <row r="1406" spans="1:21" ht="14.45" customHeight="1" x14ac:dyDescent="0.2">
      <c r="A1406" s="813">
        <v>12</v>
      </c>
      <c r="B1406" s="814" t="s">
        <v>1740</v>
      </c>
      <c r="C1406" s="814" t="s">
        <v>1746</v>
      </c>
      <c r="D1406" s="815" t="s">
        <v>4046</v>
      </c>
      <c r="E1406" s="816" t="s">
        <v>1772</v>
      </c>
      <c r="F1406" s="814" t="s">
        <v>1743</v>
      </c>
      <c r="G1406" s="814" t="s">
        <v>1787</v>
      </c>
      <c r="H1406" s="814" t="s">
        <v>329</v>
      </c>
      <c r="I1406" s="814" t="s">
        <v>2132</v>
      </c>
      <c r="J1406" s="814" t="s">
        <v>2133</v>
      </c>
      <c r="K1406" s="814" t="s">
        <v>2134</v>
      </c>
      <c r="L1406" s="817">
        <v>99.84</v>
      </c>
      <c r="M1406" s="817">
        <v>4392.96</v>
      </c>
      <c r="N1406" s="814">
        <v>44</v>
      </c>
      <c r="O1406" s="818">
        <v>2</v>
      </c>
      <c r="P1406" s="817">
        <v>4392.96</v>
      </c>
      <c r="Q1406" s="819">
        <v>1</v>
      </c>
      <c r="R1406" s="814">
        <v>44</v>
      </c>
      <c r="S1406" s="819">
        <v>1</v>
      </c>
      <c r="T1406" s="818">
        <v>2</v>
      </c>
      <c r="U1406" s="820">
        <v>1</v>
      </c>
    </row>
    <row r="1407" spans="1:21" ht="14.45" customHeight="1" x14ac:dyDescent="0.2">
      <c r="A1407" s="813">
        <v>12</v>
      </c>
      <c r="B1407" s="814" t="s">
        <v>1740</v>
      </c>
      <c r="C1407" s="814" t="s">
        <v>1746</v>
      </c>
      <c r="D1407" s="815" t="s">
        <v>4046</v>
      </c>
      <c r="E1407" s="816" t="s">
        <v>1772</v>
      </c>
      <c r="F1407" s="814" t="s">
        <v>1743</v>
      </c>
      <c r="G1407" s="814" t="s">
        <v>1787</v>
      </c>
      <c r="H1407" s="814" t="s">
        <v>329</v>
      </c>
      <c r="I1407" s="814" t="s">
        <v>2135</v>
      </c>
      <c r="J1407" s="814" t="s">
        <v>2136</v>
      </c>
      <c r="K1407" s="814" t="s">
        <v>2137</v>
      </c>
      <c r="L1407" s="817">
        <v>79.27</v>
      </c>
      <c r="M1407" s="817">
        <v>1268.32</v>
      </c>
      <c r="N1407" s="814">
        <v>16</v>
      </c>
      <c r="O1407" s="818">
        <v>1</v>
      </c>
      <c r="P1407" s="817">
        <v>1268.32</v>
      </c>
      <c r="Q1407" s="819">
        <v>1</v>
      </c>
      <c r="R1407" s="814">
        <v>16</v>
      </c>
      <c r="S1407" s="819">
        <v>1</v>
      </c>
      <c r="T1407" s="818">
        <v>1</v>
      </c>
      <c r="U1407" s="820">
        <v>1</v>
      </c>
    </row>
    <row r="1408" spans="1:21" ht="14.45" customHeight="1" x14ac:dyDescent="0.2">
      <c r="A1408" s="813">
        <v>12</v>
      </c>
      <c r="B1408" s="814" t="s">
        <v>1740</v>
      </c>
      <c r="C1408" s="814" t="s">
        <v>1746</v>
      </c>
      <c r="D1408" s="815" t="s">
        <v>4046</v>
      </c>
      <c r="E1408" s="816" t="s">
        <v>1772</v>
      </c>
      <c r="F1408" s="814" t="s">
        <v>1743</v>
      </c>
      <c r="G1408" s="814" t="s">
        <v>1787</v>
      </c>
      <c r="H1408" s="814" t="s">
        <v>329</v>
      </c>
      <c r="I1408" s="814" t="s">
        <v>2138</v>
      </c>
      <c r="J1408" s="814" t="s">
        <v>2139</v>
      </c>
      <c r="K1408" s="814" t="s">
        <v>2140</v>
      </c>
      <c r="L1408" s="817">
        <v>134.84</v>
      </c>
      <c r="M1408" s="817">
        <v>1348.4</v>
      </c>
      <c r="N1408" s="814">
        <v>10</v>
      </c>
      <c r="O1408" s="818">
        <v>1</v>
      </c>
      <c r="P1408" s="817"/>
      <c r="Q1408" s="819">
        <v>0</v>
      </c>
      <c r="R1408" s="814"/>
      <c r="S1408" s="819">
        <v>0</v>
      </c>
      <c r="T1408" s="818"/>
      <c r="U1408" s="820">
        <v>0</v>
      </c>
    </row>
    <row r="1409" spans="1:21" ht="14.45" customHeight="1" x14ac:dyDescent="0.2">
      <c r="A1409" s="813">
        <v>12</v>
      </c>
      <c r="B1409" s="814" t="s">
        <v>1740</v>
      </c>
      <c r="C1409" s="814" t="s">
        <v>1746</v>
      </c>
      <c r="D1409" s="815" t="s">
        <v>4046</v>
      </c>
      <c r="E1409" s="816" t="s">
        <v>1772</v>
      </c>
      <c r="F1409" s="814" t="s">
        <v>1743</v>
      </c>
      <c r="G1409" s="814" t="s">
        <v>1787</v>
      </c>
      <c r="H1409" s="814" t="s">
        <v>329</v>
      </c>
      <c r="I1409" s="814" t="s">
        <v>2141</v>
      </c>
      <c r="J1409" s="814" t="s">
        <v>2142</v>
      </c>
      <c r="K1409" s="814" t="s">
        <v>2143</v>
      </c>
      <c r="L1409" s="817">
        <v>149.72</v>
      </c>
      <c r="M1409" s="817">
        <v>1347.48</v>
      </c>
      <c r="N1409" s="814">
        <v>9</v>
      </c>
      <c r="O1409" s="818">
        <v>1</v>
      </c>
      <c r="P1409" s="817">
        <v>1347.48</v>
      </c>
      <c r="Q1409" s="819">
        <v>1</v>
      </c>
      <c r="R1409" s="814">
        <v>9</v>
      </c>
      <c r="S1409" s="819">
        <v>1</v>
      </c>
      <c r="T1409" s="818">
        <v>1</v>
      </c>
      <c r="U1409" s="820">
        <v>1</v>
      </c>
    </row>
    <row r="1410" spans="1:21" ht="14.45" customHeight="1" x14ac:dyDescent="0.2">
      <c r="A1410" s="813">
        <v>12</v>
      </c>
      <c r="B1410" s="814" t="s">
        <v>1740</v>
      </c>
      <c r="C1410" s="814" t="s">
        <v>1746</v>
      </c>
      <c r="D1410" s="815" t="s">
        <v>4046</v>
      </c>
      <c r="E1410" s="816" t="s">
        <v>1772</v>
      </c>
      <c r="F1410" s="814" t="s">
        <v>1743</v>
      </c>
      <c r="G1410" s="814" t="s">
        <v>1787</v>
      </c>
      <c r="H1410" s="814" t="s">
        <v>329</v>
      </c>
      <c r="I1410" s="814" t="s">
        <v>2144</v>
      </c>
      <c r="J1410" s="814" t="s">
        <v>2145</v>
      </c>
      <c r="K1410" s="814" t="s">
        <v>2146</v>
      </c>
      <c r="L1410" s="817">
        <v>168.58</v>
      </c>
      <c r="M1410" s="817">
        <v>8429</v>
      </c>
      <c r="N1410" s="814">
        <v>50</v>
      </c>
      <c r="O1410" s="818">
        <v>3</v>
      </c>
      <c r="P1410" s="817">
        <v>6068.88</v>
      </c>
      <c r="Q1410" s="819">
        <v>0.72</v>
      </c>
      <c r="R1410" s="814">
        <v>36</v>
      </c>
      <c r="S1410" s="819">
        <v>0.72</v>
      </c>
      <c r="T1410" s="818">
        <v>2</v>
      </c>
      <c r="U1410" s="820">
        <v>0.66666666666666663</v>
      </c>
    </row>
    <row r="1411" spans="1:21" ht="14.45" customHeight="1" x14ac:dyDescent="0.2">
      <c r="A1411" s="813">
        <v>12</v>
      </c>
      <c r="B1411" s="814" t="s">
        <v>1740</v>
      </c>
      <c r="C1411" s="814" t="s">
        <v>1746</v>
      </c>
      <c r="D1411" s="815" t="s">
        <v>4046</v>
      </c>
      <c r="E1411" s="816" t="s">
        <v>1772</v>
      </c>
      <c r="F1411" s="814" t="s">
        <v>1743</v>
      </c>
      <c r="G1411" s="814" t="s">
        <v>1787</v>
      </c>
      <c r="H1411" s="814" t="s">
        <v>329</v>
      </c>
      <c r="I1411" s="814" t="s">
        <v>1816</v>
      </c>
      <c r="J1411" s="814" t="s">
        <v>1817</v>
      </c>
      <c r="K1411" s="814" t="s">
        <v>1818</v>
      </c>
      <c r="L1411" s="817">
        <v>494.5</v>
      </c>
      <c r="M1411" s="817">
        <v>4945</v>
      </c>
      <c r="N1411" s="814">
        <v>10</v>
      </c>
      <c r="O1411" s="818">
        <v>1</v>
      </c>
      <c r="P1411" s="817"/>
      <c r="Q1411" s="819">
        <v>0</v>
      </c>
      <c r="R1411" s="814"/>
      <c r="S1411" s="819">
        <v>0</v>
      </c>
      <c r="T1411" s="818"/>
      <c r="U1411" s="820">
        <v>0</v>
      </c>
    </row>
    <row r="1412" spans="1:21" ht="14.45" customHeight="1" x14ac:dyDescent="0.2">
      <c r="A1412" s="813">
        <v>12</v>
      </c>
      <c r="B1412" s="814" t="s">
        <v>1740</v>
      </c>
      <c r="C1412" s="814" t="s">
        <v>1746</v>
      </c>
      <c r="D1412" s="815" t="s">
        <v>4046</v>
      </c>
      <c r="E1412" s="816" t="s">
        <v>1772</v>
      </c>
      <c r="F1412" s="814" t="s">
        <v>1743</v>
      </c>
      <c r="G1412" s="814" t="s">
        <v>1787</v>
      </c>
      <c r="H1412" s="814" t="s">
        <v>329</v>
      </c>
      <c r="I1412" s="814" t="s">
        <v>1819</v>
      </c>
      <c r="J1412" s="814" t="s">
        <v>1820</v>
      </c>
      <c r="K1412" s="814" t="s">
        <v>1821</v>
      </c>
      <c r="L1412" s="817">
        <v>50.6</v>
      </c>
      <c r="M1412" s="817">
        <v>101.2</v>
      </c>
      <c r="N1412" s="814">
        <v>2</v>
      </c>
      <c r="O1412" s="818">
        <v>1</v>
      </c>
      <c r="P1412" s="817"/>
      <c r="Q1412" s="819">
        <v>0</v>
      </c>
      <c r="R1412" s="814"/>
      <c r="S1412" s="819">
        <v>0</v>
      </c>
      <c r="T1412" s="818"/>
      <c r="U1412" s="820">
        <v>0</v>
      </c>
    </row>
    <row r="1413" spans="1:21" ht="14.45" customHeight="1" x14ac:dyDescent="0.2">
      <c r="A1413" s="813">
        <v>12</v>
      </c>
      <c r="B1413" s="814" t="s">
        <v>1740</v>
      </c>
      <c r="C1413" s="814" t="s">
        <v>1746</v>
      </c>
      <c r="D1413" s="815" t="s">
        <v>4046</v>
      </c>
      <c r="E1413" s="816" t="s">
        <v>1772</v>
      </c>
      <c r="F1413" s="814" t="s">
        <v>1743</v>
      </c>
      <c r="G1413" s="814" t="s">
        <v>1787</v>
      </c>
      <c r="H1413" s="814" t="s">
        <v>329</v>
      </c>
      <c r="I1413" s="814" t="s">
        <v>2156</v>
      </c>
      <c r="J1413" s="814" t="s">
        <v>2157</v>
      </c>
      <c r="K1413" s="814" t="s">
        <v>2158</v>
      </c>
      <c r="L1413" s="817">
        <v>18.48</v>
      </c>
      <c r="M1413" s="817">
        <v>554.4</v>
      </c>
      <c r="N1413" s="814">
        <v>30</v>
      </c>
      <c r="O1413" s="818">
        <v>1</v>
      </c>
      <c r="P1413" s="817">
        <v>554.4</v>
      </c>
      <c r="Q1413" s="819">
        <v>1</v>
      </c>
      <c r="R1413" s="814">
        <v>30</v>
      </c>
      <c r="S1413" s="819">
        <v>1</v>
      </c>
      <c r="T1413" s="818">
        <v>1</v>
      </c>
      <c r="U1413" s="820">
        <v>1</v>
      </c>
    </row>
    <row r="1414" spans="1:21" ht="14.45" customHeight="1" x14ac:dyDescent="0.2">
      <c r="A1414" s="813">
        <v>12</v>
      </c>
      <c r="B1414" s="814" t="s">
        <v>1740</v>
      </c>
      <c r="C1414" s="814" t="s">
        <v>1746</v>
      </c>
      <c r="D1414" s="815" t="s">
        <v>4046</v>
      </c>
      <c r="E1414" s="816" t="s">
        <v>1772</v>
      </c>
      <c r="F1414" s="814" t="s">
        <v>1743</v>
      </c>
      <c r="G1414" s="814" t="s">
        <v>1787</v>
      </c>
      <c r="H1414" s="814" t="s">
        <v>329</v>
      </c>
      <c r="I1414" s="814" t="s">
        <v>3509</v>
      </c>
      <c r="J1414" s="814" t="s">
        <v>2160</v>
      </c>
      <c r="K1414" s="814" t="s">
        <v>3510</v>
      </c>
      <c r="L1414" s="817">
        <v>1483.5</v>
      </c>
      <c r="M1414" s="817">
        <v>62307</v>
      </c>
      <c r="N1414" s="814">
        <v>42</v>
      </c>
      <c r="O1414" s="818">
        <v>2</v>
      </c>
      <c r="P1414" s="817">
        <v>62307</v>
      </c>
      <c r="Q1414" s="819">
        <v>1</v>
      </c>
      <c r="R1414" s="814">
        <v>42</v>
      </c>
      <c r="S1414" s="819">
        <v>1</v>
      </c>
      <c r="T1414" s="818">
        <v>2</v>
      </c>
      <c r="U1414" s="820">
        <v>1</v>
      </c>
    </row>
    <row r="1415" spans="1:21" ht="14.45" customHeight="1" x14ac:dyDescent="0.2">
      <c r="A1415" s="813">
        <v>12</v>
      </c>
      <c r="B1415" s="814" t="s">
        <v>1740</v>
      </c>
      <c r="C1415" s="814" t="s">
        <v>1746</v>
      </c>
      <c r="D1415" s="815" t="s">
        <v>4046</v>
      </c>
      <c r="E1415" s="816" t="s">
        <v>1772</v>
      </c>
      <c r="F1415" s="814" t="s">
        <v>1743</v>
      </c>
      <c r="G1415" s="814" t="s">
        <v>1787</v>
      </c>
      <c r="H1415" s="814" t="s">
        <v>329</v>
      </c>
      <c r="I1415" s="814" t="s">
        <v>3417</v>
      </c>
      <c r="J1415" s="814" t="s">
        <v>2160</v>
      </c>
      <c r="K1415" s="814" t="s">
        <v>3418</v>
      </c>
      <c r="L1415" s="817">
        <v>1483.5</v>
      </c>
      <c r="M1415" s="817">
        <v>62307</v>
      </c>
      <c r="N1415" s="814">
        <v>42</v>
      </c>
      <c r="O1415" s="818">
        <v>2</v>
      </c>
      <c r="P1415" s="817">
        <v>62307</v>
      </c>
      <c r="Q1415" s="819">
        <v>1</v>
      </c>
      <c r="R1415" s="814">
        <v>42</v>
      </c>
      <c r="S1415" s="819">
        <v>1</v>
      </c>
      <c r="T1415" s="818">
        <v>2</v>
      </c>
      <c r="U1415" s="820">
        <v>1</v>
      </c>
    </row>
    <row r="1416" spans="1:21" ht="14.45" customHeight="1" x14ac:dyDescent="0.2">
      <c r="A1416" s="813">
        <v>12</v>
      </c>
      <c r="B1416" s="814" t="s">
        <v>1740</v>
      </c>
      <c r="C1416" s="814" t="s">
        <v>1746</v>
      </c>
      <c r="D1416" s="815" t="s">
        <v>4046</v>
      </c>
      <c r="E1416" s="816" t="s">
        <v>1772</v>
      </c>
      <c r="F1416" s="814" t="s">
        <v>1743</v>
      </c>
      <c r="G1416" s="814" t="s">
        <v>1787</v>
      </c>
      <c r="H1416" s="814" t="s">
        <v>329</v>
      </c>
      <c r="I1416" s="814" t="s">
        <v>2159</v>
      </c>
      <c r="J1416" s="814" t="s">
        <v>2160</v>
      </c>
      <c r="K1416" s="814" t="s">
        <v>2161</v>
      </c>
      <c r="L1416" s="817">
        <v>1483.5</v>
      </c>
      <c r="M1416" s="817">
        <v>148350</v>
      </c>
      <c r="N1416" s="814">
        <v>100</v>
      </c>
      <c r="O1416" s="818">
        <v>7</v>
      </c>
      <c r="P1416" s="817">
        <v>148350</v>
      </c>
      <c r="Q1416" s="819">
        <v>1</v>
      </c>
      <c r="R1416" s="814">
        <v>100</v>
      </c>
      <c r="S1416" s="819">
        <v>1</v>
      </c>
      <c r="T1416" s="818">
        <v>7</v>
      </c>
      <c r="U1416" s="820">
        <v>1</v>
      </c>
    </row>
    <row r="1417" spans="1:21" ht="14.45" customHeight="1" x14ac:dyDescent="0.2">
      <c r="A1417" s="813">
        <v>12</v>
      </c>
      <c r="B1417" s="814" t="s">
        <v>1740</v>
      </c>
      <c r="C1417" s="814" t="s">
        <v>1746</v>
      </c>
      <c r="D1417" s="815" t="s">
        <v>4046</v>
      </c>
      <c r="E1417" s="816" t="s">
        <v>1772</v>
      </c>
      <c r="F1417" s="814" t="s">
        <v>1743</v>
      </c>
      <c r="G1417" s="814" t="s">
        <v>1787</v>
      </c>
      <c r="H1417" s="814" t="s">
        <v>329</v>
      </c>
      <c r="I1417" s="814" t="s">
        <v>2162</v>
      </c>
      <c r="J1417" s="814" t="s">
        <v>2160</v>
      </c>
      <c r="K1417" s="814" t="s">
        <v>2163</v>
      </c>
      <c r="L1417" s="817">
        <v>1483.5</v>
      </c>
      <c r="M1417" s="817">
        <v>43021.5</v>
      </c>
      <c r="N1417" s="814">
        <v>29</v>
      </c>
      <c r="O1417" s="818">
        <v>2</v>
      </c>
      <c r="P1417" s="817">
        <v>43021.5</v>
      </c>
      <c r="Q1417" s="819">
        <v>1</v>
      </c>
      <c r="R1417" s="814">
        <v>29</v>
      </c>
      <c r="S1417" s="819">
        <v>1</v>
      </c>
      <c r="T1417" s="818">
        <v>2</v>
      </c>
      <c r="U1417" s="820">
        <v>1</v>
      </c>
    </row>
    <row r="1418" spans="1:21" ht="14.45" customHeight="1" x14ac:dyDescent="0.2">
      <c r="A1418" s="813">
        <v>12</v>
      </c>
      <c r="B1418" s="814" t="s">
        <v>1740</v>
      </c>
      <c r="C1418" s="814" t="s">
        <v>1746</v>
      </c>
      <c r="D1418" s="815" t="s">
        <v>4046</v>
      </c>
      <c r="E1418" s="816" t="s">
        <v>1772</v>
      </c>
      <c r="F1418" s="814" t="s">
        <v>1743</v>
      </c>
      <c r="G1418" s="814" t="s">
        <v>1787</v>
      </c>
      <c r="H1418" s="814" t="s">
        <v>329</v>
      </c>
      <c r="I1418" s="814" t="s">
        <v>2905</v>
      </c>
      <c r="J1418" s="814" t="s">
        <v>2167</v>
      </c>
      <c r="K1418" s="814" t="s">
        <v>2906</v>
      </c>
      <c r="L1418" s="817">
        <v>1483.5</v>
      </c>
      <c r="M1418" s="817">
        <v>145383</v>
      </c>
      <c r="N1418" s="814">
        <v>98</v>
      </c>
      <c r="O1418" s="818">
        <v>6</v>
      </c>
      <c r="P1418" s="817">
        <v>100878</v>
      </c>
      <c r="Q1418" s="819">
        <v>0.69387755102040816</v>
      </c>
      <c r="R1418" s="814">
        <v>68</v>
      </c>
      <c r="S1418" s="819">
        <v>0.69387755102040816</v>
      </c>
      <c r="T1418" s="818">
        <v>5</v>
      </c>
      <c r="U1418" s="820">
        <v>0.83333333333333337</v>
      </c>
    </row>
    <row r="1419" spans="1:21" ht="14.45" customHeight="1" x14ac:dyDescent="0.2">
      <c r="A1419" s="813">
        <v>12</v>
      </c>
      <c r="B1419" s="814" t="s">
        <v>1740</v>
      </c>
      <c r="C1419" s="814" t="s">
        <v>1746</v>
      </c>
      <c r="D1419" s="815" t="s">
        <v>4046</v>
      </c>
      <c r="E1419" s="816" t="s">
        <v>1772</v>
      </c>
      <c r="F1419" s="814" t="s">
        <v>1743</v>
      </c>
      <c r="G1419" s="814" t="s">
        <v>1787</v>
      </c>
      <c r="H1419" s="814" t="s">
        <v>329</v>
      </c>
      <c r="I1419" s="814" t="s">
        <v>2169</v>
      </c>
      <c r="J1419" s="814" t="s">
        <v>2167</v>
      </c>
      <c r="K1419" s="814" t="s">
        <v>2170</v>
      </c>
      <c r="L1419" s="817">
        <v>1483.5</v>
      </c>
      <c r="M1419" s="817">
        <v>57856.5</v>
      </c>
      <c r="N1419" s="814">
        <v>39</v>
      </c>
      <c r="O1419" s="818">
        <v>3</v>
      </c>
      <c r="P1419" s="817">
        <v>57856.5</v>
      </c>
      <c r="Q1419" s="819">
        <v>1</v>
      </c>
      <c r="R1419" s="814">
        <v>39</v>
      </c>
      <c r="S1419" s="819">
        <v>1</v>
      </c>
      <c r="T1419" s="818">
        <v>3</v>
      </c>
      <c r="U1419" s="820">
        <v>1</v>
      </c>
    </row>
    <row r="1420" spans="1:21" ht="14.45" customHeight="1" x14ac:dyDescent="0.2">
      <c r="A1420" s="813">
        <v>12</v>
      </c>
      <c r="B1420" s="814" t="s">
        <v>1740</v>
      </c>
      <c r="C1420" s="814" t="s">
        <v>1746</v>
      </c>
      <c r="D1420" s="815" t="s">
        <v>4046</v>
      </c>
      <c r="E1420" s="816" t="s">
        <v>1772</v>
      </c>
      <c r="F1420" s="814" t="s">
        <v>1743</v>
      </c>
      <c r="G1420" s="814" t="s">
        <v>1787</v>
      </c>
      <c r="H1420" s="814" t="s">
        <v>329</v>
      </c>
      <c r="I1420" s="814" t="s">
        <v>2171</v>
      </c>
      <c r="J1420" s="814" t="s">
        <v>2167</v>
      </c>
      <c r="K1420" s="814" t="s">
        <v>2172</v>
      </c>
      <c r="L1420" s="817">
        <v>1483.5</v>
      </c>
      <c r="M1420" s="817">
        <v>81592.5</v>
      </c>
      <c r="N1420" s="814">
        <v>55</v>
      </c>
      <c r="O1420" s="818">
        <v>3</v>
      </c>
      <c r="P1420" s="817">
        <v>81592.5</v>
      </c>
      <c r="Q1420" s="819">
        <v>1</v>
      </c>
      <c r="R1420" s="814">
        <v>55</v>
      </c>
      <c r="S1420" s="819">
        <v>1</v>
      </c>
      <c r="T1420" s="818">
        <v>3</v>
      </c>
      <c r="U1420" s="820">
        <v>1</v>
      </c>
    </row>
    <row r="1421" spans="1:21" ht="14.45" customHeight="1" x14ac:dyDescent="0.2">
      <c r="A1421" s="813">
        <v>12</v>
      </c>
      <c r="B1421" s="814" t="s">
        <v>1740</v>
      </c>
      <c r="C1421" s="814" t="s">
        <v>1746</v>
      </c>
      <c r="D1421" s="815" t="s">
        <v>4046</v>
      </c>
      <c r="E1421" s="816" t="s">
        <v>1772</v>
      </c>
      <c r="F1421" s="814" t="s">
        <v>1743</v>
      </c>
      <c r="G1421" s="814" t="s">
        <v>1787</v>
      </c>
      <c r="H1421" s="814" t="s">
        <v>329</v>
      </c>
      <c r="I1421" s="814" t="s">
        <v>2180</v>
      </c>
      <c r="J1421" s="814" t="s">
        <v>2181</v>
      </c>
      <c r="K1421" s="814" t="s">
        <v>2182</v>
      </c>
      <c r="L1421" s="817">
        <v>128.44999999999999</v>
      </c>
      <c r="M1421" s="817">
        <v>2312.1</v>
      </c>
      <c r="N1421" s="814">
        <v>18</v>
      </c>
      <c r="O1421" s="818">
        <v>1</v>
      </c>
      <c r="P1421" s="817"/>
      <c r="Q1421" s="819">
        <v>0</v>
      </c>
      <c r="R1421" s="814"/>
      <c r="S1421" s="819">
        <v>0</v>
      </c>
      <c r="T1421" s="818"/>
      <c r="U1421" s="820">
        <v>0</v>
      </c>
    </row>
    <row r="1422" spans="1:21" ht="14.45" customHeight="1" x14ac:dyDescent="0.2">
      <c r="A1422" s="813">
        <v>12</v>
      </c>
      <c r="B1422" s="814" t="s">
        <v>1740</v>
      </c>
      <c r="C1422" s="814" t="s">
        <v>1746</v>
      </c>
      <c r="D1422" s="815" t="s">
        <v>4046</v>
      </c>
      <c r="E1422" s="816" t="s">
        <v>1772</v>
      </c>
      <c r="F1422" s="814" t="s">
        <v>1743</v>
      </c>
      <c r="G1422" s="814" t="s">
        <v>1787</v>
      </c>
      <c r="H1422" s="814" t="s">
        <v>329</v>
      </c>
      <c r="I1422" s="814" t="s">
        <v>2186</v>
      </c>
      <c r="J1422" s="814" t="s">
        <v>2187</v>
      </c>
      <c r="K1422" s="814" t="s">
        <v>2188</v>
      </c>
      <c r="L1422" s="817">
        <v>320.87</v>
      </c>
      <c r="M1422" s="817">
        <v>2887.83</v>
      </c>
      <c r="N1422" s="814">
        <v>9</v>
      </c>
      <c r="O1422" s="818">
        <v>1</v>
      </c>
      <c r="P1422" s="817"/>
      <c r="Q1422" s="819">
        <v>0</v>
      </c>
      <c r="R1422" s="814"/>
      <c r="S1422" s="819">
        <v>0</v>
      </c>
      <c r="T1422" s="818"/>
      <c r="U1422" s="820">
        <v>0</v>
      </c>
    </row>
    <row r="1423" spans="1:21" ht="14.45" customHeight="1" x14ac:dyDescent="0.2">
      <c r="A1423" s="813">
        <v>12</v>
      </c>
      <c r="B1423" s="814" t="s">
        <v>1740</v>
      </c>
      <c r="C1423" s="814" t="s">
        <v>1746</v>
      </c>
      <c r="D1423" s="815" t="s">
        <v>4046</v>
      </c>
      <c r="E1423" s="816" t="s">
        <v>1772</v>
      </c>
      <c r="F1423" s="814" t="s">
        <v>1743</v>
      </c>
      <c r="G1423" s="814" t="s">
        <v>1787</v>
      </c>
      <c r="H1423" s="814" t="s">
        <v>329</v>
      </c>
      <c r="I1423" s="814" t="s">
        <v>3511</v>
      </c>
      <c r="J1423" s="814" t="s">
        <v>3512</v>
      </c>
      <c r="K1423" s="814" t="s">
        <v>3513</v>
      </c>
      <c r="L1423" s="817">
        <v>320.87</v>
      </c>
      <c r="M1423" s="817">
        <v>8021.75</v>
      </c>
      <c r="N1423" s="814">
        <v>25</v>
      </c>
      <c r="O1423" s="818">
        <v>2</v>
      </c>
      <c r="P1423" s="817"/>
      <c r="Q1423" s="819">
        <v>0</v>
      </c>
      <c r="R1423" s="814"/>
      <c r="S1423" s="819">
        <v>0</v>
      </c>
      <c r="T1423" s="818"/>
      <c r="U1423" s="820">
        <v>0</v>
      </c>
    </row>
    <row r="1424" spans="1:21" ht="14.45" customHeight="1" x14ac:dyDescent="0.2">
      <c r="A1424" s="813">
        <v>12</v>
      </c>
      <c r="B1424" s="814" t="s">
        <v>1740</v>
      </c>
      <c r="C1424" s="814" t="s">
        <v>1746</v>
      </c>
      <c r="D1424" s="815" t="s">
        <v>4046</v>
      </c>
      <c r="E1424" s="816" t="s">
        <v>1772</v>
      </c>
      <c r="F1424" s="814" t="s">
        <v>1743</v>
      </c>
      <c r="G1424" s="814" t="s">
        <v>1787</v>
      </c>
      <c r="H1424" s="814" t="s">
        <v>329</v>
      </c>
      <c r="I1424" s="814" t="s">
        <v>3419</v>
      </c>
      <c r="J1424" s="814" t="s">
        <v>3420</v>
      </c>
      <c r="K1424" s="814" t="s">
        <v>3421</v>
      </c>
      <c r="L1424" s="817">
        <v>288.81</v>
      </c>
      <c r="M1424" s="817">
        <v>4332.1499999999996</v>
      </c>
      <c r="N1424" s="814">
        <v>15</v>
      </c>
      <c r="O1424" s="818">
        <v>1</v>
      </c>
      <c r="P1424" s="817">
        <v>4332.1499999999996</v>
      </c>
      <c r="Q1424" s="819">
        <v>1</v>
      </c>
      <c r="R1424" s="814">
        <v>15</v>
      </c>
      <c r="S1424" s="819">
        <v>1</v>
      </c>
      <c r="T1424" s="818">
        <v>1</v>
      </c>
      <c r="U1424" s="820">
        <v>1</v>
      </c>
    </row>
    <row r="1425" spans="1:21" ht="14.45" customHeight="1" x14ac:dyDescent="0.2">
      <c r="A1425" s="813">
        <v>12</v>
      </c>
      <c r="B1425" s="814" t="s">
        <v>1740</v>
      </c>
      <c r="C1425" s="814" t="s">
        <v>1746</v>
      </c>
      <c r="D1425" s="815" t="s">
        <v>4046</v>
      </c>
      <c r="E1425" s="816" t="s">
        <v>1772</v>
      </c>
      <c r="F1425" s="814" t="s">
        <v>1743</v>
      </c>
      <c r="G1425" s="814" t="s">
        <v>1787</v>
      </c>
      <c r="H1425" s="814" t="s">
        <v>329</v>
      </c>
      <c r="I1425" s="814" t="s">
        <v>3514</v>
      </c>
      <c r="J1425" s="814" t="s">
        <v>3515</v>
      </c>
      <c r="K1425" s="814" t="s">
        <v>3516</v>
      </c>
      <c r="L1425" s="817">
        <v>240.74</v>
      </c>
      <c r="M1425" s="817">
        <v>4333.32</v>
      </c>
      <c r="N1425" s="814">
        <v>18</v>
      </c>
      <c r="O1425" s="818">
        <v>1</v>
      </c>
      <c r="P1425" s="817">
        <v>4333.32</v>
      </c>
      <c r="Q1425" s="819">
        <v>1</v>
      </c>
      <c r="R1425" s="814">
        <v>18</v>
      </c>
      <c r="S1425" s="819">
        <v>1</v>
      </c>
      <c r="T1425" s="818">
        <v>1</v>
      </c>
      <c r="U1425" s="820">
        <v>1</v>
      </c>
    </row>
    <row r="1426" spans="1:21" ht="14.45" customHeight="1" x14ac:dyDescent="0.2">
      <c r="A1426" s="813">
        <v>12</v>
      </c>
      <c r="B1426" s="814" t="s">
        <v>1740</v>
      </c>
      <c r="C1426" s="814" t="s">
        <v>1746</v>
      </c>
      <c r="D1426" s="815" t="s">
        <v>4046</v>
      </c>
      <c r="E1426" s="816" t="s">
        <v>1772</v>
      </c>
      <c r="F1426" s="814" t="s">
        <v>1743</v>
      </c>
      <c r="G1426" s="814" t="s">
        <v>1787</v>
      </c>
      <c r="H1426" s="814" t="s">
        <v>329</v>
      </c>
      <c r="I1426" s="814" t="s">
        <v>2192</v>
      </c>
      <c r="J1426" s="814" t="s">
        <v>2193</v>
      </c>
      <c r="K1426" s="814" t="s">
        <v>2194</v>
      </c>
      <c r="L1426" s="817">
        <v>1483.5</v>
      </c>
      <c r="M1426" s="817">
        <v>22252.5</v>
      </c>
      <c r="N1426" s="814">
        <v>15</v>
      </c>
      <c r="O1426" s="818">
        <v>1</v>
      </c>
      <c r="P1426" s="817"/>
      <c r="Q1426" s="819">
        <v>0</v>
      </c>
      <c r="R1426" s="814"/>
      <c r="S1426" s="819">
        <v>0</v>
      </c>
      <c r="T1426" s="818"/>
      <c r="U1426" s="820">
        <v>0</v>
      </c>
    </row>
    <row r="1427" spans="1:21" ht="14.45" customHeight="1" x14ac:dyDescent="0.2">
      <c r="A1427" s="813">
        <v>12</v>
      </c>
      <c r="B1427" s="814" t="s">
        <v>1740</v>
      </c>
      <c r="C1427" s="814" t="s">
        <v>1746</v>
      </c>
      <c r="D1427" s="815" t="s">
        <v>4046</v>
      </c>
      <c r="E1427" s="816" t="s">
        <v>1772</v>
      </c>
      <c r="F1427" s="814" t="s">
        <v>1743</v>
      </c>
      <c r="G1427" s="814" t="s">
        <v>1787</v>
      </c>
      <c r="H1427" s="814" t="s">
        <v>329</v>
      </c>
      <c r="I1427" s="814" t="s">
        <v>2195</v>
      </c>
      <c r="J1427" s="814" t="s">
        <v>2193</v>
      </c>
      <c r="K1427" s="814" t="s">
        <v>2196</v>
      </c>
      <c r="L1427" s="817">
        <v>1483.5</v>
      </c>
      <c r="M1427" s="817">
        <v>31153.5</v>
      </c>
      <c r="N1427" s="814">
        <v>21</v>
      </c>
      <c r="O1427" s="818">
        <v>1</v>
      </c>
      <c r="P1427" s="817"/>
      <c r="Q1427" s="819">
        <v>0</v>
      </c>
      <c r="R1427" s="814"/>
      <c r="S1427" s="819">
        <v>0</v>
      </c>
      <c r="T1427" s="818"/>
      <c r="U1427" s="820">
        <v>0</v>
      </c>
    </row>
    <row r="1428" spans="1:21" ht="14.45" customHeight="1" x14ac:dyDescent="0.2">
      <c r="A1428" s="813">
        <v>12</v>
      </c>
      <c r="B1428" s="814" t="s">
        <v>1740</v>
      </c>
      <c r="C1428" s="814" t="s">
        <v>1746</v>
      </c>
      <c r="D1428" s="815" t="s">
        <v>4046</v>
      </c>
      <c r="E1428" s="816" t="s">
        <v>1772</v>
      </c>
      <c r="F1428" s="814" t="s">
        <v>1743</v>
      </c>
      <c r="G1428" s="814" t="s">
        <v>1787</v>
      </c>
      <c r="H1428" s="814" t="s">
        <v>329</v>
      </c>
      <c r="I1428" s="814" t="s">
        <v>2197</v>
      </c>
      <c r="J1428" s="814" t="s">
        <v>2198</v>
      </c>
      <c r="K1428" s="814" t="s">
        <v>2199</v>
      </c>
      <c r="L1428" s="817">
        <v>700</v>
      </c>
      <c r="M1428" s="817">
        <v>25200</v>
      </c>
      <c r="N1428" s="814">
        <v>36</v>
      </c>
      <c r="O1428" s="818">
        <v>3</v>
      </c>
      <c r="P1428" s="817">
        <v>21000</v>
      </c>
      <c r="Q1428" s="819">
        <v>0.83333333333333337</v>
      </c>
      <c r="R1428" s="814">
        <v>30</v>
      </c>
      <c r="S1428" s="819">
        <v>0.83333333333333337</v>
      </c>
      <c r="T1428" s="818">
        <v>1</v>
      </c>
      <c r="U1428" s="820">
        <v>0.33333333333333331</v>
      </c>
    </row>
    <row r="1429" spans="1:21" ht="14.45" customHeight="1" x14ac:dyDescent="0.2">
      <c r="A1429" s="813">
        <v>12</v>
      </c>
      <c r="B1429" s="814" t="s">
        <v>1740</v>
      </c>
      <c r="C1429" s="814" t="s">
        <v>1746</v>
      </c>
      <c r="D1429" s="815" t="s">
        <v>4046</v>
      </c>
      <c r="E1429" s="816" t="s">
        <v>1772</v>
      </c>
      <c r="F1429" s="814" t="s">
        <v>1743</v>
      </c>
      <c r="G1429" s="814" t="s">
        <v>1787</v>
      </c>
      <c r="H1429" s="814" t="s">
        <v>329</v>
      </c>
      <c r="I1429" s="814" t="s">
        <v>2909</v>
      </c>
      <c r="J1429" s="814" t="s">
        <v>2201</v>
      </c>
      <c r="K1429" s="814" t="s">
        <v>2910</v>
      </c>
      <c r="L1429" s="817">
        <v>1236.25</v>
      </c>
      <c r="M1429" s="817">
        <v>61812.5</v>
      </c>
      <c r="N1429" s="814">
        <v>50</v>
      </c>
      <c r="O1429" s="818">
        <v>2</v>
      </c>
      <c r="P1429" s="817"/>
      <c r="Q1429" s="819">
        <v>0</v>
      </c>
      <c r="R1429" s="814"/>
      <c r="S1429" s="819">
        <v>0</v>
      </c>
      <c r="T1429" s="818"/>
      <c r="U1429" s="820">
        <v>0</v>
      </c>
    </row>
    <row r="1430" spans="1:21" ht="14.45" customHeight="1" x14ac:dyDescent="0.2">
      <c r="A1430" s="813">
        <v>12</v>
      </c>
      <c r="B1430" s="814" t="s">
        <v>1740</v>
      </c>
      <c r="C1430" s="814" t="s">
        <v>1746</v>
      </c>
      <c r="D1430" s="815" t="s">
        <v>4046</v>
      </c>
      <c r="E1430" s="816" t="s">
        <v>1772</v>
      </c>
      <c r="F1430" s="814" t="s">
        <v>1743</v>
      </c>
      <c r="G1430" s="814" t="s">
        <v>1787</v>
      </c>
      <c r="H1430" s="814" t="s">
        <v>329</v>
      </c>
      <c r="I1430" s="814" t="s">
        <v>2203</v>
      </c>
      <c r="J1430" s="814" t="s">
        <v>2204</v>
      </c>
      <c r="K1430" s="814" t="s">
        <v>2205</v>
      </c>
      <c r="L1430" s="817">
        <v>1483.5</v>
      </c>
      <c r="M1430" s="817">
        <v>13351.5</v>
      </c>
      <c r="N1430" s="814">
        <v>9</v>
      </c>
      <c r="O1430" s="818">
        <v>1</v>
      </c>
      <c r="P1430" s="817"/>
      <c r="Q1430" s="819">
        <v>0</v>
      </c>
      <c r="R1430" s="814"/>
      <c r="S1430" s="819">
        <v>0</v>
      </c>
      <c r="T1430" s="818"/>
      <c r="U1430" s="820">
        <v>0</v>
      </c>
    </row>
    <row r="1431" spans="1:21" ht="14.45" customHeight="1" x14ac:dyDescent="0.2">
      <c r="A1431" s="813">
        <v>12</v>
      </c>
      <c r="B1431" s="814" t="s">
        <v>1740</v>
      </c>
      <c r="C1431" s="814" t="s">
        <v>1746</v>
      </c>
      <c r="D1431" s="815" t="s">
        <v>4046</v>
      </c>
      <c r="E1431" s="816" t="s">
        <v>1772</v>
      </c>
      <c r="F1431" s="814" t="s">
        <v>1743</v>
      </c>
      <c r="G1431" s="814" t="s">
        <v>1787</v>
      </c>
      <c r="H1431" s="814" t="s">
        <v>329</v>
      </c>
      <c r="I1431" s="814" t="s">
        <v>2206</v>
      </c>
      <c r="J1431" s="814" t="s">
        <v>2204</v>
      </c>
      <c r="K1431" s="814" t="s">
        <v>2207</v>
      </c>
      <c r="L1431" s="817">
        <v>1483.5</v>
      </c>
      <c r="M1431" s="817">
        <v>22252.5</v>
      </c>
      <c r="N1431" s="814">
        <v>15</v>
      </c>
      <c r="O1431" s="818">
        <v>1</v>
      </c>
      <c r="P1431" s="817"/>
      <c r="Q1431" s="819">
        <v>0</v>
      </c>
      <c r="R1431" s="814"/>
      <c r="S1431" s="819">
        <v>0</v>
      </c>
      <c r="T1431" s="818"/>
      <c r="U1431" s="820">
        <v>0</v>
      </c>
    </row>
    <row r="1432" spans="1:21" ht="14.45" customHeight="1" x14ac:dyDescent="0.2">
      <c r="A1432" s="813">
        <v>12</v>
      </c>
      <c r="B1432" s="814" t="s">
        <v>1740</v>
      </c>
      <c r="C1432" s="814" t="s">
        <v>1746</v>
      </c>
      <c r="D1432" s="815" t="s">
        <v>4046</v>
      </c>
      <c r="E1432" s="816" t="s">
        <v>1772</v>
      </c>
      <c r="F1432" s="814" t="s">
        <v>1743</v>
      </c>
      <c r="G1432" s="814" t="s">
        <v>1787</v>
      </c>
      <c r="H1432" s="814" t="s">
        <v>329</v>
      </c>
      <c r="I1432" s="814" t="s">
        <v>2836</v>
      </c>
      <c r="J1432" s="814" t="s">
        <v>2204</v>
      </c>
      <c r="K1432" s="814" t="s">
        <v>2837</v>
      </c>
      <c r="L1432" s="817">
        <v>1483.5</v>
      </c>
      <c r="M1432" s="817">
        <v>22252.5</v>
      </c>
      <c r="N1432" s="814">
        <v>15</v>
      </c>
      <c r="O1432" s="818">
        <v>1</v>
      </c>
      <c r="P1432" s="817">
        <v>22252.5</v>
      </c>
      <c r="Q1432" s="819">
        <v>1</v>
      </c>
      <c r="R1432" s="814">
        <v>15</v>
      </c>
      <c r="S1432" s="819">
        <v>1</v>
      </c>
      <c r="T1432" s="818">
        <v>1</v>
      </c>
      <c r="U1432" s="820">
        <v>1</v>
      </c>
    </row>
    <row r="1433" spans="1:21" ht="14.45" customHeight="1" x14ac:dyDescent="0.2">
      <c r="A1433" s="813">
        <v>12</v>
      </c>
      <c r="B1433" s="814" t="s">
        <v>1740</v>
      </c>
      <c r="C1433" s="814" t="s">
        <v>1746</v>
      </c>
      <c r="D1433" s="815" t="s">
        <v>4046</v>
      </c>
      <c r="E1433" s="816" t="s">
        <v>1772</v>
      </c>
      <c r="F1433" s="814" t="s">
        <v>1743</v>
      </c>
      <c r="G1433" s="814" t="s">
        <v>1787</v>
      </c>
      <c r="H1433" s="814" t="s">
        <v>329</v>
      </c>
      <c r="I1433" s="814" t="s">
        <v>2911</v>
      </c>
      <c r="J1433" s="814" t="s">
        <v>2912</v>
      </c>
      <c r="K1433" s="814" t="s">
        <v>2913</v>
      </c>
      <c r="L1433" s="817">
        <v>1483.5</v>
      </c>
      <c r="M1433" s="817">
        <v>93460.5</v>
      </c>
      <c r="N1433" s="814">
        <v>63</v>
      </c>
      <c r="O1433" s="818">
        <v>3</v>
      </c>
      <c r="P1433" s="817"/>
      <c r="Q1433" s="819">
        <v>0</v>
      </c>
      <c r="R1433" s="814"/>
      <c r="S1433" s="819">
        <v>0</v>
      </c>
      <c r="T1433" s="818"/>
      <c r="U1433" s="820">
        <v>0</v>
      </c>
    </row>
    <row r="1434" spans="1:21" ht="14.45" customHeight="1" x14ac:dyDescent="0.2">
      <c r="A1434" s="813">
        <v>12</v>
      </c>
      <c r="B1434" s="814" t="s">
        <v>1740</v>
      </c>
      <c r="C1434" s="814" t="s">
        <v>1746</v>
      </c>
      <c r="D1434" s="815" t="s">
        <v>4046</v>
      </c>
      <c r="E1434" s="816" t="s">
        <v>1772</v>
      </c>
      <c r="F1434" s="814" t="s">
        <v>1743</v>
      </c>
      <c r="G1434" s="814" t="s">
        <v>1787</v>
      </c>
      <c r="H1434" s="814" t="s">
        <v>329</v>
      </c>
      <c r="I1434" s="814" t="s">
        <v>3517</v>
      </c>
      <c r="J1434" s="814" t="s">
        <v>3518</v>
      </c>
      <c r="K1434" s="814" t="s">
        <v>3519</v>
      </c>
      <c r="L1434" s="817">
        <v>53.45</v>
      </c>
      <c r="M1434" s="817">
        <v>427.6</v>
      </c>
      <c r="N1434" s="814">
        <v>8</v>
      </c>
      <c r="O1434" s="818">
        <v>1</v>
      </c>
      <c r="P1434" s="817"/>
      <c r="Q1434" s="819">
        <v>0</v>
      </c>
      <c r="R1434" s="814"/>
      <c r="S1434" s="819">
        <v>0</v>
      </c>
      <c r="T1434" s="818"/>
      <c r="U1434" s="820">
        <v>0</v>
      </c>
    </row>
    <row r="1435" spans="1:21" ht="14.45" customHeight="1" x14ac:dyDescent="0.2">
      <c r="A1435" s="813">
        <v>12</v>
      </c>
      <c r="B1435" s="814" t="s">
        <v>1740</v>
      </c>
      <c r="C1435" s="814" t="s">
        <v>1746</v>
      </c>
      <c r="D1435" s="815" t="s">
        <v>4046</v>
      </c>
      <c r="E1435" s="816" t="s">
        <v>1772</v>
      </c>
      <c r="F1435" s="814" t="s">
        <v>1743</v>
      </c>
      <c r="G1435" s="814" t="s">
        <v>1787</v>
      </c>
      <c r="H1435" s="814" t="s">
        <v>329</v>
      </c>
      <c r="I1435" s="814" t="s">
        <v>3520</v>
      </c>
      <c r="J1435" s="814" t="s">
        <v>3521</v>
      </c>
      <c r="K1435" s="814" t="s">
        <v>3522</v>
      </c>
      <c r="L1435" s="817">
        <v>320.44</v>
      </c>
      <c r="M1435" s="817">
        <v>4165.72</v>
      </c>
      <c r="N1435" s="814">
        <v>13</v>
      </c>
      <c r="O1435" s="818">
        <v>1</v>
      </c>
      <c r="P1435" s="817"/>
      <c r="Q1435" s="819">
        <v>0</v>
      </c>
      <c r="R1435" s="814"/>
      <c r="S1435" s="819">
        <v>0</v>
      </c>
      <c r="T1435" s="818"/>
      <c r="U1435" s="820">
        <v>0</v>
      </c>
    </row>
    <row r="1436" spans="1:21" ht="14.45" customHeight="1" x14ac:dyDescent="0.2">
      <c r="A1436" s="813">
        <v>12</v>
      </c>
      <c r="B1436" s="814" t="s">
        <v>1740</v>
      </c>
      <c r="C1436" s="814" t="s">
        <v>1746</v>
      </c>
      <c r="D1436" s="815" t="s">
        <v>4046</v>
      </c>
      <c r="E1436" s="816" t="s">
        <v>1772</v>
      </c>
      <c r="F1436" s="814" t="s">
        <v>1743</v>
      </c>
      <c r="G1436" s="814" t="s">
        <v>1787</v>
      </c>
      <c r="H1436" s="814" t="s">
        <v>329</v>
      </c>
      <c r="I1436" s="814" t="s">
        <v>3523</v>
      </c>
      <c r="J1436" s="814" t="s">
        <v>3524</v>
      </c>
      <c r="K1436" s="814" t="s">
        <v>3525</v>
      </c>
      <c r="L1436" s="817">
        <v>768.44</v>
      </c>
      <c r="M1436" s="817">
        <v>13831.920000000002</v>
      </c>
      <c r="N1436" s="814">
        <v>18</v>
      </c>
      <c r="O1436" s="818">
        <v>3</v>
      </c>
      <c r="P1436" s="817"/>
      <c r="Q1436" s="819">
        <v>0</v>
      </c>
      <c r="R1436" s="814"/>
      <c r="S1436" s="819">
        <v>0</v>
      </c>
      <c r="T1436" s="818"/>
      <c r="U1436" s="820">
        <v>0</v>
      </c>
    </row>
    <row r="1437" spans="1:21" ht="14.45" customHeight="1" x14ac:dyDescent="0.2">
      <c r="A1437" s="813">
        <v>12</v>
      </c>
      <c r="B1437" s="814" t="s">
        <v>1740</v>
      </c>
      <c r="C1437" s="814" t="s">
        <v>1746</v>
      </c>
      <c r="D1437" s="815" t="s">
        <v>4046</v>
      </c>
      <c r="E1437" s="816" t="s">
        <v>1772</v>
      </c>
      <c r="F1437" s="814" t="s">
        <v>1743</v>
      </c>
      <c r="G1437" s="814" t="s">
        <v>1787</v>
      </c>
      <c r="H1437" s="814" t="s">
        <v>329</v>
      </c>
      <c r="I1437" s="814" t="s">
        <v>2224</v>
      </c>
      <c r="J1437" s="814" t="s">
        <v>2225</v>
      </c>
      <c r="K1437" s="814" t="s">
        <v>2137</v>
      </c>
      <c r="L1437" s="817">
        <v>79.27</v>
      </c>
      <c r="M1437" s="817">
        <v>713.43</v>
      </c>
      <c r="N1437" s="814">
        <v>9</v>
      </c>
      <c r="O1437" s="818">
        <v>1</v>
      </c>
      <c r="P1437" s="817"/>
      <c r="Q1437" s="819">
        <v>0</v>
      </c>
      <c r="R1437" s="814"/>
      <c r="S1437" s="819">
        <v>0</v>
      </c>
      <c r="T1437" s="818"/>
      <c r="U1437" s="820">
        <v>0</v>
      </c>
    </row>
    <row r="1438" spans="1:21" ht="14.45" customHeight="1" x14ac:dyDescent="0.2">
      <c r="A1438" s="813">
        <v>12</v>
      </c>
      <c r="B1438" s="814" t="s">
        <v>1740</v>
      </c>
      <c r="C1438" s="814" t="s">
        <v>1746</v>
      </c>
      <c r="D1438" s="815" t="s">
        <v>4046</v>
      </c>
      <c r="E1438" s="816" t="s">
        <v>1772</v>
      </c>
      <c r="F1438" s="814" t="s">
        <v>1743</v>
      </c>
      <c r="G1438" s="814" t="s">
        <v>1787</v>
      </c>
      <c r="H1438" s="814" t="s">
        <v>329</v>
      </c>
      <c r="I1438" s="814" t="s">
        <v>3526</v>
      </c>
      <c r="J1438" s="814" t="s">
        <v>3527</v>
      </c>
      <c r="K1438" s="814" t="s">
        <v>3528</v>
      </c>
      <c r="L1438" s="817">
        <v>42.45</v>
      </c>
      <c r="M1438" s="817">
        <v>1315.95</v>
      </c>
      <c r="N1438" s="814">
        <v>31</v>
      </c>
      <c r="O1438" s="818">
        <v>1</v>
      </c>
      <c r="P1438" s="817"/>
      <c r="Q1438" s="819">
        <v>0</v>
      </c>
      <c r="R1438" s="814"/>
      <c r="S1438" s="819">
        <v>0</v>
      </c>
      <c r="T1438" s="818"/>
      <c r="U1438" s="820">
        <v>0</v>
      </c>
    </row>
    <row r="1439" spans="1:21" ht="14.45" customHeight="1" x14ac:dyDescent="0.2">
      <c r="A1439" s="813">
        <v>12</v>
      </c>
      <c r="B1439" s="814" t="s">
        <v>1740</v>
      </c>
      <c r="C1439" s="814" t="s">
        <v>1746</v>
      </c>
      <c r="D1439" s="815" t="s">
        <v>4046</v>
      </c>
      <c r="E1439" s="816" t="s">
        <v>1772</v>
      </c>
      <c r="F1439" s="814" t="s">
        <v>1743</v>
      </c>
      <c r="G1439" s="814" t="s">
        <v>1787</v>
      </c>
      <c r="H1439" s="814" t="s">
        <v>329</v>
      </c>
      <c r="I1439" s="814" t="s">
        <v>3529</v>
      </c>
      <c r="J1439" s="814" t="s">
        <v>3530</v>
      </c>
      <c r="K1439" s="814" t="s">
        <v>3531</v>
      </c>
      <c r="L1439" s="817">
        <v>361.16</v>
      </c>
      <c r="M1439" s="817">
        <v>4333.92</v>
      </c>
      <c r="N1439" s="814">
        <v>12</v>
      </c>
      <c r="O1439" s="818">
        <v>1</v>
      </c>
      <c r="P1439" s="817"/>
      <c r="Q1439" s="819">
        <v>0</v>
      </c>
      <c r="R1439" s="814"/>
      <c r="S1439" s="819">
        <v>0</v>
      </c>
      <c r="T1439" s="818"/>
      <c r="U1439" s="820">
        <v>0</v>
      </c>
    </row>
    <row r="1440" spans="1:21" ht="14.45" customHeight="1" x14ac:dyDescent="0.2">
      <c r="A1440" s="813">
        <v>12</v>
      </c>
      <c r="B1440" s="814" t="s">
        <v>1740</v>
      </c>
      <c r="C1440" s="814" t="s">
        <v>1746</v>
      </c>
      <c r="D1440" s="815" t="s">
        <v>4046</v>
      </c>
      <c r="E1440" s="816" t="s">
        <v>1772</v>
      </c>
      <c r="F1440" s="814" t="s">
        <v>1743</v>
      </c>
      <c r="G1440" s="814" t="s">
        <v>1787</v>
      </c>
      <c r="H1440" s="814" t="s">
        <v>329</v>
      </c>
      <c r="I1440" s="814" t="s">
        <v>3532</v>
      </c>
      <c r="J1440" s="814" t="s">
        <v>3533</v>
      </c>
      <c r="K1440" s="814" t="s">
        <v>3534</v>
      </c>
      <c r="L1440" s="817">
        <v>92.95</v>
      </c>
      <c r="M1440" s="817">
        <v>1673.1000000000001</v>
      </c>
      <c r="N1440" s="814">
        <v>18</v>
      </c>
      <c r="O1440" s="818">
        <v>1</v>
      </c>
      <c r="P1440" s="817"/>
      <c r="Q1440" s="819">
        <v>0</v>
      </c>
      <c r="R1440" s="814"/>
      <c r="S1440" s="819">
        <v>0</v>
      </c>
      <c r="T1440" s="818"/>
      <c r="U1440" s="820">
        <v>0</v>
      </c>
    </row>
    <row r="1441" spans="1:21" ht="14.45" customHeight="1" x14ac:dyDescent="0.2">
      <c r="A1441" s="813">
        <v>12</v>
      </c>
      <c r="B1441" s="814" t="s">
        <v>1740</v>
      </c>
      <c r="C1441" s="814" t="s">
        <v>1746</v>
      </c>
      <c r="D1441" s="815" t="s">
        <v>4046</v>
      </c>
      <c r="E1441" s="816" t="s">
        <v>1772</v>
      </c>
      <c r="F1441" s="814" t="s">
        <v>1743</v>
      </c>
      <c r="G1441" s="814" t="s">
        <v>1787</v>
      </c>
      <c r="H1441" s="814" t="s">
        <v>329</v>
      </c>
      <c r="I1441" s="814" t="s">
        <v>2251</v>
      </c>
      <c r="J1441" s="814" t="s">
        <v>2252</v>
      </c>
      <c r="K1441" s="814" t="s">
        <v>2253</v>
      </c>
      <c r="L1441" s="817">
        <v>1794</v>
      </c>
      <c r="M1441" s="817">
        <v>37674</v>
      </c>
      <c r="N1441" s="814">
        <v>21</v>
      </c>
      <c r="O1441" s="818">
        <v>1</v>
      </c>
      <c r="P1441" s="817">
        <v>37674</v>
      </c>
      <c r="Q1441" s="819">
        <v>1</v>
      </c>
      <c r="R1441" s="814">
        <v>21</v>
      </c>
      <c r="S1441" s="819">
        <v>1</v>
      </c>
      <c r="T1441" s="818">
        <v>1</v>
      </c>
      <c r="U1441" s="820">
        <v>1</v>
      </c>
    </row>
    <row r="1442" spans="1:21" ht="14.45" customHeight="1" x14ac:dyDescent="0.2">
      <c r="A1442" s="813">
        <v>12</v>
      </c>
      <c r="B1442" s="814" t="s">
        <v>1740</v>
      </c>
      <c r="C1442" s="814" t="s">
        <v>1746</v>
      </c>
      <c r="D1442" s="815" t="s">
        <v>4046</v>
      </c>
      <c r="E1442" s="816" t="s">
        <v>1772</v>
      </c>
      <c r="F1442" s="814" t="s">
        <v>1743</v>
      </c>
      <c r="G1442" s="814" t="s">
        <v>1787</v>
      </c>
      <c r="H1442" s="814" t="s">
        <v>329</v>
      </c>
      <c r="I1442" s="814" t="s">
        <v>2914</v>
      </c>
      <c r="J1442" s="814" t="s">
        <v>2201</v>
      </c>
      <c r="K1442" s="814" t="s">
        <v>2915</v>
      </c>
      <c r="L1442" s="817">
        <v>1236.25</v>
      </c>
      <c r="M1442" s="817">
        <v>30906.25</v>
      </c>
      <c r="N1442" s="814">
        <v>25</v>
      </c>
      <c r="O1442" s="818">
        <v>1</v>
      </c>
      <c r="P1442" s="817"/>
      <c r="Q1442" s="819">
        <v>0</v>
      </c>
      <c r="R1442" s="814"/>
      <c r="S1442" s="819">
        <v>0</v>
      </c>
      <c r="T1442" s="818"/>
      <c r="U1442" s="820">
        <v>0</v>
      </c>
    </row>
    <row r="1443" spans="1:21" ht="14.45" customHeight="1" x14ac:dyDescent="0.2">
      <c r="A1443" s="813">
        <v>12</v>
      </c>
      <c r="B1443" s="814" t="s">
        <v>1740</v>
      </c>
      <c r="C1443" s="814" t="s">
        <v>1746</v>
      </c>
      <c r="D1443" s="815" t="s">
        <v>4046</v>
      </c>
      <c r="E1443" s="816" t="s">
        <v>1772</v>
      </c>
      <c r="F1443" s="814" t="s">
        <v>1743</v>
      </c>
      <c r="G1443" s="814" t="s">
        <v>1787</v>
      </c>
      <c r="H1443" s="814" t="s">
        <v>329</v>
      </c>
      <c r="I1443" s="814" t="s">
        <v>3535</v>
      </c>
      <c r="J1443" s="814" t="s">
        <v>3536</v>
      </c>
      <c r="K1443" s="814" t="s">
        <v>3537</v>
      </c>
      <c r="L1443" s="817">
        <v>262.67</v>
      </c>
      <c r="M1443" s="817">
        <v>4202.72</v>
      </c>
      <c r="N1443" s="814">
        <v>16</v>
      </c>
      <c r="O1443" s="818">
        <v>1</v>
      </c>
      <c r="P1443" s="817">
        <v>4202.72</v>
      </c>
      <c r="Q1443" s="819">
        <v>1</v>
      </c>
      <c r="R1443" s="814">
        <v>16</v>
      </c>
      <c r="S1443" s="819">
        <v>1</v>
      </c>
      <c r="T1443" s="818">
        <v>1</v>
      </c>
      <c r="U1443" s="820">
        <v>1</v>
      </c>
    </row>
    <row r="1444" spans="1:21" ht="14.45" customHeight="1" x14ac:dyDescent="0.2">
      <c r="A1444" s="813">
        <v>12</v>
      </c>
      <c r="B1444" s="814" t="s">
        <v>1740</v>
      </c>
      <c r="C1444" s="814" t="s">
        <v>1746</v>
      </c>
      <c r="D1444" s="815" t="s">
        <v>4046</v>
      </c>
      <c r="E1444" s="816" t="s">
        <v>1772</v>
      </c>
      <c r="F1444" s="814" t="s">
        <v>1743</v>
      </c>
      <c r="G1444" s="814" t="s">
        <v>1787</v>
      </c>
      <c r="H1444" s="814" t="s">
        <v>329</v>
      </c>
      <c r="I1444" s="814" t="s">
        <v>3538</v>
      </c>
      <c r="J1444" s="814" t="s">
        <v>3539</v>
      </c>
      <c r="K1444" s="814" t="s">
        <v>3540</v>
      </c>
      <c r="L1444" s="817">
        <v>288.94</v>
      </c>
      <c r="M1444" s="817">
        <v>4334.1000000000004</v>
      </c>
      <c r="N1444" s="814">
        <v>15</v>
      </c>
      <c r="O1444" s="818">
        <v>1</v>
      </c>
      <c r="P1444" s="817"/>
      <c r="Q1444" s="819">
        <v>0</v>
      </c>
      <c r="R1444" s="814"/>
      <c r="S1444" s="819">
        <v>0</v>
      </c>
      <c r="T1444" s="818"/>
      <c r="U1444" s="820">
        <v>0</v>
      </c>
    </row>
    <row r="1445" spans="1:21" ht="14.45" customHeight="1" x14ac:dyDescent="0.2">
      <c r="A1445" s="813">
        <v>12</v>
      </c>
      <c r="B1445" s="814" t="s">
        <v>1740</v>
      </c>
      <c r="C1445" s="814" t="s">
        <v>1746</v>
      </c>
      <c r="D1445" s="815" t="s">
        <v>4046</v>
      </c>
      <c r="E1445" s="816" t="s">
        <v>1776</v>
      </c>
      <c r="F1445" s="814" t="s">
        <v>1741</v>
      </c>
      <c r="G1445" s="814" t="s">
        <v>1853</v>
      </c>
      <c r="H1445" s="814" t="s">
        <v>329</v>
      </c>
      <c r="I1445" s="814" t="s">
        <v>2266</v>
      </c>
      <c r="J1445" s="814" t="s">
        <v>2267</v>
      </c>
      <c r="K1445" s="814" t="s">
        <v>2268</v>
      </c>
      <c r="L1445" s="817">
        <v>0</v>
      </c>
      <c r="M1445" s="817">
        <v>0</v>
      </c>
      <c r="N1445" s="814">
        <v>2</v>
      </c>
      <c r="O1445" s="818">
        <v>1</v>
      </c>
      <c r="P1445" s="817">
        <v>0</v>
      </c>
      <c r="Q1445" s="819"/>
      <c r="R1445" s="814">
        <v>2</v>
      </c>
      <c r="S1445" s="819">
        <v>1</v>
      </c>
      <c r="T1445" s="818">
        <v>1</v>
      </c>
      <c r="U1445" s="820">
        <v>1</v>
      </c>
    </row>
    <row r="1446" spans="1:21" ht="14.45" customHeight="1" x14ac:dyDescent="0.2">
      <c r="A1446" s="813">
        <v>12</v>
      </c>
      <c r="B1446" s="814" t="s">
        <v>1740</v>
      </c>
      <c r="C1446" s="814" t="s">
        <v>1746</v>
      </c>
      <c r="D1446" s="815" t="s">
        <v>4046</v>
      </c>
      <c r="E1446" s="816" t="s">
        <v>1776</v>
      </c>
      <c r="F1446" s="814" t="s">
        <v>1741</v>
      </c>
      <c r="G1446" s="814" t="s">
        <v>1866</v>
      </c>
      <c r="H1446" s="814" t="s">
        <v>329</v>
      </c>
      <c r="I1446" s="814" t="s">
        <v>1870</v>
      </c>
      <c r="J1446" s="814" t="s">
        <v>1868</v>
      </c>
      <c r="K1446" s="814" t="s">
        <v>1871</v>
      </c>
      <c r="L1446" s="817">
        <v>128.55000000000001</v>
      </c>
      <c r="M1446" s="817">
        <v>385.65000000000003</v>
      </c>
      <c r="N1446" s="814">
        <v>3</v>
      </c>
      <c r="O1446" s="818">
        <v>1</v>
      </c>
      <c r="P1446" s="817">
        <v>385.65000000000003</v>
      </c>
      <c r="Q1446" s="819">
        <v>1</v>
      </c>
      <c r="R1446" s="814">
        <v>3</v>
      </c>
      <c r="S1446" s="819">
        <v>1</v>
      </c>
      <c r="T1446" s="818">
        <v>1</v>
      </c>
      <c r="U1446" s="820">
        <v>1</v>
      </c>
    </row>
    <row r="1447" spans="1:21" ht="14.45" customHeight="1" x14ac:dyDescent="0.2">
      <c r="A1447" s="813">
        <v>12</v>
      </c>
      <c r="B1447" s="814" t="s">
        <v>1740</v>
      </c>
      <c r="C1447" s="814" t="s">
        <v>1746</v>
      </c>
      <c r="D1447" s="815" t="s">
        <v>4046</v>
      </c>
      <c r="E1447" s="816" t="s">
        <v>1776</v>
      </c>
      <c r="F1447" s="814" t="s">
        <v>1741</v>
      </c>
      <c r="G1447" s="814" t="s">
        <v>3437</v>
      </c>
      <c r="H1447" s="814" t="s">
        <v>329</v>
      </c>
      <c r="I1447" s="814" t="s">
        <v>3441</v>
      </c>
      <c r="J1447" s="814" t="s">
        <v>3439</v>
      </c>
      <c r="K1447" s="814" t="s">
        <v>3442</v>
      </c>
      <c r="L1447" s="817">
        <v>46.03</v>
      </c>
      <c r="M1447" s="817">
        <v>46.03</v>
      </c>
      <c r="N1447" s="814">
        <v>1</v>
      </c>
      <c r="O1447" s="818">
        <v>1</v>
      </c>
      <c r="P1447" s="817"/>
      <c r="Q1447" s="819">
        <v>0</v>
      </c>
      <c r="R1447" s="814"/>
      <c r="S1447" s="819">
        <v>0</v>
      </c>
      <c r="T1447" s="818"/>
      <c r="U1447" s="820">
        <v>0</v>
      </c>
    </row>
    <row r="1448" spans="1:21" ht="14.45" customHeight="1" x14ac:dyDescent="0.2">
      <c r="A1448" s="813">
        <v>12</v>
      </c>
      <c r="B1448" s="814" t="s">
        <v>1740</v>
      </c>
      <c r="C1448" s="814" t="s">
        <v>1746</v>
      </c>
      <c r="D1448" s="815" t="s">
        <v>4046</v>
      </c>
      <c r="E1448" s="816" t="s">
        <v>1776</v>
      </c>
      <c r="F1448" s="814" t="s">
        <v>1741</v>
      </c>
      <c r="G1448" s="814" t="s">
        <v>2278</v>
      </c>
      <c r="H1448" s="814" t="s">
        <v>329</v>
      </c>
      <c r="I1448" s="814" t="s">
        <v>2279</v>
      </c>
      <c r="J1448" s="814" t="s">
        <v>2280</v>
      </c>
      <c r="K1448" s="814" t="s">
        <v>2281</v>
      </c>
      <c r="L1448" s="817">
        <v>97.96</v>
      </c>
      <c r="M1448" s="817">
        <v>195.92</v>
      </c>
      <c r="N1448" s="814">
        <v>2</v>
      </c>
      <c r="O1448" s="818">
        <v>1</v>
      </c>
      <c r="P1448" s="817">
        <v>195.92</v>
      </c>
      <c r="Q1448" s="819">
        <v>1</v>
      </c>
      <c r="R1448" s="814">
        <v>2</v>
      </c>
      <c r="S1448" s="819">
        <v>1</v>
      </c>
      <c r="T1448" s="818">
        <v>1</v>
      </c>
      <c r="U1448" s="820">
        <v>1</v>
      </c>
    </row>
    <row r="1449" spans="1:21" ht="14.45" customHeight="1" x14ac:dyDescent="0.2">
      <c r="A1449" s="813">
        <v>12</v>
      </c>
      <c r="B1449" s="814" t="s">
        <v>1740</v>
      </c>
      <c r="C1449" s="814" t="s">
        <v>1746</v>
      </c>
      <c r="D1449" s="815" t="s">
        <v>4046</v>
      </c>
      <c r="E1449" s="816" t="s">
        <v>1776</v>
      </c>
      <c r="F1449" s="814" t="s">
        <v>1741</v>
      </c>
      <c r="G1449" s="814" t="s">
        <v>1822</v>
      </c>
      <c r="H1449" s="814" t="s">
        <v>329</v>
      </c>
      <c r="I1449" s="814" t="s">
        <v>1886</v>
      </c>
      <c r="J1449" s="814" t="s">
        <v>1887</v>
      </c>
      <c r="K1449" s="814" t="s">
        <v>1603</v>
      </c>
      <c r="L1449" s="817">
        <v>168.41</v>
      </c>
      <c r="M1449" s="817">
        <v>168.41</v>
      </c>
      <c r="N1449" s="814">
        <v>1</v>
      </c>
      <c r="O1449" s="818">
        <v>1</v>
      </c>
      <c r="P1449" s="817"/>
      <c r="Q1449" s="819">
        <v>0</v>
      </c>
      <c r="R1449" s="814"/>
      <c r="S1449" s="819">
        <v>0</v>
      </c>
      <c r="T1449" s="818"/>
      <c r="U1449" s="820">
        <v>0</v>
      </c>
    </row>
    <row r="1450" spans="1:21" ht="14.45" customHeight="1" x14ac:dyDescent="0.2">
      <c r="A1450" s="813">
        <v>12</v>
      </c>
      <c r="B1450" s="814" t="s">
        <v>1740</v>
      </c>
      <c r="C1450" s="814" t="s">
        <v>1746</v>
      </c>
      <c r="D1450" s="815" t="s">
        <v>4046</v>
      </c>
      <c r="E1450" s="816" t="s">
        <v>1776</v>
      </c>
      <c r="F1450" s="814" t="s">
        <v>1741</v>
      </c>
      <c r="G1450" s="814" t="s">
        <v>1822</v>
      </c>
      <c r="H1450" s="814" t="s">
        <v>647</v>
      </c>
      <c r="I1450" s="814" t="s">
        <v>1601</v>
      </c>
      <c r="J1450" s="814" t="s">
        <v>1602</v>
      </c>
      <c r="K1450" s="814" t="s">
        <v>1603</v>
      </c>
      <c r="L1450" s="817">
        <v>168.41</v>
      </c>
      <c r="M1450" s="817">
        <v>842.05</v>
      </c>
      <c r="N1450" s="814">
        <v>5</v>
      </c>
      <c r="O1450" s="818">
        <v>3.5</v>
      </c>
      <c r="P1450" s="817">
        <v>673.64</v>
      </c>
      <c r="Q1450" s="819">
        <v>0.8</v>
      </c>
      <c r="R1450" s="814">
        <v>4</v>
      </c>
      <c r="S1450" s="819">
        <v>0.8</v>
      </c>
      <c r="T1450" s="818">
        <v>3</v>
      </c>
      <c r="U1450" s="820">
        <v>0.8571428571428571</v>
      </c>
    </row>
    <row r="1451" spans="1:21" ht="14.45" customHeight="1" x14ac:dyDescent="0.2">
      <c r="A1451" s="813">
        <v>12</v>
      </c>
      <c r="B1451" s="814" t="s">
        <v>1740</v>
      </c>
      <c r="C1451" s="814" t="s">
        <v>1746</v>
      </c>
      <c r="D1451" s="815" t="s">
        <v>4046</v>
      </c>
      <c r="E1451" s="816" t="s">
        <v>1776</v>
      </c>
      <c r="F1451" s="814" t="s">
        <v>1741</v>
      </c>
      <c r="G1451" s="814" t="s">
        <v>1891</v>
      </c>
      <c r="H1451" s="814" t="s">
        <v>329</v>
      </c>
      <c r="I1451" s="814" t="s">
        <v>1892</v>
      </c>
      <c r="J1451" s="814" t="s">
        <v>1893</v>
      </c>
      <c r="K1451" s="814" t="s">
        <v>1603</v>
      </c>
      <c r="L1451" s="817">
        <v>78.33</v>
      </c>
      <c r="M1451" s="817">
        <v>391.65</v>
      </c>
      <c r="N1451" s="814">
        <v>5</v>
      </c>
      <c r="O1451" s="818">
        <v>2.5</v>
      </c>
      <c r="P1451" s="817">
        <v>156.66</v>
      </c>
      <c r="Q1451" s="819">
        <v>0.4</v>
      </c>
      <c r="R1451" s="814">
        <v>2</v>
      </c>
      <c r="S1451" s="819">
        <v>0.4</v>
      </c>
      <c r="T1451" s="818">
        <v>0.5</v>
      </c>
      <c r="U1451" s="820">
        <v>0.2</v>
      </c>
    </row>
    <row r="1452" spans="1:21" ht="14.45" customHeight="1" x14ac:dyDescent="0.2">
      <c r="A1452" s="813">
        <v>12</v>
      </c>
      <c r="B1452" s="814" t="s">
        <v>1740</v>
      </c>
      <c r="C1452" s="814" t="s">
        <v>1746</v>
      </c>
      <c r="D1452" s="815" t="s">
        <v>4046</v>
      </c>
      <c r="E1452" s="816" t="s">
        <v>1776</v>
      </c>
      <c r="F1452" s="814" t="s">
        <v>1741</v>
      </c>
      <c r="G1452" s="814" t="s">
        <v>1891</v>
      </c>
      <c r="H1452" s="814" t="s">
        <v>329</v>
      </c>
      <c r="I1452" s="814" t="s">
        <v>1895</v>
      </c>
      <c r="J1452" s="814" t="s">
        <v>1893</v>
      </c>
      <c r="K1452" s="814" t="s">
        <v>1603</v>
      </c>
      <c r="L1452" s="817">
        <v>78.33</v>
      </c>
      <c r="M1452" s="817">
        <v>783.3</v>
      </c>
      <c r="N1452" s="814">
        <v>10</v>
      </c>
      <c r="O1452" s="818">
        <v>5.5</v>
      </c>
      <c r="P1452" s="817">
        <v>548.30999999999995</v>
      </c>
      <c r="Q1452" s="819">
        <v>0.7</v>
      </c>
      <c r="R1452" s="814">
        <v>7</v>
      </c>
      <c r="S1452" s="819">
        <v>0.7</v>
      </c>
      <c r="T1452" s="818">
        <v>4</v>
      </c>
      <c r="U1452" s="820">
        <v>0.72727272727272729</v>
      </c>
    </row>
    <row r="1453" spans="1:21" ht="14.45" customHeight="1" x14ac:dyDescent="0.2">
      <c r="A1453" s="813">
        <v>12</v>
      </c>
      <c r="B1453" s="814" t="s">
        <v>1740</v>
      </c>
      <c r="C1453" s="814" t="s">
        <v>1746</v>
      </c>
      <c r="D1453" s="815" t="s">
        <v>4046</v>
      </c>
      <c r="E1453" s="816" t="s">
        <v>1776</v>
      </c>
      <c r="F1453" s="814" t="s">
        <v>1741</v>
      </c>
      <c r="G1453" s="814" t="s">
        <v>2679</v>
      </c>
      <c r="H1453" s="814" t="s">
        <v>329</v>
      </c>
      <c r="I1453" s="814" t="s">
        <v>3541</v>
      </c>
      <c r="J1453" s="814" t="s">
        <v>2842</v>
      </c>
      <c r="K1453" s="814" t="s">
        <v>3542</v>
      </c>
      <c r="L1453" s="817">
        <v>23.51</v>
      </c>
      <c r="M1453" s="817">
        <v>23.51</v>
      </c>
      <c r="N1453" s="814">
        <v>1</v>
      </c>
      <c r="O1453" s="818">
        <v>1</v>
      </c>
      <c r="P1453" s="817"/>
      <c r="Q1453" s="819">
        <v>0</v>
      </c>
      <c r="R1453" s="814"/>
      <c r="S1453" s="819">
        <v>0</v>
      </c>
      <c r="T1453" s="818"/>
      <c r="U1453" s="820">
        <v>0</v>
      </c>
    </row>
    <row r="1454" spans="1:21" ht="14.45" customHeight="1" x14ac:dyDescent="0.2">
      <c r="A1454" s="813">
        <v>12</v>
      </c>
      <c r="B1454" s="814" t="s">
        <v>1740</v>
      </c>
      <c r="C1454" s="814" t="s">
        <v>1746</v>
      </c>
      <c r="D1454" s="815" t="s">
        <v>4046</v>
      </c>
      <c r="E1454" s="816" t="s">
        <v>1776</v>
      </c>
      <c r="F1454" s="814" t="s">
        <v>1741</v>
      </c>
      <c r="G1454" s="814" t="s">
        <v>1900</v>
      </c>
      <c r="H1454" s="814" t="s">
        <v>329</v>
      </c>
      <c r="I1454" s="814" t="s">
        <v>1901</v>
      </c>
      <c r="J1454" s="814" t="s">
        <v>1902</v>
      </c>
      <c r="K1454" s="814" t="s">
        <v>1903</v>
      </c>
      <c r="L1454" s="817">
        <v>672.43</v>
      </c>
      <c r="M1454" s="817">
        <v>2017.29</v>
      </c>
      <c r="N1454" s="814">
        <v>3</v>
      </c>
      <c r="O1454" s="818">
        <v>1</v>
      </c>
      <c r="P1454" s="817"/>
      <c r="Q1454" s="819">
        <v>0</v>
      </c>
      <c r="R1454" s="814"/>
      <c r="S1454" s="819">
        <v>0</v>
      </c>
      <c r="T1454" s="818"/>
      <c r="U1454" s="820">
        <v>0</v>
      </c>
    </row>
    <row r="1455" spans="1:21" ht="14.45" customHeight="1" x14ac:dyDescent="0.2">
      <c r="A1455" s="813">
        <v>12</v>
      </c>
      <c r="B1455" s="814" t="s">
        <v>1740</v>
      </c>
      <c r="C1455" s="814" t="s">
        <v>1746</v>
      </c>
      <c r="D1455" s="815" t="s">
        <v>4046</v>
      </c>
      <c r="E1455" s="816" t="s">
        <v>1776</v>
      </c>
      <c r="F1455" s="814" t="s">
        <v>1741</v>
      </c>
      <c r="G1455" s="814" t="s">
        <v>2433</v>
      </c>
      <c r="H1455" s="814" t="s">
        <v>329</v>
      </c>
      <c r="I1455" s="814" t="s">
        <v>3543</v>
      </c>
      <c r="J1455" s="814" t="s">
        <v>3544</v>
      </c>
      <c r="K1455" s="814" t="s">
        <v>3545</v>
      </c>
      <c r="L1455" s="817">
        <v>147.85</v>
      </c>
      <c r="M1455" s="817">
        <v>147.85</v>
      </c>
      <c r="N1455" s="814">
        <v>1</v>
      </c>
      <c r="O1455" s="818">
        <v>0.5</v>
      </c>
      <c r="P1455" s="817"/>
      <c r="Q1455" s="819">
        <v>0</v>
      </c>
      <c r="R1455" s="814"/>
      <c r="S1455" s="819">
        <v>0</v>
      </c>
      <c r="T1455" s="818"/>
      <c r="U1455" s="820">
        <v>0</v>
      </c>
    </row>
    <row r="1456" spans="1:21" ht="14.45" customHeight="1" x14ac:dyDescent="0.2">
      <c r="A1456" s="813">
        <v>12</v>
      </c>
      <c r="B1456" s="814" t="s">
        <v>1740</v>
      </c>
      <c r="C1456" s="814" t="s">
        <v>1746</v>
      </c>
      <c r="D1456" s="815" t="s">
        <v>4046</v>
      </c>
      <c r="E1456" s="816" t="s">
        <v>1776</v>
      </c>
      <c r="F1456" s="814" t="s">
        <v>1741</v>
      </c>
      <c r="G1456" s="814" t="s">
        <v>1920</v>
      </c>
      <c r="H1456" s="814" t="s">
        <v>329</v>
      </c>
      <c r="I1456" s="814" t="s">
        <v>3448</v>
      </c>
      <c r="J1456" s="814" t="s">
        <v>1125</v>
      </c>
      <c r="K1456" s="814" t="s">
        <v>1567</v>
      </c>
      <c r="L1456" s="817">
        <v>83.35</v>
      </c>
      <c r="M1456" s="817">
        <v>83.35</v>
      </c>
      <c r="N1456" s="814">
        <v>1</v>
      </c>
      <c r="O1456" s="818">
        <v>0.5</v>
      </c>
      <c r="P1456" s="817">
        <v>83.35</v>
      </c>
      <c r="Q1456" s="819">
        <v>1</v>
      </c>
      <c r="R1456" s="814">
        <v>1</v>
      </c>
      <c r="S1456" s="819">
        <v>1</v>
      </c>
      <c r="T1456" s="818">
        <v>0.5</v>
      </c>
      <c r="U1456" s="820">
        <v>1</v>
      </c>
    </row>
    <row r="1457" spans="1:21" ht="14.45" customHeight="1" x14ac:dyDescent="0.2">
      <c r="A1457" s="813">
        <v>12</v>
      </c>
      <c r="B1457" s="814" t="s">
        <v>1740</v>
      </c>
      <c r="C1457" s="814" t="s">
        <v>1746</v>
      </c>
      <c r="D1457" s="815" t="s">
        <v>4046</v>
      </c>
      <c r="E1457" s="816" t="s">
        <v>1776</v>
      </c>
      <c r="F1457" s="814" t="s">
        <v>1741</v>
      </c>
      <c r="G1457" s="814" t="s">
        <v>2687</v>
      </c>
      <c r="H1457" s="814" t="s">
        <v>329</v>
      </c>
      <c r="I1457" s="814" t="s">
        <v>3546</v>
      </c>
      <c r="J1457" s="814" t="s">
        <v>3547</v>
      </c>
      <c r="K1457" s="814" t="s">
        <v>2690</v>
      </c>
      <c r="L1457" s="817">
        <v>525.29</v>
      </c>
      <c r="M1457" s="817">
        <v>525.29</v>
      </c>
      <c r="N1457" s="814">
        <v>1</v>
      </c>
      <c r="O1457" s="818">
        <v>0.5</v>
      </c>
      <c r="P1457" s="817"/>
      <c r="Q1457" s="819">
        <v>0</v>
      </c>
      <c r="R1457" s="814"/>
      <c r="S1457" s="819">
        <v>0</v>
      </c>
      <c r="T1457" s="818"/>
      <c r="U1457" s="820">
        <v>0</v>
      </c>
    </row>
    <row r="1458" spans="1:21" ht="14.45" customHeight="1" x14ac:dyDescent="0.2">
      <c r="A1458" s="813">
        <v>12</v>
      </c>
      <c r="B1458" s="814" t="s">
        <v>1740</v>
      </c>
      <c r="C1458" s="814" t="s">
        <v>1746</v>
      </c>
      <c r="D1458" s="815" t="s">
        <v>4046</v>
      </c>
      <c r="E1458" s="816" t="s">
        <v>1776</v>
      </c>
      <c r="F1458" s="814" t="s">
        <v>1741</v>
      </c>
      <c r="G1458" s="814" t="s">
        <v>3548</v>
      </c>
      <c r="H1458" s="814" t="s">
        <v>329</v>
      </c>
      <c r="I1458" s="814" t="s">
        <v>3549</v>
      </c>
      <c r="J1458" s="814" t="s">
        <v>3550</v>
      </c>
      <c r="K1458" s="814" t="s">
        <v>3551</v>
      </c>
      <c r="L1458" s="817">
        <v>633.49</v>
      </c>
      <c r="M1458" s="817">
        <v>1266.98</v>
      </c>
      <c r="N1458" s="814">
        <v>2</v>
      </c>
      <c r="O1458" s="818">
        <v>0.5</v>
      </c>
      <c r="P1458" s="817"/>
      <c r="Q1458" s="819">
        <v>0</v>
      </c>
      <c r="R1458" s="814"/>
      <c r="S1458" s="819">
        <v>0</v>
      </c>
      <c r="T1458" s="818"/>
      <c r="U1458" s="820">
        <v>0</v>
      </c>
    </row>
    <row r="1459" spans="1:21" ht="14.45" customHeight="1" x14ac:dyDescent="0.2">
      <c r="A1459" s="813">
        <v>12</v>
      </c>
      <c r="B1459" s="814" t="s">
        <v>1740</v>
      </c>
      <c r="C1459" s="814" t="s">
        <v>1746</v>
      </c>
      <c r="D1459" s="815" t="s">
        <v>4046</v>
      </c>
      <c r="E1459" s="816" t="s">
        <v>1776</v>
      </c>
      <c r="F1459" s="814" t="s">
        <v>1741</v>
      </c>
      <c r="G1459" s="814" t="s">
        <v>3552</v>
      </c>
      <c r="H1459" s="814" t="s">
        <v>329</v>
      </c>
      <c r="I1459" s="814" t="s">
        <v>3553</v>
      </c>
      <c r="J1459" s="814" t="s">
        <v>3554</v>
      </c>
      <c r="K1459" s="814" t="s">
        <v>3555</v>
      </c>
      <c r="L1459" s="817">
        <v>439.98</v>
      </c>
      <c r="M1459" s="817">
        <v>879.96</v>
      </c>
      <c r="N1459" s="814">
        <v>2</v>
      </c>
      <c r="O1459" s="818">
        <v>1.5</v>
      </c>
      <c r="P1459" s="817">
        <v>879.96</v>
      </c>
      <c r="Q1459" s="819">
        <v>1</v>
      </c>
      <c r="R1459" s="814">
        <v>2</v>
      </c>
      <c r="S1459" s="819">
        <v>1</v>
      </c>
      <c r="T1459" s="818">
        <v>1.5</v>
      </c>
      <c r="U1459" s="820">
        <v>1</v>
      </c>
    </row>
    <row r="1460" spans="1:21" ht="14.45" customHeight="1" x14ac:dyDescent="0.2">
      <c r="A1460" s="813">
        <v>12</v>
      </c>
      <c r="B1460" s="814" t="s">
        <v>1740</v>
      </c>
      <c r="C1460" s="814" t="s">
        <v>1746</v>
      </c>
      <c r="D1460" s="815" t="s">
        <v>4046</v>
      </c>
      <c r="E1460" s="816" t="s">
        <v>1776</v>
      </c>
      <c r="F1460" s="814" t="s">
        <v>1741</v>
      </c>
      <c r="G1460" s="814" t="s">
        <v>1935</v>
      </c>
      <c r="H1460" s="814" t="s">
        <v>329</v>
      </c>
      <c r="I1460" s="814" t="s">
        <v>1936</v>
      </c>
      <c r="J1460" s="814" t="s">
        <v>1937</v>
      </c>
      <c r="K1460" s="814" t="s">
        <v>1938</v>
      </c>
      <c r="L1460" s="817">
        <v>1740.47</v>
      </c>
      <c r="M1460" s="817">
        <v>3480.94</v>
      </c>
      <c r="N1460" s="814">
        <v>2</v>
      </c>
      <c r="O1460" s="818">
        <v>2</v>
      </c>
      <c r="P1460" s="817">
        <v>1740.47</v>
      </c>
      <c r="Q1460" s="819">
        <v>0.5</v>
      </c>
      <c r="R1460" s="814">
        <v>1</v>
      </c>
      <c r="S1460" s="819">
        <v>0.5</v>
      </c>
      <c r="T1460" s="818">
        <v>1</v>
      </c>
      <c r="U1460" s="820">
        <v>0.5</v>
      </c>
    </row>
    <row r="1461" spans="1:21" ht="14.45" customHeight="1" x14ac:dyDescent="0.2">
      <c r="A1461" s="813">
        <v>12</v>
      </c>
      <c r="B1461" s="814" t="s">
        <v>1740</v>
      </c>
      <c r="C1461" s="814" t="s">
        <v>1746</v>
      </c>
      <c r="D1461" s="815" t="s">
        <v>4046</v>
      </c>
      <c r="E1461" s="816" t="s">
        <v>1776</v>
      </c>
      <c r="F1461" s="814" t="s">
        <v>1741</v>
      </c>
      <c r="G1461" s="814" t="s">
        <v>1941</v>
      </c>
      <c r="H1461" s="814" t="s">
        <v>329</v>
      </c>
      <c r="I1461" s="814" t="s">
        <v>2697</v>
      </c>
      <c r="J1461" s="814" t="s">
        <v>639</v>
      </c>
      <c r="K1461" s="814" t="s">
        <v>640</v>
      </c>
      <c r="L1461" s="817">
        <v>583.66</v>
      </c>
      <c r="M1461" s="817">
        <v>583.66</v>
      </c>
      <c r="N1461" s="814">
        <v>1</v>
      </c>
      <c r="O1461" s="818">
        <v>1</v>
      </c>
      <c r="P1461" s="817">
        <v>583.66</v>
      </c>
      <c r="Q1461" s="819">
        <v>1</v>
      </c>
      <c r="R1461" s="814">
        <v>1</v>
      </c>
      <c r="S1461" s="819">
        <v>1</v>
      </c>
      <c r="T1461" s="818">
        <v>1</v>
      </c>
      <c r="U1461" s="820">
        <v>1</v>
      </c>
    </row>
    <row r="1462" spans="1:21" ht="14.45" customHeight="1" x14ac:dyDescent="0.2">
      <c r="A1462" s="813">
        <v>12</v>
      </c>
      <c r="B1462" s="814" t="s">
        <v>1740</v>
      </c>
      <c r="C1462" s="814" t="s">
        <v>1746</v>
      </c>
      <c r="D1462" s="815" t="s">
        <v>4046</v>
      </c>
      <c r="E1462" s="816" t="s">
        <v>1776</v>
      </c>
      <c r="F1462" s="814" t="s">
        <v>1741</v>
      </c>
      <c r="G1462" s="814" t="s">
        <v>1941</v>
      </c>
      <c r="H1462" s="814" t="s">
        <v>329</v>
      </c>
      <c r="I1462" s="814" t="s">
        <v>3556</v>
      </c>
      <c r="J1462" s="814" t="s">
        <v>3557</v>
      </c>
      <c r="K1462" s="814" t="s">
        <v>640</v>
      </c>
      <c r="L1462" s="817">
        <v>583.66</v>
      </c>
      <c r="M1462" s="817">
        <v>583.66</v>
      </c>
      <c r="N1462" s="814">
        <v>1</v>
      </c>
      <c r="O1462" s="818">
        <v>0.5</v>
      </c>
      <c r="P1462" s="817"/>
      <c r="Q1462" s="819">
        <v>0</v>
      </c>
      <c r="R1462" s="814"/>
      <c r="S1462" s="819">
        <v>0</v>
      </c>
      <c r="T1462" s="818"/>
      <c r="U1462" s="820">
        <v>0</v>
      </c>
    </row>
    <row r="1463" spans="1:21" ht="14.45" customHeight="1" x14ac:dyDescent="0.2">
      <c r="A1463" s="813">
        <v>12</v>
      </c>
      <c r="B1463" s="814" t="s">
        <v>1740</v>
      </c>
      <c r="C1463" s="814" t="s">
        <v>1746</v>
      </c>
      <c r="D1463" s="815" t="s">
        <v>4046</v>
      </c>
      <c r="E1463" s="816" t="s">
        <v>1776</v>
      </c>
      <c r="F1463" s="814" t="s">
        <v>1741</v>
      </c>
      <c r="G1463" s="814" t="s">
        <v>1839</v>
      </c>
      <c r="H1463" s="814" t="s">
        <v>647</v>
      </c>
      <c r="I1463" s="814" t="s">
        <v>3558</v>
      </c>
      <c r="J1463" s="814" t="s">
        <v>1651</v>
      </c>
      <c r="K1463" s="814" t="s">
        <v>3559</v>
      </c>
      <c r="L1463" s="817">
        <v>74.599999999999994</v>
      </c>
      <c r="M1463" s="817">
        <v>74.599999999999994</v>
      </c>
      <c r="N1463" s="814">
        <v>1</v>
      </c>
      <c r="O1463" s="818">
        <v>1</v>
      </c>
      <c r="P1463" s="817">
        <v>74.599999999999994</v>
      </c>
      <c r="Q1463" s="819">
        <v>1</v>
      </c>
      <c r="R1463" s="814">
        <v>1</v>
      </c>
      <c r="S1463" s="819">
        <v>1</v>
      </c>
      <c r="T1463" s="818">
        <v>1</v>
      </c>
      <c r="U1463" s="820">
        <v>1</v>
      </c>
    </row>
    <row r="1464" spans="1:21" ht="14.45" customHeight="1" x14ac:dyDescent="0.2">
      <c r="A1464" s="813">
        <v>12</v>
      </c>
      <c r="B1464" s="814" t="s">
        <v>1740</v>
      </c>
      <c r="C1464" s="814" t="s">
        <v>1746</v>
      </c>
      <c r="D1464" s="815" t="s">
        <v>4046</v>
      </c>
      <c r="E1464" s="816" t="s">
        <v>1776</v>
      </c>
      <c r="F1464" s="814" t="s">
        <v>1741</v>
      </c>
      <c r="G1464" s="814" t="s">
        <v>1839</v>
      </c>
      <c r="H1464" s="814" t="s">
        <v>647</v>
      </c>
      <c r="I1464" s="814" t="s">
        <v>1650</v>
      </c>
      <c r="J1464" s="814" t="s">
        <v>1651</v>
      </c>
      <c r="K1464" s="814" t="s">
        <v>1652</v>
      </c>
      <c r="L1464" s="817">
        <v>1392.47</v>
      </c>
      <c r="M1464" s="817">
        <v>1392.47</v>
      </c>
      <c r="N1464" s="814">
        <v>1</v>
      </c>
      <c r="O1464" s="818">
        <v>1</v>
      </c>
      <c r="P1464" s="817"/>
      <c r="Q1464" s="819">
        <v>0</v>
      </c>
      <c r="R1464" s="814"/>
      <c r="S1464" s="819">
        <v>0</v>
      </c>
      <c r="T1464" s="818"/>
      <c r="U1464" s="820">
        <v>0</v>
      </c>
    </row>
    <row r="1465" spans="1:21" ht="14.45" customHeight="1" x14ac:dyDescent="0.2">
      <c r="A1465" s="813">
        <v>12</v>
      </c>
      <c r="B1465" s="814" t="s">
        <v>1740</v>
      </c>
      <c r="C1465" s="814" t="s">
        <v>1746</v>
      </c>
      <c r="D1465" s="815" t="s">
        <v>4046</v>
      </c>
      <c r="E1465" s="816" t="s">
        <v>1776</v>
      </c>
      <c r="F1465" s="814" t="s">
        <v>1741</v>
      </c>
      <c r="G1465" s="814" t="s">
        <v>1840</v>
      </c>
      <c r="H1465" s="814" t="s">
        <v>329</v>
      </c>
      <c r="I1465" s="814" t="s">
        <v>1841</v>
      </c>
      <c r="J1465" s="814" t="s">
        <v>1842</v>
      </c>
      <c r="K1465" s="814" t="s">
        <v>1843</v>
      </c>
      <c r="L1465" s="817">
        <v>91.78</v>
      </c>
      <c r="M1465" s="817">
        <v>91.78</v>
      </c>
      <c r="N1465" s="814">
        <v>1</v>
      </c>
      <c r="O1465" s="818">
        <v>0.5</v>
      </c>
      <c r="P1465" s="817">
        <v>91.78</v>
      </c>
      <c r="Q1465" s="819">
        <v>1</v>
      </c>
      <c r="R1465" s="814">
        <v>1</v>
      </c>
      <c r="S1465" s="819">
        <v>1</v>
      </c>
      <c r="T1465" s="818">
        <v>0.5</v>
      </c>
      <c r="U1465" s="820">
        <v>1</v>
      </c>
    </row>
    <row r="1466" spans="1:21" ht="14.45" customHeight="1" x14ac:dyDescent="0.2">
      <c r="A1466" s="813">
        <v>12</v>
      </c>
      <c r="B1466" s="814" t="s">
        <v>1740</v>
      </c>
      <c r="C1466" s="814" t="s">
        <v>1746</v>
      </c>
      <c r="D1466" s="815" t="s">
        <v>4046</v>
      </c>
      <c r="E1466" s="816" t="s">
        <v>1776</v>
      </c>
      <c r="F1466" s="814" t="s">
        <v>1741</v>
      </c>
      <c r="G1466" s="814" t="s">
        <v>2314</v>
      </c>
      <c r="H1466" s="814" t="s">
        <v>329</v>
      </c>
      <c r="I1466" s="814" t="s">
        <v>2315</v>
      </c>
      <c r="J1466" s="814" t="s">
        <v>2316</v>
      </c>
      <c r="K1466" s="814" t="s">
        <v>2317</v>
      </c>
      <c r="L1466" s="817">
        <v>76.709999999999994</v>
      </c>
      <c r="M1466" s="817">
        <v>76.709999999999994</v>
      </c>
      <c r="N1466" s="814">
        <v>1</v>
      </c>
      <c r="O1466" s="818">
        <v>1</v>
      </c>
      <c r="P1466" s="817"/>
      <c r="Q1466" s="819">
        <v>0</v>
      </c>
      <c r="R1466" s="814"/>
      <c r="S1466" s="819">
        <v>0</v>
      </c>
      <c r="T1466" s="818"/>
      <c r="U1466" s="820">
        <v>0</v>
      </c>
    </row>
    <row r="1467" spans="1:21" ht="14.45" customHeight="1" x14ac:dyDescent="0.2">
      <c r="A1467" s="813">
        <v>12</v>
      </c>
      <c r="B1467" s="814" t="s">
        <v>1740</v>
      </c>
      <c r="C1467" s="814" t="s">
        <v>1746</v>
      </c>
      <c r="D1467" s="815" t="s">
        <v>4046</v>
      </c>
      <c r="E1467" s="816" t="s">
        <v>1776</v>
      </c>
      <c r="F1467" s="814" t="s">
        <v>1741</v>
      </c>
      <c r="G1467" s="814" t="s">
        <v>1958</v>
      </c>
      <c r="H1467" s="814" t="s">
        <v>329</v>
      </c>
      <c r="I1467" s="814" t="s">
        <v>1959</v>
      </c>
      <c r="J1467" s="814" t="s">
        <v>1960</v>
      </c>
      <c r="K1467" s="814" t="s">
        <v>1016</v>
      </c>
      <c r="L1467" s="817">
        <v>163.54</v>
      </c>
      <c r="M1467" s="817">
        <v>163.54</v>
      </c>
      <c r="N1467" s="814">
        <v>1</v>
      </c>
      <c r="O1467" s="818">
        <v>1</v>
      </c>
      <c r="P1467" s="817"/>
      <c r="Q1467" s="819">
        <v>0</v>
      </c>
      <c r="R1467" s="814"/>
      <c r="S1467" s="819">
        <v>0</v>
      </c>
      <c r="T1467" s="818"/>
      <c r="U1467" s="820">
        <v>0</v>
      </c>
    </row>
    <row r="1468" spans="1:21" ht="14.45" customHeight="1" x14ac:dyDescent="0.2">
      <c r="A1468" s="813">
        <v>12</v>
      </c>
      <c r="B1468" s="814" t="s">
        <v>1740</v>
      </c>
      <c r="C1468" s="814" t="s">
        <v>1746</v>
      </c>
      <c r="D1468" s="815" t="s">
        <v>4046</v>
      </c>
      <c r="E1468" s="816" t="s">
        <v>1776</v>
      </c>
      <c r="F1468" s="814" t="s">
        <v>1741</v>
      </c>
      <c r="G1468" s="814" t="s">
        <v>1961</v>
      </c>
      <c r="H1468" s="814" t="s">
        <v>329</v>
      </c>
      <c r="I1468" s="814" t="s">
        <v>3560</v>
      </c>
      <c r="J1468" s="814" t="s">
        <v>3561</v>
      </c>
      <c r="K1468" s="814" t="s">
        <v>3562</v>
      </c>
      <c r="L1468" s="817">
        <v>0</v>
      </c>
      <c r="M1468" s="817">
        <v>0</v>
      </c>
      <c r="N1468" s="814">
        <v>1</v>
      </c>
      <c r="O1468" s="818">
        <v>1</v>
      </c>
      <c r="P1468" s="817">
        <v>0</v>
      </c>
      <c r="Q1468" s="819"/>
      <c r="R1468" s="814">
        <v>1</v>
      </c>
      <c r="S1468" s="819">
        <v>1</v>
      </c>
      <c r="T1468" s="818">
        <v>1</v>
      </c>
      <c r="U1468" s="820">
        <v>1</v>
      </c>
    </row>
    <row r="1469" spans="1:21" ht="14.45" customHeight="1" x14ac:dyDescent="0.2">
      <c r="A1469" s="813">
        <v>12</v>
      </c>
      <c r="B1469" s="814" t="s">
        <v>1740</v>
      </c>
      <c r="C1469" s="814" t="s">
        <v>1746</v>
      </c>
      <c r="D1469" s="815" t="s">
        <v>4046</v>
      </c>
      <c r="E1469" s="816" t="s">
        <v>1776</v>
      </c>
      <c r="F1469" s="814" t="s">
        <v>1741</v>
      </c>
      <c r="G1469" s="814" t="s">
        <v>2782</v>
      </c>
      <c r="H1469" s="814" t="s">
        <v>329</v>
      </c>
      <c r="I1469" s="814" t="s">
        <v>3563</v>
      </c>
      <c r="J1469" s="814" t="s">
        <v>1244</v>
      </c>
      <c r="K1469" s="814" t="s">
        <v>3564</v>
      </c>
      <c r="L1469" s="817">
        <v>34.19</v>
      </c>
      <c r="M1469" s="817">
        <v>34.19</v>
      </c>
      <c r="N1469" s="814">
        <v>1</v>
      </c>
      <c r="O1469" s="818">
        <v>0.5</v>
      </c>
      <c r="P1469" s="817">
        <v>34.19</v>
      </c>
      <c r="Q1469" s="819">
        <v>1</v>
      </c>
      <c r="R1469" s="814">
        <v>1</v>
      </c>
      <c r="S1469" s="819">
        <v>1</v>
      </c>
      <c r="T1469" s="818">
        <v>0.5</v>
      </c>
      <c r="U1469" s="820">
        <v>1</v>
      </c>
    </row>
    <row r="1470" spans="1:21" ht="14.45" customHeight="1" x14ac:dyDescent="0.2">
      <c r="A1470" s="813">
        <v>12</v>
      </c>
      <c r="B1470" s="814" t="s">
        <v>1740</v>
      </c>
      <c r="C1470" s="814" t="s">
        <v>1746</v>
      </c>
      <c r="D1470" s="815" t="s">
        <v>4046</v>
      </c>
      <c r="E1470" s="816" t="s">
        <v>1776</v>
      </c>
      <c r="F1470" s="814" t="s">
        <v>1741</v>
      </c>
      <c r="G1470" s="814" t="s">
        <v>1791</v>
      </c>
      <c r="H1470" s="814" t="s">
        <v>647</v>
      </c>
      <c r="I1470" s="814" t="s">
        <v>1466</v>
      </c>
      <c r="J1470" s="814" t="s">
        <v>827</v>
      </c>
      <c r="K1470" s="814" t="s">
        <v>1467</v>
      </c>
      <c r="L1470" s="817">
        <v>316.75</v>
      </c>
      <c r="M1470" s="817">
        <v>316.75</v>
      </c>
      <c r="N1470" s="814">
        <v>1</v>
      </c>
      <c r="O1470" s="818">
        <v>0.5</v>
      </c>
      <c r="P1470" s="817">
        <v>316.75</v>
      </c>
      <c r="Q1470" s="819">
        <v>1</v>
      </c>
      <c r="R1470" s="814">
        <v>1</v>
      </c>
      <c r="S1470" s="819">
        <v>1</v>
      </c>
      <c r="T1470" s="818">
        <v>0.5</v>
      </c>
      <c r="U1470" s="820">
        <v>1</v>
      </c>
    </row>
    <row r="1471" spans="1:21" ht="14.45" customHeight="1" x14ac:dyDescent="0.2">
      <c r="A1471" s="813">
        <v>12</v>
      </c>
      <c r="B1471" s="814" t="s">
        <v>1740</v>
      </c>
      <c r="C1471" s="814" t="s">
        <v>1746</v>
      </c>
      <c r="D1471" s="815" t="s">
        <v>4046</v>
      </c>
      <c r="E1471" s="816" t="s">
        <v>1776</v>
      </c>
      <c r="F1471" s="814" t="s">
        <v>1741</v>
      </c>
      <c r="G1471" s="814" t="s">
        <v>1791</v>
      </c>
      <c r="H1471" s="814" t="s">
        <v>647</v>
      </c>
      <c r="I1471" s="814" t="s">
        <v>1462</v>
      </c>
      <c r="J1471" s="814" t="s">
        <v>833</v>
      </c>
      <c r="K1471" s="814" t="s">
        <v>1463</v>
      </c>
      <c r="L1471" s="817">
        <v>1385.62</v>
      </c>
      <c r="M1471" s="817">
        <v>1385.62</v>
      </c>
      <c r="N1471" s="814">
        <v>1</v>
      </c>
      <c r="O1471" s="818">
        <v>1</v>
      </c>
      <c r="P1471" s="817">
        <v>1385.62</v>
      </c>
      <c r="Q1471" s="819">
        <v>1</v>
      </c>
      <c r="R1471" s="814">
        <v>1</v>
      </c>
      <c r="S1471" s="819">
        <v>1</v>
      </c>
      <c r="T1471" s="818">
        <v>1</v>
      </c>
      <c r="U1471" s="820">
        <v>1</v>
      </c>
    </row>
    <row r="1472" spans="1:21" ht="14.45" customHeight="1" x14ac:dyDescent="0.2">
      <c r="A1472" s="813">
        <v>12</v>
      </c>
      <c r="B1472" s="814" t="s">
        <v>1740</v>
      </c>
      <c r="C1472" s="814" t="s">
        <v>1746</v>
      </c>
      <c r="D1472" s="815" t="s">
        <v>4046</v>
      </c>
      <c r="E1472" s="816" t="s">
        <v>1776</v>
      </c>
      <c r="F1472" s="814" t="s">
        <v>1741</v>
      </c>
      <c r="G1472" s="814" t="s">
        <v>1791</v>
      </c>
      <c r="H1472" s="814" t="s">
        <v>647</v>
      </c>
      <c r="I1472" s="814" t="s">
        <v>1472</v>
      </c>
      <c r="J1472" s="814" t="s">
        <v>827</v>
      </c>
      <c r="K1472" s="814" t="s">
        <v>1473</v>
      </c>
      <c r="L1472" s="817">
        <v>490.89</v>
      </c>
      <c r="M1472" s="817">
        <v>1472.67</v>
      </c>
      <c r="N1472" s="814">
        <v>3</v>
      </c>
      <c r="O1472" s="818">
        <v>1</v>
      </c>
      <c r="P1472" s="817">
        <v>981.78</v>
      </c>
      <c r="Q1472" s="819">
        <v>0.66666666666666663</v>
      </c>
      <c r="R1472" s="814">
        <v>2</v>
      </c>
      <c r="S1472" s="819">
        <v>0.66666666666666663</v>
      </c>
      <c r="T1472" s="818">
        <v>0.5</v>
      </c>
      <c r="U1472" s="820">
        <v>0.5</v>
      </c>
    </row>
    <row r="1473" spans="1:21" ht="14.45" customHeight="1" x14ac:dyDescent="0.2">
      <c r="A1473" s="813">
        <v>12</v>
      </c>
      <c r="B1473" s="814" t="s">
        <v>1740</v>
      </c>
      <c r="C1473" s="814" t="s">
        <v>1746</v>
      </c>
      <c r="D1473" s="815" t="s">
        <v>4046</v>
      </c>
      <c r="E1473" s="816" t="s">
        <v>1776</v>
      </c>
      <c r="F1473" s="814" t="s">
        <v>1741</v>
      </c>
      <c r="G1473" s="814" t="s">
        <v>1791</v>
      </c>
      <c r="H1473" s="814" t="s">
        <v>647</v>
      </c>
      <c r="I1473" s="814" t="s">
        <v>1472</v>
      </c>
      <c r="J1473" s="814" t="s">
        <v>827</v>
      </c>
      <c r="K1473" s="814" t="s">
        <v>1473</v>
      </c>
      <c r="L1473" s="817">
        <v>422.33</v>
      </c>
      <c r="M1473" s="817">
        <v>844.66</v>
      </c>
      <c r="N1473" s="814">
        <v>2</v>
      </c>
      <c r="O1473" s="818">
        <v>0.5</v>
      </c>
      <c r="P1473" s="817">
        <v>844.66</v>
      </c>
      <c r="Q1473" s="819">
        <v>1</v>
      </c>
      <c r="R1473" s="814">
        <v>2</v>
      </c>
      <c r="S1473" s="819">
        <v>1</v>
      </c>
      <c r="T1473" s="818">
        <v>0.5</v>
      </c>
      <c r="U1473" s="820">
        <v>1</v>
      </c>
    </row>
    <row r="1474" spans="1:21" ht="14.45" customHeight="1" x14ac:dyDescent="0.2">
      <c r="A1474" s="813">
        <v>12</v>
      </c>
      <c r="B1474" s="814" t="s">
        <v>1740</v>
      </c>
      <c r="C1474" s="814" t="s">
        <v>1746</v>
      </c>
      <c r="D1474" s="815" t="s">
        <v>4046</v>
      </c>
      <c r="E1474" s="816" t="s">
        <v>1776</v>
      </c>
      <c r="F1474" s="814" t="s">
        <v>1741</v>
      </c>
      <c r="G1474" s="814" t="s">
        <v>1791</v>
      </c>
      <c r="H1474" s="814" t="s">
        <v>647</v>
      </c>
      <c r="I1474" s="814" t="s">
        <v>1971</v>
      </c>
      <c r="J1474" s="814" t="s">
        <v>833</v>
      </c>
      <c r="K1474" s="814" t="s">
        <v>1972</v>
      </c>
      <c r="L1474" s="817">
        <v>1847.49</v>
      </c>
      <c r="M1474" s="817">
        <v>3694.98</v>
      </c>
      <c r="N1474" s="814">
        <v>2</v>
      </c>
      <c r="O1474" s="818">
        <v>1.5</v>
      </c>
      <c r="P1474" s="817">
        <v>3694.98</v>
      </c>
      <c r="Q1474" s="819">
        <v>1</v>
      </c>
      <c r="R1474" s="814">
        <v>2</v>
      </c>
      <c r="S1474" s="819">
        <v>1</v>
      </c>
      <c r="T1474" s="818">
        <v>1.5</v>
      </c>
      <c r="U1474" s="820">
        <v>1</v>
      </c>
    </row>
    <row r="1475" spans="1:21" ht="14.45" customHeight="1" x14ac:dyDescent="0.2">
      <c r="A1475" s="813">
        <v>12</v>
      </c>
      <c r="B1475" s="814" t="s">
        <v>1740</v>
      </c>
      <c r="C1475" s="814" t="s">
        <v>1746</v>
      </c>
      <c r="D1475" s="815" t="s">
        <v>4046</v>
      </c>
      <c r="E1475" s="816" t="s">
        <v>1776</v>
      </c>
      <c r="F1475" s="814" t="s">
        <v>1741</v>
      </c>
      <c r="G1475" s="814" t="s">
        <v>1977</v>
      </c>
      <c r="H1475" s="814" t="s">
        <v>329</v>
      </c>
      <c r="I1475" s="814" t="s">
        <v>1982</v>
      </c>
      <c r="J1475" s="814" t="s">
        <v>1983</v>
      </c>
      <c r="K1475" s="814" t="s">
        <v>1984</v>
      </c>
      <c r="L1475" s="817">
        <v>35.25</v>
      </c>
      <c r="M1475" s="817">
        <v>35.25</v>
      </c>
      <c r="N1475" s="814">
        <v>1</v>
      </c>
      <c r="O1475" s="818">
        <v>0.5</v>
      </c>
      <c r="P1475" s="817"/>
      <c r="Q1475" s="819">
        <v>0</v>
      </c>
      <c r="R1475" s="814"/>
      <c r="S1475" s="819">
        <v>0</v>
      </c>
      <c r="T1475" s="818"/>
      <c r="U1475" s="820">
        <v>0</v>
      </c>
    </row>
    <row r="1476" spans="1:21" ht="14.45" customHeight="1" x14ac:dyDescent="0.2">
      <c r="A1476" s="813">
        <v>12</v>
      </c>
      <c r="B1476" s="814" t="s">
        <v>1740</v>
      </c>
      <c r="C1476" s="814" t="s">
        <v>1746</v>
      </c>
      <c r="D1476" s="815" t="s">
        <v>4046</v>
      </c>
      <c r="E1476" s="816" t="s">
        <v>1776</v>
      </c>
      <c r="F1476" s="814" t="s">
        <v>1741</v>
      </c>
      <c r="G1476" s="814" t="s">
        <v>1801</v>
      </c>
      <c r="H1476" s="814" t="s">
        <v>329</v>
      </c>
      <c r="I1476" s="814" t="s">
        <v>1802</v>
      </c>
      <c r="J1476" s="814" t="s">
        <v>1803</v>
      </c>
      <c r="K1476" s="814" t="s">
        <v>1804</v>
      </c>
      <c r="L1476" s="817">
        <v>174.59</v>
      </c>
      <c r="M1476" s="817">
        <v>523.77</v>
      </c>
      <c r="N1476" s="814">
        <v>3</v>
      </c>
      <c r="O1476" s="818">
        <v>3</v>
      </c>
      <c r="P1476" s="817">
        <v>349.18</v>
      </c>
      <c r="Q1476" s="819">
        <v>0.66666666666666674</v>
      </c>
      <c r="R1476" s="814">
        <v>2</v>
      </c>
      <c r="S1476" s="819">
        <v>0.66666666666666663</v>
      </c>
      <c r="T1476" s="818">
        <v>2</v>
      </c>
      <c r="U1476" s="820">
        <v>0.66666666666666663</v>
      </c>
    </row>
    <row r="1477" spans="1:21" ht="14.45" customHeight="1" x14ac:dyDescent="0.2">
      <c r="A1477" s="813">
        <v>12</v>
      </c>
      <c r="B1477" s="814" t="s">
        <v>1740</v>
      </c>
      <c r="C1477" s="814" t="s">
        <v>1746</v>
      </c>
      <c r="D1477" s="815" t="s">
        <v>4046</v>
      </c>
      <c r="E1477" s="816" t="s">
        <v>1776</v>
      </c>
      <c r="F1477" s="814" t="s">
        <v>1741</v>
      </c>
      <c r="G1477" s="814" t="s">
        <v>1992</v>
      </c>
      <c r="H1477" s="814" t="s">
        <v>329</v>
      </c>
      <c r="I1477" s="814" t="s">
        <v>1993</v>
      </c>
      <c r="J1477" s="814" t="s">
        <v>1994</v>
      </c>
      <c r="K1477" s="814" t="s">
        <v>1995</v>
      </c>
      <c r="L1477" s="817">
        <v>78.33</v>
      </c>
      <c r="M1477" s="817">
        <v>234.99</v>
      </c>
      <c r="N1477" s="814">
        <v>3</v>
      </c>
      <c r="O1477" s="818">
        <v>2</v>
      </c>
      <c r="P1477" s="817">
        <v>78.33</v>
      </c>
      <c r="Q1477" s="819">
        <v>0.33333333333333331</v>
      </c>
      <c r="R1477" s="814">
        <v>1</v>
      </c>
      <c r="S1477" s="819">
        <v>0.33333333333333331</v>
      </c>
      <c r="T1477" s="818">
        <v>1</v>
      </c>
      <c r="U1477" s="820">
        <v>0.5</v>
      </c>
    </row>
    <row r="1478" spans="1:21" ht="14.45" customHeight="1" x14ac:dyDescent="0.2">
      <c r="A1478" s="813">
        <v>12</v>
      </c>
      <c r="B1478" s="814" t="s">
        <v>1740</v>
      </c>
      <c r="C1478" s="814" t="s">
        <v>1746</v>
      </c>
      <c r="D1478" s="815" t="s">
        <v>4046</v>
      </c>
      <c r="E1478" s="816" t="s">
        <v>1776</v>
      </c>
      <c r="F1478" s="814" t="s">
        <v>1741</v>
      </c>
      <c r="G1478" s="814" t="s">
        <v>1832</v>
      </c>
      <c r="H1478" s="814" t="s">
        <v>329</v>
      </c>
      <c r="I1478" s="814" t="s">
        <v>1833</v>
      </c>
      <c r="J1478" s="814" t="s">
        <v>652</v>
      </c>
      <c r="K1478" s="814" t="s">
        <v>1834</v>
      </c>
      <c r="L1478" s="817">
        <v>127.91</v>
      </c>
      <c r="M1478" s="817">
        <v>127.91</v>
      </c>
      <c r="N1478" s="814">
        <v>1</v>
      </c>
      <c r="O1478" s="818">
        <v>1</v>
      </c>
      <c r="P1478" s="817">
        <v>127.91</v>
      </c>
      <c r="Q1478" s="819">
        <v>1</v>
      </c>
      <c r="R1478" s="814">
        <v>1</v>
      </c>
      <c r="S1478" s="819">
        <v>1</v>
      </c>
      <c r="T1478" s="818">
        <v>1</v>
      </c>
      <c r="U1478" s="820">
        <v>1</v>
      </c>
    </row>
    <row r="1479" spans="1:21" ht="14.45" customHeight="1" x14ac:dyDescent="0.2">
      <c r="A1479" s="813">
        <v>12</v>
      </c>
      <c r="B1479" s="814" t="s">
        <v>1740</v>
      </c>
      <c r="C1479" s="814" t="s">
        <v>1746</v>
      </c>
      <c r="D1479" s="815" t="s">
        <v>4046</v>
      </c>
      <c r="E1479" s="816" t="s">
        <v>1776</v>
      </c>
      <c r="F1479" s="814" t="s">
        <v>1741</v>
      </c>
      <c r="G1479" s="814" t="s">
        <v>1792</v>
      </c>
      <c r="H1479" s="814" t="s">
        <v>329</v>
      </c>
      <c r="I1479" s="814" t="s">
        <v>2015</v>
      </c>
      <c r="J1479" s="814" t="s">
        <v>2013</v>
      </c>
      <c r="K1479" s="814" t="s">
        <v>2014</v>
      </c>
      <c r="L1479" s="817">
        <v>290.08</v>
      </c>
      <c r="M1479" s="817">
        <v>290.08</v>
      </c>
      <c r="N1479" s="814">
        <v>1</v>
      </c>
      <c r="O1479" s="818">
        <v>1</v>
      </c>
      <c r="P1479" s="817"/>
      <c r="Q1479" s="819">
        <v>0</v>
      </c>
      <c r="R1479" s="814"/>
      <c r="S1479" s="819">
        <v>0</v>
      </c>
      <c r="T1479" s="818"/>
      <c r="U1479" s="820">
        <v>0</v>
      </c>
    </row>
    <row r="1480" spans="1:21" ht="14.45" customHeight="1" x14ac:dyDescent="0.2">
      <c r="A1480" s="813">
        <v>12</v>
      </c>
      <c r="B1480" s="814" t="s">
        <v>1740</v>
      </c>
      <c r="C1480" s="814" t="s">
        <v>1746</v>
      </c>
      <c r="D1480" s="815" t="s">
        <v>4046</v>
      </c>
      <c r="E1480" s="816" t="s">
        <v>1776</v>
      </c>
      <c r="F1480" s="814" t="s">
        <v>1741</v>
      </c>
      <c r="G1480" s="814" t="s">
        <v>1792</v>
      </c>
      <c r="H1480" s="814" t="s">
        <v>329</v>
      </c>
      <c r="I1480" s="814" t="s">
        <v>2332</v>
      </c>
      <c r="J1480" s="814" t="s">
        <v>2013</v>
      </c>
      <c r="K1480" s="814" t="s">
        <v>2014</v>
      </c>
      <c r="L1480" s="817">
        <v>290.08</v>
      </c>
      <c r="M1480" s="817">
        <v>1740.48</v>
      </c>
      <c r="N1480" s="814">
        <v>6</v>
      </c>
      <c r="O1480" s="818">
        <v>1.5</v>
      </c>
      <c r="P1480" s="817">
        <v>1740.48</v>
      </c>
      <c r="Q1480" s="819">
        <v>1</v>
      </c>
      <c r="R1480" s="814">
        <v>6</v>
      </c>
      <c r="S1480" s="819">
        <v>1</v>
      </c>
      <c r="T1480" s="818">
        <v>1.5</v>
      </c>
      <c r="U1480" s="820">
        <v>1</v>
      </c>
    </row>
    <row r="1481" spans="1:21" ht="14.45" customHeight="1" x14ac:dyDescent="0.2">
      <c r="A1481" s="813">
        <v>12</v>
      </c>
      <c r="B1481" s="814" t="s">
        <v>1740</v>
      </c>
      <c r="C1481" s="814" t="s">
        <v>1746</v>
      </c>
      <c r="D1481" s="815" t="s">
        <v>4046</v>
      </c>
      <c r="E1481" s="816" t="s">
        <v>1776</v>
      </c>
      <c r="F1481" s="814" t="s">
        <v>1741</v>
      </c>
      <c r="G1481" s="814" t="s">
        <v>1792</v>
      </c>
      <c r="H1481" s="814" t="s">
        <v>329</v>
      </c>
      <c r="I1481" s="814" t="s">
        <v>2021</v>
      </c>
      <c r="J1481" s="814" t="s">
        <v>2013</v>
      </c>
      <c r="K1481" s="814" t="s">
        <v>2018</v>
      </c>
      <c r="L1481" s="817">
        <v>435.12</v>
      </c>
      <c r="M1481" s="817">
        <v>2610.7200000000003</v>
      </c>
      <c r="N1481" s="814">
        <v>6</v>
      </c>
      <c r="O1481" s="818">
        <v>2</v>
      </c>
      <c r="P1481" s="817"/>
      <c r="Q1481" s="819">
        <v>0</v>
      </c>
      <c r="R1481" s="814"/>
      <c r="S1481" s="819">
        <v>0</v>
      </c>
      <c r="T1481" s="818"/>
      <c r="U1481" s="820">
        <v>0</v>
      </c>
    </row>
    <row r="1482" spans="1:21" ht="14.45" customHeight="1" x14ac:dyDescent="0.2">
      <c r="A1482" s="813">
        <v>12</v>
      </c>
      <c r="B1482" s="814" t="s">
        <v>1740</v>
      </c>
      <c r="C1482" s="814" t="s">
        <v>1746</v>
      </c>
      <c r="D1482" s="815" t="s">
        <v>4046</v>
      </c>
      <c r="E1482" s="816" t="s">
        <v>1776</v>
      </c>
      <c r="F1482" s="814" t="s">
        <v>1741</v>
      </c>
      <c r="G1482" s="814" t="s">
        <v>1792</v>
      </c>
      <c r="H1482" s="814" t="s">
        <v>329</v>
      </c>
      <c r="I1482" s="814" t="s">
        <v>3565</v>
      </c>
      <c r="J1482" s="814" t="s">
        <v>2883</v>
      </c>
      <c r="K1482" s="814" t="s">
        <v>2884</v>
      </c>
      <c r="L1482" s="817">
        <v>116.43</v>
      </c>
      <c r="M1482" s="817">
        <v>232.86</v>
      </c>
      <c r="N1482" s="814">
        <v>2</v>
      </c>
      <c r="O1482" s="818">
        <v>1</v>
      </c>
      <c r="P1482" s="817"/>
      <c r="Q1482" s="819">
        <v>0</v>
      </c>
      <c r="R1482" s="814"/>
      <c r="S1482" s="819">
        <v>0</v>
      </c>
      <c r="T1482" s="818"/>
      <c r="U1482" s="820">
        <v>0</v>
      </c>
    </row>
    <row r="1483" spans="1:21" ht="14.45" customHeight="1" x14ac:dyDescent="0.2">
      <c r="A1483" s="813">
        <v>12</v>
      </c>
      <c r="B1483" s="814" t="s">
        <v>1740</v>
      </c>
      <c r="C1483" s="814" t="s">
        <v>1746</v>
      </c>
      <c r="D1483" s="815" t="s">
        <v>4046</v>
      </c>
      <c r="E1483" s="816" t="s">
        <v>1776</v>
      </c>
      <c r="F1483" s="814" t="s">
        <v>1741</v>
      </c>
      <c r="G1483" s="814" t="s">
        <v>2023</v>
      </c>
      <c r="H1483" s="814" t="s">
        <v>329</v>
      </c>
      <c r="I1483" s="814" t="s">
        <v>2024</v>
      </c>
      <c r="J1483" s="814" t="s">
        <v>2025</v>
      </c>
      <c r="K1483" s="814" t="s">
        <v>2026</v>
      </c>
      <c r="L1483" s="817">
        <v>308.69</v>
      </c>
      <c r="M1483" s="817">
        <v>617.38</v>
      </c>
      <c r="N1483" s="814">
        <v>2</v>
      </c>
      <c r="O1483" s="818">
        <v>2</v>
      </c>
      <c r="P1483" s="817">
        <v>308.69</v>
      </c>
      <c r="Q1483" s="819">
        <v>0.5</v>
      </c>
      <c r="R1483" s="814">
        <v>1</v>
      </c>
      <c r="S1483" s="819">
        <v>0.5</v>
      </c>
      <c r="T1483" s="818">
        <v>1</v>
      </c>
      <c r="U1483" s="820">
        <v>0.5</v>
      </c>
    </row>
    <row r="1484" spans="1:21" ht="14.45" customHeight="1" x14ac:dyDescent="0.2">
      <c r="A1484" s="813">
        <v>12</v>
      </c>
      <c r="B1484" s="814" t="s">
        <v>1740</v>
      </c>
      <c r="C1484" s="814" t="s">
        <v>1746</v>
      </c>
      <c r="D1484" s="815" t="s">
        <v>4046</v>
      </c>
      <c r="E1484" s="816" t="s">
        <v>1776</v>
      </c>
      <c r="F1484" s="814" t="s">
        <v>1741</v>
      </c>
      <c r="G1484" s="814" t="s">
        <v>2031</v>
      </c>
      <c r="H1484" s="814" t="s">
        <v>329</v>
      </c>
      <c r="I1484" s="814" t="s">
        <v>2032</v>
      </c>
      <c r="J1484" s="814" t="s">
        <v>2033</v>
      </c>
      <c r="K1484" s="814" t="s">
        <v>2034</v>
      </c>
      <c r="L1484" s="817">
        <v>0</v>
      </c>
      <c r="M1484" s="817">
        <v>0</v>
      </c>
      <c r="N1484" s="814">
        <v>15</v>
      </c>
      <c r="O1484" s="818">
        <v>6</v>
      </c>
      <c r="P1484" s="817">
        <v>0</v>
      </c>
      <c r="Q1484" s="819"/>
      <c r="R1484" s="814">
        <v>10</v>
      </c>
      <c r="S1484" s="819">
        <v>0.66666666666666663</v>
      </c>
      <c r="T1484" s="818">
        <v>4</v>
      </c>
      <c r="U1484" s="820">
        <v>0.66666666666666663</v>
      </c>
    </row>
    <row r="1485" spans="1:21" ht="14.45" customHeight="1" x14ac:dyDescent="0.2">
      <c r="A1485" s="813">
        <v>12</v>
      </c>
      <c r="B1485" s="814" t="s">
        <v>1740</v>
      </c>
      <c r="C1485" s="814" t="s">
        <v>1746</v>
      </c>
      <c r="D1485" s="815" t="s">
        <v>4046</v>
      </c>
      <c r="E1485" s="816" t="s">
        <v>1776</v>
      </c>
      <c r="F1485" s="814" t="s">
        <v>1741</v>
      </c>
      <c r="G1485" s="814" t="s">
        <v>2031</v>
      </c>
      <c r="H1485" s="814" t="s">
        <v>329</v>
      </c>
      <c r="I1485" s="814" t="s">
        <v>2035</v>
      </c>
      <c r="J1485" s="814" t="s">
        <v>2036</v>
      </c>
      <c r="K1485" s="814" t="s">
        <v>2034</v>
      </c>
      <c r="L1485" s="817">
        <v>0</v>
      </c>
      <c r="M1485" s="817">
        <v>0</v>
      </c>
      <c r="N1485" s="814">
        <v>4</v>
      </c>
      <c r="O1485" s="818">
        <v>1</v>
      </c>
      <c r="P1485" s="817">
        <v>0</v>
      </c>
      <c r="Q1485" s="819"/>
      <c r="R1485" s="814">
        <v>4</v>
      </c>
      <c r="S1485" s="819">
        <v>1</v>
      </c>
      <c r="T1485" s="818">
        <v>1</v>
      </c>
      <c r="U1485" s="820">
        <v>1</v>
      </c>
    </row>
    <row r="1486" spans="1:21" ht="14.45" customHeight="1" x14ac:dyDescent="0.2">
      <c r="A1486" s="813">
        <v>12</v>
      </c>
      <c r="B1486" s="814" t="s">
        <v>1740</v>
      </c>
      <c r="C1486" s="814" t="s">
        <v>1746</v>
      </c>
      <c r="D1486" s="815" t="s">
        <v>4046</v>
      </c>
      <c r="E1486" s="816" t="s">
        <v>1776</v>
      </c>
      <c r="F1486" s="814" t="s">
        <v>1741</v>
      </c>
      <c r="G1486" s="814" t="s">
        <v>2031</v>
      </c>
      <c r="H1486" s="814" t="s">
        <v>329</v>
      </c>
      <c r="I1486" s="814" t="s">
        <v>3475</v>
      </c>
      <c r="J1486" s="814" t="s">
        <v>3476</v>
      </c>
      <c r="K1486" s="814" t="s">
        <v>2950</v>
      </c>
      <c r="L1486" s="817">
        <v>0</v>
      </c>
      <c r="M1486" s="817">
        <v>0</v>
      </c>
      <c r="N1486" s="814">
        <v>14</v>
      </c>
      <c r="O1486" s="818">
        <v>2</v>
      </c>
      <c r="P1486" s="817">
        <v>0</v>
      </c>
      <c r="Q1486" s="819"/>
      <c r="R1486" s="814">
        <v>10</v>
      </c>
      <c r="S1486" s="819">
        <v>0.7142857142857143</v>
      </c>
      <c r="T1486" s="818">
        <v>1</v>
      </c>
      <c r="U1486" s="820">
        <v>0.5</v>
      </c>
    </row>
    <row r="1487" spans="1:21" ht="14.45" customHeight="1" x14ac:dyDescent="0.2">
      <c r="A1487" s="813">
        <v>12</v>
      </c>
      <c r="B1487" s="814" t="s">
        <v>1740</v>
      </c>
      <c r="C1487" s="814" t="s">
        <v>1746</v>
      </c>
      <c r="D1487" s="815" t="s">
        <v>4046</v>
      </c>
      <c r="E1487" s="816" t="s">
        <v>1776</v>
      </c>
      <c r="F1487" s="814" t="s">
        <v>1741</v>
      </c>
      <c r="G1487" s="814" t="s">
        <v>1835</v>
      </c>
      <c r="H1487" s="814" t="s">
        <v>647</v>
      </c>
      <c r="I1487" s="814" t="s">
        <v>1836</v>
      </c>
      <c r="J1487" s="814" t="s">
        <v>1837</v>
      </c>
      <c r="K1487" s="814" t="s">
        <v>1838</v>
      </c>
      <c r="L1487" s="817">
        <v>134.61000000000001</v>
      </c>
      <c r="M1487" s="817">
        <v>134.61000000000001</v>
      </c>
      <c r="N1487" s="814">
        <v>1</v>
      </c>
      <c r="O1487" s="818">
        <v>1</v>
      </c>
      <c r="P1487" s="817"/>
      <c r="Q1487" s="819">
        <v>0</v>
      </c>
      <c r="R1487" s="814"/>
      <c r="S1487" s="819">
        <v>0</v>
      </c>
      <c r="T1487" s="818"/>
      <c r="U1487" s="820">
        <v>0</v>
      </c>
    </row>
    <row r="1488" spans="1:21" ht="14.45" customHeight="1" x14ac:dyDescent="0.2">
      <c r="A1488" s="813">
        <v>12</v>
      </c>
      <c r="B1488" s="814" t="s">
        <v>1740</v>
      </c>
      <c r="C1488" s="814" t="s">
        <v>1746</v>
      </c>
      <c r="D1488" s="815" t="s">
        <v>4046</v>
      </c>
      <c r="E1488" s="816" t="s">
        <v>1776</v>
      </c>
      <c r="F1488" s="814" t="s">
        <v>1741</v>
      </c>
      <c r="G1488" s="814" t="s">
        <v>2044</v>
      </c>
      <c r="H1488" s="814" t="s">
        <v>329</v>
      </c>
      <c r="I1488" s="814" t="s">
        <v>2045</v>
      </c>
      <c r="J1488" s="814" t="s">
        <v>1150</v>
      </c>
      <c r="K1488" s="814" t="s">
        <v>2046</v>
      </c>
      <c r="L1488" s="817">
        <v>140.97</v>
      </c>
      <c r="M1488" s="817">
        <v>140.97</v>
      </c>
      <c r="N1488" s="814">
        <v>1</v>
      </c>
      <c r="O1488" s="818">
        <v>0.5</v>
      </c>
      <c r="P1488" s="817"/>
      <c r="Q1488" s="819">
        <v>0</v>
      </c>
      <c r="R1488" s="814"/>
      <c r="S1488" s="819">
        <v>0</v>
      </c>
      <c r="T1488" s="818"/>
      <c r="U1488" s="820">
        <v>0</v>
      </c>
    </row>
    <row r="1489" spans="1:21" ht="14.45" customHeight="1" x14ac:dyDescent="0.2">
      <c r="A1489" s="813">
        <v>12</v>
      </c>
      <c r="B1489" s="814" t="s">
        <v>1740</v>
      </c>
      <c r="C1489" s="814" t="s">
        <v>1746</v>
      </c>
      <c r="D1489" s="815" t="s">
        <v>4046</v>
      </c>
      <c r="E1489" s="816" t="s">
        <v>1776</v>
      </c>
      <c r="F1489" s="814" t="s">
        <v>1741</v>
      </c>
      <c r="G1489" s="814" t="s">
        <v>1825</v>
      </c>
      <c r="H1489" s="814" t="s">
        <v>647</v>
      </c>
      <c r="I1489" s="814" t="s">
        <v>1676</v>
      </c>
      <c r="J1489" s="814" t="s">
        <v>1012</v>
      </c>
      <c r="K1489" s="814" t="s">
        <v>1016</v>
      </c>
      <c r="L1489" s="817">
        <v>0</v>
      </c>
      <c r="M1489" s="817">
        <v>0</v>
      </c>
      <c r="N1489" s="814">
        <v>6</v>
      </c>
      <c r="O1489" s="818">
        <v>4.5</v>
      </c>
      <c r="P1489" s="817">
        <v>0</v>
      </c>
      <c r="Q1489" s="819"/>
      <c r="R1489" s="814">
        <v>3</v>
      </c>
      <c r="S1489" s="819">
        <v>0.5</v>
      </c>
      <c r="T1489" s="818">
        <v>2</v>
      </c>
      <c r="U1489" s="820">
        <v>0.44444444444444442</v>
      </c>
    </row>
    <row r="1490" spans="1:21" ht="14.45" customHeight="1" x14ac:dyDescent="0.2">
      <c r="A1490" s="813">
        <v>12</v>
      </c>
      <c r="B1490" s="814" t="s">
        <v>1740</v>
      </c>
      <c r="C1490" s="814" t="s">
        <v>1746</v>
      </c>
      <c r="D1490" s="815" t="s">
        <v>4046</v>
      </c>
      <c r="E1490" s="816" t="s">
        <v>1776</v>
      </c>
      <c r="F1490" s="814" t="s">
        <v>1741</v>
      </c>
      <c r="G1490" s="814" t="s">
        <v>2047</v>
      </c>
      <c r="H1490" s="814" t="s">
        <v>329</v>
      </c>
      <c r="I1490" s="814" t="s">
        <v>2050</v>
      </c>
      <c r="J1490" s="814" t="s">
        <v>2049</v>
      </c>
      <c r="K1490" s="814" t="s">
        <v>2051</v>
      </c>
      <c r="L1490" s="817">
        <v>2071.9899999999998</v>
      </c>
      <c r="M1490" s="817">
        <v>6215.9699999999993</v>
      </c>
      <c r="N1490" s="814">
        <v>3</v>
      </c>
      <c r="O1490" s="818">
        <v>2</v>
      </c>
      <c r="P1490" s="817">
        <v>4143.9799999999996</v>
      </c>
      <c r="Q1490" s="819">
        <v>0.66666666666666663</v>
      </c>
      <c r="R1490" s="814">
        <v>2</v>
      </c>
      <c r="S1490" s="819">
        <v>0.66666666666666663</v>
      </c>
      <c r="T1490" s="818">
        <v>1</v>
      </c>
      <c r="U1490" s="820">
        <v>0.5</v>
      </c>
    </row>
    <row r="1491" spans="1:21" ht="14.45" customHeight="1" x14ac:dyDescent="0.2">
      <c r="A1491" s="813">
        <v>12</v>
      </c>
      <c r="B1491" s="814" t="s">
        <v>1740</v>
      </c>
      <c r="C1491" s="814" t="s">
        <v>1746</v>
      </c>
      <c r="D1491" s="815" t="s">
        <v>4046</v>
      </c>
      <c r="E1491" s="816" t="s">
        <v>1776</v>
      </c>
      <c r="F1491" s="814" t="s">
        <v>1741</v>
      </c>
      <c r="G1491" s="814" t="s">
        <v>2047</v>
      </c>
      <c r="H1491" s="814" t="s">
        <v>329</v>
      </c>
      <c r="I1491" s="814" t="s">
        <v>3566</v>
      </c>
      <c r="J1491" s="814" t="s">
        <v>3567</v>
      </c>
      <c r="K1491" s="814" t="s">
        <v>2051</v>
      </c>
      <c r="L1491" s="817">
        <v>2071.9899999999998</v>
      </c>
      <c r="M1491" s="817">
        <v>2071.9899999999998</v>
      </c>
      <c r="N1491" s="814">
        <v>1</v>
      </c>
      <c r="O1491" s="818">
        <v>1</v>
      </c>
      <c r="P1491" s="817"/>
      <c r="Q1491" s="819">
        <v>0</v>
      </c>
      <c r="R1491" s="814"/>
      <c r="S1491" s="819">
        <v>0</v>
      </c>
      <c r="T1491" s="818"/>
      <c r="U1491" s="820">
        <v>0</v>
      </c>
    </row>
    <row r="1492" spans="1:21" ht="14.45" customHeight="1" x14ac:dyDescent="0.2">
      <c r="A1492" s="813">
        <v>12</v>
      </c>
      <c r="B1492" s="814" t="s">
        <v>1740</v>
      </c>
      <c r="C1492" s="814" t="s">
        <v>1746</v>
      </c>
      <c r="D1492" s="815" t="s">
        <v>4046</v>
      </c>
      <c r="E1492" s="816" t="s">
        <v>1776</v>
      </c>
      <c r="F1492" s="814" t="s">
        <v>1741</v>
      </c>
      <c r="G1492" s="814" t="s">
        <v>1796</v>
      </c>
      <c r="H1492" s="814" t="s">
        <v>329</v>
      </c>
      <c r="I1492" s="814" t="s">
        <v>1805</v>
      </c>
      <c r="J1492" s="814" t="s">
        <v>1272</v>
      </c>
      <c r="K1492" s="814" t="s">
        <v>1806</v>
      </c>
      <c r="L1492" s="817">
        <v>0</v>
      </c>
      <c r="M1492" s="817">
        <v>0</v>
      </c>
      <c r="N1492" s="814">
        <v>8</v>
      </c>
      <c r="O1492" s="818">
        <v>5.5</v>
      </c>
      <c r="P1492" s="817">
        <v>0</v>
      </c>
      <c r="Q1492" s="819"/>
      <c r="R1492" s="814">
        <v>2</v>
      </c>
      <c r="S1492" s="819">
        <v>0.25</v>
      </c>
      <c r="T1492" s="818">
        <v>2</v>
      </c>
      <c r="U1492" s="820">
        <v>0.36363636363636365</v>
      </c>
    </row>
    <row r="1493" spans="1:21" ht="14.45" customHeight="1" x14ac:dyDescent="0.2">
      <c r="A1493" s="813">
        <v>12</v>
      </c>
      <c r="B1493" s="814" t="s">
        <v>1740</v>
      </c>
      <c r="C1493" s="814" t="s">
        <v>1746</v>
      </c>
      <c r="D1493" s="815" t="s">
        <v>4046</v>
      </c>
      <c r="E1493" s="816" t="s">
        <v>1776</v>
      </c>
      <c r="F1493" s="814" t="s">
        <v>1741</v>
      </c>
      <c r="G1493" s="814" t="s">
        <v>1796</v>
      </c>
      <c r="H1493" s="814" t="s">
        <v>329</v>
      </c>
      <c r="I1493" s="814" t="s">
        <v>1805</v>
      </c>
      <c r="J1493" s="814" t="s">
        <v>1272</v>
      </c>
      <c r="K1493" s="814" t="s">
        <v>1806</v>
      </c>
      <c r="L1493" s="817">
        <v>42.54</v>
      </c>
      <c r="M1493" s="817">
        <v>42.54</v>
      </c>
      <c r="N1493" s="814">
        <v>1</v>
      </c>
      <c r="O1493" s="818">
        <v>0.5</v>
      </c>
      <c r="P1493" s="817">
        <v>42.54</v>
      </c>
      <c r="Q1493" s="819">
        <v>1</v>
      </c>
      <c r="R1493" s="814">
        <v>1</v>
      </c>
      <c r="S1493" s="819">
        <v>1</v>
      </c>
      <c r="T1493" s="818">
        <v>0.5</v>
      </c>
      <c r="U1493" s="820">
        <v>1</v>
      </c>
    </row>
    <row r="1494" spans="1:21" ht="14.45" customHeight="1" x14ac:dyDescent="0.2">
      <c r="A1494" s="813">
        <v>12</v>
      </c>
      <c r="B1494" s="814" t="s">
        <v>1740</v>
      </c>
      <c r="C1494" s="814" t="s">
        <v>1746</v>
      </c>
      <c r="D1494" s="815" t="s">
        <v>4046</v>
      </c>
      <c r="E1494" s="816" t="s">
        <v>1776</v>
      </c>
      <c r="F1494" s="814" t="s">
        <v>1741</v>
      </c>
      <c r="G1494" s="814" t="s">
        <v>1796</v>
      </c>
      <c r="H1494" s="814" t="s">
        <v>329</v>
      </c>
      <c r="I1494" s="814" t="s">
        <v>2055</v>
      </c>
      <c r="J1494" s="814" t="s">
        <v>2056</v>
      </c>
      <c r="K1494" s="814" t="s">
        <v>2057</v>
      </c>
      <c r="L1494" s="817">
        <v>33.44</v>
      </c>
      <c r="M1494" s="817">
        <v>66.88</v>
      </c>
      <c r="N1494" s="814">
        <v>2</v>
      </c>
      <c r="O1494" s="818">
        <v>2</v>
      </c>
      <c r="P1494" s="817">
        <v>66.88</v>
      </c>
      <c r="Q1494" s="819">
        <v>1</v>
      </c>
      <c r="R1494" s="814">
        <v>2</v>
      </c>
      <c r="S1494" s="819">
        <v>1</v>
      </c>
      <c r="T1494" s="818">
        <v>2</v>
      </c>
      <c r="U1494" s="820">
        <v>1</v>
      </c>
    </row>
    <row r="1495" spans="1:21" ht="14.45" customHeight="1" x14ac:dyDescent="0.2">
      <c r="A1495" s="813">
        <v>12</v>
      </c>
      <c r="B1495" s="814" t="s">
        <v>1740</v>
      </c>
      <c r="C1495" s="814" t="s">
        <v>1746</v>
      </c>
      <c r="D1495" s="815" t="s">
        <v>4046</v>
      </c>
      <c r="E1495" s="816" t="s">
        <v>1776</v>
      </c>
      <c r="F1495" s="814" t="s">
        <v>1741</v>
      </c>
      <c r="G1495" s="814" t="s">
        <v>1796</v>
      </c>
      <c r="H1495" s="814" t="s">
        <v>329</v>
      </c>
      <c r="I1495" s="814" t="s">
        <v>2740</v>
      </c>
      <c r="J1495" s="814" t="s">
        <v>2056</v>
      </c>
      <c r="K1495" s="814" t="s">
        <v>2741</v>
      </c>
      <c r="L1495" s="817">
        <v>66.88</v>
      </c>
      <c r="M1495" s="817">
        <v>133.76</v>
      </c>
      <c r="N1495" s="814">
        <v>2</v>
      </c>
      <c r="O1495" s="818">
        <v>2</v>
      </c>
      <c r="P1495" s="817">
        <v>66.88</v>
      </c>
      <c r="Q1495" s="819">
        <v>0.5</v>
      </c>
      <c r="R1495" s="814">
        <v>1</v>
      </c>
      <c r="S1495" s="819">
        <v>0.5</v>
      </c>
      <c r="T1495" s="818">
        <v>1</v>
      </c>
      <c r="U1495" s="820">
        <v>0.5</v>
      </c>
    </row>
    <row r="1496" spans="1:21" ht="14.45" customHeight="1" x14ac:dyDescent="0.2">
      <c r="A1496" s="813">
        <v>12</v>
      </c>
      <c r="B1496" s="814" t="s">
        <v>1740</v>
      </c>
      <c r="C1496" s="814" t="s">
        <v>1746</v>
      </c>
      <c r="D1496" s="815" t="s">
        <v>4046</v>
      </c>
      <c r="E1496" s="816" t="s">
        <v>1776</v>
      </c>
      <c r="F1496" s="814" t="s">
        <v>1741</v>
      </c>
      <c r="G1496" s="814" t="s">
        <v>1796</v>
      </c>
      <c r="H1496" s="814" t="s">
        <v>329</v>
      </c>
      <c r="I1496" s="814" t="s">
        <v>1797</v>
      </c>
      <c r="J1496" s="814" t="s">
        <v>1798</v>
      </c>
      <c r="K1496" s="814" t="s">
        <v>1799</v>
      </c>
      <c r="L1496" s="817">
        <v>59.56</v>
      </c>
      <c r="M1496" s="817">
        <v>297.8</v>
      </c>
      <c r="N1496" s="814">
        <v>5</v>
      </c>
      <c r="O1496" s="818">
        <v>4</v>
      </c>
      <c r="P1496" s="817">
        <v>178.68</v>
      </c>
      <c r="Q1496" s="819">
        <v>0.6</v>
      </c>
      <c r="R1496" s="814">
        <v>3</v>
      </c>
      <c r="S1496" s="819">
        <v>0.6</v>
      </c>
      <c r="T1496" s="818">
        <v>2</v>
      </c>
      <c r="U1496" s="820">
        <v>0.5</v>
      </c>
    </row>
    <row r="1497" spans="1:21" ht="14.45" customHeight="1" x14ac:dyDescent="0.2">
      <c r="A1497" s="813">
        <v>12</v>
      </c>
      <c r="B1497" s="814" t="s">
        <v>1740</v>
      </c>
      <c r="C1497" s="814" t="s">
        <v>1746</v>
      </c>
      <c r="D1497" s="815" t="s">
        <v>4046</v>
      </c>
      <c r="E1497" s="816" t="s">
        <v>1776</v>
      </c>
      <c r="F1497" s="814" t="s">
        <v>1741</v>
      </c>
      <c r="G1497" s="814" t="s">
        <v>1796</v>
      </c>
      <c r="H1497" s="814" t="s">
        <v>329</v>
      </c>
      <c r="I1497" s="814" t="s">
        <v>2352</v>
      </c>
      <c r="J1497" s="814" t="s">
        <v>1798</v>
      </c>
      <c r="K1497" s="814" t="s">
        <v>1799</v>
      </c>
      <c r="L1497" s="817">
        <v>59.56</v>
      </c>
      <c r="M1497" s="817">
        <v>119.12</v>
      </c>
      <c r="N1497" s="814">
        <v>2</v>
      </c>
      <c r="O1497" s="818">
        <v>1.5</v>
      </c>
      <c r="P1497" s="817">
        <v>59.56</v>
      </c>
      <c r="Q1497" s="819">
        <v>0.5</v>
      </c>
      <c r="R1497" s="814">
        <v>1</v>
      </c>
      <c r="S1497" s="819">
        <v>0.5</v>
      </c>
      <c r="T1497" s="818">
        <v>1</v>
      </c>
      <c r="U1497" s="820">
        <v>0.66666666666666663</v>
      </c>
    </row>
    <row r="1498" spans="1:21" ht="14.45" customHeight="1" x14ac:dyDescent="0.2">
      <c r="A1498" s="813">
        <v>12</v>
      </c>
      <c r="B1498" s="814" t="s">
        <v>1740</v>
      </c>
      <c r="C1498" s="814" t="s">
        <v>1746</v>
      </c>
      <c r="D1498" s="815" t="s">
        <v>4046</v>
      </c>
      <c r="E1498" s="816" t="s">
        <v>1776</v>
      </c>
      <c r="F1498" s="814" t="s">
        <v>1741</v>
      </c>
      <c r="G1498" s="814" t="s">
        <v>2063</v>
      </c>
      <c r="H1498" s="814" t="s">
        <v>329</v>
      </c>
      <c r="I1498" s="814" t="s">
        <v>2064</v>
      </c>
      <c r="J1498" s="814" t="s">
        <v>2065</v>
      </c>
      <c r="K1498" s="814" t="s">
        <v>2066</v>
      </c>
      <c r="L1498" s="817">
        <v>149.55000000000001</v>
      </c>
      <c r="M1498" s="817">
        <v>1196.4000000000001</v>
      </c>
      <c r="N1498" s="814">
        <v>8</v>
      </c>
      <c r="O1498" s="818">
        <v>6.5</v>
      </c>
      <c r="P1498" s="817">
        <v>897.3</v>
      </c>
      <c r="Q1498" s="819">
        <v>0.74999999999999989</v>
      </c>
      <c r="R1498" s="814">
        <v>6</v>
      </c>
      <c r="S1498" s="819">
        <v>0.75</v>
      </c>
      <c r="T1498" s="818">
        <v>4.5</v>
      </c>
      <c r="U1498" s="820">
        <v>0.69230769230769229</v>
      </c>
    </row>
    <row r="1499" spans="1:21" ht="14.45" customHeight="1" x14ac:dyDescent="0.2">
      <c r="A1499" s="813">
        <v>12</v>
      </c>
      <c r="B1499" s="814" t="s">
        <v>1740</v>
      </c>
      <c r="C1499" s="814" t="s">
        <v>1746</v>
      </c>
      <c r="D1499" s="815" t="s">
        <v>4046</v>
      </c>
      <c r="E1499" s="816" t="s">
        <v>1776</v>
      </c>
      <c r="F1499" s="814" t="s">
        <v>1741</v>
      </c>
      <c r="G1499" s="814" t="s">
        <v>2063</v>
      </c>
      <c r="H1499" s="814" t="s">
        <v>647</v>
      </c>
      <c r="I1499" s="814" t="s">
        <v>2067</v>
      </c>
      <c r="J1499" s="814" t="s">
        <v>819</v>
      </c>
      <c r="K1499" s="814" t="s">
        <v>2068</v>
      </c>
      <c r="L1499" s="817">
        <v>134.61000000000001</v>
      </c>
      <c r="M1499" s="817">
        <v>1346.1000000000001</v>
      </c>
      <c r="N1499" s="814">
        <v>10</v>
      </c>
      <c r="O1499" s="818">
        <v>9</v>
      </c>
      <c r="P1499" s="817">
        <v>269.22000000000003</v>
      </c>
      <c r="Q1499" s="819">
        <v>0.2</v>
      </c>
      <c r="R1499" s="814">
        <v>2</v>
      </c>
      <c r="S1499" s="819">
        <v>0.2</v>
      </c>
      <c r="T1499" s="818">
        <v>2</v>
      </c>
      <c r="U1499" s="820">
        <v>0.22222222222222221</v>
      </c>
    </row>
    <row r="1500" spans="1:21" ht="14.45" customHeight="1" x14ac:dyDescent="0.2">
      <c r="A1500" s="813">
        <v>12</v>
      </c>
      <c r="B1500" s="814" t="s">
        <v>1740</v>
      </c>
      <c r="C1500" s="814" t="s">
        <v>1746</v>
      </c>
      <c r="D1500" s="815" t="s">
        <v>4046</v>
      </c>
      <c r="E1500" s="816" t="s">
        <v>1776</v>
      </c>
      <c r="F1500" s="814" t="s">
        <v>1741</v>
      </c>
      <c r="G1500" s="814" t="s">
        <v>2063</v>
      </c>
      <c r="H1500" s="814" t="s">
        <v>329</v>
      </c>
      <c r="I1500" s="814" t="s">
        <v>3568</v>
      </c>
      <c r="J1500" s="814" t="s">
        <v>2748</v>
      </c>
      <c r="K1500" s="814" t="s">
        <v>2068</v>
      </c>
      <c r="L1500" s="817">
        <v>300.31</v>
      </c>
      <c r="M1500" s="817">
        <v>300.31</v>
      </c>
      <c r="N1500" s="814">
        <v>1</v>
      </c>
      <c r="O1500" s="818">
        <v>1</v>
      </c>
      <c r="P1500" s="817">
        <v>300.31</v>
      </c>
      <c r="Q1500" s="819">
        <v>1</v>
      </c>
      <c r="R1500" s="814">
        <v>1</v>
      </c>
      <c r="S1500" s="819">
        <v>1</v>
      </c>
      <c r="T1500" s="818">
        <v>1</v>
      </c>
      <c r="U1500" s="820">
        <v>1</v>
      </c>
    </row>
    <row r="1501" spans="1:21" ht="14.45" customHeight="1" x14ac:dyDescent="0.2">
      <c r="A1501" s="813">
        <v>12</v>
      </c>
      <c r="B1501" s="814" t="s">
        <v>1740</v>
      </c>
      <c r="C1501" s="814" t="s">
        <v>1746</v>
      </c>
      <c r="D1501" s="815" t="s">
        <v>4046</v>
      </c>
      <c r="E1501" s="816" t="s">
        <v>1776</v>
      </c>
      <c r="F1501" s="814" t="s">
        <v>1741</v>
      </c>
      <c r="G1501" s="814" t="s">
        <v>2063</v>
      </c>
      <c r="H1501" s="814" t="s">
        <v>329</v>
      </c>
      <c r="I1501" s="814" t="s">
        <v>3487</v>
      </c>
      <c r="J1501" s="814" t="s">
        <v>2748</v>
      </c>
      <c r="K1501" s="814" t="s">
        <v>2068</v>
      </c>
      <c r="L1501" s="817">
        <v>300.31</v>
      </c>
      <c r="M1501" s="817">
        <v>300.31</v>
      </c>
      <c r="N1501" s="814">
        <v>1</v>
      </c>
      <c r="O1501" s="818">
        <v>0.5</v>
      </c>
      <c r="P1501" s="817"/>
      <c r="Q1501" s="819">
        <v>0</v>
      </c>
      <c r="R1501" s="814"/>
      <c r="S1501" s="819">
        <v>0</v>
      </c>
      <c r="T1501" s="818"/>
      <c r="U1501" s="820">
        <v>0</v>
      </c>
    </row>
    <row r="1502" spans="1:21" ht="14.45" customHeight="1" x14ac:dyDescent="0.2">
      <c r="A1502" s="813">
        <v>12</v>
      </c>
      <c r="B1502" s="814" t="s">
        <v>1740</v>
      </c>
      <c r="C1502" s="814" t="s">
        <v>1746</v>
      </c>
      <c r="D1502" s="815" t="s">
        <v>4046</v>
      </c>
      <c r="E1502" s="816" t="s">
        <v>1776</v>
      </c>
      <c r="F1502" s="814" t="s">
        <v>1741</v>
      </c>
      <c r="G1502" s="814" t="s">
        <v>1807</v>
      </c>
      <c r="H1502" s="814" t="s">
        <v>329</v>
      </c>
      <c r="I1502" s="814" t="s">
        <v>2072</v>
      </c>
      <c r="J1502" s="814" t="s">
        <v>2073</v>
      </c>
      <c r="K1502" s="814" t="s">
        <v>1810</v>
      </c>
      <c r="L1502" s="817">
        <v>659.9</v>
      </c>
      <c r="M1502" s="817">
        <v>3299.5</v>
      </c>
      <c r="N1502" s="814">
        <v>5</v>
      </c>
      <c r="O1502" s="818">
        <v>3.5</v>
      </c>
      <c r="P1502" s="817">
        <v>659.9</v>
      </c>
      <c r="Q1502" s="819">
        <v>0.19999999999999998</v>
      </c>
      <c r="R1502" s="814">
        <v>1</v>
      </c>
      <c r="S1502" s="819">
        <v>0.2</v>
      </c>
      <c r="T1502" s="818">
        <v>0.5</v>
      </c>
      <c r="U1502" s="820">
        <v>0.14285714285714285</v>
      </c>
    </row>
    <row r="1503" spans="1:21" ht="14.45" customHeight="1" x14ac:dyDescent="0.2">
      <c r="A1503" s="813">
        <v>12</v>
      </c>
      <c r="B1503" s="814" t="s">
        <v>1740</v>
      </c>
      <c r="C1503" s="814" t="s">
        <v>1746</v>
      </c>
      <c r="D1503" s="815" t="s">
        <v>4046</v>
      </c>
      <c r="E1503" s="816" t="s">
        <v>1776</v>
      </c>
      <c r="F1503" s="814" t="s">
        <v>1741</v>
      </c>
      <c r="G1503" s="814" t="s">
        <v>1807</v>
      </c>
      <c r="H1503" s="814" t="s">
        <v>647</v>
      </c>
      <c r="I1503" s="814" t="s">
        <v>1808</v>
      </c>
      <c r="J1503" s="814" t="s">
        <v>1809</v>
      </c>
      <c r="K1503" s="814" t="s">
        <v>1810</v>
      </c>
      <c r="L1503" s="817">
        <v>659.9</v>
      </c>
      <c r="M1503" s="817">
        <v>3299.5</v>
      </c>
      <c r="N1503" s="814">
        <v>5</v>
      </c>
      <c r="O1503" s="818">
        <v>5</v>
      </c>
      <c r="P1503" s="817">
        <v>1979.6999999999998</v>
      </c>
      <c r="Q1503" s="819">
        <v>0.6</v>
      </c>
      <c r="R1503" s="814">
        <v>3</v>
      </c>
      <c r="S1503" s="819">
        <v>0.6</v>
      </c>
      <c r="T1503" s="818">
        <v>3</v>
      </c>
      <c r="U1503" s="820">
        <v>0.6</v>
      </c>
    </row>
    <row r="1504" spans="1:21" ht="14.45" customHeight="1" x14ac:dyDescent="0.2">
      <c r="A1504" s="813">
        <v>12</v>
      </c>
      <c r="B1504" s="814" t="s">
        <v>1740</v>
      </c>
      <c r="C1504" s="814" t="s">
        <v>1746</v>
      </c>
      <c r="D1504" s="815" t="s">
        <v>4046</v>
      </c>
      <c r="E1504" s="816" t="s">
        <v>1776</v>
      </c>
      <c r="F1504" s="814" t="s">
        <v>1741</v>
      </c>
      <c r="G1504" s="814" t="s">
        <v>1807</v>
      </c>
      <c r="H1504" s="814" t="s">
        <v>329</v>
      </c>
      <c r="I1504" s="814" t="s">
        <v>2074</v>
      </c>
      <c r="J1504" s="814" t="s">
        <v>2073</v>
      </c>
      <c r="K1504" s="814" t="s">
        <v>1810</v>
      </c>
      <c r="L1504" s="817">
        <v>659.9</v>
      </c>
      <c r="M1504" s="817">
        <v>659.9</v>
      </c>
      <c r="N1504" s="814">
        <v>1</v>
      </c>
      <c r="O1504" s="818">
        <v>1</v>
      </c>
      <c r="P1504" s="817"/>
      <c r="Q1504" s="819">
        <v>0</v>
      </c>
      <c r="R1504" s="814"/>
      <c r="S1504" s="819">
        <v>0</v>
      </c>
      <c r="T1504" s="818"/>
      <c r="U1504" s="820">
        <v>0</v>
      </c>
    </row>
    <row r="1505" spans="1:21" ht="14.45" customHeight="1" x14ac:dyDescent="0.2">
      <c r="A1505" s="813">
        <v>12</v>
      </c>
      <c r="B1505" s="814" t="s">
        <v>1740</v>
      </c>
      <c r="C1505" s="814" t="s">
        <v>1746</v>
      </c>
      <c r="D1505" s="815" t="s">
        <v>4046</v>
      </c>
      <c r="E1505" s="816" t="s">
        <v>1776</v>
      </c>
      <c r="F1505" s="814" t="s">
        <v>1741</v>
      </c>
      <c r="G1505" s="814" t="s">
        <v>2797</v>
      </c>
      <c r="H1505" s="814" t="s">
        <v>329</v>
      </c>
      <c r="I1505" s="814" t="s">
        <v>2798</v>
      </c>
      <c r="J1505" s="814" t="s">
        <v>2799</v>
      </c>
      <c r="K1505" s="814" t="s">
        <v>2800</v>
      </c>
      <c r="L1505" s="817">
        <v>25.12</v>
      </c>
      <c r="M1505" s="817">
        <v>25.12</v>
      </c>
      <c r="N1505" s="814">
        <v>1</v>
      </c>
      <c r="O1505" s="818">
        <v>1</v>
      </c>
      <c r="P1505" s="817">
        <v>25.12</v>
      </c>
      <c r="Q1505" s="819">
        <v>1</v>
      </c>
      <c r="R1505" s="814">
        <v>1</v>
      </c>
      <c r="S1505" s="819">
        <v>1</v>
      </c>
      <c r="T1505" s="818">
        <v>1</v>
      </c>
      <c r="U1505" s="820">
        <v>1</v>
      </c>
    </row>
    <row r="1506" spans="1:21" ht="14.45" customHeight="1" x14ac:dyDescent="0.2">
      <c r="A1506" s="813">
        <v>12</v>
      </c>
      <c r="B1506" s="814" t="s">
        <v>1740</v>
      </c>
      <c r="C1506" s="814" t="s">
        <v>1746</v>
      </c>
      <c r="D1506" s="815" t="s">
        <v>4046</v>
      </c>
      <c r="E1506" s="816" t="s">
        <v>1776</v>
      </c>
      <c r="F1506" s="814" t="s">
        <v>1741</v>
      </c>
      <c r="G1506" s="814" t="s">
        <v>2079</v>
      </c>
      <c r="H1506" s="814" t="s">
        <v>329</v>
      </c>
      <c r="I1506" s="814" t="s">
        <v>3496</v>
      </c>
      <c r="J1506" s="814" t="s">
        <v>2081</v>
      </c>
      <c r="K1506" s="814" t="s">
        <v>3497</v>
      </c>
      <c r="L1506" s="817">
        <v>224.69</v>
      </c>
      <c r="M1506" s="817">
        <v>674.06999999999994</v>
      </c>
      <c r="N1506" s="814">
        <v>3</v>
      </c>
      <c r="O1506" s="818">
        <v>3</v>
      </c>
      <c r="P1506" s="817">
        <v>224.69</v>
      </c>
      <c r="Q1506" s="819">
        <v>0.33333333333333337</v>
      </c>
      <c r="R1506" s="814">
        <v>1</v>
      </c>
      <c r="S1506" s="819">
        <v>0.33333333333333331</v>
      </c>
      <c r="T1506" s="818">
        <v>1</v>
      </c>
      <c r="U1506" s="820">
        <v>0.33333333333333331</v>
      </c>
    </row>
    <row r="1507" spans="1:21" ht="14.45" customHeight="1" x14ac:dyDescent="0.2">
      <c r="A1507" s="813">
        <v>12</v>
      </c>
      <c r="B1507" s="814" t="s">
        <v>1740</v>
      </c>
      <c r="C1507" s="814" t="s">
        <v>1746</v>
      </c>
      <c r="D1507" s="815" t="s">
        <v>4046</v>
      </c>
      <c r="E1507" s="816" t="s">
        <v>1776</v>
      </c>
      <c r="F1507" s="814" t="s">
        <v>1741</v>
      </c>
      <c r="G1507" s="814" t="s">
        <v>2079</v>
      </c>
      <c r="H1507" s="814" t="s">
        <v>329</v>
      </c>
      <c r="I1507" s="814" t="s">
        <v>3390</v>
      </c>
      <c r="J1507" s="814" t="s">
        <v>2081</v>
      </c>
      <c r="K1507" s="814" t="s">
        <v>2020</v>
      </c>
      <c r="L1507" s="817">
        <v>67.41</v>
      </c>
      <c r="M1507" s="817">
        <v>202.23</v>
      </c>
      <c r="N1507" s="814">
        <v>3</v>
      </c>
      <c r="O1507" s="818">
        <v>1</v>
      </c>
      <c r="P1507" s="817"/>
      <c r="Q1507" s="819">
        <v>0</v>
      </c>
      <c r="R1507" s="814"/>
      <c r="S1507" s="819">
        <v>0</v>
      </c>
      <c r="T1507" s="818"/>
      <c r="U1507" s="820">
        <v>0</v>
      </c>
    </row>
    <row r="1508" spans="1:21" ht="14.45" customHeight="1" x14ac:dyDescent="0.2">
      <c r="A1508" s="813">
        <v>12</v>
      </c>
      <c r="B1508" s="814" t="s">
        <v>1740</v>
      </c>
      <c r="C1508" s="814" t="s">
        <v>1746</v>
      </c>
      <c r="D1508" s="815" t="s">
        <v>4046</v>
      </c>
      <c r="E1508" s="816" t="s">
        <v>1776</v>
      </c>
      <c r="F1508" s="814" t="s">
        <v>1741</v>
      </c>
      <c r="G1508" s="814" t="s">
        <v>2090</v>
      </c>
      <c r="H1508" s="814" t="s">
        <v>329</v>
      </c>
      <c r="I1508" s="814" t="s">
        <v>2091</v>
      </c>
      <c r="J1508" s="814" t="s">
        <v>2092</v>
      </c>
      <c r="K1508" s="814" t="s">
        <v>2093</v>
      </c>
      <c r="L1508" s="817">
        <v>932.4</v>
      </c>
      <c r="M1508" s="817">
        <v>2797.2</v>
      </c>
      <c r="N1508" s="814">
        <v>3</v>
      </c>
      <c r="O1508" s="818">
        <v>2.5</v>
      </c>
      <c r="P1508" s="817">
        <v>2797.2</v>
      </c>
      <c r="Q1508" s="819">
        <v>1</v>
      </c>
      <c r="R1508" s="814">
        <v>3</v>
      </c>
      <c r="S1508" s="819">
        <v>1</v>
      </c>
      <c r="T1508" s="818">
        <v>2.5</v>
      </c>
      <c r="U1508" s="820">
        <v>1</v>
      </c>
    </row>
    <row r="1509" spans="1:21" ht="14.45" customHeight="1" x14ac:dyDescent="0.2">
      <c r="A1509" s="813">
        <v>12</v>
      </c>
      <c r="B1509" s="814" t="s">
        <v>1740</v>
      </c>
      <c r="C1509" s="814" t="s">
        <v>1746</v>
      </c>
      <c r="D1509" s="815" t="s">
        <v>4046</v>
      </c>
      <c r="E1509" s="816" t="s">
        <v>1776</v>
      </c>
      <c r="F1509" s="814" t="s">
        <v>1741</v>
      </c>
      <c r="G1509" s="814" t="s">
        <v>3498</v>
      </c>
      <c r="H1509" s="814" t="s">
        <v>647</v>
      </c>
      <c r="I1509" s="814" t="s">
        <v>3569</v>
      </c>
      <c r="J1509" s="814" t="s">
        <v>3570</v>
      </c>
      <c r="K1509" s="814" t="s">
        <v>3571</v>
      </c>
      <c r="L1509" s="817">
        <v>687.02</v>
      </c>
      <c r="M1509" s="817">
        <v>687.02</v>
      </c>
      <c r="N1509" s="814">
        <v>1</v>
      </c>
      <c r="O1509" s="818">
        <v>0.5</v>
      </c>
      <c r="P1509" s="817">
        <v>687.02</v>
      </c>
      <c r="Q1509" s="819">
        <v>1</v>
      </c>
      <c r="R1509" s="814">
        <v>1</v>
      </c>
      <c r="S1509" s="819">
        <v>1</v>
      </c>
      <c r="T1509" s="818">
        <v>0.5</v>
      </c>
      <c r="U1509" s="820">
        <v>1</v>
      </c>
    </row>
    <row r="1510" spans="1:21" ht="14.45" customHeight="1" x14ac:dyDescent="0.2">
      <c r="A1510" s="813">
        <v>12</v>
      </c>
      <c r="B1510" s="814" t="s">
        <v>1740</v>
      </c>
      <c r="C1510" s="814" t="s">
        <v>1746</v>
      </c>
      <c r="D1510" s="815" t="s">
        <v>4046</v>
      </c>
      <c r="E1510" s="816" t="s">
        <v>1776</v>
      </c>
      <c r="F1510" s="814" t="s">
        <v>1741</v>
      </c>
      <c r="G1510" s="814" t="s">
        <v>2095</v>
      </c>
      <c r="H1510" s="814" t="s">
        <v>329</v>
      </c>
      <c r="I1510" s="814" t="s">
        <v>2096</v>
      </c>
      <c r="J1510" s="814" t="s">
        <v>2097</v>
      </c>
      <c r="K1510" s="814" t="s">
        <v>2098</v>
      </c>
      <c r="L1510" s="817">
        <v>1392.75</v>
      </c>
      <c r="M1510" s="817">
        <v>6963.75</v>
      </c>
      <c r="N1510" s="814">
        <v>5</v>
      </c>
      <c r="O1510" s="818">
        <v>4</v>
      </c>
      <c r="P1510" s="817">
        <v>6963.75</v>
      </c>
      <c r="Q1510" s="819">
        <v>1</v>
      </c>
      <c r="R1510" s="814">
        <v>5</v>
      </c>
      <c r="S1510" s="819">
        <v>1</v>
      </c>
      <c r="T1510" s="818">
        <v>4</v>
      </c>
      <c r="U1510" s="820">
        <v>1</v>
      </c>
    </row>
    <row r="1511" spans="1:21" ht="14.45" customHeight="1" x14ac:dyDescent="0.2">
      <c r="A1511" s="813">
        <v>12</v>
      </c>
      <c r="B1511" s="814" t="s">
        <v>1740</v>
      </c>
      <c r="C1511" s="814" t="s">
        <v>1746</v>
      </c>
      <c r="D1511" s="815" t="s">
        <v>4046</v>
      </c>
      <c r="E1511" s="816" t="s">
        <v>1776</v>
      </c>
      <c r="F1511" s="814" t="s">
        <v>1741</v>
      </c>
      <c r="G1511" s="814" t="s">
        <v>3572</v>
      </c>
      <c r="H1511" s="814" t="s">
        <v>647</v>
      </c>
      <c r="I1511" s="814" t="s">
        <v>3573</v>
      </c>
      <c r="J1511" s="814" t="s">
        <v>3574</v>
      </c>
      <c r="K1511" s="814" t="s">
        <v>3575</v>
      </c>
      <c r="L1511" s="817">
        <v>165.63</v>
      </c>
      <c r="M1511" s="817">
        <v>165.63</v>
      </c>
      <c r="N1511" s="814">
        <v>1</v>
      </c>
      <c r="O1511" s="818">
        <v>1</v>
      </c>
      <c r="P1511" s="817"/>
      <c r="Q1511" s="819">
        <v>0</v>
      </c>
      <c r="R1511" s="814"/>
      <c r="S1511" s="819">
        <v>0</v>
      </c>
      <c r="T1511" s="818"/>
      <c r="U1511" s="820">
        <v>0</v>
      </c>
    </row>
    <row r="1512" spans="1:21" ht="14.45" customHeight="1" x14ac:dyDescent="0.2">
      <c r="A1512" s="813">
        <v>12</v>
      </c>
      <c r="B1512" s="814" t="s">
        <v>1740</v>
      </c>
      <c r="C1512" s="814" t="s">
        <v>1746</v>
      </c>
      <c r="D1512" s="815" t="s">
        <v>4046</v>
      </c>
      <c r="E1512" s="816" t="s">
        <v>1776</v>
      </c>
      <c r="F1512" s="814" t="s">
        <v>1741</v>
      </c>
      <c r="G1512" s="814" t="s">
        <v>2113</v>
      </c>
      <c r="H1512" s="814" t="s">
        <v>329</v>
      </c>
      <c r="I1512" s="814" t="s">
        <v>3576</v>
      </c>
      <c r="J1512" s="814" t="s">
        <v>1153</v>
      </c>
      <c r="K1512" s="814" t="s">
        <v>3577</v>
      </c>
      <c r="L1512" s="817">
        <v>16.77</v>
      </c>
      <c r="M1512" s="817">
        <v>16.77</v>
      </c>
      <c r="N1512" s="814">
        <v>1</v>
      </c>
      <c r="O1512" s="818">
        <v>1</v>
      </c>
      <c r="P1512" s="817"/>
      <c r="Q1512" s="819">
        <v>0</v>
      </c>
      <c r="R1512" s="814"/>
      <c r="S1512" s="819">
        <v>0</v>
      </c>
      <c r="T1512" s="818"/>
      <c r="U1512" s="820">
        <v>0</v>
      </c>
    </row>
    <row r="1513" spans="1:21" ht="14.45" customHeight="1" x14ac:dyDescent="0.2">
      <c r="A1513" s="813">
        <v>12</v>
      </c>
      <c r="B1513" s="814" t="s">
        <v>1740</v>
      </c>
      <c r="C1513" s="814" t="s">
        <v>1746</v>
      </c>
      <c r="D1513" s="815" t="s">
        <v>4046</v>
      </c>
      <c r="E1513" s="816" t="s">
        <v>1776</v>
      </c>
      <c r="F1513" s="814" t="s">
        <v>1741</v>
      </c>
      <c r="G1513" s="814" t="s">
        <v>1800</v>
      </c>
      <c r="H1513" s="814" t="s">
        <v>647</v>
      </c>
      <c r="I1513" s="814" t="s">
        <v>1591</v>
      </c>
      <c r="J1513" s="814" t="s">
        <v>1213</v>
      </c>
      <c r="K1513" s="814" t="s">
        <v>1592</v>
      </c>
      <c r="L1513" s="817">
        <v>154.36000000000001</v>
      </c>
      <c r="M1513" s="817">
        <v>4476.4400000000005</v>
      </c>
      <c r="N1513" s="814">
        <v>29</v>
      </c>
      <c r="O1513" s="818">
        <v>16.5</v>
      </c>
      <c r="P1513" s="817">
        <v>3087.2000000000007</v>
      </c>
      <c r="Q1513" s="819">
        <v>0.68965517241379315</v>
      </c>
      <c r="R1513" s="814">
        <v>20</v>
      </c>
      <c r="S1513" s="819">
        <v>0.68965517241379315</v>
      </c>
      <c r="T1513" s="818">
        <v>10.5</v>
      </c>
      <c r="U1513" s="820">
        <v>0.63636363636363635</v>
      </c>
    </row>
    <row r="1514" spans="1:21" ht="14.45" customHeight="1" x14ac:dyDescent="0.2">
      <c r="A1514" s="813">
        <v>12</v>
      </c>
      <c r="B1514" s="814" t="s">
        <v>1740</v>
      </c>
      <c r="C1514" s="814" t="s">
        <v>1746</v>
      </c>
      <c r="D1514" s="815" t="s">
        <v>4046</v>
      </c>
      <c r="E1514" s="816" t="s">
        <v>1776</v>
      </c>
      <c r="F1514" s="814" t="s">
        <v>1741</v>
      </c>
      <c r="G1514" s="814" t="s">
        <v>2115</v>
      </c>
      <c r="H1514" s="814" t="s">
        <v>329</v>
      </c>
      <c r="I1514" s="814" t="s">
        <v>3578</v>
      </c>
      <c r="J1514" s="814" t="s">
        <v>1577</v>
      </c>
      <c r="K1514" s="814" t="s">
        <v>814</v>
      </c>
      <c r="L1514" s="817">
        <v>74.08</v>
      </c>
      <c r="M1514" s="817">
        <v>74.08</v>
      </c>
      <c r="N1514" s="814">
        <v>1</v>
      </c>
      <c r="O1514" s="818">
        <v>1</v>
      </c>
      <c r="P1514" s="817"/>
      <c r="Q1514" s="819">
        <v>0</v>
      </c>
      <c r="R1514" s="814"/>
      <c r="S1514" s="819">
        <v>0</v>
      </c>
      <c r="T1514" s="818"/>
      <c r="U1514" s="820">
        <v>0</v>
      </c>
    </row>
    <row r="1515" spans="1:21" ht="14.45" customHeight="1" x14ac:dyDescent="0.2">
      <c r="A1515" s="813">
        <v>12</v>
      </c>
      <c r="B1515" s="814" t="s">
        <v>1740</v>
      </c>
      <c r="C1515" s="814" t="s">
        <v>1746</v>
      </c>
      <c r="D1515" s="815" t="s">
        <v>4046</v>
      </c>
      <c r="E1515" s="816" t="s">
        <v>1776</v>
      </c>
      <c r="F1515" s="814" t="s">
        <v>1741</v>
      </c>
      <c r="G1515" s="814" t="s">
        <v>2118</v>
      </c>
      <c r="H1515" s="814" t="s">
        <v>329</v>
      </c>
      <c r="I1515" s="814" t="s">
        <v>2119</v>
      </c>
      <c r="J1515" s="814" t="s">
        <v>2120</v>
      </c>
      <c r="K1515" s="814" t="s">
        <v>2121</v>
      </c>
      <c r="L1515" s="817">
        <v>121.92</v>
      </c>
      <c r="M1515" s="817">
        <v>121.92</v>
      </c>
      <c r="N1515" s="814">
        <v>1</v>
      </c>
      <c r="O1515" s="818">
        <v>1</v>
      </c>
      <c r="P1515" s="817"/>
      <c r="Q1515" s="819">
        <v>0</v>
      </c>
      <c r="R1515" s="814"/>
      <c r="S1515" s="819">
        <v>0</v>
      </c>
      <c r="T1515" s="818"/>
      <c r="U1515" s="820">
        <v>0</v>
      </c>
    </row>
    <row r="1516" spans="1:21" ht="14.45" customHeight="1" x14ac:dyDescent="0.2">
      <c r="A1516" s="813">
        <v>12</v>
      </c>
      <c r="B1516" s="814" t="s">
        <v>1740</v>
      </c>
      <c r="C1516" s="814" t="s">
        <v>1746</v>
      </c>
      <c r="D1516" s="815" t="s">
        <v>4046</v>
      </c>
      <c r="E1516" s="816" t="s">
        <v>1776</v>
      </c>
      <c r="F1516" s="814" t="s">
        <v>1741</v>
      </c>
      <c r="G1516" s="814" t="s">
        <v>2118</v>
      </c>
      <c r="H1516" s="814" t="s">
        <v>329</v>
      </c>
      <c r="I1516" s="814" t="s">
        <v>2122</v>
      </c>
      <c r="J1516" s="814" t="s">
        <v>2120</v>
      </c>
      <c r="K1516" s="814" t="s">
        <v>2121</v>
      </c>
      <c r="L1516" s="817">
        <v>121.92</v>
      </c>
      <c r="M1516" s="817">
        <v>243.84</v>
      </c>
      <c r="N1516" s="814">
        <v>2</v>
      </c>
      <c r="O1516" s="818">
        <v>0.5</v>
      </c>
      <c r="P1516" s="817"/>
      <c r="Q1516" s="819">
        <v>0</v>
      </c>
      <c r="R1516" s="814"/>
      <c r="S1516" s="819">
        <v>0</v>
      </c>
      <c r="T1516" s="818"/>
      <c r="U1516" s="820">
        <v>0</v>
      </c>
    </row>
    <row r="1517" spans="1:21" ht="14.45" customHeight="1" x14ac:dyDescent="0.2">
      <c r="A1517" s="813">
        <v>12</v>
      </c>
      <c r="B1517" s="814" t="s">
        <v>1740</v>
      </c>
      <c r="C1517" s="814" t="s">
        <v>1746</v>
      </c>
      <c r="D1517" s="815" t="s">
        <v>4046</v>
      </c>
      <c r="E1517" s="816" t="s">
        <v>1776</v>
      </c>
      <c r="F1517" s="814" t="s">
        <v>1742</v>
      </c>
      <c r="G1517" s="814" t="s">
        <v>2128</v>
      </c>
      <c r="H1517" s="814" t="s">
        <v>329</v>
      </c>
      <c r="I1517" s="814" t="s">
        <v>2672</v>
      </c>
      <c r="J1517" s="814" t="s">
        <v>2016</v>
      </c>
      <c r="K1517" s="814"/>
      <c r="L1517" s="817">
        <v>0</v>
      </c>
      <c r="M1517" s="817">
        <v>0</v>
      </c>
      <c r="N1517" s="814">
        <v>2</v>
      </c>
      <c r="O1517" s="818">
        <v>2</v>
      </c>
      <c r="P1517" s="817"/>
      <c r="Q1517" s="819"/>
      <c r="R1517" s="814"/>
      <c r="S1517" s="819">
        <v>0</v>
      </c>
      <c r="T1517" s="818"/>
      <c r="U1517" s="820">
        <v>0</v>
      </c>
    </row>
    <row r="1518" spans="1:21" ht="14.45" customHeight="1" x14ac:dyDescent="0.2">
      <c r="A1518" s="813">
        <v>12</v>
      </c>
      <c r="B1518" s="814" t="s">
        <v>1740</v>
      </c>
      <c r="C1518" s="814" t="s">
        <v>1746</v>
      </c>
      <c r="D1518" s="815" t="s">
        <v>4046</v>
      </c>
      <c r="E1518" s="816" t="s">
        <v>1776</v>
      </c>
      <c r="F1518" s="814" t="s">
        <v>1743</v>
      </c>
      <c r="G1518" s="814" t="s">
        <v>1787</v>
      </c>
      <c r="H1518" s="814" t="s">
        <v>329</v>
      </c>
      <c r="I1518" s="814" t="s">
        <v>1788</v>
      </c>
      <c r="J1518" s="814" t="s">
        <v>1789</v>
      </c>
      <c r="K1518" s="814" t="s">
        <v>1790</v>
      </c>
      <c r="L1518" s="817">
        <v>168.55</v>
      </c>
      <c r="M1518" s="817">
        <v>3539.55</v>
      </c>
      <c r="N1518" s="814">
        <v>21</v>
      </c>
      <c r="O1518" s="818">
        <v>3</v>
      </c>
      <c r="P1518" s="817">
        <v>2359.7000000000003</v>
      </c>
      <c r="Q1518" s="819">
        <v>0.66666666666666674</v>
      </c>
      <c r="R1518" s="814">
        <v>14</v>
      </c>
      <c r="S1518" s="819">
        <v>0.66666666666666663</v>
      </c>
      <c r="T1518" s="818">
        <v>2</v>
      </c>
      <c r="U1518" s="820">
        <v>0.66666666666666663</v>
      </c>
    </row>
    <row r="1519" spans="1:21" ht="14.45" customHeight="1" x14ac:dyDescent="0.2">
      <c r="A1519" s="813">
        <v>12</v>
      </c>
      <c r="B1519" s="814" t="s">
        <v>1740</v>
      </c>
      <c r="C1519" s="814" t="s">
        <v>1746</v>
      </c>
      <c r="D1519" s="815" t="s">
        <v>4046</v>
      </c>
      <c r="E1519" s="816" t="s">
        <v>1776</v>
      </c>
      <c r="F1519" s="814" t="s">
        <v>1743</v>
      </c>
      <c r="G1519" s="814" t="s">
        <v>1787</v>
      </c>
      <c r="H1519" s="814" t="s">
        <v>329</v>
      </c>
      <c r="I1519" s="814" t="s">
        <v>2144</v>
      </c>
      <c r="J1519" s="814" t="s">
        <v>2145</v>
      </c>
      <c r="K1519" s="814" t="s">
        <v>2146</v>
      </c>
      <c r="L1519" s="817">
        <v>168.58</v>
      </c>
      <c r="M1519" s="817">
        <v>3034.44</v>
      </c>
      <c r="N1519" s="814">
        <v>18</v>
      </c>
      <c r="O1519" s="818">
        <v>1</v>
      </c>
      <c r="P1519" s="817">
        <v>3034.44</v>
      </c>
      <c r="Q1519" s="819">
        <v>1</v>
      </c>
      <c r="R1519" s="814">
        <v>18</v>
      </c>
      <c r="S1519" s="819">
        <v>1</v>
      </c>
      <c r="T1519" s="818">
        <v>1</v>
      </c>
      <c r="U1519" s="820">
        <v>1</v>
      </c>
    </row>
    <row r="1520" spans="1:21" ht="14.45" customHeight="1" x14ac:dyDescent="0.2">
      <c r="A1520" s="813">
        <v>12</v>
      </c>
      <c r="B1520" s="814" t="s">
        <v>1740</v>
      </c>
      <c r="C1520" s="814" t="s">
        <v>1746</v>
      </c>
      <c r="D1520" s="815" t="s">
        <v>4046</v>
      </c>
      <c r="E1520" s="816" t="s">
        <v>1776</v>
      </c>
      <c r="F1520" s="814" t="s">
        <v>1743</v>
      </c>
      <c r="G1520" s="814" t="s">
        <v>1787</v>
      </c>
      <c r="H1520" s="814" t="s">
        <v>329</v>
      </c>
      <c r="I1520" s="814" t="s">
        <v>3579</v>
      </c>
      <c r="J1520" s="814" t="s">
        <v>3580</v>
      </c>
      <c r="K1520" s="814" t="s">
        <v>3581</v>
      </c>
      <c r="L1520" s="817">
        <v>240.74</v>
      </c>
      <c r="M1520" s="817">
        <v>4333.32</v>
      </c>
      <c r="N1520" s="814">
        <v>18</v>
      </c>
      <c r="O1520" s="818">
        <v>1</v>
      </c>
      <c r="P1520" s="817"/>
      <c r="Q1520" s="819">
        <v>0</v>
      </c>
      <c r="R1520" s="814"/>
      <c r="S1520" s="819">
        <v>0</v>
      </c>
      <c r="T1520" s="818"/>
      <c r="U1520" s="820">
        <v>0</v>
      </c>
    </row>
    <row r="1521" spans="1:21" ht="14.45" customHeight="1" x14ac:dyDescent="0.2">
      <c r="A1521" s="813">
        <v>12</v>
      </c>
      <c r="B1521" s="814" t="s">
        <v>1740</v>
      </c>
      <c r="C1521" s="814" t="s">
        <v>1746</v>
      </c>
      <c r="D1521" s="815" t="s">
        <v>4046</v>
      </c>
      <c r="E1521" s="816" t="s">
        <v>1776</v>
      </c>
      <c r="F1521" s="814" t="s">
        <v>1743</v>
      </c>
      <c r="G1521" s="814" t="s">
        <v>1787</v>
      </c>
      <c r="H1521" s="814" t="s">
        <v>329</v>
      </c>
      <c r="I1521" s="814" t="s">
        <v>2180</v>
      </c>
      <c r="J1521" s="814" t="s">
        <v>2181</v>
      </c>
      <c r="K1521" s="814" t="s">
        <v>2182</v>
      </c>
      <c r="L1521" s="817">
        <v>128.44999999999999</v>
      </c>
      <c r="M1521" s="817">
        <v>770.69999999999993</v>
      </c>
      <c r="N1521" s="814">
        <v>6</v>
      </c>
      <c r="O1521" s="818">
        <v>1</v>
      </c>
      <c r="P1521" s="817">
        <v>770.69999999999993</v>
      </c>
      <c r="Q1521" s="819">
        <v>1</v>
      </c>
      <c r="R1521" s="814">
        <v>6</v>
      </c>
      <c r="S1521" s="819">
        <v>1</v>
      </c>
      <c r="T1521" s="818">
        <v>1</v>
      </c>
      <c r="U1521" s="820">
        <v>1</v>
      </c>
    </row>
    <row r="1522" spans="1:21" ht="14.45" customHeight="1" x14ac:dyDescent="0.2">
      <c r="A1522" s="813">
        <v>12</v>
      </c>
      <c r="B1522" s="814" t="s">
        <v>1740</v>
      </c>
      <c r="C1522" s="814" t="s">
        <v>1746</v>
      </c>
      <c r="D1522" s="815" t="s">
        <v>4046</v>
      </c>
      <c r="E1522" s="816" t="s">
        <v>1776</v>
      </c>
      <c r="F1522" s="814" t="s">
        <v>1743</v>
      </c>
      <c r="G1522" s="814" t="s">
        <v>1787</v>
      </c>
      <c r="H1522" s="814" t="s">
        <v>329</v>
      </c>
      <c r="I1522" s="814" t="s">
        <v>2195</v>
      </c>
      <c r="J1522" s="814" t="s">
        <v>2193</v>
      </c>
      <c r="K1522" s="814" t="s">
        <v>2196</v>
      </c>
      <c r="L1522" s="817">
        <v>1483.5</v>
      </c>
      <c r="M1522" s="817">
        <v>1483.5</v>
      </c>
      <c r="N1522" s="814">
        <v>1</v>
      </c>
      <c r="O1522" s="818">
        <v>1</v>
      </c>
      <c r="P1522" s="817"/>
      <c r="Q1522" s="819">
        <v>0</v>
      </c>
      <c r="R1522" s="814"/>
      <c r="S1522" s="819">
        <v>0</v>
      </c>
      <c r="T1522" s="818"/>
      <c r="U1522" s="820">
        <v>0</v>
      </c>
    </row>
    <row r="1523" spans="1:21" ht="14.45" customHeight="1" x14ac:dyDescent="0.2">
      <c r="A1523" s="813">
        <v>12</v>
      </c>
      <c r="B1523" s="814" t="s">
        <v>1740</v>
      </c>
      <c r="C1523" s="814" t="s">
        <v>1746</v>
      </c>
      <c r="D1523" s="815" t="s">
        <v>4046</v>
      </c>
      <c r="E1523" s="816" t="s">
        <v>1776</v>
      </c>
      <c r="F1523" s="814" t="s">
        <v>1743</v>
      </c>
      <c r="G1523" s="814" t="s">
        <v>1787</v>
      </c>
      <c r="H1523" s="814" t="s">
        <v>329</v>
      </c>
      <c r="I1523" s="814" t="s">
        <v>3582</v>
      </c>
      <c r="J1523" s="814" t="s">
        <v>2160</v>
      </c>
      <c r="K1523" s="814" t="s">
        <v>3583</v>
      </c>
      <c r="L1523" s="817">
        <v>1483.5</v>
      </c>
      <c r="M1523" s="817">
        <v>31153.5</v>
      </c>
      <c r="N1523" s="814">
        <v>21</v>
      </c>
      <c r="O1523" s="818">
        <v>1</v>
      </c>
      <c r="P1523" s="817">
        <v>31153.5</v>
      </c>
      <c r="Q1523" s="819">
        <v>1</v>
      </c>
      <c r="R1523" s="814">
        <v>21</v>
      </c>
      <c r="S1523" s="819">
        <v>1</v>
      </c>
      <c r="T1523" s="818">
        <v>1</v>
      </c>
      <c r="U1523" s="820">
        <v>1</v>
      </c>
    </row>
    <row r="1524" spans="1:21" ht="14.45" customHeight="1" x14ac:dyDescent="0.2">
      <c r="A1524" s="813">
        <v>12</v>
      </c>
      <c r="B1524" s="814" t="s">
        <v>1740</v>
      </c>
      <c r="C1524" s="814" t="s">
        <v>1746</v>
      </c>
      <c r="D1524" s="815" t="s">
        <v>4046</v>
      </c>
      <c r="E1524" s="816" t="s">
        <v>1776</v>
      </c>
      <c r="F1524" s="814" t="s">
        <v>1743</v>
      </c>
      <c r="G1524" s="814" t="s">
        <v>1787</v>
      </c>
      <c r="H1524" s="814" t="s">
        <v>329</v>
      </c>
      <c r="I1524" s="814" t="s">
        <v>3584</v>
      </c>
      <c r="J1524" s="814" t="s">
        <v>3585</v>
      </c>
      <c r="K1524" s="814" t="s">
        <v>3586</v>
      </c>
      <c r="L1524" s="817">
        <v>168.55</v>
      </c>
      <c r="M1524" s="817">
        <v>1516.95</v>
      </c>
      <c r="N1524" s="814">
        <v>9</v>
      </c>
      <c r="O1524" s="818">
        <v>1</v>
      </c>
      <c r="P1524" s="817">
        <v>1516.95</v>
      </c>
      <c r="Q1524" s="819">
        <v>1</v>
      </c>
      <c r="R1524" s="814">
        <v>9</v>
      </c>
      <c r="S1524" s="819">
        <v>1</v>
      </c>
      <c r="T1524" s="818">
        <v>1</v>
      </c>
      <c r="U1524" s="820">
        <v>1</v>
      </c>
    </row>
    <row r="1525" spans="1:21" ht="14.45" customHeight="1" x14ac:dyDescent="0.2">
      <c r="A1525" s="813">
        <v>12</v>
      </c>
      <c r="B1525" s="814" t="s">
        <v>1740</v>
      </c>
      <c r="C1525" s="814" t="s">
        <v>1746</v>
      </c>
      <c r="D1525" s="815" t="s">
        <v>4046</v>
      </c>
      <c r="E1525" s="816" t="s">
        <v>1777</v>
      </c>
      <c r="F1525" s="814" t="s">
        <v>1741</v>
      </c>
      <c r="G1525" s="814" t="s">
        <v>3587</v>
      </c>
      <c r="H1525" s="814" t="s">
        <v>329</v>
      </c>
      <c r="I1525" s="814" t="s">
        <v>3588</v>
      </c>
      <c r="J1525" s="814" t="s">
        <v>3589</v>
      </c>
      <c r="K1525" s="814" t="s">
        <v>2877</v>
      </c>
      <c r="L1525" s="817">
        <v>35.11</v>
      </c>
      <c r="M1525" s="817">
        <v>70.22</v>
      </c>
      <c r="N1525" s="814">
        <v>2</v>
      </c>
      <c r="O1525" s="818">
        <v>1</v>
      </c>
      <c r="P1525" s="817"/>
      <c r="Q1525" s="819">
        <v>0</v>
      </c>
      <c r="R1525" s="814"/>
      <c r="S1525" s="819">
        <v>0</v>
      </c>
      <c r="T1525" s="818"/>
      <c r="U1525" s="820">
        <v>0</v>
      </c>
    </row>
    <row r="1526" spans="1:21" ht="14.45" customHeight="1" x14ac:dyDescent="0.2">
      <c r="A1526" s="813">
        <v>12</v>
      </c>
      <c r="B1526" s="814" t="s">
        <v>1740</v>
      </c>
      <c r="C1526" s="814" t="s">
        <v>1746</v>
      </c>
      <c r="D1526" s="815" t="s">
        <v>4046</v>
      </c>
      <c r="E1526" s="816" t="s">
        <v>1777</v>
      </c>
      <c r="F1526" s="814" t="s">
        <v>1741</v>
      </c>
      <c r="G1526" s="814" t="s">
        <v>3590</v>
      </c>
      <c r="H1526" s="814" t="s">
        <v>329</v>
      </c>
      <c r="I1526" s="814" t="s">
        <v>3591</v>
      </c>
      <c r="J1526" s="814" t="s">
        <v>3592</v>
      </c>
      <c r="K1526" s="814" t="s">
        <v>3593</v>
      </c>
      <c r="L1526" s="817">
        <v>134.61000000000001</v>
      </c>
      <c r="M1526" s="817">
        <v>134.61000000000001</v>
      </c>
      <c r="N1526" s="814">
        <v>1</v>
      </c>
      <c r="O1526" s="818">
        <v>1</v>
      </c>
      <c r="P1526" s="817"/>
      <c r="Q1526" s="819">
        <v>0</v>
      </c>
      <c r="R1526" s="814"/>
      <c r="S1526" s="819">
        <v>0</v>
      </c>
      <c r="T1526" s="818"/>
      <c r="U1526" s="820">
        <v>0</v>
      </c>
    </row>
    <row r="1527" spans="1:21" ht="14.45" customHeight="1" x14ac:dyDescent="0.2">
      <c r="A1527" s="813">
        <v>12</v>
      </c>
      <c r="B1527" s="814" t="s">
        <v>1740</v>
      </c>
      <c r="C1527" s="814" t="s">
        <v>1746</v>
      </c>
      <c r="D1527" s="815" t="s">
        <v>4046</v>
      </c>
      <c r="E1527" s="816" t="s">
        <v>1777</v>
      </c>
      <c r="F1527" s="814" t="s">
        <v>1741</v>
      </c>
      <c r="G1527" s="814" t="s">
        <v>1847</v>
      </c>
      <c r="H1527" s="814" t="s">
        <v>329</v>
      </c>
      <c r="I1527" s="814" t="s">
        <v>1848</v>
      </c>
      <c r="J1527" s="814" t="s">
        <v>1849</v>
      </c>
      <c r="K1527" s="814" t="s">
        <v>1850</v>
      </c>
      <c r="L1527" s="817">
        <v>36.270000000000003</v>
      </c>
      <c r="M1527" s="817">
        <v>108.81</v>
      </c>
      <c r="N1527" s="814">
        <v>3</v>
      </c>
      <c r="O1527" s="818">
        <v>1</v>
      </c>
      <c r="P1527" s="817"/>
      <c r="Q1527" s="819">
        <v>0</v>
      </c>
      <c r="R1527" s="814"/>
      <c r="S1527" s="819">
        <v>0</v>
      </c>
      <c r="T1527" s="818"/>
      <c r="U1527" s="820">
        <v>0</v>
      </c>
    </row>
    <row r="1528" spans="1:21" ht="14.45" customHeight="1" x14ac:dyDescent="0.2">
      <c r="A1528" s="813">
        <v>12</v>
      </c>
      <c r="B1528" s="814" t="s">
        <v>1740</v>
      </c>
      <c r="C1528" s="814" t="s">
        <v>1746</v>
      </c>
      <c r="D1528" s="815" t="s">
        <v>4046</v>
      </c>
      <c r="E1528" s="816" t="s">
        <v>1777</v>
      </c>
      <c r="F1528" s="814" t="s">
        <v>1741</v>
      </c>
      <c r="G1528" s="814" t="s">
        <v>1963</v>
      </c>
      <c r="H1528" s="814" t="s">
        <v>329</v>
      </c>
      <c r="I1528" s="814" t="s">
        <v>1964</v>
      </c>
      <c r="J1528" s="814" t="s">
        <v>1965</v>
      </c>
      <c r="K1528" s="814" t="s">
        <v>1966</v>
      </c>
      <c r="L1528" s="817">
        <v>38.56</v>
      </c>
      <c r="M1528" s="817">
        <v>38.56</v>
      </c>
      <c r="N1528" s="814">
        <v>1</v>
      </c>
      <c r="O1528" s="818">
        <v>0.5</v>
      </c>
      <c r="P1528" s="817"/>
      <c r="Q1528" s="819">
        <v>0</v>
      </c>
      <c r="R1528" s="814"/>
      <c r="S1528" s="819">
        <v>0</v>
      </c>
      <c r="T1528" s="818"/>
      <c r="U1528" s="820">
        <v>0</v>
      </c>
    </row>
    <row r="1529" spans="1:21" ht="14.45" customHeight="1" x14ac:dyDescent="0.2">
      <c r="A1529" s="813">
        <v>12</v>
      </c>
      <c r="B1529" s="814" t="s">
        <v>1740</v>
      </c>
      <c r="C1529" s="814" t="s">
        <v>1746</v>
      </c>
      <c r="D1529" s="815" t="s">
        <v>4046</v>
      </c>
      <c r="E1529" s="816" t="s">
        <v>1777</v>
      </c>
      <c r="F1529" s="814" t="s">
        <v>1741</v>
      </c>
      <c r="G1529" s="814" t="s">
        <v>1977</v>
      </c>
      <c r="H1529" s="814" t="s">
        <v>329</v>
      </c>
      <c r="I1529" s="814" t="s">
        <v>1982</v>
      </c>
      <c r="J1529" s="814" t="s">
        <v>1983</v>
      </c>
      <c r="K1529" s="814" t="s">
        <v>1984</v>
      </c>
      <c r="L1529" s="817">
        <v>35.25</v>
      </c>
      <c r="M1529" s="817">
        <v>141</v>
      </c>
      <c r="N1529" s="814">
        <v>4</v>
      </c>
      <c r="O1529" s="818">
        <v>2</v>
      </c>
      <c r="P1529" s="817">
        <v>70.5</v>
      </c>
      <c r="Q1529" s="819">
        <v>0.5</v>
      </c>
      <c r="R1529" s="814">
        <v>2</v>
      </c>
      <c r="S1529" s="819">
        <v>0.5</v>
      </c>
      <c r="T1529" s="818">
        <v>1</v>
      </c>
      <c r="U1529" s="820">
        <v>0.5</v>
      </c>
    </row>
    <row r="1530" spans="1:21" ht="14.45" customHeight="1" x14ac:dyDescent="0.2">
      <c r="A1530" s="813">
        <v>12</v>
      </c>
      <c r="B1530" s="814" t="s">
        <v>1740</v>
      </c>
      <c r="C1530" s="814" t="s">
        <v>1746</v>
      </c>
      <c r="D1530" s="815" t="s">
        <v>4046</v>
      </c>
      <c r="E1530" s="816" t="s">
        <v>1777</v>
      </c>
      <c r="F1530" s="814" t="s">
        <v>1741</v>
      </c>
      <c r="G1530" s="814" t="s">
        <v>1792</v>
      </c>
      <c r="H1530" s="814" t="s">
        <v>329</v>
      </c>
      <c r="I1530" s="814" t="s">
        <v>1793</v>
      </c>
      <c r="J1530" s="814" t="s">
        <v>1794</v>
      </c>
      <c r="K1530" s="814" t="s">
        <v>1795</v>
      </c>
      <c r="L1530" s="817">
        <v>89.88</v>
      </c>
      <c r="M1530" s="817">
        <v>269.64</v>
      </c>
      <c r="N1530" s="814">
        <v>3</v>
      </c>
      <c r="O1530" s="818">
        <v>0.5</v>
      </c>
      <c r="P1530" s="817"/>
      <c r="Q1530" s="819">
        <v>0</v>
      </c>
      <c r="R1530" s="814"/>
      <c r="S1530" s="819">
        <v>0</v>
      </c>
      <c r="T1530" s="818"/>
      <c r="U1530" s="820">
        <v>0</v>
      </c>
    </row>
    <row r="1531" spans="1:21" ht="14.45" customHeight="1" x14ac:dyDescent="0.2">
      <c r="A1531" s="813">
        <v>12</v>
      </c>
      <c r="B1531" s="814" t="s">
        <v>1740</v>
      </c>
      <c r="C1531" s="814" t="s">
        <v>1746</v>
      </c>
      <c r="D1531" s="815" t="s">
        <v>4046</v>
      </c>
      <c r="E1531" s="816" t="s">
        <v>1777</v>
      </c>
      <c r="F1531" s="814" t="s">
        <v>1741</v>
      </c>
      <c r="G1531" s="814" t="s">
        <v>1792</v>
      </c>
      <c r="H1531" s="814" t="s">
        <v>329</v>
      </c>
      <c r="I1531" s="814" t="s">
        <v>2019</v>
      </c>
      <c r="J1531" s="814" t="s">
        <v>1794</v>
      </c>
      <c r="K1531" s="814" t="s">
        <v>2020</v>
      </c>
      <c r="L1531" s="817">
        <v>89.88</v>
      </c>
      <c r="M1531" s="817">
        <v>269.64</v>
      </c>
      <c r="N1531" s="814">
        <v>3</v>
      </c>
      <c r="O1531" s="818">
        <v>1</v>
      </c>
      <c r="P1531" s="817"/>
      <c r="Q1531" s="819">
        <v>0</v>
      </c>
      <c r="R1531" s="814"/>
      <c r="S1531" s="819">
        <v>0</v>
      </c>
      <c r="T1531" s="818"/>
      <c r="U1531" s="820">
        <v>0</v>
      </c>
    </row>
    <row r="1532" spans="1:21" ht="14.45" customHeight="1" x14ac:dyDescent="0.2">
      <c r="A1532" s="813">
        <v>12</v>
      </c>
      <c r="B1532" s="814" t="s">
        <v>1740</v>
      </c>
      <c r="C1532" s="814" t="s">
        <v>1746</v>
      </c>
      <c r="D1532" s="815" t="s">
        <v>4046</v>
      </c>
      <c r="E1532" s="816" t="s">
        <v>1777</v>
      </c>
      <c r="F1532" s="814" t="s">
        <v>1741</v>
      </c>
      <c r="G1532" s="814" t="s">
        <v>2047</v>
      </c>
      <c r="H1532" s="814" t="s">
        <v>329</v>
      </c>
      <c r="I1532" s="814" t="s">
        <v>2048</v>
      </c>
      <c r="J1532" s="814" t="s">
        <v>2049</v>
      </c>
      <c r="K1532" s="814" t="s">
        <v>640</v>
      </c>
      <c r="L1532" s="817">
        <v>1036</v>
      </c>
      <c r="M1532" s="817">
        <v>3108</v>
      </c>
      <c r="N1532" s="814">
        <v>3</v>
      </c>
      <c r="O1532" s="818">
        <v>2</v>
      </c>
      <c r="P1532" s="817">
        <v>1036</v>
      </c>
      <c r="Q1532" s="819">
        <v>0.33333333333333331</v>
      </c>
      <c r="R1532" s="814">
        <v>1</v>
      </c>
      <c r="S1532" s="819">
        <v>0.33333333333333331</v>
      </c>
      <c r="T1532" s="818">
        <v>1</v>
      </c>
      <c r="U1532" s="820">
        <v>0.5</v>
      </c>
    </row>
    <row r="1533" spans="1:21" ht="14.45" customHeight="1" x14ac:dyDescent="0.2">
      <c r="A1533" s="813">
        <v>12</v>
      </c>
      <c r="B1533" s="814" t="s">
        <v>1740</v>
      </c>
      <c r="C1533" s="814" t="s">
        <v>1746</v>
      </c>
      <c r="D1533" s="815" t="s">
        <v>4046</v>
      </c>
      <c r="E1533" s="816" t="s">
        <v>1777</v>
      </c>
      <c r="F1533" s="814" t="s">
        <v>1741</v>
      </c>
      <c r="G1533" s="814" t="s">
        <v>2353</v>
      </c>
      <c r="H1533" s="814" t="s">
        <v>329</v>
      </c>
      <c r="I1533" s="814" t="s">
        <v>2364</v>
      </c>
      <c r="J1533" s="814" t="s">
        <v>2360</v>
      </c>
      <c r="K1533" s="814" t="s">
        <v>2356</v>
      </c>
      <c r="L1533" s="817">
        <v>0</v>
      </c>
      <c r="M1533" s="817">
        <v>0</v>
      </c>
      <c r="N1533" s="814">
        <v>1</v>
      </c>
      <c r="O1533" s="818">
        <v>0.5</v>
      </c>
      <c r="P1533" s="817">
        <v>0</v>
      </c>
      <c r="Q1533" s="819"/>
      <c r="R1533" s="814">
        <v>1</v>
      </c>
      <c r="S1533" s="819">
        <v>1</v>
      </c>
      <c r="T1533" s="818">
        <v>0.5</v>
      </c>
      <c r="U1533" s="820">
        <v>1</v>
      </c>
    </row>
    <row r="1534" spans="1:21" ht="14.45" customHeight="1" x14ac:dyDescent="0.2">
      <c r="A1534" s="813">
        <v>12</v>
      </c>
      <c r="B1534" s="814" t="s">
        <v>1740</v>
      </c>
      <c r="C1534" s="814" t="s">
        <v>1746</v>
      </c>
      <c r="D1534" s="815" t="s">
        <v>4046</v>
      </c>
      <c r="E1534" s="816" t="s">
        <v>1777</v>
      </c>
      <c r="F1534" s="814" t="s">
        <v>1741</v>
      </c>
      <c r="G1534" s="814" t="s">
        <v>2063</v>
      </c>
      <c r="H1534" s="814" t="s">
        <v>647</v>
      </c>
      <c r="I1534" s="814" t="s">
        <v>2067</v>
      </c>
      <c r="J1534" s="814" t="s">
        <v>819</v>
      </c>
      <c r="K1534" s="814" t="s">
        <v>2068</v>
      </c>
      <c r="L1534" s="817">
        <v>134.61000000000001</v>
      </c>
      <c r="M1534" s="817">
        <v>538.44000000000005</v>
      </c>
      <c r="N1534" s="814">
        <v>4</v>
      </c>
      <c r="O1534" s="818">
        <v>2.5</v>
      </c>
      <c r="P1534" s="817">
        <v>134.61000000000001</v>
      </c>
      <c r="Q1534" s="819">
        <v>0.25</v>
      </c>
      <c r="R1534" s="814">
        <v>1</v>
      </c>
      <c r="S1534" s="819">
        <v>0.25</v>
      </c>
      <c r="T1534" s="818">
        <v>1</v>
      </c>
      <c r="U1534" s="820">
        <v>0.4</v>
      </c>
    </row>
    <row r="1535" spans="1:21" ht="14.45" customHeight="1" x14ac:dyDescent="0.2">
      <c r="A1535" s="813">
        <v>12</v>
      </c>
      <c r="B1535" s="814" t="s">
        <v>1740</v>
      </c>
      <c r="C1535" s="814" t="s">
        <v>1746</v>
      </c>
      <c r="D1535" s="815" t="s">
        <v>4046</v>
      </c>
      <c r="E1535" s="816" t="s">
        <v>1777</v>
      </c>
      <c r="F1535" s="814" t="s">
        <v>1741</v>
      </c>
      <c r="G1535" s="814" t="s">
        <v>3594</v>
      </c>
      <c r="H1535" s="814" t="s">
        <v>329</v>
      </c>
      <c r="I1535" s="814" t="s">
        <v>3595</v>
      </c>
      <c r="J1535" s="814" t="s">
        <v>1039</v>
      </c>
      <c r="K1535" s="814" t="s">
        <v>3596</v>
      </c>
      <c r="L1535" s="817">
        <v>393.94</v>
      </c>
      <c r="M1535" s="817">
        <v>393.94</v>
      </c>
      <c r="N1535" s="814">
        <v>1</v>
      </c>
      <c r="O1535" s="818">
        <v>0.5</v>
      </c>
      <c r="P1535" s="817"/>
      <c r="Q1535" s="819">
        <v>0</v>
      </c>
      <c r="R1535" s="814"/>
      <c r="S1535" s="819">
        <v>0</v>
      </c>
      <c r="T1535" s="818"/>
      <c r="U1535" s="820">
        <v>0</v>
      </c>
    </row>
    <row r="1536" spans="1:21" ht="14.45" customHeight="1" x14ac:dyDescent="0.2">
      <c r="A1536" s="813">
        <v>12</v>
      </c>
      <c r="B1536" s="814" t="s">
        <v>1740</v>
      </c>
      <c r="C1536" s="814" t="s">
        <v>1746</v>
      </c>
      <c r="D1536" s="815" t="s">
        <v>4046</v>
      </c>
      <c r="E1536" s="816" t="s">
        <v>1777</v>
      </c>
      <c r="F1536" s="814" t="s">
        <v>1741</v>
      </c>
      <c r="G1536" s="814" t="s">
        <v>3597</v>
      </c>
      <c r="H1536" s="814" t="s">
        <v>329</v>
      </c>
      <c r="I1536" s="814" t="s">
        <v>3598</v>
      </c>
      <c r="J1536" s="814" t="s">
        <v>3599</v>
      </c>
      <c r="K1536" s="814" t="s">
        <v>3600</v>
      </c>
      <c r="L1536" s="817">
        <v>477.11</v>
      </c>
      <c r="M1536" s="817">
        <v>1431.33</v>
      </c>
      <c r="N1536" s="814">
        <v>3</v>
      </c>
      <c r="O1536" s="818">
        <v>2.5</v>
      </c>
      <c r="P1536" s="817">
        <v>954.22</v>
      </c>
      <c r="Q1536" s="819">
        <v>0.66666666666666674</v>
      </c>
      <c r="R1536" s="814">
        <v>2</v>
      </c>
      <c r="S1536" s="819">
        <v>0.66666666666666663</v>
      </c>
      <c r="T1536" s="818">
        <v>1.5</v>
      </c>
      <c r="U1536" s="820">
        <v>0.6</v>
      </c>
    </row>
    <row r="1537" spans="1:21" ht="14.45" customHeight="1" x14ac:dyDescent="0.2">
      <c r="A1537" s="813">
        <v>12</v>
      </c>
      <c r="B1537" s="814" t="s">
        <v>1740</v>
      </c>
      <c r="C1537" s="814" t="s">
        <v>1746</v>
      </c>
      <c r="D1537" s="815" t="s">
        <v>4046</v>
      </c>
      <c r="E1537" s="816" t="s">
        <v>1777</v>
      </c>
      <c r="F1537" s="814" t="s">
        <v>1741</v>
      </c>
      <c r="G1537" s="814" t="s">
        <v>2118</v>
      </c>
      <c r="H1537" s="814" t="s">
        <v>329</v>
      </c>
      <c r="I1537" s="814" t="s">
        <v>2119</v>
      </c>
      <c r="J1537" s="814" t="s">
        <v>2120</v>
      </c>
      <c r="K1537" s="814" t="s">
        <v>2121</v>
      </c>
      <c r="L1537" s="817">
        <v>121.92</v>
      </c>
      <c r="M1537" s="817">
        <v>243.84</v>
      </c>
      <c r="N1537" s="814">
        <v>2</v>
      </c>
      <c r="O1537" s="818">
        <v>1</v>
      </c>
      <c r="P1537" s="817">
        <v>243.84</v>
      </c>
      <c r="Q1537" s="819">
        <v>1</v>
      </c>
      <c r="R1537" s="814">
        <v>2</v>
      </c>
      <c r="S1537" s="819">
        <v>1</v>
      </c>
      <c r="T1537" s="818">
        <v>1</v>
      </c>
      <c r="U1537" s="820">
        <v>1</v>
      </c>
    </row>
    <row r="1538" spans="1:21" ht="14.45" customHeight="1" x14ac:dyDescent="0.2">
      <c r="A1538" s="813">
        <v>12</v>
      </c>
      <c r="B1538" s="814" t="s">
        <v>1740</v>
      </c>
      <c r="C1538" s="814" t="s">
        <v>1746</v>
      </c>
      <c r="D1538" s="815" t="s">
        <v>4046</v>
      </c>
      <c r="E1538" s="816" t="s">
        <v>1777</v>
      </c>
      <c r="F1538" s="814" t="s">
        <v>1743</v>
      </c>
      <c r="G1538" s="814" t="s">
        <v>1787</v>
      </c>
      <c r="H1538" s="814" t="s">
        <v>329</v>
      </c>
      <c r="I1538" s="814" t="s">
        <v>3601</v>
      </c>
      <c r="J1538" s="814" t="s">
        <v>2204</v>
      </c>
      <c r="K1538" s="814" t="s">
        <v>3602</v>
      </c>
      <c r="L1538" s="817">
        <v>1483.5</v>
      </c>
      <c r="M1538" s="817">
        <v>22252.5</v>
      </c>
      <c r="N1538" s="814">
        <v>15</v>
      </c>
      <c r="O1538" s="818">
        <v>1</v>
      </c>
      <c r="P1538" s="817"/>
      <c r="Q1538" s="819">
        <v>0</v>
      </c>
      <c r="R1538" s="814"/>
      <c r="S1538" s="819">
        <v>0</v>
      </c>
      <c r="T1538" s="818"/>
      <c r="U1538" s="820">
        <v>0</v>
      </c>
    </row>
    <row r="1539" spans="1:21" ht="14.45" customHeight="1" x14ac:dyDescent="0.2">
      <c r="A1539" s="813">
        <v>12</v>
      </c>
      <c r="B1539" s="814" t="s">
        <v>1740</v>
      </c>
      <c r="C1539" s="814" t="s">
        <v>1746</v>
      </c>
      <c r="D1539" s="815" t="s">
        <v>4046</v>
      </c>
      <c r="E1539" s="816" t="s">
        <v>1778</v>
      </c>
      <c r="F1539" s="814" t="s">
        <v>1741</v>
      </c>
      <c r="G1539" s="814" t="s">
        <v>2263</v>
      </c>
      <c r="H1539" s="814" t="s">
        <v>647</v>
      </c>
      <c r="I1539" s="814" t="s">
        <v>2264</v>
      </c>
      <c r="J1539" s="814" t="s">
        <v>1687</v>
      </c>
      <c r="K1539" s="814" t="s">
        <v>2265</v>
      </c>
      <c r="L1539" s="817">
        <v>23.4</v>
      </c>
      <c r="M1539" s="817">
        <v>23.4</v>
      </c>
      <c r="N1539" s="814">
        <v>1</v>
      </c>
      <c r="O1539" s="818">
        <v>1</v>
      </c>
      <c r="P1539" s="817">
        <v>23.4</v>
      </c>
      <c r="Q1539" s="819">
        <v>1</v>
      </c>
      <c r="R1539" s="814">
        <v>1</v>
      </c>
      <c r="S1539" s="819">
        <v>1</v>
      </c>
      <c r="T1539" s="818">
        <v>1</v>
      </c>
      <c r="U1539" s="820">
        <v>1</v>
      </c>
    </row>
    <row r="1540" spans="1:21" ht="14.45" customHeight="1" x14ac:dyDescent="0.2">
      <c r="A1540" s="813">
        <v>12</v>
      </c>
      <c r="B1540" s="814" t="s">
        <v>1740</v>
      </c>
      <c r="C1540" s="814" t="s">
        <v>1746</v>
      </c>
      <c r="D1540" s="815" t="s">
        <v>4046</v>
      </c>
      <c r="E1540" s="816" t="s">
        <v>1778</v>
      </c>
      <c r="F1540" s="814" t="s">
        <v>1741</v>
      </c>
      <c r="G1540" s="814" t="s">
        <v>1853</v>
      </c>
      <c r="H1540" s="814" t="s">
        <v>329</v>
      </c>
      <c r="I1540" s="814" t="s">
        <v>1854</v>
      </c>
      <c r="J1540" s="814" t="s">
        <v>1855</v>
      </c>
      <c r="K1540" s="814" t="s">
        <v>1856</v>
      </c>
      <c r="L1540" s="817">
        <v>0</v>
      </c>
      <c r="M1540" s="817">
        <v>0</v>
      </c>
      <c r="N1540" s="814">
        <v>8</v>
      </c>
      <c r="O1540" s="818">
        <v>6</v>
      </c>
      <c r="P1540" s="817">
        <v>0</v>
      </c>
      <c r="Q1540" s="819"/>
      <c r="R1540" s="814">
        <v>3</v>
      </c>
      <c r="S1540" s="819">
        <v>0.375</v>
      </c>
      <c r="T1540" s="818">
        <v>3</v>
      </c>
      <c r="U1540" s="820">
        <v>0.5</v>
      </c>
    </row>
    <row r="1541" spans="1:21" ht="14.45" customHeight="1" x14ac:dyDescent="0.2">
      <c r="A1541" s="813">
        <v>12</v>
      </c>
      <c r="B1541" s="814" t="s">
        <v>1740</v>
      </c>
      <c r="C1541" s="814" t="s">
        <v>1746</v>
      </c>
      <c r="D1541" s="815" t="s">
        <v>4046</v>
      </c>
      <c r="E1541" s="816" t="s">
        <v>1778</v>
      </c>
      <c r="F1541" s="814" t="s">
        <v>1741</v>
      </c>
      <c r="G1541" s="814" t="s">
        <v>1853</v>
      </c>
      <c r="H1541" s="814" t="s">
        <v>329</v>
      </c>
      <c r="I1541" s="814" t="s">
        <v>2266</v>
      </c>
      <c r="J1541" s="814" t="s">
        <v>2267</v>
      </c>
      <c r="K1541" s="814" t="s">
        <v>2268</v>
      </c>
      <c r="L1541" s="817">
        <v>0</v>
      </c>
      <c r="M1541" s="817">
        <v>0</v>
      </c>
      <c r="N1541" s="814">
        <v>6</v>
      </c>
      <c r="O1541" s="818">
        <v>4.5</v>
      </c>
      <c r="P1541" s="817">
        <v>0</v>
      </c>
      <c r="Q1541" s="819"/>
      <c r="R1541" s="814">
        <v>2</v>
      </c>
      <c r="S1541" s="819">
        <v>0.33333333333333331</v>
      </c>
      <c r="T1541" s="818">
        <v>1</v>
      </c>
      <c r="U1541" s="820">
        <v>0.22222222222222221</v>
      </c>
    </row>
    <row r="1542" spans="1:21" ht="14.45" customHeight="1" x14ac:dyDescent="0.2">
      <c r="A1542" s="813">
        <v>12</v>
      </c>
      <c r="B1542" s="814" t="s">
        <v>1740</v>
      </c>
      <c r="C1542" s="814" t="s">
        <v>1746</v>
      </c>
      <c r="D1542" s="815" t="s">
        <v>4046</v>
      </c>
      <c r="E1542" s="816" t="s">
        <v>1778</v>
      </c>
      <c r="F1542" s="814" t="s">
        <v>1741</v>
      </c>
      <c r="G1542" s="814" t="s">
        <v>3437</v>
      </c>
      <c r="H1542" s="814" t="s">
        <v>329</v>
      </c>
      <c r="I1542" s="814" t="s">
        <v>3438</v>
      </c>
      <c r="J1542" s="814" t="s">
        <v>3439</v>
      </c>
      <c r="K1542" s="814" t="s">
        <v>3440</v>
      </c>
      <c r="L1542" s="817">
        <v>46.03</v>
      </c>
      <c r="M1542" s="817">
        <v>46.03</v>
      </c>
      <c r="N1542" s="814">
        <v>1</v>
      </c>
      <c r="O1542" s="818">
        <v>1</v>
      </c>
      <c r="P1542" s="817"/>
      <c r="Q1542" s="819">
        <v>0</v>
      </c>
      <c r="R1542" s="814"/>
      <c r="S1542" s="819">
        <v>0</v>
      </c>
      <c r="T1542" s="818"/>
      <c r="U1542" s="820">
        <v>0</v>
      </c>
    </row>
    <row r="1543" spans="1:21" ht="14.45" customHeight="1" x14ac:dyDescent="0.2">
      <c r="A1543" s="813">
        <v>12</v>
      </c>
      <c r="B1543" s="814" t="s">
        <v>1740</v>
      </c>
      <c r="C1543" s="814" t="s">
        <v>1746</v>
      </c>
      <c r="D1543" s="815" t="s">
        <v>4046</v>
      </c>
      <c r="E1543" s="816" t="s">
        <v>1778</v>
      </c>
      <c r="F1543" s="814" t="s">
        <v>1741</v>
      </c>
      <c r="G1543" s="814" t="s">
        <v>2269</v>
      </c>
      <c r="H1543" s="814" t="s">
        <v>329</v>
      </c>
      <c r="I1543" s="814" t="s">
        <v>2270</v>
      </c>
      <c r="J1543" s="814" t="s">
        <v>2271</v>
      </c>
      <c r="K1543" s="814" t="s">
        <v>2272</v>
      </c>
      <c r="L1543" s="817">
        <v>80.19</v>
      </c>
      <c r="M1543" s="817">
        <v>80.19</v>
      </c>
      <c r="N1543" s="814">
        <v>1</v>
      </c>
      <c r="O1543" s="818">
        <v>1</v>
      </c>
      <c r="P1543" s="817"/>
      <c r="Q1543" s="819">
        <v>0</v>
      </c>
      <c r="R1543" s="814"/>
      <c r="S1543" s="819">
        <v>0</v>
      </c>
      <c r="T1543" s="818"/>
      <c r="U1543" s="820">
        <v>0</v>
      </c>
    </row>
    <row r="1544" spans="1:21" ht="14.45" customHeight="1" x14ac:dyDescent="0.2">
      <c r="A1544" s="813">
        <v>12</v>
      </c>
      <c r="B1544" s="814" t="s">
        <v>1740</v>
      </c>
      <c r="C1544" s="814" t="s">
        <v>1746</v>
      </c>
      <c r="D1544" s="815" t="s">
        <v>4046</v>
      </c>
      <c r="E1544" s="816" t="s">
        <v>1778</v>
      </c>
      <c r="F1544" s="814" t="s">
        <v>1741</v>
      </c>
      <c r="G1544" s="814" t="s">
        <v>2269</v>
      </c>
      <c r="H1544" s="814" t="s">
        <v>329</v>
      </c>
      <c r="I1544" s="814" t="s">
        <v>2420</v>
      </c>
      <c r="J1544" s="814" t="s">
        <v>2271</v>
      </c>
      <c r="K1544" s="814" t="s">
        <v>2421</v>
      </c>
      <c r="L1544" s="817">
        <v>80.19</v>
      </c>
      <c r="M1544" s="817">
        <v>160.38</v>
      </c>
      <c r="N1544" s="814">
        <v>2</v>
      </c>
      <c r="O1544" s="818">
        <v>2</v>
      </c>
      <c r="P1544" s="817">
        <v>160.38</v>
      </c>
      <c r="Q1544" s="819">
        <v>1</v>
      </c>
      <c r="R1544" s="814">
        <v>2</v>
      </c>
      <c r="S1544" s="819">
        <v>1</v>
      </c>
      <c r="T1544" s="818">
        <v>2</v>
      </c>
      <c r="U1544" s="820">
        <v>1</v>
      </c>
    </row>
    <row r="1545" spans="1:21" ht="14.45" customHeight="1" x14ac:dyDescent="0.2">
      <c r="A1545" s="813">
        <v>12</v>
      </c>
      <c r="B1545" s="814" t="s">
        <v>1740</v>
      </c>
      <c r="C1545" s="814" t="s">
        <v>1746</v>
      </c>
      <c r="D1545" s="815" t="s">
        <v>4046</v>
      </c>
      <c r="E1545" s="816" t="s">
        <v>1778</v>
      </c>
      <c r="F1545" s="814" t="s">
        <v>1741</v>
      </c>
      <c r="G1545" s="814" t="s">
        <v>1877</v>
      </c>
      <c r="H1545" s="814" t="s">
        <v>647</v>
      </c>
      <c r="I1545" s="814" t="s">
        <v>1878</v>
      </c>
      <c r="J1545" s="814" t="s">
        <v>1879</v>
      </c>
      <c r="K1545" s="814" t="s">
        <v>1880</v>
      </c>
      <c r="L1545" s="817">
        <v>1091.0899999999999</v>
      </c>
      <c r="M1545" s="817">
        <v>24003.979999999996</v>
      </c>
      <c r="N1545" s="814">
        <v>22</v>
      </c>
      <c r="O1545" s="818">
        <v>8</v>
      </c>
      <c r="P1545" s="817">
        <v>16366.349999999999</v>
      </c>
      <c r="Q1545" s="819">
        <v>0.68181818181818188</v>
      </c>
      <c r="R1545" s="814">
        <v>15</v>
      </c>
      <c r="S1545" s="819">
        <v>0.68181818181818177</v>
      </c>
      <c r="T1545" s="818">
        <v>5</v>
      </c>
      <c r="U1545" s="820">
        <v>0.625</v>
      </c>
    </row>
    <row r="1546" spans="1:21" ht="14.45" customHeight="1" x14ac:dyDescent="0.2">
      <c r="A1546" s="813">
        <v>12</v>
      </c>
      <c r="B1546" s="814" t="s">
        <v>1740</v>
      </c>
      <c r="C1546" s="814" t="s">
        <v>1746</v>
      </c>
      <c r="D1546" s="815" t="s">
        <v>4046</v>
      </c>
      <c r="E1546" s="816" t="s">
        <v>1778</v>
      </c>
      <c r="F1546" s="814" t="s">
        <v>1741</v>
      </c>
      <c r="G1546" s="814" t="s">
        <v>1822</v>
      </c>
      <c r="H1546" s="814" t="s">
        <v>329</v>
      </c>
      <c r="I1546" s="814" t="s">
        <v>3603</v>
      </c>
      <c r="J1546" s="814" t="s">
        <v>1887</v>
      </c>
      <c r="K1546" s="814" t="s">
        <v>1890</v>
      </c>
      <c r="L1546" s="817">
        <v>235.78</v>
      </c>
      <c r="M1546" s="817">
        <v>235.78</v>
      </c>
      <c r="N1546" s="814">
        <v>1</v>
      </c>
      <c r="O1546" s="818">
        <v>1</v>
      </c>
      <c r="P1546" s="817"/>
      <c r="Q1546" s="819">
        <v>0</v>
      </c>
      <c r="R1546" s="814"/>
      <c r="S1546" s="819">
        <v>0</v>
      </c>
      <c r="T1546" s="818"/>
      <c r="U1546" s="820">
        <v>0</v>
      </c>
    </row>
    <row r="1547" spans="1:21" ht="14.45" customHeight="1" x14ac:dyDescent="0.2">
      <c r="A1547" s="813">
        <v>12</v>
      </c>
      <c r="B1547" s="814" t="s">
        <v>1740</v>
      </c>
      <c r="C1547" s="814" t="s">
        <v>1746</v>
      </c>
      <c r="D1547" s="815" t="s">
        <v>4046</v>
      </c>
      <c r="E1547" s="816" t="s">
        <v>1778</v>
      </c>
      <c r="F1547" s="814" t="s">
        <v>1741</v>
      </c>
      <c r="G1547" s="814" t="s">
        <v>1822</v>
      </c>
      <c r="H1547" s="814" t="s">
        <v>329</v>
      </c>
      <c r="I1547" s="814" t="s">
        <v>3604</v>
      </c>
      <c r="J1547" s="814" t="s">
        <v>1887</v>
      </c>
      <c r="K1547" s="814" t="s">
        <v>1885</v>
      </c>
      <c r="L1547" s="817">
        <v>84.21</v>
      </c>
      <c r="M1547" s="817">
        <v>84.21</v>
      </c>
      <c r="N1547" s="814">
        <v>1</v>
      </c>
      <c r="O1547" s="818">
        <v>1</v>
      </c>
      <c r="P1547" s="817">
        <v>84.21</v>
      </c>
      <c r="Q1547" s="819">
        <v>1</v>
      </c>
      <c r="R1547" s="814">
        <v>1</v>
      </c>
      <c r="S1547" s="819">
        <v>1</v>
      </c>
      <c r="T1547" s="818">
        <v>1</v>
      </c>
      <c r="U1547" s="820">
        <v>1</v>
      </c>
    </row>
    <row r="1548" spans="1:21" ht="14.45" customHeight="1" x14ac:dyDescent="0.2">
      <c r="A1548" s="813">
        <v>12</v>
      </c>
      <c r="B1548" s="814" t="s">
        <v>1740</v>
      </c>
      <c r="C1548" s="814" t="s">
        <v>1746</v>
      </c>
      <c r="D1548" s="815" t="s">
        <v>4046</v>
      </c>
      <c r="E1548" s="816" t="s">
        <v>1778</v>
      </c>
      <c r="F1548" s="814" t="s">
        <v>1741</v>
      </c>
      <c r="G1548" s="814" t="s">
        <v>1891</v>
      </c>
      <c r="H1548" s="814" t="s">
        <v>329</v>
      </c>
      <c r="I1548" s="814" t="s">
        <v>1894</v>
      </c>
      <c r="J1548" s="814" t="s">
        <v>1893</v>
      </c>
      <c r="K1548" s="814" t="s">
        <v>1885</v>
      </c>
      <c r="L1548" s="817">
        <v>39.17</v>
      </c>
      <c r="M1548" s="817">
        <v>235.02</v>
      </c>
      <c r="N1548" s="814">
        <v>6</v>
      </c>
      <c r="O1548" s="818">
        <v>1</v>
      </c>
      <c r="P1548" s="817">
        <v>235.02</v>
      </c>
      <c r="Q1548" s="819">
        <v>1</v>
      </c>
      <c r="R1548" s="814">
        <v>6</v>
      </c>
      <c r="S1548" s="819">
        <v>1</v>
      </c>
      <c r="T1548" s="818">
        <v>1</v>
      </c>
      <c r="U1548" s="820">
        <v>1</v>
      </c>
    </row>
    <row r="1549" spans="1:21" ht="14.45" customHeight="1" x14ac:dyDescent="0.2">
      <c r="A1549" s="813">
        <v>12</v>
      </c>
      <c r="B1549" s="814" t="s">
        <v>1740</v>
      </c>
      <c r="C1549" s="814" t="s">
        <v>1746</v>
      </c>
      <c r="D1549" s="815" t="s">
        <v>4046</v>
      </c>
      <c r="E1549" s="816" t="s">
        <v>1778</v>
      </c>
      <c r="F1549" s="814" t="s">
        <v>1741</v>
      </c>
      <c r="G1549" s="814" t="s">
        <v>1891</v>
      </c>
      <c r="H1549" s="814" t="s">
        <v>329</v>
      </c>
      <c r="I1549" s="814" t="s">
        <v>1895</v>
      </c>
      <c r="J1549" s="814" t="s">
        <v>1893</v>
      </c>
      <c r="K1549" s="814" t="s">
        <v>1603</v>
      </c>
      <c r="L1549" s="817">
        <v>78.33</v>
      </c>
      <c r="M1549" s="817">
        <v>156.66</v>
      </c>
      <c r="N1549" s="814">
        <v>2</v>
      </c>
      <c r="O1549" s="818">
        <v>1</v>
      </c>
      <c r="P1549" s="817">
        <v>156.66</v>
      </c>
      <c r="Q1549" s="819">
        <v>1</v>
      </c>
      <c r="R1549" s="814">
        <v>2</v>
      </c>
      <c r="S1549" s="819">
        <v>1</v>
      </c>
      <c r="T1549" s="818">
        <v>1</v>
      </c>
      <c r="U1549" s="820">
        <v>1</v>
      </c>
    </row>
    <row r="1550" spans="1:21" ht="14.45" customHeight="1" x14ac:dyDescent="0.2">
      <c r="A1550" s="813">
        <v>12</v>
      </c>
      <c r="B1550" s="814" t="s">
        <v>1740</v>
      </c>
      <c r="C1550" s="814" t="s">
        <v>1746</v>
      </c>
      <c r="D1550" s="815" t="s">
        <v>4046</v>
      </c>
      <c r="E1550" s="816" t="s">
        <v>1778</v>
      </c>
      <c r="F1550" s="814" t="s">
        <v>1741</v>
      </c>
      <c r="G1550" s="814" t="s">
        <v>2679</v>
      </c>
      <c r="H1550" s="814" t="s">
        <v>329</v>
      </c>
      <c r="I1550" s="814" t="s">
        <v>2846</v>
      </c>
      <c r="J1550" s="814" t="s">
        <v>2842</v>
      </c>
      <c r="K1550" s="814" t="s">
        <v>640</v>
      </c>
      <c r="L1550" s="817">
        <v>230.51</v>
      </c>
      <c r="M1550" s="817">
        <v>461.02</v>
      </c>
      <c r="N1550" s="814">
        <v>2</v>
      </c>
      <c r="O1550" s="818">
        <v>2</v>
      </c>
      <c r="P1550" s="817"/>
      <c r="Q1550" s="819">
        <v>0</v>
      </c>
      <c r="R1550" s="814"/>
      <c r="S1550" s="819">
        <v>0</v>
      </c>
      <c r="T1550" s="818"/>
      <c r="U1550" s="820">
        <v>0</v>
      </c>
    </row>
    <row r="1551" spans="1:21" ht="14.45" customHeight="1" x14ac:dyDescent="0.2">
      <c r="A1551" s="813">
        <v>12</v>
      </c>
      <c r="B1551" s="814" t="s">
        <v>1740</v>
      </c>
      <c r="C1551" s="814" t="s">
        <v>1746</v>
      </c>
      <c r="D1551" s="815" t="s">
        <v>4046</v>
      </c>
      <c r="E1551" s="816" t="s">
        <v>1778</v>
      </c>
      <c r="F1551" s="814" t="s">
        <v>1741</v>
      </c>
      <c r="G1551" s="814" t="s">
        <v>1900</v>
      </c>
      <c r="H1551" s="814" t="s">
        <v>329</v>
      </c>
      <c r="I1551" s="814" t="s">
        <v>1901</v>
      </c>
      <c r="J1551" s="814" t="s">
        <v>1902</v>
      </c>
      <c r="K1551" s="814" t="s">
        <v>1903</v>
      </c>
      <c r="L1551" s="817">
        <v>672.43</v>
      </c>
      <c r="M1551" s="817">
        <v>672.43</v>
      </c>
      <c r="N1551" s="814">
        <v>1</v>
      </c>
      <c r="O1551" s="818">
        <v>1</v>
      </c>
      <c r="P1551" s="817"/>
      <c r="Q1551" s="819">
        <v>0</v>
      </c>
      <c r="R1551" s="814"/>
      <c r="S1551" s="819">
        <v>0</v>
      </c>
      <c r="T1551" s="818"/>
      <c r="U1551" s="820">
        <v>0</v>
      </c>
    </row>
    <row r="1552" spans="1:21" ht="14.45" customHeight="1" x14ac:dyDescent="0.2">
      <c r="A1552" s="813">
        <v>12</v>
      </c>
      <c r="B1552" s="814" t="s">
        <v>1740</v>
      </c>
      <c r="C1552" s="814" t="s">
        <v>1746</v>
      </c>
      <c r="D1552" s="815" t="s">
        <v>4046</v>
      </c>
      <c r="E1552" s="816" t="s">
        <v>1778</v>
      </c>
      <c r="F1552" s="814" t="s">
        <v>1741</v>
      </c>
      <c r="G1552" s="814" t="s">
        <v>2435</v>
      </c>
      <c r="H1552" s="814" t="s">
        <v>329</v>
      </c>
      <c r="I1552" s="814" t="s">
        <v>2436</v>
      </c>
      <c r="J1552" s="814" t="s">
        <v>765</v>
      </c>
      <c r="K1552" s="814" t="s">
        <v>766</v>
      </c>
      <c r="L1552" s="817">
        <v>93.61</v>
      </c>
      <c r="M1552" s="817">
        <v>93.61</v>
      </c>
      <c r="N1552" s="814">
        <v>1</v>
      </c>
      <c r="O1552" s="818">
        <v>0.5</v>
      </c>
      <c r="P1552" s="817"/>
      <c r="Q1552" s="819">
        <v>0</v>
      </c>
      <c r="R1552" s="814"/>
      <c r="S1552" s="819">
        <v>0</v>
      </c>
      <c r="T1552" s="818"/>
      <c r="U1552" s="820">
        <v>0</v>
      </c>
    </row>
    <row r="1553" spans="1:21" ht="14.45" customHeight="1" x14ac:dyDescent="0.2">
      <c r="A1553" s="813">
        <v>12</v>
      </c>
      <c r="B1553" s="814" t="s">
        <v>1740</v>
      </c>
      <c r="C1553" s="814" t="s">
        <v>1746</v>
      </c>
      <c r="D1553" s="815" t="s">
        <v>4046</v>
      </c>
      <c r="E1553" s="816" t="s">
        <v>1778</v>
      </c>
      <c r="F1553" s="814" t="s">
        <v>1741</v>
      </c>
      <c r="G1553" s="814" t="s">
        <v>1844</v>
      </c>
      <c r="H1553" s="814" t="s">
        <v>329</v>
      </c>
      <c r="I1553" s="814" t="s">
        <v>1845</v>
      </c>
      <c r="J1553" s="814" t="s">
        <v>1846</v>
      </c>
      <c r="K1553" s="814" t="s">
        <v>816</v>
      </c>
      <c r="L1553" s="817">
        <v>35.25</v>
      </c>
      <c r="M1553" s="817">
        <v>70.5</v>
      </c>
      <c r="N1553" s="814">
        <v>2</v>
      </c>
      <c r="O1553" s="818">
        <v>1</v>
      </c>
      <c r="P1553" s="817"/>
      <c r="Q1553" s="819">
        <v>0</v>
      </c>
      <c r="R1553" s="814"/>
      <c r="S1553" s="819">
        <v>0</v>
      </c>
      <c r="T1553" s="818"/>
      <c r="U1553" s="820">
        <v>0</v>
      </c>
    </row>
    <row r="1554" spans="1:21" ht="14.45" customHeight="1" x14ac:dyDescent="0.2">
      <c r="A1554" s="813">
        <v>12</v>
      </c>
      <c r="B1554" s="814" t="s">
        <v>1740</v>
      </c>
      <c r="C1554" s="814" t="s">
        <v>1746</v>
      </c>
      <c r="D1554" s="815" t="s">
        <v>4046</v>
      </c>
      <c r="E1554" s="816" t="s">
        <v>1778</v>
      </c>
      <c r="F1554" s="814" t="s">
        <v>1741</v>
      </c>
      <c r="G1554" s="814" t="s">
        <v>1844</v>
      </c>
      <c r="H1554" s="814" t="s">
        <v>329</v>
      </c>
      <c r="I1554" s="814" t="s">
        <v>3443</v>
      </c>
      <c r="J1554" s="814" t="s">
        <v>2768</v>
      </c>
      <c r="K1554" s="814" t="s">
        <v>3444</v>
      </c>
      <c r="L1554" s="817">
        <v>58.74</v>
      </c>
      <c r="M1554" s="817">
        <v>117.48</v>
      </c>
      <c r="N1554" s="814">
        <v>2</v>
      </c>
      <c r="O1554" s="818">
        <v>2</v>
      </c>
      <c r="P1554" s="817">
        <v>58.74</v>
      </c>
      <c r="Q1554" s="819">
        <v>0.5</v>
      </c>
      <c r="R1554" s="814">
        <v>1</v>
      </c>
      <c r="S1554" s="819">
        <v>0.5</v>
      </c>
      <c r="T1554" s="818">
        <v>1</v>
      </c>
      <c r="U1554" s="820">
        <v>0.5</v>
      </c>
    </row>
    <row r="1555" spans="1:21" ht="14.45" customHeight="1" x14ac:dyDescent="0.2">
      <c r="A1555" s="813">
        <v>12</v>
      </c>
      <c r="B1555" s="814" t="s">
        <v>1740</v>
      </c>
      <c r="C1555" s="814" t="s">
        <v>1746</v>
      </c>
      <c r="D1555" s="815" t="s">
        <v>4046</v>
      </c>
      <c r="E1555" s="816" t="s">
        <v>1778</v>
      </c>
      <c r="F1555" s="814" t="s">
        <v>1741</v>
      </c>
      <c r="G1555" s="814" t="s">
        <v>1844</v>
      </c>
      <c r="H1555" s="814" t="s">
        <v>329</v>
      </c>
      <c r="I1555" s="814" t="s">
        <v>3605</v>
      </c>
      <c r="J1555" s="814" t="s">
        <v>2768</v>
      </c>
      <c r="K1555" s="814" t="s">
        <v>3606</v>
      </c>
      <c r="L1555" s="817">
        <v>117.47</v>
      </c>
      <c r="M1555" s="817">
        <v>117.47</v>
      </c>
      <c r="N1555" s="814">
        <v>1</v>
      </c>
      <c r="O1555" s="818">
        <v>1</v>
      </c>
      <c r="P1555" s="817">
        <v>117.47</v>
      </c>
      <c r="Q1555" s="819">
        <v>1</v>
      </c>
      <c r="R1555" s="814">
        <v>1</v>
      </c>
      <c r="S1555" s="819">
        <v>1</v>
      </c>
      <c r="T1555" s="818">
        <v>1</v>
      </c>
      <c r="U1555" s="820">
        <v>1</v>
      </c>
    </row>
    <row r="1556" spans="1:21" ht="14.45" customHeight="1" x14ac:dyDescent="0.2">
      <c r="A1556" s="813">
        <v>12</v>
      </c>
      <c r="B1556" s="814" t="s">
        <v>1740</v>
      </c>
      <c r="C1556" s="814" t="s">
        <v>1746</v>
      </c>
      <c r="D1556" s="815" t="s">
        <v>4046</v>
      </c>
      <c r="E1556" s="816" t="s">
        <v>1778</v>
      </c>
      <c r="F1556" s="814" t="s">
        <v>1741</v>
      </c>
      <c r="G1556" s="814" t="s">
        <v>1917</v>
      </c>
      <c r="H1556" s="814" t="s">
        <v>329</v>
      </c>
      <c r="I1556" s="814" t="s">
        <v>3447</v>
      </c>
      <c r="J1556" s="814" t="s">
        <v>758</v>
      </c>
      <c r="K1556" s="814" t="s">
        <v>2671</v>
      </c>
      <c r="L1556" s="817">
        <v>182.22</v>
      </c>
      <c r="M1556" s="817">
        <v>546.66</v>
      </c>
      <c r="N1556" s="814">
        <v>3</v>
      </c>
      <c r="O1556" s="818">
        <v>3</v>
      </c>
      <c r="P1556" s="817">
        <v>182.22</v>
      </c>
      <c r="Q1556" s="819">
        <v>0.33333333333333337</v>
      </c>
      <c r="R1556" s="814">
        <v>1</v>
      </c>
      <c r="S1556" s="819">
        <v>0.33333333333333331</v>
      </c>
      <c r="T1556" s="818">
        <v>1</v>
      </c>
      <c r="U1556" s="820">
        <v>0.33333333333333331</v>
      </c>
    </row>
    <row r="1557" spans="1:21" ht="14.45" customHeight="1" x14ac:dyDescent="0.2">
      <c r="A1557" s="813">
        <v>12</v>
      </c>
      <c r="B1557" s="814" t="s">
        <v>1740</v>
      </c>
      <c r="C1557" s="814" t="s">
        <v>1746</v>
      </c>
      <c r="D1557" s="815" t="s">
        <v>4046</v>
      </c>
      <c r="E1557" s="816" t="s">
        <v>1778</v>
      </c>
      <c r="F1557" s="814" t="s">
        <v>1741</v>
      </c>
      <c r="G1557" s="814" t="s">
        <v>1923</v>
      </c>
      <c r="H1557" s="814" t="s">
        <v>329</v>
      </c>
      <c r="I1557" s="814" t="s">
        <v>1924</v>
      </c>
      <c r="J1557" s="814" t="s">
        <v>1925</v>
      </c>
      <c r="K1557" s="814" t="s">
        <v>1926</v>
      </c>
      <c r="L1557" s="817">
        <v>22.44</v>
      </c>
      <c r="M1557" s="817">
        <v>22.44</v>
      </c>
      <c r="N1557" s="814">
        <v>1</v>
      </c>
      <c r="O1557" s="818">
        <v>1</v>
      </c>
      <c r="P1557" s="817">
        <v>22.44</v>
      </c>
      <c r="Q1557" s="819">
        <v>1</v>
      </c>
      <c r="R1557" s="814">
        <v>1</v>
      </c>
      <c r="S1557" s="819">
        <v>1</v>
      </c>
      <c r="T1557" s="818">
        <v>1</v>
      </c>
      <c r="U1557" s="820">
        <v>1</v>
      </c>
    </row>
    <row r="1558" spans="1:21" ht="14.45" customHeight="1" x14ac:dyDescent="0.2">
      <c r="A1558" s="813">
        <v>12</v>
      </c>
      <c r="B1558" s="814" t="s">
        <v>1740</v>
      </c>
      <c r="C1558" s="814" t="s">
        <v>1746</v>
      </c>
      <c r="D1558" s="815" t="s">
        <v>4046</v>
      </c>
      <c r="E1558" s="816" t="s">
        <v>1778</v>
      </c>
      <c r="F1558" s="814" t="s">
        <v>1741</v>
      </c>
      <c r="G1558" s="814" t="s">
        <v>1927</v>
      </c>
      <c r="H1558" s="814" t="s">
        <v>329</v>
      </c>
      <c r="I1558" s="814" t="s">
        <v>2446</v>
      </c>
      <c r="J1558" s="814" t="s">
        <v>1929</v>
      </c>
      <c r="K1558" s="814" t="s">
        <v>2447</v>
      </c>
      <c r="L1558" s="817">
        <v>93.49</v>
      </c>
      <c r="M1558" s="817">
        <v>93.49</v>
      </c>
      <c r="N1558" s="814">
        <v>1</v>
      </c>
      <c r="O1558" s="818">
        <v>1</v>
      </c>
      <c r="P1558" s="817">
        <v>93.49</v>
      </c>
      <c r="Q1558" s="819">
        <v>1</v>
      </c>
      <c r="R1558" s="814">
        <v>1</v>
      </c>
      <c r="S1558" s="819">
        <v>1</v>
      </c>
      <c r="T1558" s="818">
        <v>1</v>
      </c>
      <c r="U1558" s="820">
        <v>1</v>
      </c>
    </row>
    <row r="1559" spans="1:21" ht="14.45" customHeight="1" x14ac:dyDescent="0.2">
      <c r="A1559" s="813">
        <v>12</v>
      </c>
      <c r="B1559" s="814" t="s">
        <v>1740</v>
      </c>
      <c r="C1559" s="814" t="s">
        <v>1746</v>
      </c>
      <c r="D1559" s="815" t="s">
        <v>4046</v>
      </c>
      <c r="E1559" s="816" t="s">
        <v>1778</v>
      </c>
      <c r="F1559" s="814" t="s">
        <v>1741</v>
      </c>
      <c r="G1559" s="814" t="s">
        <v>3548</v>
      </c>
      <c r="H1559" s="814" t="s">
        <v>329</v>
      </c>
      <c r="I1559" s="814" t="s">
        <v>3607</v>
      </c>
      <c r="J1559" s="814" t="s">
        <v>3550</v>
      </c>
      <c r="K1559" s="814" t="s">
        <v>3608</v>
      </c>
      <c r="L1559" s="817">
        <v>6158.29</v>
      </c>
      <c r="M1559" s="817">
        <v>6158.29</v>
      </c>
      <c r="N1559" s="814">
        <v>1</v>
      </c>
      <c r="O1559" s="818">
        <v>1</v>
      </c>
      <c r="P1559" s="817"/>
      <c r="Q1559" s="819">
        <v>0</v>
      </c>
      <c r="R1559" s="814"/>
      <c r="S1559" s="819">
        <v>0</v>
      </c>
      <c r="T1559" s="818"/>
      <c r="U1559" s="820">
        <v>0</v>
      </c>
    </row>
    <row r="1560" spans="1:21" ht="14.45" customHeight="1" x14ac:dyDescent="0.2">
      <c r="A1560" s="813">
        <v>12</v>
      </c>
      <c r="B1560" s="814" t="s">
        <v>1740</v>
      </c>
      <c r="C1560" s="814" t="s">
        <v>1746</v>
      </c>
      <c r="D1560" s="815" t="s">
        <v>4046</v>
      </c>
      <c r="E1560" s="816" t="s">
        <v>1778</v>
      </c>
      <c r="F1560" s="814" t="s">
        <v>1741</v>
      </c>
      <c r="G1560" s="814" t="s">
        <v>1935</v>
      </c>
      <c r="H1560" s="814" t="s">
        <v>329</v>
      </c>
      <c r="I1560" s="814" t="s">
        <v>1936</v>
      </c>
      <c r="J1560" s="814" t="s">
        <v>1937</v>
      </c>
      <c r="K1560" s="814" t="s">
        <v>1938</v>
      </c>
      <c r="L1560" s="817">
        <v>1740.47</v>
      </c>
      <c r="M1560" s="817">
        <v>1740.47</v>
      </c>
      <c r="N1560" s="814">
        <v>1</v>
      </c>
      <c r="O1560" s="818">
        <v>1</v>
      </c>
      <c r="P1560" s="817">
        <v>1740.47</v>
      </c>
      <c r="Q1560" s="819">
        <v>1</v>
      </c>
      <c r="R1560" s="814">
        <v>1</v>
      </c>
      <c r="S1560" s="819">
        <v>1</v>
      </c>
      <c r="T1560" s="818">
        <v>1</v>
      </c>
      <c r="U1560" s="820">
        <v>1</v>
      </c>
    </row>
    <row r="1561" spans="1:21" ht="14.45" customHeight="1" x14ac:dyDescent="0.2">
      <c r="A1561" s="813">
        <v>12</v>
      </c>
      <c r="B1561" s="814" t="s">
        <v>1740</v>
      </c>
      <c r="C1561" s="814" t="s">
        <v>1746</v>
      </c>
      <c r="D1561" s="815" t="s">
        <v>4046</v>
      </c>
      <c r="E1561" s="816" t="s">
        <v>1778</v>
      </c>
      <c r="F1561" s="814" t="s">
        <v>1741</v>
      </c>
      <c r="G1561" s="814" t="s">
        <v>1839</v>
      </c>
      <c r="H1561" s="814" t="s">
        <v>647</v>
      </c>
      <c r="I1561" s="814" t="s">
        <v>1650</v>
      </c>
      <c r="J1561" s="814" t="s">
        <v>1651</v>
      </c>
      <c r="K1561" s="814" t="s">
        <v>1652</v>
      </c>
      <c r="L1561" s="817">
        <v>1392.47</v>
      </c>
      <c r="M1561" s="817">
        <v>1392.47</v>
      </c>
      <c r="N1561" s="814">
        <v>1</v>
      </c>
      <c r="O1561" s="818">
        <v>1</v>
      </c>
      <c r="P1561" s="817"/>
      <c r="Q1561" s="819">
        <v>0</v>
      </c>
      <c r="R1561" s="814"/>
      <c r="S1561" s="819">
        <v>0</v>
      </c>
      <c r="T1561" s="818"/>
      <c r="U1561" s="820">
        <v>0</v>
      </c>
    </row>
    <row r="1562" spans="1:21" ht="14.45" customHeight="1" x14ac:dyDescent="0.2">
      <c r="A1562" s="813">
        <v>12</v>
      </c>
      <c r="B1562" s="814" t="s">
        <v>1740</v>
      </c>
      <c r="C1562" s="814" t="s">
        <v>1746</v>
      </c>
      <c r="D1562" s="815" t="s">
        <v>4046</v>
      </c>
      <c r="E1562" s="816" t="s">
        <v>1778</v>
      </c>
      <c r="F1562" s="814" t="s">
        <v>1741</v>
      </c>
      <c r="G1562" s="814" t="s">
        <v>2465</v>
      </c>
      <c r="H1562" s="814" t="s">
        <v>329</v>
      </c>
      <c r="I1562" s="814" t="s">
        <v>3609</v>
      </c>
      <c r="J1562" s="814" t="s">
        <v>3610</v>
      </c>
      <c r="K1562" s="814" t="s">
        <v>2684</v>
      </c>
      <c r="L1562" s="817">
        <v>140.72</v>
      </c>
      <c r="M1562" s="817">
        <v>844.31999999999994</v>
      </c>
      <c r="N1562" s="814">
        <v>6</v>
      </c>
      <c r="O1562" s="818">
        <v>2</v>
      </c>
      <c r="P1562" s="817">
        <v>422.15999999999997</v>
      </c>
      <c r="Q1562" s="819">
        <v>0.5</v>
      </c>
      <c r="R1562" s="814">
        <v>3</v>
      </c>
      <c r="S1562" s="819">
        <v>0.5</v>
      </c>
      <c r="T1562" s="818">
        <v>1</v>
      </c>
      <c r="U1562" s="820">
        <v>0.5</v>
      </c>
    </row>
    <row r="1563" spans="1:21" ht="14.45" customHeight="1" x14ac:dyDescent="0.2">
      <c r="A1563" s="813">
        <v>12</v>
      </c>
      <c r="B1563" s="814" t="s">
        <v>1740</v>
      </c>
      <c r="C1563" s="814" t="s">
        <v>1746</v>
      </c>
      <c r="D1563" s="815" t="s">
        <v>4046</v>
      </c>
      <c r="E1563" s="816" t="s">
        <v>1778</v>
      </c>
      <c r="F1563" s="814" t="s">
        <v>1741</v>
      </c>
      <c r="G1563" s="814" t="s">
        <v>2303</v>
      </c>
      <c r="H1563" s="814" t="s">
        <v>329</v>
      </c>
      <c r="I1563" s="814" t="s">
        <v>2304</v>
      </c>
      <c r="J1563" s="814" t="s">
        <v>2305</v>
      </c>
      <c r="K1563" s="814" t="s">
        <v>2306</v>
      </c>
      <c r="L1563" s="817">
        <v>0</v>
      </c>
      <c r="M1563" s="817">
        <v>0</v>
      </c>
      <c r="N1563" s="814">
        <v>4</v>
      </c>
      <c r="O1563" s="818">
        <v>3</v>
      </c>
      <c r="P1563" s="817">
        <v>0</v>
      </c>
      <c r="Q1563" s="819"/>
      <c r="R1563" s="814">
        <v>4</v>
      </c>
      <c r="S1563" s="819">
        <v>1</v>
      </c>
      <c r="T1563" s="818">
        <v>3</v>
      </c>
      <c r="U1563" s="820">
        <v>1</v>
      </c>
    </row>
    <row r="1564" spans="1:21" ht="14.45" customHeight="1" x14ac:dyDescent="0.2">
      <c r="A1564" s="813">
        <v>12</v>
      </c>
      <c r="B1564" s="814" t="s">
        <v>1740</v>
      </c>
      <c r="C1564" s="814" t="s">
        <v>1746</v>
      </c>
      <c r="D1564" s="815" t="s">
        <v>4046</v>
      </c>
      <c r="E1564" s="816" t="s">
        <v>1778</v>
      </c>
      <c r="F1564" s="814" t="s">
        <v>1741</v>
      </c>
      <c r="G1564" s="814" t="s">
        <v>2857</v>
      </c>
      <c r="H1564" s="814" t="s">
        <v>329</v>
      </c>
      <c r="I1564" s="814" t="s">
        <v>3611</v>
      </c>
      <c r="J1564" s="814" t="s">
        <v>2859</v>
      </c>
      <c r="K1564" s="814" t="s">
        <v>3612</v>
      </c>
      <c r="L1564" s="817">
        <v>79.64</v>
      </c>
      <c r="M1564" s="817">
        <v>79.64</v>
      </c>
      <c r="N1564" s="814">
        <v>1</v>
      </c>
      <c r="O1564" s="818">
        <v>1</v>
      </c>
      <c r="P1564" s="817"/>
      <c r="Q1564" s="819">
        <v>0</v>
      </c>
      <c r="R1564" s="814"/>
      <c r="S1564" s="819">
        <v>0</v>
      </c>
      <c r="T1564" s="818"/>
      <c r="U1564" s="820">
        <v>0</v>
      </c>
    </row>
    <row r="1565" spans="1:21" ht="14.45" customHeight="1" x14ac:dyDescent="0.2">
      <c r="A1565" s="813">
        <v>12</v>
      </c>
      <c r="B1565" s="814" t="s">
        <v>1740</v>
      </c>
      <c r="C1565" s="814" t="s">
        <v>1746</v>
      </c>
      <c r="D1565" s="815" t="s">
        <v>4046</v>
      </c>
      <c r="E1565" s="816" t="s">
        <v>1778</v>
      </c>
      <c r="F1565" s="814" t="s">
        <v>1741</v>
      </c>
      <c r="G1565" s="814" t="s">
        <v>1840</v>
      </c>
      <c r="H1565" s="814" t="s">
        <v>329</v>
      </c>
      <c r="I1565" s="814" t="s">
        <v>1841</v>
      </c>
      <c r="J1565" s="814" t="s">
        <v>1842</v>
      </c>
      <c r="K1565" s="814" t="s">
        <v>1843</v>
      </c>
      <c r="L1565" s="817">
        <v>91.78</v>
      </c>
      <c r="M1565" s="817">
        <v>642.46</v>
      </c>
      <c r="N1565" s="814">
        <v>7</v>
      </c>
      <c r="O1565" s="818">
        <v>4</v>
      </c>
      <c r="P1565" s="817">
        <v>458.9</v>
      </c>
      <c r="Q1565" s="819">
        <v>0.71428571428571419</v>
      </c>
      <c r="R1565" s="814">
        <v>5</v>
      </c>
      <c r="S1565" s="819">
        <v>0.7142857142857143</v>
      </c>
      <c r="T1565" s="818">
        <v>3</v>
      </c>
      <c r="U1565" s="820">
        <v>0.75</v>
      </c>
    </row>
    <row r="1566" spans="1:21" ht="14.45" customHeight="1" x14ac:dyDescent="0.2">
      <c r="A1566" s="813">
        <v>12</v>
      </c>
      <c r="B1566" s="814" t="s">
        <v>1740</v>
      </c>
      <c r="C1566" s="814" t="s">
        <v>1746</v>
      </c>
      <c r="D1566" s="815" t="s">
        <v>4046</v>
      </c>
      <c r="E1566" s="816" t="s">
        <v>1778</v>
      </c>
      <c r="F1566" s="814" t="s">
        <v>1741</v>
      </c>
      <c r="G1566" s="814" t="s">
        <v>2778</v>
      </c>
      <c r="H1566" s="814" t="s">
        <v>647</v>
      </c>
      <c r="I1566" s="814" t="s">
        <v>1656</v>
      </c>
      <c r="J1566" s="814" t="s">
        <v>914</v>
      </c>
      <c r="K1566" s="814" t="s">
        <v>1657</v>
      </c>
      <c r="L1566" s="817">
        <v>386.73</v>
      </c>
      <c r="M1566" s="817">
        <v>773.46</v>
      </c>
      <c r="N1566" s="814">
        <v>2</v>
      </c>
      <c r="O1566" s="818">
        <v>1</v>
      </c>
      <c r="P1566" s="817"/>
      <c r="Q1566" s="819">
        <v>0</v>
      </c>
      <c r="R1566" s="814"/>
      <c r="S1566" s="819">
        <v>0</v>
      </c>
      <c r="T1566" s="818"/>
      <c r="U1566" s="820">
        <v>0</v>
      </c>
    </row>
    <row r="1567" spans="1:21" ht="14.45" customHeight="1" x14ac:dyDescent="0.2">
      <c r="A1567" s="813">
        <v>12</v>
      </c>
      <c r="B1567" s="814" t="s">
        <v>1740</v>
      </c>
      <c r="C1567" s="814" t="s">
        <v>1746</v>
      </c>
      <c r="D1567" s="815" t="s">
        <v>4046</v>
      </c>
      <c r="E1567" s="816" t="s">
        <v>1778</v>
      </c>
      <c r="F1567" s="814" t="s">
        <v>1741</v>
      </c>
      <c r="G1567" s="814" t="s">
        <v>2778</v>
      </c>
      <c r="H1567" s="814" t="s">
        <v>647</v>
      </c>
      <c r="I1567" s="814" t="s">
        <v>2779</v>
      </c>
      <c r="J1567" s="814" t="s">
        <v>914</v>
      </c>
      <c r="K1567" s="814" t="s">
        <v>2780</v>
      </c>
      <c r="L1567" s="817">
        <v>773.45</v>
      </c>
      <c r="M1567" s="817">
        <v>773.45</v>
      </c>
      <c r="N1567" s="814">
        <v>1</v>
      </c>
      <c r="O1567" s="818">
        <v>1</v>
      </c>
      <c r="P1567" s="817">
        <v>773.45</v>
      </c>
      <c r="Q1567" s="819">
        <v>1</v>
      </c>
      <c r="R1567" s="814">
        <v>1</v>
      </c>
      <c r="S1567" s="819">
        <v>1</v>
      </c>
      <c r="T1567" s="818">
        <v>1</v>
      </c>
      <c r="U1567" s="820">
        <v>1</v>
      </c>
    </row>
    <row r="1568" spans="1:21" ht="14.45" customHeight="1" x14ac:dyDescent="0.2">
      <c r="A1568" s="813">
        <v>12</v>
      </c>
      <c r="B1568" s="814" t="s">
        <v>1740</v>
      </c>
      <c r="C1568" s="814" t="s">
        <v>1746</v>
      </c>
      <c r="D1568" s="815" t="s">
        <v>4046</v>
      </c>
      <c r="E1568" s="816" t="s">
        <v>1778</v>
      </c>
      <c r="F1568" s="814" t="s">
        <v>1741</v>
      </c>
      <c r="G1568" s="814" t="s">
        <v>2307</v>
      </c>
      <c r="H1568" s="814" t="s">
        <v>329</v>
      </c>
      <c r="I1568" s="814" t="s">
        <v>2308</v>
      </c>
      <c r="J1568" s="814" t="s">
        <v>1246</v>
      </c>
      <c r="K1568" s="814" t="s">
        <v>2309</v>
      </c>
      <c r="L1568" s="817">
        <v>42.14</v>
      </c>
      <c r="M1568" s="817">
        <v>42.14</v>
      </c>
      <c r="N1568" s="814">
        <v>1</v>
      </c>
      <c r="O1568" s="818">
        <v>1</v>
      </c>
      <c r="P1568" s="817">
        <v>42.14</v>
      </c>
      <c r="Q1568" s="819">
        <v>1</v>
      </c>
      <c r="R1568" s="814">
        <v>1</v>
      </c>
      <c r="S1568" s="819">
        <v>1</v>
      </c>
      <c r="T1568" s="818">
        <v>1</v>
      </c>
      <c r="U1568" s="820">
        <v>1</v>
      </c>
    </row>
    <row r="1569" spans="1:21" ht="14.45" customHeight="1" x14ac:dyDescent="0.2">
      <c r="A1569" s="813">
        <v>12</v>
      </c>
      <c r="B1569" s="814" t="s">
        <v>1740</v>
      </c>
      <c r="C1569" s="814" t="s">
        <v>1746</v>
      </c>
      <c r="D1569" s="815" t="s">
        <v>4046</v>
      </c>
      <c r="E1569" s="816" t="s">
        <v>1778</v>
      </c>
      <c r="F1569" s="814" t="s">
        <v>1741</v>
      </c>
      <c r="G1569" s="814" t="s">
        <v>2307</v>
      </c>
      <c r="H1569" s="814" t="s">
        <v>329</v>
      </c>
      <c r="I1569" s="814" t="s">
        <v>3613</v>
      </c>
      <c r="J1569" s="814" t="s">
        <v>3614</v>
      </c>
      <c r="K1569" s="814" t="s">
        <v>3615</v>
      </c>
      <c r="L1569" s="817">
        <v>89.91</v>
      </c>
      <c r="M1569" s="817">
        <v>179.82</v>
      </c>
      <c r="N1569" s="814">
        <v>2</v>
      </c>
      <c r="O1569" s="818">
        <v>2</v>
      </c>
      <c r="P1569" s="817">
        <v>89.91</v>
      </c>
      <c r="Q1569" s="819">
        <v>0.5</v>
      </c>
      <c r="R1569" s="814">
        <v>1</v>
      </c>
      <c r="S1569" s="819">
        <v>0.5</v>
      </c>
      <c r="T1569" s="818">
        <v>1</v>
      </c>
      <c r="U1569" s="820">
        <v>0.5</v>
      </c>
    </row>
    <row r="1570" spans="1:21" ht="14.45" customHeight="1" x14ac:dyDescent="0.2">
      <c r="A1570" s="813">
        <v>12</v>
      </c>
      <c r="B1570" s="814" t="s">
        <v>1740</v>
      </c>
      <c r="C1570" s="814" t="s">
        <v>1746</v>
      </c>
      <c r="D1570" s="815" t="s">
        <v>4046</v>
      </c>
      <c r="E1570" s="816" t="s">
        <v>1778</v>
      </c>
      <c r="F1570" s="814" t="s">
        <v>1741</v>
      </c>
      <c r="G1570" s="814" t="s">
        <v>2310</v>
      </c>
      <c r="H1570" s="814" t="s">
        <v>329</v>
      </c>
      <c r="I1570" s="814" t="s">
        <v>2311</v>
      </c>
      <c r="J1570" s="814" t="s">
        <v>2312</v>
      </c>
      <c r="K1570" s="814" t="s">
        <v>2313</v>
      </c>
      <c r="L1570" s="817">
        <v>950.39</v>
      </c>
      <c r="M1570" s="817">
        <v>950.39</v>
      </c>
      <c r="N1570" s="814">
        <v>1</v>
      </c>
      <c r="O1570" s="818">
        <v>1</v>
      </c>
      <c r="P1570" s="817"/>
      <c r="Q1570" s="819">
        <v>0</v>
      </c>
      <c r="R1570" s="814"/>
      <c r="S1570" s="819">
        <v>0</v>
      </c>
      <c r="T1570" s="818"/>
      <c r="U1570" s="820">
        <v>0</v>
      </c>
    </row>
    <row r="1571" spans="1:21" ht="14.45" customHeight="1" x14ac:dyDescent="0.2">
      <c r="A1571" s="813">
        <v>12</v>
      </c>
      <c r="B1571" s="814" t="s">
        <v>1740</v>
      </c>
      <c r="C1571" s="814" t="s">
        <v>1746</v>
      </c>
      <c r="D1571" s="815" t="s">
        <v>4046</v>
      </c>
      <c r="E1571" s="816" t="s">
        <v>1778</v>
      </c>
      <c r="F1571" s="814" t="s">
        <v>1741</v>
      </c>
      <c r="G1571" s="814" t="s">
        <v>1958</v>
      </c>
      <c r="H1571" s="814" t="s">
        <v>329</v>
      </c>
      <c r="I1571" s="814" t="s">
        <v>3616</v>
      </c>
      <c r="J1571" s="814" t="s">
        <v>1960</v>
      </c>
      <c r="K1571" s="814" t="s">
        <v>1016</v>
      </c>
      <c r="L1571" s="817">
        <v>163.54</v>
      </c>
      <c r="M1571" s="817">
        <v>163.54</v>
      </c>
      <c r="N1571" s="814">
        <v>1</v>
      </c>
      <c r="O1571" s="818">
        <v>1</v>
      </c>
      <c r="P1571" s="817">
        <v>163.54</v>
      </c>
      <c r="Q1571" s="819">
        <v>1</v>
      </c>
      <c r="R1571" s="814">
        <v>1</v>
      </c>
      <c r="S1571" s="819">
        <v>1</v>
      </c>
      <c r="T1571" s="818">
        <v>1</v>
      </c>
      <c r="U1571" s="820">
        <v>1</v>
      </c>
    </row>
    <row r="1572" spans="1:21" ht="14.45" customHeight="1" x14ac:dyDescent="0.2">
      <c r="A1572" s="813">
        <v>12</v>
      </c>
      <c r="B1572" s="814" t="s">
        <v>1740</v>
      </c>
      <c r="C1572" s="814" t="s">
        <v>1746</v>
      </c>
      <c r="D1572" s="815" t="s">
        <v>4046</v>
      </c>
      <c r="E1572" s="816" t="s">
        <v>1778</v>
      </c>
      <c r="F1572" s="814" t="s">
        <v>1741</v>
      </c>
      <c r="G1572" s="814" t="s">
        <v>3617</v>
      </c>
      <c r="H1572" s="814" t="s">
        <v>647</v>
      </c>
      <c r="I1572" s="814" t="s">
        <v>3618</v>
      </c>
      <c r="J1572" s="814" t="s">
        <v>3619</v>
      </c>
      <c r="K1572" s="814" t="s">
        <v>3620</v>
      </c>
      <c r="L1572" s="817">
        <v>77.790000000000006</v>
      </c>
      <c r="M1572" s="817">
        <v>77.790000000000006</v>
      </c>
      <c r="N1572" s="814">
        <v>1</v>
      </c>
      <c r="O1572" s="818">
        <v>1</v>
      </c>
      <c r="P1572" s="817">
        <v>77.790000000000006</v>
      </c>
      <c r="Q1572" s="819">
        <v>1</v>
      </c>
      <c r="R1572" s="814">
        <v>1</v>
      </c>
      <c r="S1572" s="819">
        <v>1</v>
      </c>
      <c r="T1572" s="818">
        <v>1</v>
      </c>
      <c r="U1572" s="820">
        <v>1</v>
      </c>
    </row>
    <row r="1573" spans="1:21" ht="14.45" customHeight="1" x14ac:dyDescent="0.2">
      <c r="A1573" s="813">
        <v>12</v>
      </c>
      <c r="B1573" s="814" t="s">
        <v>1740</v>
      </c>
      <c r="C1573" s="814" t="s">
        <v>1746</v>
      </c>
      <c r="D1573" s="815" t="s">
        <v>4046</v>
      </c>
      <c r="E1573" s="816" t="s">
        <v>1778</v>
      </c>
      <c r="F1573" s="814" t="s">
        <v>1741</v>
      </c>
      <c r="G1573" s="814" t="s">
        <v>2782</v>
      </c>
      <c r="H1573" s="814" t="s">
        <v>329</v>
      </c>
      <c r="I1573" s="814" t="s">
        <v>2783</v>
      </c>
      <c r="J1573" s="814" t="s">
        <v>1244</v>
      </c>
      <c r="K1573" s="814" t="s">
        <v>2784</v>
      </c>
      <c r="L1573" s="817">
        <v>34.19</v>
      </c>
      <c r="M1573" s="817">
        <v>136.76</v>
      </c>
      <c r="N1573" s="814">
        <v>4</v>
      </c>
      <c r="O1573" s="818">
        <v>1</v>
      </c>
      <c r="P1573" s="817">
        <v>136.76</v>
      </c>
      <c r="Q1573" s="819">
        <v>1</v>
      </c>
      <c r="R1573" s="814">
        <v>4</v>
      </c>
      <c r="S1573" s="819">
        <v>1</v>
      </c>
      <c r="T1573" s="818">
        <v>1</v>
      </c>
      <c r="U1573" s="820">
        <v>1</v>
      </c>
    </row>
    <row r="1574" spans="1:21" ht="14.45" customHeight="1" x14ac:dyDescent="0.2">
      <c r="A1574" s="813">
        <v>12</v>
      </c>
      <c r="B1574" s="814" t="s">
        <v>1740</v>
      </c>
      <c r="C1574" s="814" t="s">
        <v>1746</v>
      </c>
      <c r="D1574" s="815" t="s">
        <v>4046</v>
      </c>
      <c r="E1574" s="816" t="s">
        <v>1778</v>
      </c>
      <c r="F1574" s="814" t="s">
        <v>1741</v>
      </c>
      <c r="G1574" s="814" t="s">
        <v>3621</v>
      </c>
      <c r="H1574" s="814" t="s">
        <v>647</v>
      </c>
      <c r="I1574" s="814" t="s">
        <v>3622</v>
      </c>
      <c r="J1574" s="814" t="s">
        <v>3623</v>
      </c>
      <c r="K1574" s="814" t="s">
        <v>3624</v>
      </c>
      <c r="L1574" s="817">
        <v>141.25</v>
      </c>
      <c r="M1574" s="817">
        <v>141.25</v>
      </c>
      <c r="N1574" s="814">
        <v>1</v>
      </c>
      <c r="O1574" s="818">
        <v>1</v>
      </c>
      <c r="P1574" s="817"/>
      <c r="Q1574" s="819">
        <v>0</v>
      </c>
      <c r="R1574" s="814"/>
      <c r="S1574" s="819">
        <v>0</v>
      </c>
      <c r="T1574" s="818"/>
      <c r="U1574" s="820">
        <v>0</v>
      </c>
    </row>
    <row r="1575" spans="1:21" ht="14.45" customHeight="1" x14ac:dyDescent="0.2">
      <c r="A1575" s="813">
        <v>12</v>
      </c>
      <c r="B1575" s="814" t="s">
        <v>1740</v>
      </c>
      <c r="C1575" s="814" t="s">
        <v>1746</v>
      </c>
      <c r="D1575" s="815" t="s">
        <v>4046</v>
      </c>
      <c r="E1575" s="816" t="s">
        <v>1778</v>
      </c>
      <c r="F1575" s="814" t="s">
        <v>1741</v>
      </c>
      <c r="G1575" s="814" t="s">
        <v>1791</v>
      </c>
      <c r="H1575" s="814" t="s">
        <v>647</v>
      </c>
      <c r="I1575" s="814" t="s">
        <v>1468</v>
      </c>
      <c r="J1575" s="814" t="s">
        <v>827</v>
      </c>
      <c r="K1575" s="814" t="s">
        <v>1469</v>
      </c>
      <c r="L1575" s="817">
        <v>736.33</v>
      </c>
      <c r="M1575" s="817">
        <v>1472.66</v>
      </c>
      <c r="N1575" s="814">
        <v>2</v>
      </c>
      <c r="O1575" s="818">
        <v>2</v>
      </c>
      <c r="P1575" s="817">
        <v>1472.66</v>
      </c>
      <c r="Q1575" s="819">
        <v>1</v>
      </c>
      <c r="R1575" s="814">
        <v>2</v>
      </c>
      <c r="S1575" s="819">
        <v>1</v>
      </c>
      <c r="T1575" s="818">
        <v>2</v>
      </c>
      <c r="U1575" s="820">
        <v>1</v>
      </c>
    </row>
    <row r="1576" spans="1:21" ht="14.45" customHeight="1" x14ac:dyDescent="0.2">
      <c r="A1576" s="813">
        <v>12</v>
      </c>
      <c r="B1576" s="814" t="s">
        <v>1740</v>
      </c>
      <c r="C1576" s="814" t="s">
        <v>1746</v>
      </c>
      <c r="D1576" s="815" t="s">
        <v>4046</v>
      </c>
      <c r="E1576" s="816" t="s">
        <v>1778</v>
      </c>
      <c r="F1576" s="814" t="s">
        <v>1741</v>
      </c>
      <c r="G1576" s="814" t="s">
        <v>1791</v>
      </c>
      <c r="H1576" s="814" t="s">
        <v>647</v>
      </c>
      <c r="I1576" s="814" t="s">
        <v>1468</v>
      </c>
      <c r="J1576" s="814" t="s">
        <v>827</v>
      </c>
      <c r="K1576" s="814" t="s">
        <v>1469</v>
      </c>
      <c r="L1576" s="817">
        <v>633.49</v>
      </c>
      <c r="M1576" s="817">
        <v>633.49</v>
      </c>
      <c r="N1576" s="814">
        <v>1</v>
      </c>
      <c r="O1576" s="818">
        <v>1</v>
      </c>
      <c r="P1576" s="817"/>
      <c r="Q1576" s="819">
        <v>0</v>
      </c>
      <c r="R1576" s="814"/>
      <c r="S1576" s="819">
        <v>0</v>
      </c>
      <c r="T1576" s="818"/>
      <c r="U1576" s="820">
        <v>0</v>
      </c>
    </row>
    <row r="1577" spans="1:21" ht="14.45" customHeight="1" x14ac:dyDescent="0.2">
      <c r="A1577" s="813">
        <v>12</v>
      </c>
      <c r="B1577" s="814" t="s">
        <v>1740</v>
      </c>
      <c r="C1577" s="814" t="s">
        <v>1746</v>
      </c>
      <c r="D1577" s="815" t="s">
        <v>4046</v>
      </c>
      <c r="E1577" s="816" t="s">
        <v>1778</v>
      </c>
      <c r="F1577" s="814" t="s">
        <v>1741</v>
      </c>
      <c r="G1577" s="814" t="s">
        <v>1791</v>
      </c>
      <c r="H1577" s="814" t="s">
        <v>647</v>
      </c>
      <c r="I1577" s="814" t="s">
        <v>1971</v>
      </c>
      <c r="J1577" s="814" t="s">
        <v>833</v>
      </c>
      <c r="K1577" s="814" t="s">
        <v>1972</v>
      </c>
      <c r="L1577" s="817">
        <v>1847.49</v>
      </c>
      <c r="M1577" s="817">
        <v>3694.98</v>
      </c>
      <c r="N1577" s="814">
        <v>2</v>
      </c>
      <c r="O1577" s="818">
        <v>1</v>
      </c>
      <c r="P1577" s="817">
        <v>3694.98</v>
      </c>
      <c r="Q1577" s="819">
        <v>1</v>
      </c>
      <c r="R1577" s="814">
        <v>2</v>
      </c>
      <c r="S1577" s="819">
        <v>1</v>
      </c>
      <c r="T1577" s="818">
        <v>1</v>
      </c>
      <c r="U1577" s="820">
        <v>1</v>
      </c>
    </row>
    <row r="1578" spans="1:21" ht="14.45" customHeight="1" x14ac:dyDescent="0.2">
      <c r="A1578" s="813">
        <v>12</v>
      </c>
      <c r="B1578" s="814" t="s">
        <v>1740</v>
      </c>
      <c r="C1578" s="814" t="s">
        <v>1746</v>
      </c>
      <c r="D1578" s="815" t="s">
        <v>4046</v>
      </c>
      <c r="E1578" s="816" t="s">
        <v>1778</v>
      </c>
      <c r="F1578" s="814" t="s">
        <v>1741</v>
      </c>
      <c r="G1578" s="814" t="s">
        <v>1977</v>
      </c>
      <c r="H1578" s="814" t="s">
        <v>329</v>
      </c>
      <c r="I1578" s="814" t="s">
        <v>1978</v>
      </c>
      <c r="J1578" s="814" t="s">
        <v>1979</v>
      </c>
      <c r="K1578" s="814" t="s">
        <v>1804</v>
      </c>
      <c r="L1578" s="817">
        <v>35.25</v>
      </c>
      <c r="M1578" s="817">
        <v>35.25</v>
      </c>
      <c r="N1578" s="814">
        <v>1</v>
      </c>
      <c r="O1578" s="818">
        <v>1</v>
      </c>
      <c r="P1578" s="817">
        <v>35.25</v>
      </c>
      <c r="Q1578" s="819">
        <v>1</v>
      </c>
      <c r="R1578" s="814">
        <v>1</v>
      </c>
      <c r="S1578" s="819">
        <v>1</v>
      </c>
      <c r="T1578" s="818">
        <v>1</v>
      </c>
      <c r="U1578" s="820">
        <v>1</v>
      </c>
    </row>
    <row r="1579" spans="1:21" ht="14.45" customHeight="1" x14ac:dyDescent="0.2">
      <c r="A1579" s="813">
        <v>12</v>
      </c>
      <c r="B1579" s="814" t="s">
        <v>1740</v>
      </c>
      <c r="C1579" s="814" t="s">
        <v>1746</v>
      </c>
      <c r="D1579" s="815" t="s">
        <v>4046</v>
      </c>
      <c r="E1579" s="816" t="s">
        <v>1778</v>
      </c>
      <c r="F1579" s="814" t="s">
        <v>1741</v>
      </c>
      <c r="G1579" s="814" t="s">
        <v>1977</v>
      </c>
      <c r="H1579" s="814" t="s">
        <v>329</v>
      </c>
      <c r="I1579" s="814" t="s">
        <v>1980</v>
      </c>
      <c r="J1579" s="814" t="s">
        <v>1979</v>
      </c>
      <c r="K1579" s="814" t="s">
        <v>1981</v>
      </c>
      <c r="L1579" s="817">
        <v>35.25</v>
      </c>
      <c r="M1579" s="817">
        <v>70.5</v>
      </c>
      <c r="N1579" s="814">
        <v>2</v>
      </c>
      <c r="O1579" s="818">
        <v>1</v>
      </c>
      <c r="P1579" s="817"/>
      <c r="Q1579" s="819">
        <v>0</v>
      </c>
      <c r="R1579" s="814"/>
      <c r="S1579" s="819">
        <v>0</v>
      </c>
      <c r="T1579" s="818"/>
      <c r="U1579" s="820">
        <v>0</v>
      </c>
    </row>
    <row r="1580" spans="1:21" ht="14.45" customHeight="1" x14ac:dyDescent="0.2">
      <c r="A1580" s="813">
        <v>12</v>
      </c>
      <c r="B1580" s="814" t="s">
        <v>1740</v>
      </c>
      <c r="C1580" s="814" t="s">
        <v>1746</v>
      </c>
      <c r="D1580" s="815" t="s">
        <v>4046</v>
      </c>
      <c r="E1580" s="816" t="s">
        <v>1778</v>
      </c>
      <c r="F1580" s="814" t="s">
        <v>1741</v>
      </c>
      <c r="G1580" s="814" t="s">
        <v>1977</v>
      </c>
      <c r="H1580" s="814" t="s">
        <v>329</v>
      </c>
      <c r="I1580" s="814" t="s">
        <v>1982</v>
      </c>
      <c r="J1580" s="814" t="s">
        <v>1983</v>
      </c>
      <c r="K1580" s="814" t="s">
        <v>1984</v>
      </c>
      <c r="L1580" s="817">
        <v>35.25</v>
      </c>
      <c r="M1580" s="817">
        <v>105.75</v>
      </c>
      <c r="N1580" s="814">
        <v>3</v>
      </c>
      <c r="O1580" s="818">
        <v>1</v>
      </c>
      <c r="P1580" s="817">
        <v>105.75</v>
      </c>
      <c r="Q1580" s="819">
        <v>1</v>
      </c>
      <c r="R1580" s="814">
        <v>3</v>
      </c>
      <c r="S1580" s="819">
        <v>1</v>
      </c>
      <c r="T1580" s="818">
        <v>1</v>
      </c>
      <c r="U1580" s="820">
        <v>1</v>
      </c>
    </row>
    <row r="1581" spans="1:21" ht="14.45" customHeight="1" x14ac:dyDescent="0.2">
      <c r="A1581" s="813">
        <v>12</v>
      </c>
      <c r="B1581" s="814" t="s">
        <v>1740</v>
      </c>
      <c r="C1581" s="814" t="s">
        <v>1746</v>
      </c>
      <c r="D1581" s="815" t="s">
        <v>4046</v>
      </c>
      <c r="E1581" s="816" t="s">
        <v>1778</v>
      </c>
      <c r="F1581" s="814" t="s">
        <v>1741</v>
      </c>
      <c r="G1581" s="814" t="s">
        <v>1801</v>
      </c>
      <c r="H1581" s="814" t="s">
        <v>329</v>
      </c>
      <c r="I1581" s="814" t="s">
        <v>1802</v>
      </c>
      <c r="J1581" s="814" t="s">
        <v>1803</v>
      </c>
      <c r="K1581" s="814" t="s">
        <v>1804</v>
      </c>
      <c r="L1581" s="817">
        <v>174.59</v>
      </c>
      <c r="M1581" s="817">
        <v>698.36</v>
      </c>
      <c r="N1581" s="814">
        <v>4</v>
      </c>
      <c r="O1581" s="818">
        <v>2.5</v>
      </c>
      <c r="P1581" s="817">
        <v>698.36</v>
      </c>
      <c r="Q1581" s="819">
        <v>1</v>
      </c>
      <c r="R1581" s="814">
        <v>4</v>
      </c>
      <c r="S1581" s="819">
        <v>1</v>
      </c>
      <c r="T1581" s="818">
        <v>2.5</v>
      </c>
      <c r="U1581" s="820">
        <v>1</v>
      </c>
    </row>
    <row r="1582" spans="1:21" ht="14.45" customHeight="1" x14ac:dyDescent="0.2">
      <c r="A1582" s="813">
        <v>12</v>
      </c>
      <c r="B1582" s="814" t="s">
        <v>1740</v>
      </c>
      <c r="C1582" s="814" t="s">
        <v>1746</v>
      </c>
      <c r="D1582" s="815" t="s">
        <v>4046</v>
      </c>
      <c r="E1582" s="816" t="s">
        <v>1778</v>
      </c>
      <c r="F1582" s="814" t="s">
        <v>1741</v>
      </c>
      <c r="G1582" s="814" t="s">
        <v>1992</v>
      </c>
      <c r="H1582" s="814" t="s">
        <v>329</v>
      </c>
      <c r="I1582" s="814" t="s">
        <v>1993</v>
      </c>
      <c r="J1582" s="814" t="s">
        <v>1994</v>
      </c>
      <c r="K1582" s="814" t="s">
        <v>1995</v>
      </c>
      <c r="L1582" s="817">
        <v>78.33</v>
      </c>
      <c r="M1582" s="817">
        <v>783.3</v>
      </c>
      <c r="N1582" s="814">
        <v>10</v>
      </c>
      <c r="O1582" s="818">
        <v>5</v>
      </c>
      <c r="P1582" s="817">
        <v>391.65</v>
      </c>
      <c r="Q1582" s="819">
        <v>0.5</v>
      </c>
      <c r="R1582" s="814">
        <v>5</v>
      </c>
      <c r="S1582" s="819">
        <v>0.5</v>
      </c>
      <c r="T1582" s="818">
        <v>3</v>
      </c>
      <c r="U1582" s="820">
        <v>0.6</v>
      </c>
    </row>
    <row r="1583" spans="1:21" ht="14.45" customHeight="1" x14ac:dyDescent="0.2">
      <c r="A1583" s="813">
        <v>12</v>
      </c>
      <c r="B1583" s="814" t="s">
        <v>1740</v>
      </c>
      <c r="C1583" s="814" t="s">
        <v>1746</v>
      </c>
      <c r="D1583" s="815" t="s">
        <v>4046</v>
      </c>
      <c r="E1583" s="816" t="s">
        <v>1778</v>
      </c>
      <c r="F1583" s="814" t="s">
        <v>1741</v>
      </c>
      <c r="G1583" s="814" t="s">
        <v>3625</v>
      </c>
      <c r="H1583" s="814" t="s">
        <v>329</v>
      </c>
      <c r="I1583" s="814" t="s">
        <v>3626</v>
      </c>
      <c r="J1583" s="814" t="s">
        <v>3627</v>
      </c>
      <c r="K1583" s="814" t="s">
        <v>3628</v>
      </c>
      <c r="L1583" s="817">
        <v>0</v>
      </c>
      <c r="M1583" s="817">
        <v>0</v>
      </c>
      <c r="N1583" s="814">
        <v>1</v>
      </c>
      <c r="O1583" s="818">
        <v>1</v>
      </c>
      <c r="P1583" s="817"/>
      <c r="Q1583" s="819"/>
      <c r="R1583" s="814"/>
      <c r="S1583" s="819">
        <v>0</v>
      </c>
      <c r="T1583" s="818"/>
      <c r="U1583" s="820">
        <v>0</v>
      </c>
    </row>
    <row r="1584" spans="1:21" ht="14.45" customHeight="1" x14ac:dyDescent="0.2">
      <c r="A1584" s="813">
        <v>12</v>
      </c>
      <c r="B1584" s="814" t="s">
        <v>1740</v>
      </c>
      <c r="C1584" s="814" t="s">
        <v>1746</v>
      </c>
      <c r="D1584" s="815" t="s">
        <v>4046</v>
      </c>
      <c r="E1584" s="816" t="s">
        <v>1778</v>
      </c>
      <c r="F1584" s="814" t="s">
        <v>1741</v>
      </c>
      <c r="G1584" s="814" t="s">
        <v>1832</v>
      </c>
      <c r="H1584" s="814" t="s">
        <v>329</v>
      </c>
      <c r="I1584" s="814" t="s">
        <v>1833</v>
      </c>
      <c r="J1584" s="814" t="s">
        <v>652</v>
      </c>
      <c r="K1584" s="814" t="s">
        <v>1834</v>
      </c>
      <c r="L1584" s="817">
        <v>127.91</v>
      </c>
      <c r="M1584" s="817">
        <v>895.36999999999989</v>
      </c>
      <c r="N1584" s="814">
        <v>7</v>
      </c>
      <c r="O1584" s="818">
        <v>7</v>
      </c>
      <c r="P1584" s="817">
        <v>767.45999999999992</v>
      </c>
      <c r="Q1584" s="819">
        <v>0.85714285714285721</v>
      </c>
      <c r="R1584" s="814">
        <v>6</v>
      </c>
      <c r="S1584" s="819">
        <v>0.8571428571428571</v>
      </c>
      <c r="T1584" s="818">
        <v>6</v>
      </c>
      <c r="U1584" s="820">
        <v>0.8571428571428571</v>
      </c>
    </row>
    <row r="1585" spans="1:21" ht="14.45" customHeight="1" x14ac:dyDescent="0.2">
      <c r="A1585" s="813">
        <v>12</v>
      </c>
      <c r="B1585" s="814" t="s">
        <v>1740</v>
      </c>
      <c r="C1585" s="814" t="s">
        <v>1746</v>
      </c>
      <c r="D1585" s="815" t="s">
        <v>4046</v>
      </c>
      <c r="E1585" s="816" t="s">
        <v>1778</v>
      </c>
      <c r="F1585" s="814" t="s">
        <v>1741</v>
      </c>
      <c r="G1585" s="814" t="s">
        <v>1832</v>
      </c>
      <c r="H1585" s="814" t="s">
        <v>329</v>
      </c>
      <c r="I1585" s="814" t="s">
        <v>2525</v>
      </c>
      <c r="J1585" s="814" t="s">
        <v>2526</v>
      </c>
      <c r="K1585" s="814" t="s">
        <v>2527</v>
      </c>
      <c r="L1585" s="817">
        <v>107.37</v>
      </c>
      <c r="M1585" s="817">
        <v>214.74</v>
      </c>
      <c r="N1585" s="814">
        <v>2</v>
      </c>
      <c r="O1585" s="818">
        <v>2</v>
      </c>
      <c r="P1585" s="817">
        <v>214.74</v>
      </c>
      <c r="Q1585" s="819">
        <v>1</v>
      </c>
      <c r="R1585" s="814">
        <v>2</v>
      </c>
      <c r="S1585" s="819">
        <v>1</v>
      </c>
      <c r="T1585" s="818">
        <v>2</v>
      </c>
      <c r="U1585" s="820">
        <v>1</v>
      </c>
    </row>
    <row r="1586" spans="1:21" ht="14.45" customHeight="1" x14ac:dyDescent="0.2">
      <c r="A1586" s="813">
        <v>12</v>
      </c>
      <c r="B1586" s="814" t="s">
        <v>1740</v>
      </c>
      <c r="C1586" s="814" t="s">
        <v>1746</v>
      </c>
      <c r="D1586" s="815" t="s">
        <v>4046</v>
      </c>
      <c r="E1586" s="816" t="s">
        <v>1778</v>
      </c>
      <c r="F1586" s="814" t="s">
        <v>1741</v>
      </c>
      <c r="G1586" s="814" t="s">
        <v>1792</v>
      </c>
      <c r="H1586" s="814" t="s">
        <v>329</v>
      </c>
      <c r="I1586" s="814" t="s">
        <v>2012</v>
      </c>
      <c r="J1586" s="814" t="s">
        <v>2013</v>
      </c>
      <c r="K1586" s="814" t="s">
        <v>2014</v>
      </c>
      <c r="L1586" s="817">
        <v>290.08</v>
      </c>
      <c r="M1586" s="817">
        <v>870.24</v>
      </c>
      <c r="N1586" s="814">
        <v>3</v>
      </c>
      <c r="O1586" s="818">
        <v>2</v>
      </c>
      <c r="P1586" s="817">
        <v>870.24</v>
      </c>
      <c r="Q1586" s="819">
        <v>1</v>
      </c>
      <c r="R1586" s="814">
        <v>3</v>
      </c>
      <c r="S1586" s="819">
        <v>1</v>
      </c>
      <c r="T1586" s="818">
        <v>2</v>
      </c>
      <c r="U1586" s="820">
        <v>1</v>
      </c>
    </row>
    <row r="1587" spans="1:21" ht="14.45" customHeight="1" x14ac:dyDescent="0.2">
      <c r="A1587" s="813">
        <v>12</v>
      </c>
      <c r="B1587" s="814" t="s">
        <v>1740</v>
      </c>
      <c r="C1587" s="814" t="s">
        <v>1746</v>
      </c>
      <c r="D1587" s="815" t="s">
        <v>4046</v>
      </c>
      <c r="E1587" s="816" t="s">
        <v>1778</v>
      </c>
      <c r="F1587" s="814" t="s">
        <v>1741</v>
      </c>
      <c r="G1587" s="814" t="s">
        <v>1792</v>
      </c>
      <c r="H1587" s="814" t="s">
        <v>329</v>
      </c>
      <c r="I1587" s="814" t="s">
        <v>2332</v>
      </c>
      <c r="J1587" s="814" t="s">
        <v>2013</v>
      </c>
      <c r="K1587" s="814" t="s">
        <v>2014</v>
      </c>
      <c r="L1587" s="817">
        <v>290.08</v>
      </c>
      <c r="M1587" s="817">
        <v>870.24</v>
      </c>
      <c r="N1587" s="814">
        <v>3</v>
      </c>
      <c r="O1587" s="818">
        <v>1</v>
      </c>
      <c r="P1587" s="817"/>
      <c r="Q1587" s="819">
        <v>0</v>
      </c>
      <c r="R1587" s="814"/>
      <c r="S1587" s="819">
        <v>0</v>
      </c>
      <c r="T1587" s="818"/>
      <c r="U1587" s="820">
        <v>0</v>
      </c>
    </row>
    <row r="1588" spans="1:21" ht="14.45" customHeight="1" x14ac:dyDescent="0.2">
      <c r="A1588" s="813">
        <v>12</v>
      </c>
      <c r="B1588" s="814" t="s">
        <v>1740</v>
      </c>
      <c r="C1588" s="814" t="s">
        <v>1746</v>
      </c>
      <c r="D1588" s="815" t="s">
        <v>4046</v>
      </c>
      <c r="E1588" s="816" t="s">
        <v>1778</v>
      </c>
      <c r="F1588" s="814" t="s">
        <v>1741</v>
      </c>
      <c r="G1588" s="814" t="s">
        <v>2729</v>
      </c>
      <c r="H1588" s="814" t="s">
        <v>329</v>
      </c>
      <c r="I1588" s="814" t="s">
        <v>2730</v>
      </c>
      <c r="J1588" s="814" t="s">
        <v>2731</v>
      </c>
      <c r="K1588" s="814" t="s">
        <v>2285</v>
      </c>
      <c r="L1588" s="817">
        <v>165.41</v>
      </c>
      <c r="M1588" s="817">
        <v>165.41</v>
      </c>
      <c r="N1588" s="814">
        <v>1</v>
      </c>
      <c r="O1588" s="818">
        <v>1</v>
      </c>
      <c r="P1588" s="817">
        <v>165.41</v>
      </c>
      <c r="Q1588" s="819">
        <v>1</v>
      </c>
      <c r="R1588" s="814">
        <v>1</v>
      </c>
      <c r="S1588" s="819">
        <v>1</v>
      </c>
      <c r="T1588" s="818">
        <v>1</v>
      </c>
      <c r="U1588" s="820">
        <v>1</v>
      </c>
    </row>
    <row r="1589" spans="1:21" ht="14.45" customHeight="1" x14ac:dyDescent="0.2">
      <c r="A1589" s="813">
        <v>12</v>
      </c>
      <c r="B1589" s="814" t="s">
        <v>1740</v>
      </c>
      <c r="C1589" s="814" t="s">
        <v>1746</v>
      </c>
      <c r="D1589" s="815" t="s">
        <v>4046</v>
      </c>
      <c r="E1589" s="816" t="s">
        <v>1778</v>
      </c>
      <c r="F1589" s="814" t="s">
        <v>1741</v>
      </c>
      <c r="G1589" s="814" t="s">
        <v>2023</v>
      </c>
      <c r="H1589" s="814" t="s">
        <v>329</v>
      </c>
      <c r="I1589" s="814" t="s">
        <v>2024</v>
      </c>
      <c r="J1589" s="814" t="s">
        <v>2025</v>
      </c>
      <c r="K1589" s="814" t="s">
        <v>2026</v>
      </c>
      <c r="L1589" s="817">
        <v>308.69</v>
      </c>
      <c r="M1589" s="817">
        <v>308.69</v>
      </c>
      <c r="N1589" s="814">
        <v>1</v>
      </c>
      <c r="O1589" s="818">
        <v>1</v>
      </c>
      <c r="P1589" s="817">
        <v>308.69</v>
      </c>
      <c r="Q1589" s="819">
        <v>1</v>
      </c>
      <c r="R1589" s="814">
        <v>1</v>
      </c>
      <c r="S1589" s="819">
        <v>1</v>
      </c>
      <c r="T1589" s="818">
        <v>1</v>
      </c>
      <c r="U1589" s="820">
        <v>1</v>
      </c>
    </row>
    <row r="1590" spans="1:21" ht="14.45" customHeight="1" x14ac:dyDescent="0.2">
      <c r="A1590" s="813">
        <v>12</v>
      </c>
      <c r="B1590" s="814" t="s">
        <v>1740</v>
      </c>
      <c r="C1590" s="814" t="s">
        <v>1746</v>
      </c>
      <c r="D1590" s="815" t="s">
        <v>4046</v>
      </c>
      <c r="E1590" s="816" t="s">
        <v>1778</v>
      </c>
      <c r="F1590" s="814" t="s">
        <v>1741</v>
      </c>
      <c r="G1590" s="814" t="s">
        <v>2539</v>
      </c>
      <c r="H1590" s="814" t="s">
        <v>329</v>
      </c>
      <c r="I1590" s="814" t="s">
        <v>2732</v>
      </c>
      <c r="J1590" s="814" t="s">
        <v>1072</v>
      </c>
      <c r="K1590" s="814" t="s">
        <v>2733</v>
      </c>
      <c r="L1590" s="817">
        <v>181.04</v>
      </c>
      <c r="M1590" s="817">
        <v>181.04</v>
      </c>
      <c r="N1590" s="814">
        <v>1</v>
      </c>
      <c r="O1590" s="818">
        <v>1</v>
      </c>
      <c r="P1590" s="817"/>
      <c r="Q1590" s="819">
        <v>0</v>
      </c>
      <c r="R1590" s="814"/>
      <c r="S1590" s="819">
        <v>0</v>
      </c>
      <c r="T1590" s="818"/>
      <c r="U1590" s="820">
        <v>0</v>
      </c>
    </row>
    <row r="1591" spans="1:21" ht="14.45" customHeight="1" x14ac:dyDescent="0.2">
      <c r="A1591" s="813">
        <v>12</v>
      </c>
      <c r="B1591" s="814" t="s">
        <v>1740</v>
      </c>
      <c r="C1591" s="814" t="s">
        <v>1746</v>
      </c>
      <c r="D1591" s="815" t="s">
        <v>4046</v>
      </c>
      <c r="E1591" s="816" t="s">
        <v>1778</v>
      </c>
      <c r="F1591" s="814" t="s">
        <v>1741</v>
      </c>
      <c r="G1591" s="814" t="s">
        <v>3629</v>
      </c>
      <c r="H1591" s="814" t="s">
        <v>647</v>
      </c>
      <c r="I1591" s="814" t="s">
        <v>3630</v>
      </c>
      <c r="J1591" s="814" t="s">
        <v>1698</v>
      </c>
      <c r="K1591" s="814" t="s">
        <v>3631</v>
      </c>
      <c r="L1591" s="817">
        <v>245.91</v>
      </c>
      <c r="M1591" s="817">
        <v>737.73</v>
      </c>
      <c r="N1591" s="814">
        <v>3</v>
      </c>
      <c r="O1591" s="818">
        <v>1</v>
      </c>
      <c r="P1591" s="817">
        <v>737.73</v>
      </c>
      <c r="Q1591" s="819">
        <v>1</v>
      </c>
      <c r="R1591" s="814">
        <v>3</v>
      </c>
      <c r="S1591" s="819">
        <v>1</v>
      </c>
      <c r="T1591" s="818">
        <v>1</v>
      </c>
      <c r="U1591" s="820">
        <v>1</v>
      </c>
    </row>
    <row r="1592" spans="1:21" ht="14.45" customHeight="1" x14ac:dyDescent="0.2">
      <c r="A1592" s="813">
        <v>12</v>
      </c>
      <c r="B1592" s="814" t="s">
        <v>1740</v>
      </c>
      <c r="C1592" s="814" t="s">
        <v>1746</v>
      </c>
      <c r="D1592" s="815" t="s">
        <v>4046</v>
      </c>
      <c r="E1592" s="816" t="s">
        <v>1778</v>
      </c>
      <c r="F1592" s="814" t="s">
        <v>1741</v>
      </c>
      <c r="G1592" s="814" t="s">
        <v>2031</v>
      </c>
      <c r="H1592" s="814" t="s">
        <v>329</v>
      </c>
      <c r="I1592" s="814" t="s">
        <v>2338</v>
      </c>
      <c r="J1592" s="814" t="s">
        <v>2339</v>
      </c>
      <c r="K1592" s="814" t="s">
        <v>2034</v>
      </c>
      <c r="L1592" s="817">
        <v>0</v>
      </c>
      <c r="M1592" s="817">
        <v>0</v>
      </c>
      <c r="N1592" s="814">
        <v>1</v>
      </c>
      <c r="O1592" s="818">
        <v>1</v>
      </c>
      <c r="P1592" s="817">
        <v>0</v>
      </c>
      <c r="Q1592" s="819"/>
      <c r="R1592" s="814">
        <v>1</v>
      </c>
      <c r="S1592" s="819">
        <v>1</v>
      </c>
      <c r="T1592" s="818">
        <v>1</v>
      </c>
      <c r="U1592" s="820">
        <v>1</v>
      </c>
    </row>
    <row r="1593" spans="1:21" ht="14.45" customHeight="1" x14ac:dyDescent="0.2">
      <c r="A1593" s="813">
        <v>12</v>
      </c>
      <c r="B1593" s="814" t="s">
        <v>1740</v>
      </c>
      <c r="C1593" s="814" t="s">
        <v>1746</v>
      </c>
      <c r="D1593" s="815" t="s">
        <v>4046</v>
      </c>
      <c r="E1593" s="816" t="s">
        <v>1778</v>
      </c>
      <c r="F1593" s="814" t="s">
        <v>1741</v>
      </c>
      <c r="G1593" s="814" t="s">
        <v>2031</v>
      </c>
      <c r="H1593" s="814" t="s">
        <v>329</v>
      </c>
      <c r="I1593" s="814" t="s">
        <v>2032</v>
      </c>
      <c r="J1593" s="814" t="s">
        <v>2033</v>
      </c>
      <c r="K1593" s="814" t="s">
        <v>2034</v>
      </c>
      <c r="L1593" s="817">
        <v>0</v>
      </c>
      <c r="M1593" s="817">
        <v>0</v>
      </c>
      <c r="N1593" s="814">
        <v>34</v>
      </c>
      <c r="O1593" s="818">
        <v>28.5</v>
      </c>
      <c r="P1593" s="817">
        <v>0</v>
      </c>
      <c r="Q1593" s="819"/>
      <c r="R1593" s="814">
        <v>22</v>
      </c>
      <c r="S1593" s="819">
        <v>0.6470588235294118</v>
      </c>
      <c r="T1593" s="818">
        <v>19.5</v>
      </c>
      <c r="U1593" s="820">
        <v>0.68421052631578949</v>
      </c>
    </row>
    <row r="1594" spans="1:21" ht="14.45" customHeight="1" x14ac:dyDescent="0.2">
      <c r="A1594" s="813">
        <v>12</v>
      </c>
      <c r="B1594" s="814" t="s">
        <v>1740</v>
      </c>
      <c r="C1594" s="814" t="s">
        <v>1746</v>
      </c>
      <c r="D1594" s="815" t="s">
        <v>4046</v>
      </c>
      <c r="E1594" s="816" t="s">
        <v>1778</v>
      </c>
      <c r="F1594" s="814" t="s">
        <v>1741</v>
      </c>
      <c r="G1594" s="814" t="s">
        <v>2031</v>
      </c>
      <c r="H1594" s="814" t="s">
        <v>329</v>
      </c>
      <c r="I1594" s="814" t="s">
        <v>2949</v>
      </c>
      <c r="J1594" s="814" t="s">
        <v>2033</v>
      </c>
      <c r="K1594" s="814" t="s">
        <v>2950</v>
      </c>
      <c r="L1594" s="817">
        <v>0</v>
      </c>
      <c r="M1594" s="817">
        <v>0</v>
      </c>
      <c r="N1594" s="814">
        <v>1</v>
      </c>
      <c r="O1594" s="818">
        <v>1</v>
      </c>
      <c r="P1594" s="817"/>
      <c r="Q1594" s="819"/>
      <c r="R1594" s="814"/>
      <c r="S1594" s="819">
        <v>0</v>
      </c>
      <c r="T1594" s="818"/>
      <c r="U1594" s="820">
        <v>0</v>
      </c>
    </row>
    <row r="1595" spans="1:21" ht="14.45" customHeight="1" x14ac:dyDescent="0.2">
      <c r="A1595" s="813">
        <v>12</v>
      </c>
      <c r="B1595" s="814" t="s">
        <v>1740</v>
      </c>
      <c r="C1595" s="814" t="s">
        <v>1746</v>
      </c>
      <c r="D1595" s="815" t="s">
        <v>4046</v>
      </c>
      <c r="E1595" s="816" t="s">
        <v>1778</v>
      </c>
      <c r="F1595" s="814" t="s">
        <v>1741</v>
      </c>
      <c r="G1595" s="814" t="s">
        <v>2031</v>
      </c>
      <c r="H1595" s="814" t="s">
        <v>329</v>
      </c>
      <c r="I1595" s="814" t="s">
        <v>3475</v>
      </c>
      <c r="J1595" s="814" t="s">
        <v>3476</v>
      </c>
      <c r="K1595" s="814" t="s">
        <v>2950</v>
      </c>
      <c r="L1595" s="817">
        <v>0</v>
      </c>
      <c r="M1595" s="817">
        <v>0</v>
      </c>
      <c r="N1595" s="814">
        <v>5</v>
      </c>
      <c r="O1595" s="818">
        <v>3</v>
      </c>
      <c r="P1595" s="817">
        <v>0</v>
      </c>
      <c r="Q1595" s="819"/>
      <c r="R1595" s="814">
        <v>2</v>
      </c>
      <c r="S1595" s="819">
        <v>0.4</v>
      </c>
      <c r="T1595" s="818">
        <v>1</v>
      </c>
      <c r="U1595" s="820">
        <v>0.33333333333333331</v>
      </c>
    </row>
    <row r="1596" spans="1:21" ht="14.45" customHeight="1" x14ac:dyDescent="0.2">
      <c r="A1596" s="813">
        <v>12</v>
      </c>
      <c r="B1596" s="814" t="s">
        <v>1740</v>
      </c>
      <c r="C1596" s="814" t="s">
        <v>1746</v>
      </c>
      <c r="D1596" s="815" t="s">
        <v>4046</v>
      </c>
      <c r="E1596" s="816" t="s">
        <v>1778</v>
      </c>
      <c r="F1596" s="814" t="s">
        <v>1741</v>
      </c>
      <c r="G1596" s="814" t="s">
        <v>1835</v>
      </c>
      <c r="H1596" s="814" t="s">
        <v>647</v>
      </c>
      <c r="I1596" s="814" t="s">
        <v>1836</v>
      </c>
      <c r="J1596" s="814" t="s">
        <v>1837</v>
      </c>
      <c r="K1596" s="814" t="s">
        <v>1838</v>
      </c>
      <c r="L1596" s="817">
        <v>134.61000000000001</v>
      </c>
      <c r="M1596" s="817">
        <v>1615.3200000000002</v>
      </c>
      <c r="N1596" s="814">
        <v>12</v>
      </c>
      <c r="O1596" s="818">
        <v>11</v>
      </c>
      <c r="P1596" s="817">
        <v>1076.8800000000001</v>
      </c>
      <c r="Q1596" s="819">
        <v>0.66666666666666663</v>
      </c>
      <c r="R1596" s="814">
        <v>8</v>
      </c>
      <c r="S1596" s="819">
        <v>0.66666666666666663</v>
      </c>
      <c r="T1596" s="818">
        <v>7.5</v>
      </c>
      <c r="U1596" s="820">
        <v>0.68181818181818177</v>
      </c>
    </row>
    <row r="1597" spans="1:21" ht="14.45" customHeight="1" x14ac:dyDescent="0.2">
      <c r="A1597" s="813">
        <v>12</v>
      </c>
      <c r="B1597" s="814" t="s">
        <v>1740</v>
      </c>
      <c r="C1597" s="814" t="s">
        <v>1746</v>
      </c>
      <c r="D1597" s="815" t="s">
        <v>4046</v>
      </c>
      <c r="E1597" s="816" t="s">
        <v>1778</v>
      </c>
      <c r="F1597" s="814" t="s">
        <v>1741</v>
      </c>
      <c r="G1597" s="814" t="s">
        <v>2044</v>
      </c>
      <c r="H1597" s="814" t="s">
        <v>329</v>
      </c>
      <c r="I1597" s="814" t="s">
        <v>2045</v>
      </c>
      <c r="J1597" s="814" t="s">
        <v>1150</v>
      </c>
      <c r="K1597" s="814" t="s">
        <v>2046</v>
      </c>
      <c r="L1597" s="817">
        <v>140.97</v>
      </c>
      <c r="M1597" s="817">
        <v>1550.67</v>
      </c>
      <c r="N1597" s="814">
        <v>11</v>
      </c>
      <c r="O1597" s="818">
        <v>9</v>
      </c>
      <c r="P1597" s="817">
        <v>704.85</v>
      </c>
      <c r="Q1597" s="819">
        <v>0.45454545454545453</v>
      </c>
      <c r="R1597" s="814">
        <v>5</v>
      </c>
      <c r="S1597" s="819">
        <v>0.45454545454545453</v>
      </c>
      <c r="T1597" s="818">
        <v>3.5</v>
      </c>
      <c r="U1597" s="820">
        <v>0.3888888888888889</v>
      </c>
    </row>
    <row r="1598" spans="1:21" ht="14.45" customHeight="1" x14ac:dyDescent="0.2">
      <c r="A1598" s="813">
        <v>12</v>
      </c>
      <c r="B1598" s="814" t="s">
        <v>1740</v>
      </c>
      <c r="C1598" s="814" t="s">
        <v>1746</v>
      </c>
      <c r="D1598" s="815" t="s">
        <v>4046</v>
      </c>
      <c r="E1598" s="816" t="s">
        <v>1778</v>
      </c>
      <c r="F1598" s="814" t="s">
        <v>1741</v>
      </c>
      <c r="G1598" s="814" t="s">
        <v>1825</v>
      </c>
      <c r="H1598" s="814" t="s">
        <v>647</v>
      </c>
      <c r="I1598" s="814" t="s">
        <v>1676</v>
      </c>
      <c r="J1598" s="814" t="s">
        <v>1012</v>
      </c>
      <c r="K1598" s="814" t="s">
        <v>1016</v>
      </c>
      <c r="L1598" s="817">
        <v>0</v>
      </c>
      <c r="M1598" s="817">
        <v>0</v>
      </c>
      <c r="N1598" s="814">
        <v>5</v>
      </c>
      <c r="O1598" s="818">
        <v>5</v>
      </c>
      <c r="P1598" s="817"/>
      <c r="Q1598" s="819"/>
      <c r="R1598" s="814"/>
      <c r="S1598" s="819">
        <v>0</v>
      </c>
      <c r="T1598" s="818"/>
      <c r="U1598" s="820">
        <v>0</v>
      </c>
    </row>
    <row r="1599" spans="1:21" ht="14.45" customHeight="1" x14ac:dyDescent="0.2">
      <c r="A1599" s="813">
        <v>12</v>
      </c>
      <c r="B1599" s="814" t="s">
        <v>1740</v>
      </c>
      <c r="C1599" s="814" t="s">
        <v>1746</v>
      </c>
      <c r="D1599" s="815" t="s">
        <v>4046</v>
      </c>
      <c r="E1599" s="816" t="s">
        <v>1778</v>
      </c>
      <c r="F1599" s="814" t="s">
        <v>1741</v>
      </c>
      <c r="G1599" s="814" t="s">
        <v>2047</v>
      </c>
      <c r="H1599" s="814" t="s">
        <v>329</v>
      </c>
      <c r="I1599" s="814" t="s">
        <v>2050</v>
      </c>
      <c r="J1599" s="814" t="s">
        <v>2049</v>
      </c>
      <c r="K1599" s="814" t="s">
        <v>2051</v>
      </c>
      <c r="L1599" s="817">
        <v>2071.9899999999998</v>
      </c>
      <c r="M1599" s="817">
        <v>4143.9799999999996</v>
      </c>
      <c r="N1599" s="814">
        <v>2</v>
      </c>
      <c r="O1599" s="818">
        <v>1</v>
      </c>
      <c r="P1599" s="817">
        <v>4143.9799999999996</v>
      </c>
      <c r="Q1599" s="819">
        <v>1</v>
      </c>
      <c r="R1599" s="814">
        <v>2</v>
      </c>
      <c r="S1599" s="819">
        <v>1</v>
      </c>
      <c r="T1599" s="818">
        <v>1</v>
      </c>
      <c r="U1599" s="820">
        <v>1</v>
      </c>
    </row>
    <row r="1600" spans="1:21" ht="14.45" customHeight="1" x14ac:dyDescent="0.2">
      <c r="A1600" s="813">
        <v>12</v>
      </c>
      <c r="B1600" s="814" t="s">
        <v>1740</v>
      </c>
      <c r="C1600" s="814" t="s">
        <v>1746</v>
      </c>
      <c r="D1600" s="815" t="s">
        <v>4046</v>
      </c>
      <c r="E1600" s="816" t="s">
        <v>1778</v>
      </c>
      <c r="F1600" s="814" t="s">
        <v>1741</v>
      </c>
      <c r="G1600" s="814" t="s">
        <v>1796</v>
      </c>
      <c r="H1600" s="814" t="s">
        <v>329</v>
      </c>
      <c r="I1600" s="814" t="s">
        <v>1805</v>
      </c>
      <c r="J1600" s="814" t="s">
        <v>1272</v>
      </c>
      <c r="K1600" s="814" t="s">
        <v>1806</v>
      </c>
      <c r="L1600" s="817">
        <v>0</v>
      </c>
      <c r="M1600" s="817">
        <v>0</v>
      </c>
      <c r="N1600" s="814">
        <v>1</v>
      </c>
      <c r="O1600" s="818">
        <v>1</v>
      </c>
      <c r="P1600" s="817"/>
      <c r="Q1600" s="819"/>
      <c r="R1600" s="814"/>
      <c r="S1600" s="819">
        <v>0</v>
      </c>
      <c r="T1600" s="818"/>
      <c r="U1600" s="820">
        <v>0</v>
      </c>
    </row>
    <row r="1601" spans="1:21" ht="14.45" customHeight="1" x14ac:dyDescent="0.2">
      <c r="A1601" s="813">
        <v>12</v>
      </c>
      <c r="B1601" s="814" t="s">
        <v>1740</v>
      </c>
      <c r="C1601" s="814" t="s">
        <v>1746</v>
      </c>
      <c r="D1601" s="815" t="s">
        <v>4046</v>
      </c>
      <c r="E1601" s="816" t="s">
        <v>1778</v>
      </c>
      <c r="F1601" s="814" t="s">
        <v>1741</v>
      </c>
      <c r="G1601" s="814" t="s">
        <v>1796</v>
      </c>
      <c r="H1601" s="814" t="s">
        <v>329</v>
      </c>
      <c r="I1601" s="814" t="s">
        <v>2740</v>
      </c>
      <c r="J1601" s="814" t="s">
        <v>2056</v>
      </c>
      <c r="K1601" s="814" t="s">
        <v>2741</v>
      </c>
      <c r="L1601" s="817">
        <v>66.88</v>
      </c>
      <c r="M1601" s="817">
        <v>133.76</v>
      </c>
      <c r="N1601" s="814">
        <v>2</v>
      </c>
      <c r="O1601" s="818">
        <v>1</v>
      </c>
      <c r="P1601" s="817"/>
      <c r="Q1601" s="819">
        <v>0</v>
      </c>
      <c r="R1601" s="814"/>
      <c r="S1601" s="819">
        <v>0</v>
      </c>
      <c r="T1601" s="818"/>
      <c r="U1601" s="820">
        <v>0</v>
      </c>
    </row>
    <row r="1602" spans="1:21" ht="14.45" customHeight="1" x14ac:dyDescent="0.2">
      <c r="A1602" s="813">
        <v>12</v>
      </c>
      <c r="B1602" s="814" t="s">
        <v>1740</v>
      </c>
      <c r="C1602" s="814" t="s">
        <v>1746</v>
      </c>
      <c r="D1602" s="815" t="s">
        <v>4046</v>
      </c>
      <c r="E1602" s="816" t="s">
        <v>1778</v>
      </c>
      <c r="F1602" s="814" t="s">
        <v>1741</v>
      </c>
      <c r="G1602" s="814" t="s">
        <v>1796</v>
      </c>
      <c r="H1602" s="814" t="s">
        <v>329</v>
      </c>
      <c r="I1602" s="814" t="s">
        <v>1797</v>
      </c>
      <c r="J1602" s="814" t="s">
        <v>1798</v>
      </c>
      <c r="K1602" s="814" t="s">
        <v>1799</v>
      </c>
      <c r="L1602" s="817">
        <v>59.56</v>
      </c>
      <c r="M1602" s="817">
        <v>1369.8799999999997</v>
      </c>
      <c r="N1602" s="814">
        <v>23</v>
      </c>
      <c r="O1602" s="818">
        <v>22</v>
      </c>
      <c r="P1602" s="817">
        <v>357.36</v>
      </c>
      <c r="Q1602" s="819">
        <v>0.26086956521739135</v>
      </c>
      <c r="R1602" s="814">
        <v>6</v>
      </c>
      <c r="S1602" s="819">
        <v>0.2608695652173913</v>
      </c>
      <c r="T1602" s="818">
        <v>5.5</v>
      </c>
      <c r="U1602" s="820">
        <v>0.25</v>
      </c>
    </row>
    <row r="1603" spans="1:21" ht="14.45" customHeight="1" x14ac:dyDescent="0.2">
      <c r="A1603" s="813">
        <v>12</v>
      </c>
      <c r="B1603" s="814" t="s">
        <v>1740</v>
      </c>
      <c r="C1603" s="814" t="s">
        <v>1746</v>
      </c>
      <c r="D1603" s="815" t="s">
        <v>4046</v>
      </c>
      <c r="E1603" s="816" t="s">
        <v>1778</v>
      </c>
      <c r="F1603" s="814" t="s">
        <v>1741</v>
      </c>
      <c r="G1603" s="814" t="s">
        <v>1796</v>
      </c>
      <c r="H1603" s="814" t="s">
        <v>329</v>
      </c>
      <c r="I1603" s="814" t="s">
        <v>2352</v>
      </c>
      <c r="J1603" s="814" t="s">
        <v>1798</v>
      </c>
      <c r="K1603" s="814" t="s">
        <v>1799</v>
      </c>
      <c r="L1603" s="817">
        <v>59.56</v>
      </c>
      <c r="M1603" s="817">
        <v>178.68</v>
      </c>
      <c r="N1603" s="814">
        <v>3</v>
      </c>
      <c r="O1603" s="818">
        <v>3</v>
      </c>
      <c r="P1603" s="817"/>
      <c r="Q1603" s="819">
        <v>0</v>
      </c>
      <c r="R1603" s="814"/>
      <c r="S1603" s="819">
        <v>0</v>
      </c>
      <c r="T1603" s="818"/>
      <c r="U1603" s="820">
        <v>0</v>
      </c>
    </row>
    <row r="1604" spans="1:21" ht="14.45" customHeight="1" x14ac:dyDescent="0.2">
      <c r="A1604" s="813">
        <v>12</v>
      </c>
      <c r="B1604" s="814" t="s">
        <v>1740</v>
      </c>
      <c r="C1604" s="814" t="s">
        <v>1746</v>
      </c>
      <c r="D1604" s="815" t="s">
        <v>4046</v>
      </c>
      <c r="E1604" s="816" t="s">
        <v>1778</v>
      </c>
      <c r="F1604" s="814" t="s">
        <v>1741</v>
      </c>
      <c r="G1604" s="814" t="s">
        <v>1796</v>
      </c>
      <c r="H1604" s="814" t="s">
        <v>329</v>
      </c>
      <c r="I1604" s="814" t="s">
        <v>3632</v>
      </c>
      <c r="J1604" s="814" t="s">
        <v>1798</v>
      </c>
      <c r="K1604" s="814" t="s">
        <v>3633</v>
      </c>
      <c r="L1604" s="817">
        <v>311.33999999999997</v>
      </c>
      <c r="M1604" s="817">
        <v>622.67999999999995</v>
      </c>
      <c r="N1604" s="814">
        <v>2</v>
      </c>
      <c r="O1604" s="818">
        <v>1</v>
      </c>
      <c r="P1604" s="817">
        <v>622.67999999999995</v>
      </c>
      <c r="Q1604" s="819">
        <v>1</v>
      </c>
      <c r="R1604" s="814">
        <v>2</v>
      </c>
      <c r="S1604" s="819">
        <v>1</v>
      </c>
      <c r="T1604" s="818">
        <v>1</v>
      </c>
      <c r="U1604" s="820">
        <v>1</v>
      </c>
    </row>
    <row r="1605" spans="1:21" ht="14.45" customHeight="1" x14ac:dyDescent="0.2">
      <c r="A1605" s="813">
        <v>12</v>
      </c>
      <c r="B1605" s="814" t="s">
        <v>1740</v>
      </c>
      <c r="C1605" s="814" t="s">
        <v>1746</v>
      </c>
      <c r="D1605" s="815" t="s">
        <v>4046</v>
      </c>
      <c r="E1605" s="816" t="s">
        <v>1778</v>
      </c>
      <c r="F1605" s="814" t="s">
        <v>1741</v>
      </c>
      <c r="G1605" s="814" t="s">
        <v>2353</v>
      </c>
      <c r="H1605" s="814" t="s">
        <v>329</v>
      </c>
      <c r="I1605" s="814" t="s">
        <v>3634</v>
      </c>
      <c r="J1605" s="814" t="s">
        <v>3635</v>
      </c>
      <c r="K1605" s="814" t="s">
        <v>2363</v>
      </c>
      <c r="L1605" s="817">
        <v>0</v>
      </c>
      <c r="M1605" s="817">
        <v>0</v>
      </c>
      <c r="N1605" s="814">
        <v>1</v>
      </c>
      <c r="O1605" s="818">
        <v>1</v>
      </c>
      <c r="P1605" s="817"/>
      <c r="Q1605" s="819"/>
      <c r="R1605" s="814"/>
      <c r="S1605" s="819">
        <v>0</v>
      </c>
      <c r="T1605" s="818"/>
      <c r="U1605" s="820">
        <v>0</v>
      </c>
    </row>
    <row r="1606" spans="1:21" ht="14.45" customHeight="1" x14ac:dyDescent="0.2">
      <c r="A1606" s="813">
        <v>12</v>
      </c>
      <c r="B1606" s="814" t="s">
        <v>1740</v>
      </c>
      <c r="C1606" s="814" t="s">
        <v>1746</v>
      </c>
      <c r="D1606" s="815" t="s">
        <v>4046</v>
      </c>
      <c r="E1606" s="816" t="s">
        <v>1778</v>
      </c>
      <c r="F1606" s="814" t="s">
        <v>1741</v>
      </c>
      <c r="G1606" s="814" t="s">
        <v>2353</v>
      </c>
      <c r="H1606" s="814" t="s">
        <v>329</v>
      </c>
      <c r="I1606" s="814" t="s">
        <v>3636</v>
      </c>
      <c r="J1606" s="814" t="s">
        <v>2362</v>
      </c>
      <c r="K1606" s="814" t="s">
        <v>3637</v>
      </c>
      <c r="L1606" s="817">
        <v>0</v>
      </c>
      <c r="M1606" s="817">
        <v>0</v>
      </c>
      <c r="N1606" s="814">
        <v>3</v>
      </c>
      <c r="O1606" s="818">
        <v>1.5</v>
      </c>
      <c r="P1606" s="817">
        <v>0</v>
      </c>
      <c r="Q1606" s="819"/>
      <c r="R1606" s="814">
        <v>2</v>
      </c>
      <c r="S1606" s="819">
        <v>0.66666666666666663</v>
      </c>
      <c r="T1606" s="818">
        <v>0.5</v>
      </c>
      <c r="U1606" s="820">
        <v>0.33333333333333331</v>
      </c>
    </row>
    <row r="1607" spans="1:21" ht="14.45" customHeight="1" x14ac:dyDescent="0.2">
      <c r="A1607" s="813">
        <v>12</v>
      </c>
      <c r="B1607" s="814" t="s">
        <v>1740</v>
      </c>
      <c r="C1607" s="814" t="s">
        <v>1746</v>
      </c>
      <c r="D1607" s="815" t="s">
        <v>4046</v>
      </c>
      <c r="E1607" s="816" t="s">
        <v>1778</v>
      </c>
      <c r="F1607" s="814" t="s">
        <v>1741</v>
      </c>
      <c r="G1607" s="814" t="s">
        <v>2353</v>
      </c>
      <c r="H1607" s="814" t="s">
        <v>329</v>
      </c>
      <c r="I1607" s="814" t="s">
        <v>2745</v>
      </c>
      <c r="J1607" s="814" t="s">
        <v>2746</v>
      </c>
      <c r="K1607" s="814" t="s">
        <v>2358</v>
      </c>
      <c r="L1607" s="817">
        <v>0</v>
      </c>
      <c r="M1607" s="817">
        <v>0</v>
      </c>
      <c r="N1607" s="814">
        <v>1</v>
      </c>
      <c r="O1607" s="818">
        <v>1</v>
      </c>
      <c r="P1607" s="817"/>
      <c r="Q1607" s="819"/>
      <c r="R1607" s="814"/>
      <c r="S1607" s="819">
        <v>0</v>
      </c>
      <c r="T1607" s="818"/>
      <c r="U1607" s="820">
        <v>0</v>
      </c>
    </row>
    <row r="1608" spans="1:21" ht="14.45" customHeight="1" x14ac:dyDescent="0.2">
      <c r="A1608" s="813">
        <v>12</v>
      </c>
      <c r="B1608" s="814" t="s">
        <v>1740</v>
      </c>
      <c r="C1608" s="814" t="s">
        <v>1746</v>
      </c>
      <c r="D1608" s="815" t="s">
        <v>4046</v>
      </c>
      <c r="E1608" s="816" t="s">
        <v>1778</v>
      </c>
      <c r="F1608" s="814" t="s">
        <v>1741</v>
      </c>
      <c r="G1608" s="814" t="s">
        <v>2353</v>
      </c>
      <c r="H1608" s="814" t="s">
        <v>329</v>
      </c>
      <c r="I1608" s="814" t="s">
        <v>2361</v>
      </c>
      <c r="J1608" s="814" t="s">
        <v>2362</v>
      </c>
      <c r="K1608" s="814" t="s">
        <v>2363</v>
      </c>
      <c r="L1608" s="817">
        <v>0</v>
      </c>
      <c r="M1608" s="817">
        <v>0</v>
      </c>
      <c r="N1608" s="814">
        <v>2</v>
      </c>
      <c r="O1608" s="818">
        <v>1.5</v>
      </c>
      <c r="P1608" s="817"/>
      <c r="Q1608" s="819"/>
      <c r="R1608" s="814"/>
      <c r="S1608" s="819">
        <v>0</v>
      </c>
      <c r="T1608" s="818"/>
      <c r="U1608" s="820">
        <v>0</v>
      </c>
    </row>
    <row r="1609" spans="1:21" ht="14.45" customHeight="1" x14ac:dyDescent="0.2">
      <c r="A1609" s="813">
        <v>12</v>
      </c>
      <c r="B1609" s="814" t="s">
        <v>1740</v>
      </c>
      <c r="C1609" s="814" t="s">
        <v>1746</v>
      </c>
      <c r="D1609" s="815" t="s">
        <v>4046</v>
      </c>
      <c r="E1609" s="816" t="s">
        <v>1778</v>
      </c>
      <c r="F1609" s="814" t="s">
        <v>1741</v>
      </c>
      <c r="G1609" s="814" t="s">
        <v>2353</v>
      </c>
      <c r="H1609" s="814" t="s">
        <v>329</v>
      </c>
      <c r="I1609" s="814" t="s">
        <v>3638</v>
      </c>
      <c r="J1609" s="814" t="s">
        <v>2894</v>
      </c>
      <c r="K1609" s="814" t="s">
        <v>2790</v>
      </c>
      <c r="L1609" s="817">
        <v>0</v>
      </c>
      <c r="M1609" s="817">
        <v>0</v>
      </c>
      <c r="N1609" s="814">
        <v>1</v>
      </c>
      <c r="O1609" s="818">
        <v>1</v>
      </c>
      <c r="P1609" s="817"/>
      <c r="Q1609" s="819"/>
      <c r="R1609" s="814"/>
      <c r="S1609" s="819">
        <v>0</v>
      </c>
      <c r="T1609" s="818"/>
      <c r="U1609" s="820">
        <v>0</v>
      </c>
    </row>
    <row r="1610" spans="1:21" ht="14.45" customHeight="1" x14ac:dyDescent="0.2">
      <c r="A1610" s="813">
        <v>12</v>
      </c>
      <c r="B1610" s="814" t="s">
        <v>1740</v>
      </c>
      <c r="C1610" s="814" t="s">
        <v>1746</v>
      </c>
      <c r="D1610" s="815" t="s">
        <v>4046</v>
      </c>
      <c r="E1610" s="816" t="s">
        <v>1778</v>
      </c>
      <c r="F1610" s="814" t="s">
        <v>1741</v>
      </c>
      <c r="G1610" s="814" t="s">
        <v>2058</v>
      </c>
      <c r="H1610" s="814" t="s">
        <v>647</v>
      </c>
      <c r="I1610" s="814" t="s">
        <v>2059</v>
      </c>
      <c r="J1610" s="814" t="s">
        <v>2060</v>
      </c>
      <c r="K1610" s="814" t="s">
        <v>2061</v>
      </c>
      <c r="L1610" s="817">
        <v>251.16</v>
      </c>
      <c r="M1610" s="817">
        <v>502.32</v>
      </c>
      <c r="N1610" s="814">
        <v>2</v>
      </c>
      <c r="O1610" s="818">
        <v>2</v>
      </c>
      <c r="P1610" s="817">
        <v>251.16</v>
      </c>
      <c r="Q1610" s="819">
        <v>0.5</v>
      </c>
      <c r="R1610" s="814">
        <v>1</v>
      </c>
      <c r="S1610" s="819">
        <v>0.5</v>
      </c>
      <c r="T1610" s="818">
        <v>1</v>
      </c>
      <c r="U1610" s="820">
        <v>0.5</v>
      </c>
    </row>
    <row r="1611" spans="1:21" ht="14.45" customHeight="1" x14ac:dyDescent="0.2">
      <c r="A1611" s="813">
        <v>12</v>
      </c>
      <c r="B1611" s="814" t="s">
        <v>1740</v>
      </c>
      <c r="C1611" s="814" t="s">
        <v>1746</v>
      </c>
      <c r="D1611" s="815" t="s">
        <v>4046</v>
      </c>
      <c r="E1611" s="816" t="s">
        <v>1778</v>
      </c>
      <c r="F1611" s="814" t="s">
        <v>1741</v>
      </c>
      <c r="G1611" s="814" t="s">
        <v>2063</v>
      </c>
      <c r="H1611" s="814" t="s">
        <v>329</v>
      </c>
      <c r="I1611" s="814" t="s">
        <v>2064</v>
      </c>
      <c r="J1611" s="814" t="s">
        <v>2065</v>
      </c>
      <c r="K1611" s="814" t="s">
        <v>2066</v>
      </c>
      <c r="L1611" s="817">
        <v>149.55000000000001</v>
      </c>
      <c r="M1611" s="817">
        <v>149.55000000000001</v>
      </c>
      <c r="N1611" s="814">
        <v>1</v>
      </c>
      <c r="O1611" s="818">
        <v>1</v>
      </c>
      <c r="P1611" s="817">
        <v>149.55000000000001</v>
      </c>
      <c r="Q1611" s="819">
        <v>1</v>
      </c>
      <c r="R1611" s="814">
        <v>1</v>
      </c>
      <c r="S1611" s="819">
        <v>1</v>
      </c>
      <c r="T1611" s="818">
        <v>1</v>
      </c>
      <c r="U1611" s="820">
        <v>1</v>
      </c>
    </row>
    <row r="1612" spans="1:21" ht="14.45" customHeight="1" x14ac:dyDescent="0.2">
      <c r="A1612" s="813">
        <v>12</v>
      </c>
      <c r="B1612" s="814" t="s">
        <v>1740</v>
      </c>
      <c r="C1612" s="814" t="s">
        <v>1746</v>
      </c>
      <c r="D1612" s="815" t="s">
        <v>4046</v>
      </c>
      <c r="E1612" s="816" t="s">
        <v>1778</v>
      </c>
      <c r="F1612" s="814" t="s">
        <v>1741</v>
      </c>
      <c r="G1612" s="814" t="s">
        <v>2063</v>
      </c>
      <c r="H1612" s="814" t="s">
        <v>647</v>
      </c>
      <c r="I1612" s="814" t="s">
        <v>2067</v>
      </c>
      <c r="J1612" s="814" t="s">
        <v>819</v>
      </c>
      <c r="K1612" s="814" t="s">
        <v>2068</v>
      </c>
      <c r="L1612" s="817">
        <v>134.61000000000001</v>
      </c>
      <c r="M1612" s="817">
        <v>1076.8800000000001</v>
      </c>
      <c r="N1612" s="814">
        <v>8</v>
      </c>
      <c r="O1612" s="818">
        <v>8</v>
      </c>
      <c r="P1612" s="817">
        <v>538.44000000000005</v>
      </c>
      <c r="Q1612" s="819">
        <v>0.5</v>
      </c>
      <c r="R1612" s="814">
        <v>4</v>
      </c>
      <c r="S1612" s="819">
        <v>0.5</v>
      </c>
      <c r="T1612" s="818">
        <v>4</v>
      </c>
      <c r="U1612" s="820">
        <v>0.5</v>
      </c>
    </row>
    <row r="1613" spans="1:21" ht="14.45" customHeight="1" x14ac:dyDescent="0.2">
      <c r="A1613" s="813">
        <v>12</v>
      </c>
      <c r="B1613" s="814" t="s">
        <v>1740</v>
      </c>
      <c r="C1613" s="814" t="s">
        <v>1746</v>
      </c>
      <c r="D1613" s="815" t="s">
        <v>4046</v>
      </c>
      <c r="E1613" s="816" t="s">
        <v>1778</v>
      </c>
      <c r="F1613" s="814" t="s">
        <v>1741</v>
      </c>
      <c r="G1613" s="814" t="s">
        <v>1807</v>
      </c>
      <c r="H1613" s="814" t="s">
        <v>329</v>
      </c>
      <c r="I1613" s="814" t="s">
        <v>2072</v>
      </c>
      <c r="J1613" s="814" t="s">
        <v>2073</v>
      </c>
      <c r="K1613" s="814" t="s">
        <v>1810</v>
      </c>
      <c r="L1613" s="817">
        <v>659.9</v>
      </c>
      <c r="M1613" s="817">
        <v>1319.8</v>
      </c>
      <c r="N1613" s="814">
        <v>2</v>
      </c>
      <c r="O1613" s="818">
        <v>2</v>
      </c>
      <c r="P1613" s="817"/>
      <c r="Q1613" s="819">
        <v>0</v>
      </c>
      <c r="R1613" s="814"/>
      <c r="S1613" s="819">
        <v>0</v>
      </c>
      <c r="T1613" s="818"/>
      <c r="U1613" s="820">
        <v>0</v>
      </c>
    </row>
    <row r="1614" spans="1:21" ht="14.45" customHeight="1" x14ac:dyDescent="0.2">
      <c r="A1614" s="813">
        <v>12</v>
      </c>
      <c r="B1614" s="814" t="s">
        <v>1740</v>
      </c>
      <c r="C1614" s="814" t="s">
        <v>1746</v>
      </c>
      <c r="D1614" s="815" t="s">
        <v>4046</v>
      </c>
      <c r="E1614" s="816" t="s">
        <v>1778</v>
      </c>
      <c r="F1614" s="814" t="s">
        <v>1741</v>
      </c>
      <c r="G1614" s="814" t="s">
        <v>1807</v>
      </c>
      <c r="H1614" s="814" t="s">
        <v>329</v>
      </c>
      <c r="I1614" s="814" t="s">
        <v>2074</v>
      </c>
      <c r="J1614" s="814" t="s">
        <v>2073</v>
      </c>
      <c r="K1614" s="814" t="s">
        <v>1810</v>
      </c>
      <c r="L1614" s="817">
        <v>659.9</v>
      </c>
      <c r="M1614" s="817">
        <v>659.9</v>
      </c>
      <c r="N1614" s="814">
        <v>1</v>
      </c>
      <c r="O1614" s="818">
        <v>1</v>
      </c>
      <c r="P1614" s="817"/>
      <c r="Q1614" s="819">
        <v>0</v>
      </c>
      <c r="R1614" s="814"/>
      <c r="S1614" s="819">
        <v>0</v>
      </c>
      <c r="T1614" s="818"/>
      <c r="U1614" s="820">
        <v>0</v>
      </c>
    </row>
    <row r="1615" spans="1:21" ht="14.45" customHeight="1" x14ac:dyDescent="0.2">
      <c r="A1615" s="813">
        <v>12</v>
      </c>
      <c r="B1615" s="814" t="s">
        <v>1740</v>
      </c>
      <c r="C1615" s="814" t="s">
        <v>1746</v>
      </c>
      <c r="D1615" s="815" t="s">
        <v>4046</v>
      </c>
      <c r="E1615" s="816" t="s">
        <v>1778</v>
      </c>
      <c r="F1615" s="814" t="s">
        <v>1741</v>
      </c>
      <c r="G1615" s="814" t="s">
        <v>2549</v>
      </c>
      <c r="H1615" s="814" t="s">
        <v>647</v>
      </c>
      <c r="I1615" s="814" t="s">
        <v>1545</v>
      </c>
      <c r="J1615" s="814" t="s">
        <v>1546</v>
      </c>
      <c r="K1615" s="814" t="s">
        <v>1547</v>
      </c>
      <c r="L1615" s="817">
        <v>102.85</v>
      </c>
      <c r="M1615" s="817">
        <v>205.7</v>
      </c>
      <c r="N1615" s="814">
        <v>2</v>
      </c>
      <c r="O1615" s="818">
        <v>1</v>
      </c>
      <c r="P1615" s="817"/>
      <c r="Q1615" s="819">
        <v>0</v>
      </c>
      <c r="R1615" s="814"/>
      <c r="S1615" s="819">
        <v>0</v>
      </c>
      <c r="T1615" s="818"/>
      <c r="U1615" s="820">
        <v>0</v>
      </c>
    </row>
    <row r="1616" spans="1:21" ht="14.45" customHeight="1" x14ac:dyDescent="0.2">
      <c r="A1616" s="813">
        <v>12</v>
      </c>
      <c r="B1616" s="814" t="s">
        <v>1740</v>
      </c>
      <c r="C1616" s="814" t="s">
        <v>1746</v>
      </c>
      <c r="D1616" s="815" t="s">
        <v>4046</v>
      </c>
      <c r="E1616" s="816" t="s">
        <v>1778</v>
      </c>
      <c r="F1616" s="814" t="s">
        <v>1741</v>
      </c>
      <c r="G1616" s="814" t="s">
        <v>2372</v>
      </c>
      <c r="H1616" s="814" t="s">
        <v>329</v>
      </c>
      <c r="I1616" s="814" t="s">
        <v>2379</v>
      </c>
      <c r="J1616" s="814" t="s">
        <v>2380</v>
      </c>
      <c r="K1616" s="814" t="s">
        <v>2381</v>
      </c>
      <c r="L1616" s="817">
        <v>294.39</v>
      </c>
      <c r="M1616" s="817">
        <v>883.17</v>
      </c>
      <c r="N1616" s="814">
        <v>3</v>
      </c>
      <c r="O1616" s="818">
        <v>2</v>
      </c>
      <c r="P1616" s="817">
        <v>588.78</v>
      </c>
      <c r="Q1616" s="819">
        <v>0.66666666666666663</v>
      </c>
      <c r="R1616" s="814">
        <v>2</v>
      </c>
      <c r="S1616" s="819">
        <v>0.66666666666666663</v>
      </c>
      <c r="T1616" s="818">
        <v>1</v>
      </c>
      <c r="U1616" s="820">
        <v>0.5</v>
      </c>
    </row>
    <row r="1617" spans="1:21" ht="14.45" customHeight="1" x14ac:dyDescent="0.2">
      <c r="A1617" s="813">
        <v>12</v>
      </c>
      <c r="B1617" s="814" t="s">
        <v>1740</v>
      </c>
      <c r="C1617" s="814" t="s">
        <v>1746</v>
      </c>
      <c r="D1617" s="815" t="s">
        <v>4046</v>
      </c>
      <c r="E1617" s="816" t="s">
        <v>1778</v>
      </c>
      <c r="F1617" s="814" t="s">
        <v>1741</v>
      </c>
      <c r="G1617" s="814" t="s">
        <v>3639</v>
      </c>
      <c r="H1617" s="814" t="s">
        <v>647</v>
      </c>
      <c r="I1617" s="814" t="s">
        <v>3640</v>
      </c>
      <c r="J1617" s="814" t="s">
        <v>3641</v>
      </c>
      <c r="K1617" s="814" t="s">
        <v>3642</v>
      </c>
      <c r="L1617" s="817">
        <v>112.59</v>
      </c>
      <c r="M1617" s="817">
        <v>112.59</v>
      </c>
      <c r="N1617" s="814">
        <v>1</v>
      </c>
      <c r="O1617" s="818">
        <v>1</v>
      </c>
      <c r="P1617" s="817"/>
      <c r="Q1617" s="819">
        <v>0</v>
      </c>
      <c r="R1617" s="814"/>
      <c r="S1617" s="819">
        <v>0</v>
      </c>
      <c r="T1617" s="818"/>
      <c r="U1617" s="820">
        <v>0</v>
      </c>
    </row>
    <row r="1618" spans="1:21" ht="14.45" customHeight="1" x14ac:dyDescent="0.2">
      <c r="A1618" s="813">
        <v>12</v>
      </c>
      <c r="B1618" s="814" t="s">
        <v>1740</v>
      </c>
      <c r="C1618" s="814" t="s">
        <v>1746</v>
      </c>
      <c r="D1618" s="815" t="s">
        <v>4046</v>
      </c>
      <c r="E1618" s="816" t="s">
        <v>1778</v>
      </c>
      <c r="F1618" s="814" t="s">
        <v>1741</v>
      </c>
      <c r="G1618" s="814" t="s">
        <v>2751</v>
      </c>
      <c r="H1618" s="814" t="s">
        <v>329</v>
      </c>
      <c r="I1618" s="814" t="s">
        <v>2752</v>
      </c>
      <c r="J1618" s="814" t="s">
        <v>2753</v>
      </c>
      <c r="K1618" s="814" t="s">
        <v>2754</v>
      </c>
      <c r="L1618" s="817">
        <v>33.18</v>
      </c>
      <c r="M1618" s="817">
        <v>33.18</v>
      </c>
      <c r="N1618" s="814">
        <v>1</v>
      </c>
      <c r="O1618" s="818">
        <v>1</v>
      </c>
      <c r="P1618" s="817">
        <v>33.18</v>
      </c>
      <c r="Q1618" s="819">
        <v>1</v>
      </c>
      <c r="R1618" s="814">
        <v>1</v>
      </c>
      <c r="S1618" s="819">
        <v>1</v>
      </c>
      <c r="T1618" s="818">
        <v>1</v>
      </c>
      <c r="U1618" s="820">
        <v>1</v>
      </c>
    </row>
    <row r="1619" spans="1:21" ht="14.45" customHeight="1" x14ac:dyDescent="0.2">
      <c r="A1619" s="813">
        <v>12</v>
      </c>
      <c r="B1619" s="814" t="s">
        <v>1740</v>
      </c>
      <c r="C1619" s="814" t="s">
        <v>1746</v>
      </c>
      <c r="D1619" s="815" t="s">
        <v>4046</v>
      </c>
      <c r="E1619" s="816" t="s">
        <v>1778</v>
      </c>
      <c r="F1619" s="814" t="s">
        <v>1741</v>
      </c>
      <c r="G1619" s="814" t="s">
        <v>3597</v>
      </c>
      <c r="H1619" s="814" t="s">
        <v>329</v>
      </c>
      <c r="I1619" s="814" t="s">
        <v>3643</v>
      </c>
      <c r="J1619" s="814" t="s">
        <v>3644</v>
      </c>
      <c r="K1619" s="814" t="s">
        <v>3645</v>
      </c>
      <c r="L1619" s="817">
        <v>177.92</v>
      </c>
      <c r="M1619" s="817">
        <v>1957.12</v>
      </c>
      <c r="N1619" s="814">
        <v>11</v>
      </c>
      <c r="O1619" s="818">
        <v>5.5</v>
      </c>
      <c r="P1619" s="817">
        <v>1067.52</v>
      </c>
      <c r="Q1619" s="819">
        <v>0.54545454545454553</v>
      </c>
      <c r="R1619" s="814">
        <v>6</v>
      </c>
      <c r="S1619" s="819">
        <v>0.54545454545454541</v>
      </c>
      <c r="T1619" s="818">
        <v>2.5</v>
      </c>
      <c r="U1619" s="820">
        <v>0.45454545454545453</v>
      </c>
    </row>
    <row r="1620" spans="1:21" ht="14.45" customHeight="1" x14ac:dyDescent="0.2">
      <c r="A1620" s="813">
        <v>12</v>
      </c>
      <c r="B1620" s="814" t="s">
        <v>1740</v>
      </c>
      <c r="C1620" s="814" t="s">
        <v>1746</v>
      </c>
      <c r="D1620" s="815" t="s">
        <v>4046</v>
      </c>
      <c r="E1620" s="816" t="s">
        <v>1778</v>
      </c>
      <c r="F1620" s="814" t="s">
        <v>1741</v>
      </c>
      <c r="G1620" s="814" t="s">
        <v>3597</v>
      </c>
      <c r="H1620" s="814" t="s">
        <v>329</v>
      </c>
      <c r="I1620" s="814" t="s">
        <v>3646</v>
      </c>
      <c r="J1620" s="814" t="s">
        <v>3644</v>
      </c>
      <c r="K1620" s="814" t="s">
        <v>3647</v>
      </c>
      <c r="L1620" s="817">
        <v>387.73</v>
      </c>
      <c r="M1620" s="817">
        <v>1163.19</v>
      </c>
      <c r="N1620" s="814">
        <v>3</v>
      </c>
      <c r="O1620" s="818">
        <v>2</v>
      </c>
      <c r="P1620" s="817">
        <v>775.46</v>
      </c>
      <c r="Q1620" s="819">
        <v>0.66666666666666663</v>
      </c>
      <c r="R1620" s="814">
        <v>2</v>
      </c>
      <c r="S1620" s="819">
        <v>0.66666666666666663</v>
      </c>
      <c r="T1620" s="818">
        <v>1.5</v>
      </c>
      <c r="U1620" s="820">
        <v>0.75</v>
      </c>
    </row>
    <row r="1621" spans="1:21" ht="14.45" customHeight="1" x14ac:dyDescent="0.2">
      <c r="A1621" s="813">
        <v>12</v>
      </c>
      <c r="B1621" s="814" t="s">
        <v>1740</v>
      </c>
      <c r="C1621" s="814" t="s">
        <v>1746</v>
      </c>
      <c r="D1621" s="815" t="s">
        <v>4046</v>
      </c>
      <c r="E1621" s="816" t="s">
        <v>1778</v>
      </c>
      <c r="F1621" s="814" t="s">
        <v>1741</v>
      </c>
      <c r="G1621" s="814" t="s">
        <v>2085</v>
      </c>
      <c r="H1621" s="814" t="s">
        <v>329</v>
      </c>
      <c r="I1621" s="814" t="s">
        <v>3648</v>
      </c>
      <c r="J1621" s="814" t="s">
        <v>2582</v>
      </c>
      <c r="K1621" s="814" t="s">
        <v>2580</v>
      </c>
      <c r="L1621" s="817">
        <v>0</v>
      </c>
      <c r="M1621" s="817">
        <v>0</v>
      </c>
      <c r="N1621" s="814">
        <v>1</v>
      </c>
      <c r="O1621" s="818">
        <v>1</v>
      </c>
      <c r="P1621" s="817"/>
      <c r="Q1621" s="819"/>
      <c r="R1621" s="814"/>
      <c r="S1621" s="819">
        <v>0</v>
      </c>
      <c r="T1621" s="818"/>
      <c r="U1621" s="820">
        <v>0</v>
      </c>
    </row>
    <row r="1622" spans="1:21" ht="14.45" customHeight="1" x14ac:dyDescent="0.2">
      <c r="A1622" s="813">
        <v>12</v>
      </c>
      <c r="B1622" s="814" t="s">
        <v>1740</v>
      </c>
      <c r="C1622" s="814" t="s">
        <v>1746</v>
      </c>
      <c r="D1622" s="815" t="s">
        <v>4046</v>
      </c>
      <c r="E1622" s="816" t="s">
        <v>1778</v>
      </c>
      <c r="F1622" s="814" t="s">
        <v>1741</v>
      </c>
      <c r="G1622" s="814" t="s">
        <v>2090</v>
      </c>
      <c r="H1622" s="814" t="s">
        <v>329</v>
      </c>
      <c r="I1622" s="814" t="s">
        <v>2091</v>
      </c>
      <c r="J1622" s="814" t="s">
        <v>2092</v>
      </c>
      <c r="K1622" s="814" t="s">
        <v>2093</v>
      </c>
      <c r="L1622" s="817">
        <v>932.4</v>
      </c>
      <c r="M1622" s="817">
        <v>932.4</v>
      </c>
      <c r="N1622" s="814">
        <v>1</v>
      </c>
      <c r="O1622" s="818">
        <v>1</v>
      </c>
      <c r="P1622" s="817">
        <v>932.4</v>
      </c>
      <c r="Q1622" s="819">
        <v>1</v>
      </c>
      <c r="R1622" s="814">
        <v>1</v>
      </c>
      <c r="S1622" s="819">
        <v>1</v>
      </c>
      <c r="T1622" s="818">
        <v>1</v>
      </c>
      <c r="U1622" s="820">
        <v>1</v>
      </c>
    </row>
    <row r="1623" spans="1:21" ht="14.45" customHeight="1" x14ac:dyDescent="0.2">
      <c r="A1623" s="813">
        <v>12</v>
      </c>
      <c r="B1623" s="814" t="s">
        <v>1740</v>
      </c>
      <c r="C1623" s="814" t="s">
        <v>1746</v>
      </c>
      <c r="D1623" s="815" t="s">
        <v>4046</v>
      </c>
      <c r="E1623" s="816" t="s">
        <v>1778</v>
      </c>
      <c r="F1623" s="814" t="s">
        <v>1741</v>
      </c>
      <c r="G1623" s="814" t="s">
        <v>2090</v>
      </c>
      <c r="H1623" s="814" t="s">
        <v>329</v>
      </c>
      <c r="I1623" s="814" t="s">
        <v>2390</v>
      </c>
      <c r="J1623" s="814" t="s">
        <v>2092</v>
      </c>
      <c r="K1623" s="814" t="s">
        <v>2391</v>
      </c>
      <c r="L1623" s="817">
        <v>1543.26</v>
      </c>
      <c r="M1623" s="817">
        <v>6173.04</v>
      </c>
      <c r="N1623" s="814">
        <v>4</v>
      </c>
      <c r="O1623" s="818">
        <v>4</v>
      </c>
      <c r="P1623" s="817">
        <v>4629.78</v>
      </c>
      <c r="Q1623" s="819">
        <v>0.75</v>
      </c>
      <c r="R1623" s="814">
        <v>3</v>
      </c>
      <c r="S1623" s="819">
        <v>0.75</v>
      </c>
      <c r="T1623" s="818">
        <v>3</v>
      </c>
      <c r="U1623" s="820">
        <v>0.75</v>
      </c>
    </row>
    <row r="1624" spans="1:21" ht="14.45" customHeight="1" x14ac:dyDescent="0.2">
      <c r="A1624" s="813">
        <v>12</v>
      </c>
      <c r="B1624" s="814" t="s">
        <v>1740</v>
      </c>
      <c r="C1624" s="814" t="s">
        <v>1746</v>
      </c>
      <c r="D1624" s="815" t="s">
        <v>4046</v>
      </c>
      <c r="E1624" s="816" t="s">
        <v>1778</v>
      </c>
      <c r="F1624" s="814" t="s">
        <v>1741</v>
      </c>
      <c r="G1624" s="814" t="s">
        <v>2095</v>
      </c>
      <c r="H1624" s="814" t="s">
        <v>329</v>
      </c>
      <c r="I1624" s="814" t="s">
        <v>2096</v>
      </c>
      <c r="J1624" s="814" t="s">
        <v>2097</v>
      </c>
      <c r="K1624" s="814" t="s">
        <v>2098</v>
      </c>
      <c r="L1624" s="817">
        <v>1392.75</v>
      </c>
      <c r="M1624" s="817">
        <v>8356.5</v>
      </c>
      <c r="N1624" s="814">
        <v>6</v>
      </c>
      <c r="O1624" s="818">
        <v>6</v>
      </c>
      <c r="P1624" s="817">
        <v>6963.75</v>
      </c>
      <c r="Q1624" s="819">
        <v>0.83333333333333337</v>
      </c>
      <c r="R1624" s="814">
        <v>5</v>
      </c>
      <c r="S1624" s="819">
        <v>0.83333333333333337</v>
      </c>
      <c r="T1624" s="818">
        <v>5</v>
      </c>
      <c r="U1624" s="820">
        <v>0.83333333333333337</v>
      </c>
    </row>
    <row r="1625" spans="1:21" ht="14.45" customHeight="1" x14ac:dyDescent="0.2">
      <c r="A1625" s="813">
        <v>12</v>
      </c>
      <c r="B1625" s="814" t="s">
        <v>1740</v>
      </c>
      <c r="C1625" s="814" t="s">
        <v>1746</v>
      </c>
      <c r="D1625" s="815" t="s">
        <v>4046</v>
      </c>
      <c r="E1625" s="816" t="s">
        <v>1778</v>
      </c>
      <c r="F1625" s="814" t="s">
        <v>1741</v>
      </c>
      <c r="G1625" s="814" t="s">
        <v>2095</v>
      </c>
      <c r="H1625" s="814" t="s">
        <v>329</v>
      </c>
      <c r="I1625" s="814" t="s">
        <v>2392</v>
      </c>
      <c r="J1625" s="814" t="s">
        <v>2097</v>
      </c>
      <c r="K1625" s="814" t="s">
        <v>2393</v>
      </c>
      <c r="L1625" s="817">
        <v>417.82</v>
      </c>
      <c r="M1625" s="817">
        <v>417.82</v>
      </c>
      <c r="N1625" s="814">
        <v>1</v>
      </c>
      <c r="O1625" s="818">
        <v>1</v>
      </c>
      <c r="P1625" s="817"/>
      <c r="Q1625" s="819">
        <v>0</v>
      </c>
      <c r="R1625" s="814"/>
      <c r="S1625" s="819">
        <v>0</v>
      </c>
      <c r="T1625" s="818"/>
      <c r="U1625" s="820">
        <v>0</v>
      </c>
    </row>
    <row r="1626" spans="1:21" ht="14.45" customHeight="1" x14ac:dyDescent="0.2">
      <c r="A1626" s="813">
        <v>12</v>
      </c>
      <c r="B1626" s="814" t="s">
        <v>1740</v>
      </c>
      <c r="C1626" s="814" t="s">
        <v>1746</v>
      </c>
      <c r="D1626" s="815" t="s">
        <v>4046</v>
      </c>
      <c r="E1626" s="816" t="s">
        <v>1778</v>
      </c>
      <c r="F1626" s="814" t="s">
        <v>1741</v>
      </c>
      <c r="G1626" s="814" t="s">
        <v>2099</v>
      </c>
      <c r="H1626" s="814" t="s">
        <v>329</v>
      </c>
      <c r="I1626" s="814" t="s">
        <v>2100</v>
      </c>
      <c r="J1626" s="814" t="s">
        <v>2101</v>
      </c>
      <c r="K1626" s="814" t="s">
        <v>2102</v>
      </c>
      <c r="L1626" s="817">
        <v>0</v>
      </c>
      <c r="M1626" s="817">
        <v>0</v>
      </c>
      <c r="N1626" s="814">
        <v>1</v>
      </c>
      <c r="O1626" s="818">
        <v>0.5</v>
      </c>
      <c r="P1626" s="817">
        <v>0</v>
      </c>
      <c r="Q1626" s="819"/>
      <c r="R1626" s="814">
        <v>1</v>
      </c>
      <c r="S1626" s="819">
        <v>1</v>
      </c>
      <c r="T1626" s="818">
        <v>0.5</v>
      </c>
      <c r="U1626" s="820">
        <v>1</v>
      </c>
    </row>
    <row r="1627" spans="1:21" ht="14.45" customHeight="1" x14ac:dyDescent="0.2">
      <c r="A1627" s="813">
        <v>12</v>
      </c>
      <c r="B1627" s="814" t="s">
        <v>1740</v>
      </c>
      <c r="C1627" s="814" t="s">
        <v>1746</v>
      </c>
      <c r="D1627" s="815" t="s">
        <v>4046</v>
      </c>
      <c r="E1627" s="816" t="s">
        <v>1778</v>
      </c>
      <c r="F1627" s="814" t="s">
        <v>1741</v>
      </c>
      <c r="G1627" s="814" t="s">
        <v>2103</v>
      </c>
      <c r="H1627" s="814" t="s">
        <v>329</v>
      </c>
      <c r="I1627" s="814" t="s">
        <v>2104</v>
      </c>
      <c r="J1627" s="814" t="s">
        <v>2105</v>
      </c>
      <c r="K1627" s="814" t="s">
        <v>2106</v>
      </c>
      <c r="L1627" s="817">
        <v>0</v>
      </c>
      <c r="M1627" s="817">
        <v>0</v>
      </c>
      <c r="N1627" s="814">
        <v>2</v>
      </c>
      <c r="O1627" s="818">
        <v>2</v>
      </c>
      <c r="P1627" s="817">
        <v>0</v>
      </c>
      <c r="Q1627" s="819"/>
      <c r="R1627" s="814">
        <v>1</v>
      </c>
      <c r="S1627" s="819">
        <v>0.5</v>
      </c>
      <c r="T1627" s="818">
        <v>1</v>
      </c>
      <c r="U1627" s="820">
        <v>0.5</v>
      </c>
    </row>
    <row r="1628" spans="1:21" ht="14.45" customHeight="1" x14ac:dyDescent="0.2">
      <c r="A1628" s="813">
        <v>12</v>
      </c>
      <c r="B1628" s="814" t="s">
        <v>1740</v>
      </c>
      <c r="C1628" s="814" t="s">
        <v>1746</v>
      </c>
      <c r="D1628" s="815" t="s">
        <v>4046</v>
      </c>
      <c r="E1628" s="816" t="s">
        <v>1778</v>
      </c>
      <c r="F1628" s="814" t="s">
        <v>1741</v>
      </c>
      <c r="G1628" s="814" t="s">
        <v>2107</v>
      </c>
      <c r="H1628" s="814" t="s">
        <v>329</v>
      </c>
      <c r="I1628" s="814" t="s">
        <v>2108</v>
      </c>
      <c r="J1628" s="814" t="s">
        <v>2109</v>
      </c>
      <c r="K1628" s="814" t="s">
        <v>2110</v>
      </c>
      <c r="L1628" s="817">
        <v>2030.55</v>
      </c>
      <c r="M1628" s="817">
        <v>95435.85000000002</v>
      </c>
      <c r="N1628" s="814">
        <v>47</v>
      </c>
      <c r="O1628" s="818">
        <v>46</v>
      </c>
      <c r="P1628" s="817">
        <v>56855.400000000023</v>
      </c>
      <c r="Q1628" s="819">
        <v>0.59574468085106391</v>
      </c>
      <c r="R1628" s="814">
        <v>28</v>
      </c>
      <c r="S1628" s="819">
        <v>0.5957446808510638</v>
      </c>
      <c r="T1628" s="818">
        <v>27.5</v>
      </c>
      <c r="U1628" s="820">
        <v>0.59782608695652173</v>
      </c>
    </row>
    <row r="1629" spans="1:21" ht="14.45" customHeight="1" x14ac:dyDescent="0.2">
      <c r="A1629" s="813">
        <v>12</v>
      </c>
      <c r="B1629" s="814" t="s">
        <v>1740</v>
      </c>
      <c r="C1629" s="814" t="s">
        <v>1746</v>
      </c>
      <c r="D1629" s="815" t="s">
        <v>4046</v>
      </c>
      <c r="E1629" s="816" t="s">
        <v>1778</v>
      </c>
      <c r="F1629" s="814" t="s">
        <v>1741</v>
      </c>
      <c r="G1629" s="814" t="s">
        <v>2107</v>
      </c>
      <c r="H1629" s="814" t="s">
        <v>329</v>
      </c>
      <c r="I1629" s="814" t="s">
        <v>2111</v>
      </c>
      <c r="J1629" s="814" t="s">
        <v>2109</v>
      </c>
      <c r="K1629" s="814" t="s">
        <v>2112</v>
      </c>
      <c r="L1629" s="817">
        <v>1015.28</v>
      </c>
      <c r="M1629" s="817">
        <v>3045.84</v>
      </c>
      <c r="N1629" s="814">
        <v>3</v>
      </c>
      <c r="O1629" s="818">
        <v>3</v>
      </c>
      <c r="P1629" s="817">
        <v>1015.28</v>
      </c>
      <c r="Q1629" s="819">
        <v>0.33333333333333331</v>
      </c>
      <c r="R1629" s="814">
        <v>1</v>
      </c>
      <c r="S1629" s="819">
        <v>0.33333333333333331</v>
      </c>
      <c r="T1629" s="818">
        <v>1</v>
      </c>
      <c r="U1629" s="820">
        <v>0.33333333333333331</v>
      </c>
    </row>
    <row r="1630" spans="1:21" ht="14.45" customHeight="1" x14ac:dyDescent="0.2">
      <c r="A1630" s="813">
        <v>12</v>
      </c>
      <c r="B1630" s="814" t="s">
        <v>1740</v>
      </c>
      <c r="C1630" s="814" t="s">
        <v>1746</v>
      </c>
      <c r="D1630" s="815" t="s">
        <v>4046</v>
      </c>
      <c r="E1630" s="816" t="s">
        <v>1778</v>
      </c>
      <c r="F1630" s="814" t="s">
        <v>1741</v>
      </c>
      <c r="G1630" s="814" t="s">
        <v>2107</v>
      </c>
      <c r="H1630" s="814" t="s">
        <v>329</v>
      </c>
      <c r="I1630" s="814" t="s">
        <v>2394</v>
      </c>
      <c r="J1630" s="814" t="s">
        <v>2109</v>
      </c>
      <c r="K1630" s="814" t="s">
        <v>2395</v>
      </c>
      <c r="L1630" s="817">
        <v>290.08</v>
      </c>
      <c r="M1630" s="817">
        <v>290.08</v>
      </c>
      <c r="N1630" s="814">
        <v>1</v>
      </c>
      <c r="O1630" s="818">
        <v>1</v>
      </c>
      <c r="P1630" s="817"/>
      <c r="Q1630" s="819">
        <v>0</v>
      </c>
      <c r="R1630" s="814"/>
      <c r="S1630" s="819">
        <v>0</v>
      </c>
      <c r="T1630" s="818"/>
      <c r="U1630" s="820">
        <v>0</v>
      </c>
    </row>
    <row r="1631" spans="1:21" ht="14.45" customHeight="1" x14ac:dyDescent="0.2">
      <c r="A1631" s="813">
        <v>12</v>
      </c>
      <c r="B1631" s="814" t="s">
        <v>1740</v>
      </c>
      <c r="C1631" s="814" t="s">
        <v>1746</v>
      </c>
      <c r="D1631" s="815" t="s">
        <v>4046</v>
      </c>
      <c r="E1631" s="816" t="s">
        <v>1778</v>
      </c>
      <c r="F1631" s="814" t="s">
        <v>1741</v>
      </c>
      <c r="G1631" s="814" t="s">
        <v>1800</v>
      </c>
      <c r="H1631" s="814" t="s">
        <v>647</v>
      </c>
      <c r="I1631" s="814" t="s">
        <v>1591</v>
      </c>
      <c r="J1631" s="814" t="s">
        <v>1213</v>
      </c>
      <c r="K1631" s="814" t="s">
        <v>1592</v>
      </c>
      <c r="L1631" s="817">
        <v>154.36000000000001</v>
      </c>
      <c r="M1631" s="817">
        <v>771.80000000000007</v>
      </c>
      <c r="N1631" s="814">
        <v>5</v>
      </c>
      <c r="O1631" s="818">
        <v>5</v>
      </c>
      <c r="P1631" s="817">
        <v>308.72000000000003</v>
      </c>
      <c r="Q1631" s="819">
        <v>0.4</v>
      </c>
      <c r="R1631" s="814">
        <v>2</v>
      </c>
      <c r="S1631" s="819">
        <v>0.4</v>
      </c>
      <c r="T1631" s="818">
        <v>2</v>
      </c>
      <c r="U1631" s="820">
        <v>0.4</v>
      </c>
    </row>
    <row r="1632" spans="1:21" ht="14.45" customHeight="1" x14ac:dyDescent="0.2">
      <c r="A1632" s="813">
        <v>12</v>
      </c>
      <c r="B1632" s="814" t="s">
        <v>1740</v>
      </c>
      <c r="C1632" s="814" t="s">
        <v>1746</v>
      </c>
      <c r="D1632" s="815" t="s">
        <v>4046</v>
      </c>
      <c r="E1632" s="816" t="s">
        <v>1778</v>
      </c>
      <c r="F1632" s="814" t="s">
        <v>1741</v>
      </c>
      <c r="G1632" s="814" t="s">
        <v>1800</v>
      </c>
      <c r="H1632" s="814" t="s">
        <v>329</v>
      </c>
      <c r="I1632" s="814" t="s">
        <v>1811</v>
      </c>
      <c r="J1632" s="814" t="s">
        <v>1213</v>
      </c>
      <c r="K1632" s="814" t="s">
        <v>1812</v>
      </c>
      <c r="L1632" s="817">
        <v>225.06</v>
      </c>
      <c r="M1632" s="817">
        <v>2925.7799999999997</v>
      </c>
      <c r="N1632" s="814">
        <v>13</v>
      </c>
      <c r="O1632" s="818">
        <v>12</v>
      </c>
      <c r="P1632" s="817">
        <v>2475.66</v>
      </c>
      <c r="Q1632" s="819">
        <v>0.84615384615384615</v>
      </c>
      <c r="R1632" s="814">
        <v>11</v>
      </c>
      <c r="S1632" s="819">
        <v>0.84615384615384615</v>
      </c>
      <c r="T1632" s="818">
        <v>10</v>
      </c>
      <c r="U1632" s="820">
        <v>0.83333333333333337</v>
      </c>
    </row>
    <row r="1633" spans="1:21" ht="14.45" customHeight="1" x14ac:dyDescent="0.2">
      <c r="A1633" s="813">
        <v>12</v>
      </c>
      <c r="B1633" s="814" t="s">
        <v>1740</v>
      </c>
      <c r="C1633" s="814" t="s">
        <v>1746</v>
      </c>
      <c r="D1633" s="815" t="s">
        <v>4046</v>
      </c>
      <c r="E1633" s="816" t="s">
        <v>1778</v>
      </c>
      <c r="F1633" s="814" t="s">
        <v>1741</v>
      </c>
      <c r="G1633" s="814" t="s">
        <v>2118</v>
      </c>
      <c r="H1633" s="814" t="s">
        <v>329</v>
      </c>
      <c r="I1633" s="814" t="s">
        <v>2119</v>
      </c>
      <c r="J1633" s="814" t="s">
        <v>2120</v>
      </c>
      <c r="K1633" s="814" t="s">
        <v>2121</v>
      </c>
      <c r="L1633" s="817">
        <v>121.92</v>
      </c>
      <c r="M1633" s="817">
        <v>365.76</v>
      </c>
      <c r="N1633" s="814">
        <v>3</v>
      </c>
      <c r="O1633" s="818">
        <v>1</v>
      </c>
      <c r="P1633" s="817"/>
      <c r="Q1633" s="819">
        <v>0</v>
      </c>
      <c r="R1633" s="814"/>
      <c r="S1633" s="819">
        <v>0</v>
      </c>
      <c r="T1633" s="818"/>
      <c r="U1633" s="820">
        <v>0</v>
      </c>
    </row>
    <row r="1634" spans="1:21" ht="14.45" customHeight="1" x14ac:dyDescent="0.2">
      <c r="A1634" s="813">
        <v>12</v>
      </c>
      <c r="B1634" s="814" t="s">
        <v>1740</v>
      </c>
      <c r="C1634" s="814" t="s">
        <v>1746</v>
      </c>
      <c r="D1634" s="815" t="s">
        <v>4046</v>
      </c>
      <c r="E1634" s="816" t="s">
        <v>1778</v>
      </c>
      <c r="F1634" s="814" t="s">
        <v>1741</v>
      </c>
      <c r="G1634" s="814" t="s">
        <v>2118</v>
      </c>
      <c r="H1634" s="814" t="s">
        <v>329</v>
      </c>
      <c r="I1634" s="814" t="s">
        <v>2122</v>
      </c>
      <c r="J1634" s="814" t="s">
        <v>2120</v>
      </c>
      <c r="K1634" s="814" t="s">
        <v>2121</v>
      </c>
      <c r="L1634" s="817">
        <v>121.92</v>
      </c>
      <c r="M1634" s="817">
        <v>365.76</v>
      </c>
      <c r="N1634" s="814">
        <v>3</v>
      </c>
      <c r="O1634" s="818">
        <v>1</v>
      </c>
      <c r="P1634" s="817"/>
      <c r="Q1634" s="819">
        <v>0</v>
      </c>
      <c r="R1634" s="814"/>
      <c r="S1634" s="819">
        <v>0</v>
      </c>
      <c r="T1634" s="818"/>
      <c r="U1634" s="820">
        <v>0</v>
      </c>
    </row>
    <row r="1635" spans="1:21" ht="14.45" customHeight="1" x14ac:dyDescent="0.2">
      <c r="A1635" s="813">
        <v>12</v>
      </c>
      <c r="B1635" s="814" t="s">
        <v>1740</v>
      </c>
      <c r="C1635" s="814" t="s">
        <v>1746</v>
      </c>
      <c r="D1635" s="815" t="s">
        <v>4046</v>
      </c>
      <c r="E1635" s="816" t="s">
        <v>1778</v>
      </c>
      <c r="F1635" s="814" t="s">
        <v>1741</v>
      </c>
      <c r="G1635" s="814" t="s">
        <v>2123</v>
      </c>
      <c r="H1635" s="814" t="s">
        <v>329</v>
      </c>
      <c r="I1635" s="814" t="s">
        <v>3649</v>
      </c>
      <c r="J1635" s="814" t="s">
        <v>2125</v>
      </c>
      <c r="K1635" s="814" t="s">
        <v>3650</v>
      </c>
      <c r="L1635" s="817">
        <v>174.58</v>
      </c>
      <c r="M1635" s="817">
        <v>523.74</v>
      </c>
      <c r="N1635" s="814">
        <v>3</v>
      </c>
      <c r="O1635" s="818">
        <v>2</v>
      </c>
      <c r="P1635" s="817">
        <v>174.58</v>
      </c>
      <c r="Q1635" s="819">
        <v>0.33333333333333337</v>
      </c>
      <c r="R1635" s="814">
        <v>1</v>
      </c>
      <c r="S1635" s="819">
        <v>0.33333333333333331</v>
      </c>
      <c r="T1635" s="818">
        <v>1</v>
      </c>
      <c r="U1635" s="820">
        <v>0.5</v>
      </c>
    </row>
    <row r="1636" spans="1:21" ht="14.45" customHeight="1" x14ac:dyDescent="0.2">
      <c r="A1636" s="813">
        <v>12</v>
      </c>
      <c r="B1636" s="814" t="s">
        <v>1740</v>
      </c>
      <c r="C1636" s="814" t="s">
        <v>1746</v>
      </c>
      <c r="D1636" s="815" t="s">
        <v>4046</v>
      </c>
      <c r="E1636" s="816" t="s">
        <v>1778</v>
      </c>
      <c r="F1636" s="814" t="s">
        <v>1741</v>
      </c>
      <c r="G1636" s="814" t="s">
        <v>2123</v>
      </c>
      <c r="H1636" s="814" t="s">
        <v>329</v>
      </c>
      <c r="I1636" s="814" t="s">
        <v>2124</v>
      </c>
      <c r="J1636" s="814" t="s">
        <v>2125</v>
      </c>
      <c r="K1636" s="814" t="s">
        <v>2126</v>
      </c>
      <c r="L1636" s="817">
        <v>144.38999999999999</v>
      </c>
      <c r="M1636" s="817">
        <v>144.38999999999999</v>
      </c>
      <c r="N1636" s="814">
        <v>1</v>
      </c>
      <c r="O1636" s="818">
        <v>1</v>
      </c>
      <c r="P1636" s="817">
        <v>144.38999999999999</v>
      </c>
      <c r="Q1636" s="819">
        <v>1</v>
      </c>
      <c r="R1636" s="814">
        <v>1</v>
      </c>
      <c r="S1636" s="819">
        <v>1</v>
      </c>
      <c r="T1636" s="818">
        <v>1</v>
      </c>
      <c r="U1636" s="820">
        <v>1</v>
      </c>
    </row>
    <row r="1637" spans="1:21" ht="14.45" customHeight="1" x14ac:dyDescent="0.2">
      <c r="A1637" s="813">
        <v>12</v>
      </c>
      <c r="B1637" s="814" t="s">
        <v>1740</v>
      </c>
      <c r="C1637" s="814" t="s">
        <v>1746</v>
      </c>
      <c r="D1637" s="815" t="s">
        <v>4046</v>
      </c>
      <c r="E1637" s="816" t="s">
        <v>1778</v>
      </c>
      <c r="F1637" s="814" t="s">
        <v>1741</v>
      </c>
      <c r="G1637" s="814" t="s">
        <v>2123</v>
      </c>
      <c r="H1637" s="814" t="s">
        <v>329</v>
      </c>
      <c r="I1637" s="814" t="s">
        <v>2127</v>
      </c>
      <c r="J1637" s="814" t="s">
        <v>2125</v>
      </c>
      <c r="K1637" s="814" t="s">
        <v>2126</v>
      </c>
      <c r="L1637" s="817">
        <v>144.38999999999999</v>
      </c>
      <c r="M1637" s="817">
        <v>288.77999999999997</v>
      </c>
      <c r="N1637" s="814">
        <v>2</v>
      </c>
      <c r="O1637" s="818">
        <v>2</v>
      </c>
      <c r="P1637" s="817">
        <v>288.77999999999997</v>
      </c>
      <c r="Q1637" s="819">
        <v>1</v>
      </c>
      <c r="R1637" s="814">
        <v>2</v>
      </c>
      <c r="S1637" s="819">
        <v>1</v>
      </c>
      <c r="T1637" s="818">
        <v>2</v>
      </c>
      <c r="U1637" s="820">
        <v>1</v>
      </c>
    </row>
    <row r="1638" spans="1:21" ht="14.45" customHeight="1" x14ac:dyDescent="0.2">
      <c r="A1638" s="813">
        <v>12</v>
      </c>
      <c r="B1638" s="814" t="s">
        <v>1740</v>
      </c>
      <c r="C1638" s="814" t="s">
        <v>1746</v>
      </c>
      <c r="D1638" s="815" t="s">
        <v>4046</v>
      </c>
      <c r="E1638" s="816" t="s">
        <v>1778</v>
      </c>
      <c r="F1638" s="814" t="s">
        <v>1741</v>
      </c>
      <c r="G1638" s="814" t="s">
        <v>3651</v>
      </c>
      <c r="H1638" s="814" t="s">
        <v>329</v>
      </c>
      <c r="I1638" s="814" t="s">
        <v>3652</v>
      </c>
      <c r="J1638" s="814" t="s">
        <v>3653</v>
      </c>
      <c r="K1638" s="814" t="s">
        <v>3654</v>
      </c>
      <c r="L1638" s="817">
        <v>0</v>
      </c>
      <c r="M1638" s="817">
        <v>0</v>
      </c>
      <c r="N1638" s="814">
        <v>1</v>
      </c>
      <c r="O1638" s="818">
        <v>1</v>
      </c>
      <c r="P1638" s="817">
        <v>0</v>
      </c>
      <c r="Q1638" s="819"/>
      <c r="R1638" s="814">
        <v>1</v>
      </c>
      <c r="S1638" s="819">
        <v>1</v>
      </c>
      <c r="T1638" s="818">
        <v>1</v>
      </c>
      <c r="U1638" s="820">
        <v>1</v>
      </c>
    </row>
    <row r="1639" spans="1:21" ht="14.45" customHeight="1" x14ac:dyDescent="0.2">
      <c r="A1639" s="813">
        <v>12</v>
      </c>
      <c r="B1639" s="814" t="s">
        <v>1740</v>
      </c>
      <c r="C1639" s="814" t="s">
        <v>1746</v>
      </c>
      <c r="D1639" s="815" t="s">
        <v>4046</v>
      </c>
      <c r="E1639" s="816" t="s">
        <v>1778</v>
      </c>
      <c r="F1639" s="814" t="s">
        <v>1742</v>
      </c>
      <c r="G1639" s="814" t="s">
        <v>2128</v>
      </c>
      <c r="H1639" s="814" t="s">
        <v>329</v>
      </c>
      <c r="I1639" s="814" t="s">
        <v>2607</v>
      </c>
      <c r="J1639" s="814" t="s">
        <v>2016</v>
      </c>
      <c r="K1639" s="814"/>
      <c r="L1639" s="817">
        <v>0</v>
      </c>
      <c r="M1639" s="817">
        <v>0</v>
      </c>
      <c r="N1639" s="814">
        <v>1</v>
      </c>
      <c r="O1639" s="818">
        <v>1</v>
      </c>
      <c r="P1639" s="817">
        <v>0</v>
      </c>
      <c r="Q1639" s="819"/>
      <c r="R1639" s="814">
        <v>1</v>
      </c>
      <c r="S1639" s="819">
        <v>1</v>
      </c>
      <c r="T1639" s="818">
        <v>1</v>
      </c>
      <c r="U1639" s="820">
        <v>1</v>
      </c>
    </row>
    <row r="1640" spans="1:21" ht="14.45" customHeight="1" x14ac:dyDescent="0.2">
      <c r="A1640" s="813">
        <v>12</v>
      </c>
      <c r="B1640" s="814" t="s">
        <v>1740</v>
      </c>
      <c r="C1640" s="814" t="s">
        <v>1746</v>
      </c>
      <c r="D1640" s="815" t="s">
        <v>4046</v>
      </c>
      <c r="E1640" s="816" t="s">
        <v>1778</v>
      </c>
      <c r="F1640" s="814" t="s">
        <v>1742</v>
      </c>
      <c r="G1640" s="814" t="s">
        <v>2128</v>
      </c>
      <c r="H1640" s="814" t="s">
        <v>329</v>
      </c>
      <c r="I1640" s="814" t="s">
        <v>2672</v>
      </c>
      <c r="J1640" s="814" t="s">
        <v>2016</v>
      </c>
      <c r="K1640" s="814"/>
      <c r="L1640" s="817">
        <v>0</v>
      </c>
      <c r="M1640" s="817">
        <v>0</v>
      </c>
      <c r="N1640" s="814">
        <v>4</v>
      </c>
      <c r="O1640" s="818">
        <v>4</v>
      </c>
      <c r="P1640" s="817">
        <v>0</v>
      </c>
      <c r="Q1640" s="819"/>
      <c r="R1640" s="814">
        <v>3</v>
      </c>
      <c r="S1640" s="819">
        <v>0.75</v>
      </c>
      <c r="T1640" s="818">
        <v>3</v>
      </c>
      <c r="U1640" s="820">
        <v>0.75</v>
      </c>
    </row>
    <row r="1641" spans="1:21" ht="14.45" customHeight="1" x14ac:dyDescent="0.2">
      <c r="A1641" s="813">
        <v>12</v>
      </c>
      <c r="B1641" s="814" t="s">
        <v>1740</v>
      </c>
      <c r="C1641" s="814" t="s">
        <v>1746</v>
      </c>
      <c r="D1641" s="815" t="s">
        <v>4046</v>
      </c>
      <c r="E1641" s="816" t="s">
        <v>1778</v>
      </c>
      <c r="F1641" s="814" t="s">
        <v>1742</v>
      </c>
      <c r="G1641" s="814" t="s">
        <v>2128</v>
      </c>
      <c r="H1641" s="814" t="s">
        <v>329</v>
      </c>
      <c r="I1641" s="814" t="s">
        <v>3655</v>
      </c>
      <c r="J1641" s="814" t="s">
        <v>2016</v>
      </c>
      <c r="K1641" s="814"/>
      <c r="L1641" s="817">
        <v>0</v>
      </c>
      <c r="M1641" s="817">
        <v>0</v>
      </c>
      <c r="N1641" s="814">
        <v>2</v>
      </c>
      <c r="O1641" s="818">
        <v>2</v>
      </c>
      <c r="P1641" s="817">
        <v>0</v>
      </c>
      <c r="Q1641" s="819"/>
      <c r="R1641" s="814">
        <v>2</v>
      </c>
      <c r="S1641" s="819">
        <v>1</v>
      </c>
      <c r="T1641" s="818">
        <v>2</v>
      </c>
      <c r="U1641" s="820">
        <v>1</v>
      </c>
    </row>
    <row r="1642" spans="1:21" ht="14.45" customHeight="1" x14ac:dyDescent="0.2">
      <c r="A1642" s="813">
        <v>12</v>
      </c>
      <c r="B1642" s="814" t="s">
        <v>1740</v>
      </c>
      <c r="C1642" s="814" t="s">
        <v>1746</v>
      </c>
      <c r="D1642" s="815" t="s">
        <v>4046</v>
      </c>
      <c r="E1642" s="816" t="s">
        <v>1778</v>
      </c>
      <c r="F1642" s="814" t="s">
        <v>1743</v>
      </c>
      <c r="G1642" s="814" t="s">
        <v>2608</v>
      </c>
      <c r="H1642" s="814" t="s">
        <v>329</v>
      </c>
      <c r="I1642" s="814" t="s">
        <v>2818</v>
      </c>
      <c r="J1642" s="814" t="s">
        <v>2819</v>
      </c>
      <c r="K1642" s="814" t="s">
        <v>2820</v>
      </c>
      <c r="L1642" s="817">
        <v>599.44000000000005</v>
      </c>
      <c r="M1642" s="817">
        <v>599.44000000000005</v>
      </c>
      <c r="N1642" s="814">
        <v>1</v>
      </c>
      <c r="O1642" s="818">
        <v>1</v>
      </c>
      <c r="P1642" s="817">
        <v>599.44000000000005</v>
      </c>
      <c r="Q1642" s="819">
        <v>1</v>
      </c>
      <c r="R1642" s="814">
        <v>1</v>
      </c>
      <c r="S1642" s="819">
        <v>1</v>
      </c>
      <c r="T1642" s="818">
        <v>1</v>
      </c>
      <c r="U1642" s="820">
        <v>1</v>
      </c>
    </row>
    <row r="1643" spans="1:21" ht="14.45" customHeight="1" x14ac:dyDescent="0.2">
      <c r="A1643" s="813">
        <v>12</v>
      </c>
      <c r="B1643" s="814" t="s">
        <v>1740</v>
      </c>
      <c r="C1643" s="814" t="s">
        <v>1746</v>
      </c>
      <c r="D1643" s="815" t="s">
        <v>4046</v>
      </c>
      <c r="E1643" s="816" t="s">
        <v>1778</v>
      </c>
      <c r="F1643" s="814" t="s">
        <v>1743</v>
      </c>
      <c r="G1643" s="814" t="s">
        <v>2608</v>
      </c>
      <c r="H1643" s="814" t="s">
        <v>329</v>
      </c>
      <c r="I1643" s="814" t="s">
        <v>2612</v>
      </c>
      <c r="J1643" s="814" t="s">
        <v>2613</v>
      </c>
      <c r="K1643" s="814" t="s">
        <v>2614</v>
      </c>
      <c r="L1643" s="817">
        <v>198.07</v>
      </c>
      <c r="M1643" s="817">
        <v>792.28</v>
      </c>
      <c r="N1643" s="814">
        <v>4</v>
      </c>
      <c r="O1643" s="818">
        <v>1</v>
      </c>
      <c r="P1643" s="817">
        <v>792.28</v>
      </c>
      <c r="Q1643" s="819">
        <v>1</v>
      </c>
      <c r="R1643" s="814">
        <v>4</v>
      </c>
      <c r="S1643" s="819">
        <v>1</v>
      </c>
      <c r="T1643" s="818">
        <v>1</v>
      </c>
      <c r="U1643" s="820">
        <v>1</v>
      </c>
    </row>
    <row r="1644" spans="1:21" ht="14.45" customHeight="1" x14ac:dyDescent="0.2">
      <c r="A1644" s="813">
        <v>12</v>
      </c>
      <c r="B1644" s="814" t="s">
        <v>1740</v>
      </c>
      <c r="C1644" s="814" t="s">
        <v>1746</v>
      </c>
      <c r="D1644" s="815" t="s">
        <v>4046</v>
      </c>
      <c r="E1644" s="816" t="s">
        <v>1778</v>
      </c>
      <c r="F1644" s="814" t="s">
        <v>1743</v>
      </c>
      <c r="G1644" s="814" t="s">
        <v>2608</v>
      </c>
      <c r="H1644" s="814" t="s">
        <v>329</v>
      </c>
      <c r="I1644" s="814" t="s">
        <v>3072</v>
      </c>
      <c r="J1644" s="814" t="s">
        <v>3073</v>
      </c>
      <c r="K1644" s="814" t="s">
        <v>3074</v>
      </c>
      <c r="L1644" s="817">
        <v>1599.48</v>
      </c>
      <c r="M1644" s="817">
        <v>9596.880000000001</v>
      </c>
      <c r="N1644" s="814">
        <v>6</v>
      </c>
      <c r="O1644" s="818">
        <v>1</v>
      </c>
      <c r="P1644" s="817">
        <v>9596.880000000001</v>
      </c>
      <c r="Q1644" s="819">
        <v>1</v>
      </c>
      <c r="R1644" s="814">
        <v>6</v>
      </c>
      <c r="S1644" s="819">
        <v>1</v>
      </c>
      <c r="T1644" s="818">
        <v>1</v>
      </c>
      <c r="U1644" s="820">
        <v>1</v>
      </c>
    </row>
    <row r="1645" spans="1:21" ht="14.45" customHeight="1" x14ac:dyDescent="0.2">
      <c r="A1645" s="813">
        <v>12</v>
      </c>
      <c r="B1645" s="814" t="s">
        <v>1740</v>
      </c>
      <c r="C1645" s="814" t="s">
        <v>1746</v>
      </c>
      <c r="D1645" s="815" t="s">
        <v>4046</v>
      </c>
      <c r="E1645" s="816" t="s">
        <v>1778</v>
      </c>
      <c r="F1645" s="814" t="s">
        <v>1743</v>
      </c>
      <c r="G1645" s="814" t="s">
        <v>2608</v>
      </c>
      <c r="H1645" s="814" t="s">
        <v>329</v>
      </c>
      <c r="I1645" s="814" t="s">
        <v>2624</v>
      </c>
      <c r="J1645" s="814" t="s">
        <v>2625</v>
      </c>
      <c r="K1645" s="814" t="s">
        <v>2626</v>
      </c>
      <c r="L1645" s="817">
        <v>1158.6500000000001</v>
      </c>
      <c r="M1645" s="817">
        <v>6951.9000000000005</v>
      </c>
      <c r="N1645" s="814">
        <v>6</v>
      </c>
      <c r="O1645" s="818">
        <v>1</v>
      </c>
      <c r="P1645" s="817">
        <v>6951.9000000000005</v>
      </c>
      <c r="Q1645" s="819">
        <v>1</v>
      </c>
      <c r="R1645" s="814">
        <v>6</v>
      </c>
      <c r="S1645" s="819">
        <v>1</v>
      </c>
      <c r="T1645" s="818">
        <v>1</v>
      </c>
      <c r="U1645" s="820">
        <v>1</v>
      </c>
    </row>
    <row r="1646" spans="1:21" ht="14.45" customHeight="1" x14ac:dyDescent="0.2">
      <c r="A1646" s="813">
        <v>12</v>
      </c>
      <c r="B1646" s="814" t="s">
        <v>1740</v>
      </c>
      <c r="C1646" s="814" t="s">
        <v>1746</v>
      </c>
      <c r="D1646" s="815" t="s">
        <v>4046</v>
      </c>
      <c r="E1646" s="816" t="s">
        <v>1778</v>
      </c>
      <c r="F1646" s="814" t="s">
        <v>1743</v>
      </c>
      <c r="G1646" s="814" t="s">
        <v>2608</v>
      </c>
      <c r="H1646" s="814" t="s">
        <v>329</v>
      </c>
      <c r="I1646" s="814" t="s">
        <v>3503</v>
      </c>
      <c r="J1646" s="814" t="s">
        <v>3504</v>
      </c>
      <c r="K1646" s="814" t="s">
        <v>3505</v>
      </c>
      <c r="L1646" s="817">
        <v>1610</v>
      </c>
      <c r="M1646" s="817">
        <v>9660</v>
      </c>
      <c r="N1646" s="814">
        <v>6</v>
      </c>
      <c r="O1646" s="818">
        <v>1</v>
      </c>
      <c r="P1646" s="817">
        <v>9660</v>
      </c>
      <c r="Q1646" s="819">
        <v>1</v>
      </c>
      <c r="R1646" s="814">
        <v>6</v>
      </c>
      <c r="S1646" s="819">
        <v>1</v>
      </c>
      <c r="T1646" s="818">
        <v>1</v>
      </c>
      <c r="U1646" s="820">
        <v>1</v>
      </c>
    </row>
    <row r="1647" spans="1:21" ht="14.45" customHeight="1" x14ac:dyDescent="0.2">
      <c r="A1647" s="813">
        <v>12</v>
      </c>
      <c r="B1647" s="814" t="s">
        <v>1740</v>
      </c>
      <c r="C1647" s="814" t="s">
        <v>1746</v>
      </c>
      <c r="D1647" s="815" t="s">
        <v>4046</v>
      </c>
      <c r="E1647" s="816" t="s">
        <v>1778</v>
      </c>
      <c r="F1647" s="814" t="s">
        <v>1743</v>
      </c>
      <c r="G1647" s="814" t="s">
        <v>2608</v>
      </c>
      <c r="H1647" s="814" t="s">
        <v>329</v>
      </c>
      <c r="I1647" s="814" t="s">
        <v>3187</v>
      </c>
      <c r="J1647" s="814" t="s">
        <v>3188</v>
      </c>
      <c r="K1647" s="814" t="s">
        <v>3189</v>
      </c>
      <c r="L1647" s="817">
        <v>2894.18</v>
      </c>
      <c r="M1647" s="817">
        <v>17365.079999999998</v>
      </c>
      <c r="N1647" s="814">
        <v>6</v>
      </c>
      <c r="O1647" s="818">
        <v>1</v>
      </c>
      <c r="P1647" s="817">
        <v>17365.079999999998</v>
      </c>
      <c r="Q1647" s="819">
        <v>1</v>
      </c>
      <c r="R1647" s="814">
        <v>6</v>
      </c>
      <c r="S1647" s="819">
        <v>1</v>
      </c>
      <c r="T1647" s="818">
        <v>1</v>
      </c>
      <c r="U1647" s="820">
        <v>1</v>
      </c>
    </row>
    <row r="1648" spans="1:21" ht="14.45" customHeight="1" x14ac:dyDescent="0.2">
      <c r="A1648" s="813">
        <v>12</v>
      </c>
      <c r="B1648" s="814" t="s">
        <v>1740</v>
      </c>
      <c r="C1648" s="814" t="s">
        <v>1746</v>
      </c>
      <c r="D1648" s="815" t="s">
        <v>4046</v>
      </c>
      <c r="E1648" s="816" t="s">
        <v>1778</v>
      </c>
      <c r="F1648" s="814" t="s">
        <v>1743</v>
      </c>
      <c r="G1648" s="814" t="s">
        <v>1787</v>
      </c>
      <c r="H1648" s="814" t="s">
        <v>329</v>
      </c>
      <c r="I1648" s="814" t="s">
        <v>1788</v>
      </c>
      <c r="J1648" s="814" t="s">
        <v>1789</v>
      </c>
      <c r="K1648" s="814" t="s">
        <v>1790</v>
      </c>
      <c r="L1648" s="817">
        <v>168.55</v>
      </c>
      <c r="M1648" s="817">
        <v>43485.9</v>
      </c>
      <c r="N1648" s="814">
        <v>258</v>
      </c>
      <c r="O1648" s="818">
        <v>14</v>
      </c>
      <c r="P1648" s="817">
        <v>28316.400000000001</v>
      </c>
      <c r="Q1648" s="819">
        <v>0.65116279069767447</v>
      </c>
      <c r="R1648" s="814">
        <v>168</v>
      </c>
      <c r="S1648" s="819">
        <v>0.65116279069767447</v>
      </c>
      <c r="T1648" s="818">
        <v>9</v>
      </c>
      <c r="U1648" s="820">
        <v>0.6428571428571429</v>
      </c>
    </row>
    <row r="1649" spans="1:21" ht="14.45" customHeight="1" x14ac:dyDescent="0.2">
      <c r="A1649" s="813">
        <v>12</v>
      </c>
      <c r="B1649" s="814" t="s">
        <v>1740</v>
      </c>
      <c r="C1649" s="814" t="s">
        <v>1746</v>
      </c>
      <c r="D1649" s="815" t="s">
        <v>4046</v>
      </c>
      <c r="E1649" s="816" t="s">
        <v>1778</v>
      </c>
      <c r="F1649" s="814" t="s">
        <v>1743</v>
      </c>
      <c r="G1649" s="814" t="s">
        <v>1787</v>
      </c>
      <c r="H1649" s="814" t="s">
        <v>329</v>
      </c>
      <c r="I1649" s="814" t="s">
        <v>1826</v>
      </c>
      <c r="J1649" s="814" t="s">
        <v>1827</v>
      </c>
      <c r="K1649" s="814" t="s">
        <v>1828</v>
      </c>
      <c r="L1649" s="817">
        <v>146.71</v>
      </c>
      <c r="M1649" s="817">
        <v>21859.79</v>
      </c>
      <c r="N1649" s="814">
        <v>149</v>
      </c>
      <c r="O1649" s="818">
        <v>6</v>
      </c>
      <c r="P1649" s="817">
        <v>5428.27</v>
      </c>
      <c r="Q1649" s="819">
        <v>0.24832214765100671</v>
      </c>
      <c r="R1649" s="814">
        <v>37</v>
      </c>
      <c r="S1649" s="819">
        <v>0.24832214765100671</v>
      </c>
      <c r="T1649" s="818">
        <v>2</v>
      </c>
      <c r="U1649" s="820">
        <v>0.33333333333333331</v>
      </c>
    </row>
    <row r="1650" spans="1:21" ht="14.45" customHeight="1" x14ac:dyDescent="0.2">
      <c r="A1650" s="813">
        <v>12</v>
      </c>
      <c r="B1650" s="814" t="s">
        <v>1740</v>
      </c>
      <c r="C1650" s="814" t="s">
        <v>1746</v>
      </c>
      <c r="D1650" s="815" t="s">
        <v>4046</v>
      </c>
      <c r="E1650" s="816" t="s">
        <v>1778</v>
      </c>
      <c r="F1650" s="814" t="s">
        <v>1743</v>
      </c>
      <c r="G1650" s="814" t="s">
        <v>1787</v>
      </c>
      <c r="H1650" s="814" t="s">
        <v>329</v>
      </c>
      <c r="I1650" s="814" t="s">
        <v>2144</v>
      </c>
      <c r="J1650" s="814" t="s">
        <v>2145</v>
      </c>
      <c r="K1650" s="814" t="s">
        <v>2146</v>
      </c>
      <c r="L1650" s="817">
        <v>168.58</v>
      </c>
      <c r="M1650" s="817">
        <v>4045.92</v>
      </c>
      <c r="N1650" s="814">
        <v>24</v>
      </c>
      <c r="O1650" s="818">
        <v>2</v>
      </c>
      <c r="P1650" s="817">
        <v>1011.48</v>
      </c>
      <c r="Q1650" s="819">
        <v>0.25</v>
      </c>
      <c r="R1650" s="814">
        <v>6</v>
      </c>
      <c r="S1650" s="819">
        <v>0.25</v>
      </c>
      <c r="T1650" s="818">
        <v>1</v>
      </c>
      <c r="U1650" s="820">
        <v>0.5</v>
      </c>
    </row>
    <row r="1651" spans="1:21" ht="14.45" customHeight="1" x14ac:dyDescent="0.2">
      <c r="A1651" s="813">
        <v>12</v>
      </c>
      <c r="B1651" s="814" t="s">
        <v>1740</v>
      </c>
      <c r="C1651" s="814" t="s">
        <v>1746</v>
      </c>
      <c r="D1651" s="815" t="s">
        <v>4046</v>
      </c>
      <c r="E1651" s="816" t="s">
        <v>1778</v>
      </c>
      <c r="F1651" s="814" t="s">
        <v>1743</v>
      </c>
      <c r="G1651" s="814" t="s">
        <v>1787</v>
      </c>
      <c r="H1651" s="814" t="s">
        <v>329</v>
      </c>
      <c r="I1651" s="814" t="s">
        <v>3656</v>
      </c>
      <c r="J1651" s="814" t="s">
        <v>3657</v>
      </c>
      <c r="K1651" s="814" t="s">
        <v>3658</v>
      </c>
      <c r="L1651" s="817">
        <v>160.51</v>
      </c>
      <c r="M1651" s="817">
        <v>1444.59</v>
      </c>
      <c r="N1651" s="814">
        <v>9</v>
      </c>
      <c r="O1651" s="818">
        <v>1</v>
      </c>
      <c r="P1651" s="817"/>
      <c r="Q1651" s="819">
        <v>0</v>
      </c>
      <c r="R1651" s="814"/>
      <c r="S1651" s="819">
        <v>0</v>
      </c>
      <c r="T1651" s="818"/>
      <c r="U1651" s="820">
        <v>0</v>
      </c>
    </row>
    <row r="1652" spans="1:21" ht="14.45" customHeight="1" x14ac:dyDescent="0.2">
      <c r="A1652" s="813">
        <v>12</v>
      </c>
      <c r="B1652" s="814" t="s">
        <v>1740</v>
      </c>
      <c r="C1652" s="814" t="s">
        <v>1746</v>
      </c>
      <c r="D1652" s="815" t="s">
        <v>4046</v>
      </c>
      <c r="E1652" s="816" t="s">
        <v>1778</v>
      </c>
      <c r="F1652" s="814" t="s">
        <v>1743</v>
      </c>
      <c r="G1652" s="814" t="s">
        <v>1787</v>
      </c>
      <c r="H1652" s="814" t="s">
        <v>329</v>
      </c>
      <c r="I1652" s="814" t="s">
        <v>1816</v>
      </c>
      <c r="J1652" s="814" t="s">
        <v>1817</v>
      </c>
      <c r="K1652" s="814" t="s">
        <v>1818</v>
      </c>
      <c r="L1652" s="817">
        <v>494.5</v>
      </c>
      <c r="M1652" s="817">
        <v>1483.5</v>
      </c>
      <c r="N1652" s="814">
        <v>3</v>
      </c>
      <c r="O1652" s="818">
        <v>1</v>
      </c>
      <c r="P1652" s="817"/>
      <c r="Q1652" s="819">
        <v>0</v>
      </c>
      <c r="R1652" s="814"/>
      <c r="S1652" s="819">
        <v>0</v>
      </c>
      <c r="T1652" s="818"/>
      <c r="U1652" s="820">
        <v>0</v>
      </c>
    </row>
    <row r="1653" spans="1:21" ht="14.45" customHeight="1" x14ac:dyDescent="0.2">
      <c r="A1653" s="813">
        <v>12</v>
      </c>
      <c r="B1653" s="814" t="s">
        <v>1740</v>
      </c>
      <c r="C1653" s="814" t="s">
        <v>1746</v>
      </c>
      <c r="D1653" s="815" t="s">
        <v>4046</v>
      </c>
      <c r="E1653" s="816" t="s">
        <v>1778</v>
      </c>
      <c r="F1653" s="814" t="s">
        <v>1743</v>
      </c>
      <c r="G1653" s="814" t="s">
        <v>1787</v>
      </c>
      <c r="H1653" s="814" t="s">
        <v>329</v>
      </c>
      <c r="I1653" s="814" t="s">
        <v>1819</v>
      </c>
      <c r="J1653" s="814" t="s">
        <v>1820</v>
      </c>
      <c r="K1653" s="814" t="s">
        <v>1821</v>
      </c>
      <c r="L1653" s="817">
        <v>50.6</v>
      </c>
      <c r="M1653" s="817">
        <v>50.6</v>
      </c>
      <c r="N1653" s="814">
        <v>1</v>
      </c>
      <c r="O1653" s="818">
        <v>1</v>
      </c>
      <c r="P1653" s="817"/>
      <c r="Q1653" s="819">
        <v>0</v>
      </c>
      <c r="R1653" s="814"/>
      <c r="S1653" s="819">
        <v>0</v>
      </c>
      <c r="T1653" s="818"/>
      <c r="U1653" s="820">
        <v>0</v>
      </c>
    </row>
    <row r="1654" spans="1:21" ht="14.45" customHeight="1" x14ac:dyDescent="0.2">
      <c r="A1654" s="813">
        <v>12</v>
      </c>
      <c r="B1654" s="814" t="s">
        <v>1740</v>
      </c>
      <c r="C1654" s="814" t="s">
        <v>1746</v>
      </c>
      <c r="D1654" s="815" t="s">
        <v>4046</v>
      </c>
      <c r="E1654" s="816" t="s">
        <v>1778</v>
      </c>
      <c r="F1654" s="814" t="s">
        <v>1743</v>
      </c>
      <c r="G1654" s="814" t="s">
        <v>1787</v>
      </c>
      <c r="H1654" s="814" t="s">
        <v>329</v>
      </c>
      <c r="I1654" s="814" t="s">
        <v>2401</v>
      </c>
      <c r="J1654" s="814" t="s">
        <v>2402</v>
      </c>
      <c r="K1654" s="814" t="s">
        <v>2403</v>
      </c>
      <c r="L1654" s="817">
        <v>109.28</v>
      </c>
      <c r="M1654" s="817">
        <v>3496.96</v>
      </c>
      <c r="N1654" s="814">
        <v>32</v>
      </c>
      <c r="O1654" s="818">
        <v>1</v>
      </c>
      <c r="P1654" s="817">
        <v>3496.96</v>
      </c>
      <c r="Q1654" s="819">
        <v>1</v>
      </c>
      <c r="R1654" s="814">
        <v>32</v>
      </c>
      <c r="S1654" s="819">
        <v>1</v>
      </c>
      <c r="T1654" s="818">
        <v>1</v>
      </c>
      <c r="U1654" s="820">
        <v>1</v>
      </c>
    </row>
    <row r="1655" spans="1:21" ht="14.45" customHeight="1" x14ac:dyDescent="0.2">
      <c r="A1655" s="813">
        <v>12</v>
      </c>
      <c r="B1655" s="814" t="s">
        <v>1740</v>
      </c>
      <c r="C1655" s="814" t="s">
        <v>1746</v>
      </c>
      <c r="D1655" s="815" t="s">
        <v>4046</v>
      </c>
      <c r="E1655" s="816" t="s">
        <v>1778</v>
      </c>
      <c r="F1655" s="814" t="s">
        <v>1743</v>
      </c>
      <c r="G1655" s="814" t="s">
        <v>1787</v>
      </c>
      <c r="H1655" s="814" t="s">
        <v>329</v>
      </c>
      <c r="I1655" s="814" t="s">
        <v>2175</v>
      </c>
      <c r="J1655" s="814" t="s">
        <v>2176</v>
      </c>
      <c r="K1655" s="814" t="s">
        <v>2177</v>
      </c>
      <c r="L1655" s="817">
        <v>402.5</v>
      </c>
      <c r="M1655" s="817">
        <v>805</v>
      </c>
      <c r="N1655" s="814">
        <v>2</v>
      </c>
      <c r="O1655" s="818">
        <v>1</v>
      </c>
      <c r="P1655" s="817">
        <v>805</v>
      </c>
      <c r="Q1655" s="819">
        <v>1</v>
      </c>
      <c r="R1655" s="814">
        <v>2</v>
      </c>
      <c r="S1655" s="819">
        <v>1</v>
      </c>
      <c r="T1655" s="818">
        <v>1</v>
      </c>
      <c r="U1655" s="820">
        <v>1</v>
      </c>
    </row>
    <row r="1656" spans="1:21" ht="14.45" customHeight="1" x14ac:dyDescent="0.2">
      <c r="A1656" s="813">
        <v>12</v>
      </c>
      <c r="B1656" s="814" t="s">
        <v>1740</v>
      </c>
      <c r="C1656" s="814" t="s">
        <v>1746</v>
      </c>
      <c r="D1656" s="815" t="s">
        <v>4046</v>
      </c>
      <c r="E1656" s="816" t="s">
        <v>1778</v>
      </c>
      <c r="F1656" s="814" t="s">
        <v>1743</v>
      </c>
      <c r="G1656" s="814" t="s">
        <v>1787</v>
      </c>
      <c r="H1656" s="814" t="s">
        <v>329</v>
      </c>
      <c r="I1656" s="814" t="s">
        <v>3659</v>
      </c>
      <c r="J1656" s="814" t="s">
        <v>3660</v>
      </c>
      <c r="K1656" s="814" t="s">
        <v>3661</v>
      </c>
      <c r="L1656" s="817">
        <v>1483.5</v>
      </c>
      <c r="M1656" s="817">
        <v>8901</v>
      </c>
      <c r="N1656" s="814">
        <v>6</v>
      </c>
      <c r="O1656" s="818">
        <v>1</v>
      </c>
      <c r="P1656" s="817">
        <v>8901</v>
      </c>
      <c r="Q1656" s="819">
        <v>1</v>
      </c>
      <c r="R1656" s="814">
        <v>6</v>
      </c>
      <c r="S1656" s="819">
        <v>1</v>
      </c>
      <c r="T1656" s="818">
        <v>1</v>
      </c>
      <c r="U1656" s="820">
        <v>1</v>
      </c>
    </row>
    <row r="1657" spans="1:21" ht="14.45" customHeight="1" x14ac:dyDescent="0.2">
      <c r="A1657" s="813">
        <v>12</v>
      </c>
      <c r="B1657" s="814" t="s">
        <v>1740</v>
      </c>
      <c r="C1657" s="814" t="s">
        <v>1746</v>
      </c>
      <c r="D1657" s="815" t="s">
        <v>4046</v>
      </c>
      <c r="E1657" s="816" t="s">
        <v>1778</v>
      </c>
      <c r="F1657" s="814" t="s">
        <v>1743</v>
      </c>
      <c r="G1657" s="814" t="s">
        <v>1787</v>
      </c>
      <c r="H1657" s="814" t="s">
        <v>329</v>
      </c>
      <c r="I1657" s="814" t="s">
        <v>3662</v>
      </c>
      <c r="J1657" s="814" t="s">
        <v>3663</v>
      </c>
      <c r="K1657" s="814" t="s">
        <v>3664</v>
      </c>
      <c r="L1657" s="817">
        <v>160.51</v>
      </c>
      <c r="M1657" s="817">
        <v>1444.59</v>
      </c>
      <c r="N1657" s="814">
        <v>9</v>
      </c>
      <c r="O1657" s="818">
        <v>1</v>
      </c>
      <c r="P1657" s="817"/>
      <c r="Q1657" s="819">
        <v>0</v>
      </c>
      <c r="R1657" s="814"/>
      <c r="S1657" s="819">
        <v>0</v>
      </c>
      <c r="T1657" s="818"/>
      <c r="U1657" s="820">
        <v>0</v>
      </c>
    </row>
    <row r="1658" spans="1:21" ht="14.45" customHeight="1" x14ac:dyDescent="0.2">
      <c r="A1658" s="813">
        <v>12</v>
      </c>
      <c r="B1658" s="814" t="s">
        <v>1740</v>
      </c>
      <c r="C1658" s="814" t="s">
        <v>1746</v>
      </c>
      <c r="D1658" s="815" t="s">
        <v>4046</v>
      </c>
      <c r="E1658" s="816" t="s">
        <v>1778</v>
      </c>
      <c r="F1658" s="814" t="s">
        <v>1743</v>
      </c>
      <c r="G1658" s="814" t="s">
        <v>1787</v>
      </c>
      <c r="H1658" s="814" t="s">
        <v>329</v>
      </c>
      <c r="I1658" s="814" t="s">
        <v>3514</v>
      </c>
      <c r="J1658" s="814" t="s">
        <v>3515</v>
      </c>
      <c r="K1658" s="814" t="s">
        <v>3516</v>
      </c>
      <c r="L1658" s="817">
        <v>240.74</v>
      </c>
      <c r="M1658" s="817">
        <v>1444.44</v>
      </c>
      <c r="N1658" s="814">
        <v>6</v>
      </c>
      <c r="O1658" s="818">
        <v>1</v>
      </c>
      <c r="P1658" s="817">
        <v>1444.44</v>
      </c>
      <c r="Q1658" s="819">
        <v>1</v>
      </c>
      <c r="R1658" s="814">
        <v>6</v>
      </c>
      <c r="S1658" s="819">
        <v>1</v>
      </c>
      <c r="T1658" s="818">
        <v>1</v>
      </c>
      <c r="U1658" s="820">
        <v>1</v>
      </c>
    </row>
    <row r="1659" spans="1:21" ht="14.45" customHeight="1" x14ac:dyDescent="0.2">
      <c r="A1659" s="813">
        <v>12</v>
      </c>
      <c r="B1659" s="814" t="s">
        <v>1740</v>
      </c>
      <c r="C1659" s="814" t="s">
        <v>1746</v>
      </c>
      <c r="D1659" s="815" t="s">
        <v>4046</v>
      </c>
      <c r="E1659" s="816" t="s">
        <v>1778</v>
      </c>
      <c r="F1659" s="814" t="s">
        <v>1743</v>
      </c>
      <c r="G1659" s="814" t="s">
        <v>1787</v>
      </c>
      <c r="H1659" s="814" t="s">
        <v>329</v>
      </c>
      <c r="I1659" s="814" t="s">
        <v>2206</v>
      </c>
      <c r="J1659" s="814" t="s">
        <v>2204</v>
      </c>
      <c r="K1659" s="814" t="s">
        <v>2207</v>
      </c>
      <c r="L1659" s="817">
        <v>1483.5</v>
      </c>
      <c r="M1659" s="817">
        <v>31153.5</v>
      </c>
      <c r="N1659" s="814">
        <v>21</v>
      </c>
      <c r="O1659" s="818">
        <v>1</v>
      </c>
      <c r="P1659" s="817"/>
      <c r="Q1659" s="819">
        <v>0</v>
      </c>
      <c r="R1659" s="814"/>
      <c r="S1659" s="819">
        <v>0</v>
      </c>
      <c r="T1659" s="818"/>
      <c r="U1659" s="820">
        <v>0</v>
      </c>
    </row>
    <row r="1660" spans="1:21" ht="14.45" customHeight="1" x14ac:dyDescent="0.2">
      <c r="A1660" s="813">
        <v>12</v>
      </c>
      <c r="B1660" s="814" t="s">
        <v>1740</v>
      </c>
      <c r="C1660" s="814" t="s">
        <v>1746</v>
      </c>
      <c r="D1660" s="815" t="s">
        <v>4046</v>
      </c>
      <c r="E1660" s="816" t="s">
        <v>1778</v>
      </c>
      <c r="F1660" s="814" t="s">
        <v>1743</v>
      </c>
      <c r="G1660" s="814" t="s">
        <v>1787</v>
      </c>
      <c r="H1660" s="814" t="s">
        <v>329</v>
      </c>
      <c r="I1660" s="814" t="s">
        <v>3665</v>
      </c>
      <c r="J1660" s="814" t="s">
        <v>3666</v>
      </c>
      <c r="K1660" s="814" t="s">
        <v>3667</v>
      </c>
      <c r="L1660" s="817">
        <v>651.19000000000005</v>
      </c>
      <c r="M1660" s="817">
        <v>1953.5700000000002</v>
      </c>
      <c r="N1660" s="814">
        <v>3</v>
      </c>
      <c r="O1660" s="818">
        <v>1</v>
      </c>
      <c r="P1660" s="817"/>
      <c r="Q1660" s="819">
        <v>0</v>
      </c>
      <c r="R1660" s="814"/>
      <c r="S1660" s="819">
        <v>0</v>
      </c>
      <c r="T1660" s="818"/>
      <c r="U1660" s="820">
        <v>0</v>
      </c>
    </row>
    <row r="1661" spans="1:21" ht="14.45" customHeight="1" x14ac:dyDescent="0.2">
      <c r="A1661" s="813">
        <v>12</v>
      </c>
      <c r="B1661" s="814" t="s">
        <v>1740</v>
      </c>
      <c r="C1661" s="814" t="s">
        <v>1746</v>
      </c>
      <c r="D1661" s="815" t="s">
        <v>4046</v>
      </c>
      <c r="E1661" s="816" t="s">
        <v>1778</v>
      </c>
      <c r="F1661" s="814" t="s">
        <v>1743</v>
      </c>
      <c r="G1661" s="814" t="s">
        <v>1787</v>
      </c>
      <c r="H1661" s="814" t="s">
        <v>329</v>
      </c>
      <c r="I1661" s="814" t="s">
        <v>3535</v>
      </c>
      <c r="J1661" s="814" t="s">
        <v>3536</v>
      </c>
      <c r="K1661" s="814" t="s">
        <v>3537</v>
      </c>
      <c r="L1661" s="817">
        <v>262.67</v>
      </c>
      <c r="M1661" s="817">
        <v>4202.72</v>
      </c>
      <c r="N1661" s="814">
        <v>16</v>
      </c>
      <c r="O1661" s="818">
        <v>1</v>
      </c>
      <c r="P1661" s="817"/>
      <c r="Q1661" s="819">
        <v>0</v>
      </c>
      <c r="R1661" s="814"/>
      <c r="S1661" s="819">
        <v>0</v>
      </c>
      <c r="T1661" s="818"/>
      <c r="U1661" s="820">
        <v>0</v>
      </c>
    </row>
    <row r="1662" spans="1:21" ht="14.45" customHeight="1" x14ac:dyDescent="0.2">
      <c r="A1662" s="813">
        <v>12</v>
      </c>
      <c r="B1662" s="814" t="s">
        <v>1740</v>
      </c>
      <c r="C1662" s="814" t="s">
        <v>1746</v>
      </c>
      <c r="D1662" s="815" t="s">
        <v>4046</v>
      </c>
      <c r="E1662" s="816" t="s">
        <v>1778</v>
      </c>
      <c r="F1662" s="814" t="s">
        <v>1743</v>
      </c>
      <c r="G1662" s="814" t="s">
        <v>1787</v>
      </c>
      <c r="H1662" s="814" t="s">
        <v>329</v>
      </c>
      <c r="I1662" s="814" t="s">
        <v>3668</v>
      </c>
      <c r="J1662" s="814" t="s">
        <v>3666</v>
      </c>
      <c r="K1662" s="814" t="s">
        <v>3669</v>
      </c>
      <c r="L1662" s="817">
        <v>651.19000000000005</v>
      </c>
      <c r="M1662" s="817">
        <v>1302.3800000000001</v>
      </c>
      <c r="N1662" s="814">
        <v>2</v>
      </c>
      <c r="O1662" s="818">
        <v>1</v>
      </c>
      <c r="P1662" s="817"/>
      <c r="Q1662" s="819">
        <v>0</v>
      </c>
      <c r="R1662" s="814"/>
      <c r="S1662" s="819">
        <v>0</v>
      </c>
      <c r="T1662" s="818"/>
      <c r="U1662" s="820">
        <v>0</v>
      </c>
    </row>
    <row r="1663" spans="1:21" ht="14.45" customHeight="1" x14ac:dyDescent="0.2">
      <c r="A1663" s="813">
        <v>12</v>
      </c>
      <c r="B1663" s="814" t="s">
        <v>1740</v>
      </c>
      <c r="C1663" s="814" t="s">
        <v>1746</v>
      </c>
      <c r="D1663" s="815" t="s">
        <v>4046</v>
      </c>
      <c r="E1663" s="816" t="s">
        <v>1778</v>
      </c>
      <c r="F1663" s="814" t="s">
        <v>1743</v>
      </c>
      <c r="G1663" s="814" t="s">
        <v>1787</v>
      </c>
      <c r="H1663" s="814" t="s">
        <v>329</v>
      </c>
      <c r="I1663" s="814" t="s">
        <v>3670</v>
      </c>
      <c r="J1663" s="814" t="s">
        <v>3671</v>
      </c>
      <c r="K1663" s="814" t="s">
        <v>3672</v>
      </c>
      <c r="L1663" s="817">
        <v>412.77</v>
      </c>
      <c r="M1663" s="817">
        <v>4127.7</v>
      </c>
      <c r="N1663" s="814">
        <v>10</v>
      </c>
      <c r="O1663" s="818">
        <v>1</v>
      </c>
      <c r="P1663" s="817"/>
      <c r="Q1663" s="819">
        <v>0</v>
      </c>
      <c r="R1663" s="814"/>
      <c r="S1663" s="819">
        <v>0</v>
      </c>
      <c r="T1663" s="818"/>
      <c r="U1663" s="820">
        <v>0</v>
      </c>
    </row>
    <row r="1664" spans="1:21" ht="14.45" customHeight="1" x14ac:dyDescent="0.2">
      <c r="A1664" s="813">
        <v>12</v>
      </c>
      <c r="B1664" s="814" t="s">
        <v>1740</v>
      </c>
      <c r="C1664" s="814" t="s">
        <v>1746</v>
      </c>
      <c r="D1664" s="815" t="s">
        <v>4046</v>
      </c>
      <c r="E1664" s="816" t="s">
        <v>1780</v>
      </c>
      <c r="F1664" s="814" t="s">
        <v>1741</v>
      </c>
      <c r="G1664" s="814" t="s">
        <v>1853</v>
      </c>
      <c r="H1664" s="814" t="s">
        <v>329</v>
      </c>
      <c r="I1664" s="814" t="s">
        <v>1854</v>
      </c>
      <c r="J1664" s="814" t="s">
        <v>1855</v>
      </c>
      <c r="K1664" s="814" t="s">
        <v>1856</v>
      </c>
      <c r="L1664" s="817">
        <v>0</v>
      </c>
      <c r="M1664" s="817">
        <v>0</v>
      </c>
      <c r="N1664" s="814">
        <v>8</v>
      </c>
      <c r="O1664" s="818">
        <v>2</v>
      </c>
      <c r="P1664" s="817">
        <v>0</v>
      </c>
      <c r="Q1664" s="819"/>
      <c r="R1664" s="814">
        <v>8</v>
      </c>
      <c r="S1664" s="819">
        <v>1</v>
      </c>
      <c r="T1664" s="818">
        <v>2</v>
      </c>
      <c r="U1664" s="820">
        <v>1</v>
      </c>
    </row>
    <row r="1665" spans="1:21" ht="14.45" customHeight="1" x14ac:dyDescent="0.2">
      <c r="A1665" s="813">
        <v>12</v>
      </c>
      <c r="B1665" s="814" t="s">
        <v>1740</v>
      </c>
      <c r="C1665" s="814" t="s">
        <v>1746</v>
      </c>
      <c r="D1665" s="815" t="s">
        <v>4046</v>
      </c>
      <c r="E1665" s="816" t="s">
        <v>1780</v>
      </c>
      <c r="F1665" s="814" t="s">
        <v>1741</v>
      </c>
      <c r="G1665" s="814" t="s">
        <v>1853</v>
      </c>
      <c r="H1665" s="814" t="s">
        <v>329</v>
      </c>
      <c r="I1665" s="814" t="s">
        <v>2266</v>
      </c>
      <c r="J1665" s="814" t="s">
        <v>2267</v>
      </c>
      <c r="K1665" s="814" t="s">
        <v>2268</v>
      </c>
      <c r="L1665" s="817">
        <v>0</v>
      </c>
      <c r="M1665" s="817">
        <v>0</v>
      </c>
      <c r="N1665" s="814">
        <v>4</v>
      </c>
      <c r="O1665" s="818">
        <v>3</v>
      </c>
      <c r="P1665" s="817">
        <v>0</v>
      </c>
      <c r="Q1665" s="819"/>
      <c r="R1665" s="814">
        <v>3</v>
      </c>
      <c r="S1665" s="819">
        <v>0.75</v>
      </c>
      <c r="T1665" s="818">
        <v>2</v>
      </c>
      <c r="U1665" s="820">
        <v>0.66666666666666663</v>
      </c>
    </row>
    <row r="1666" spans="1:21" ht="14.45" customHeight="1" x14ac:dyDescent="0.2">
      <c r="A1666" s="813">
        <v>12</v>
      </c>
      <c r="B1666" s="814" t="s">
        <v>1740</v>
      </c>
      <c r="C1666" s="814" t="s">
        <v>1746</v>
      </c>
      <c r="D1666" s="815" t="s">
        <v>4046</v>
      </c>
      <c r="E1666" s="816" t="s">
        <v>1780</v>
      </c>
      <c r="F1666" s="814" t="s">
        <v>1741</v>
      </c>
      <c r="G1666" s="814" t="s">
        <v>1862</v>
      </c>
      <c r="H1666" s="814" t="s">
        <v>647</v>
      </c>
      <c r="I1666" s="814" t="s">
        <v>1863</v>
      </c>
      <c r="J1666" s="814" t="s">
        <v>1864</v>
      </c>
      <c r="K1666" s="814" t="s">
        <v>1865</v>
      </c>
      <c r="L1666" s="817">
        <v>56.06</v>
      </c>
      <c r="M1666" s="817">
        <v>392.42</v>
      </c>
      <c r="N1666" s="814">
        <v>7</v>
      </c>
      <c r="O1666" s="818">
        <v>2.5</v>
      </c>
      <c r="P1666" s="817">
        <v>392.42</v>
      </c>
      <c r="Q1666" s="819">
        <v>1</v>
      </c>
      <c r="R1666" s="814">
        <v>7</v>
      </c>
      <c r="S1666" s="819">
        <v>1</v>
      </c>
      <c r="T1666" s="818">
        <v>2.5</v>
      </c>
      <c r="U1666" s="820">
        <v>1</v>
      </c>
    </row>
    <row r="1667" spans="1:21" ht="14.45" customHeight="1" x14ac:dyDescent="0.2">
      <c r="A1667" s="813">
        <v>12</v>
      </c>
      <c r="B1667" s="814" t="s">
        <v>1740</v>
      </c>
      <c r="C1667" s="814" t="s">
        <v>1746</v>
      </c>
      <c r="D1667" s="815" t="s">
        <v>4046</v>
      </c>
      <c r="E1667" s="816" t="s">
        <v>1780</v>
      </c>
      <c r="F1667" s="814" t="s">
        <v>1741</v>
      </c>
      <c r="G1667" s="814" t="s">
        <v>1866</v>
      </c>
      <c r="H1667" s="814" t="s">
        <v>329</v>
      </c>
      <c r="I1667" s="814" t="s">
        <v>1867</v>
      </c>
      <c r="J1667" s="814" t="s">
        <v>1868</v>
      </c>
      <c r="K1667" s="814" t="s">
        <v>1869</v>
      </c>
      <c r="L1667" s="817">
        <v>55.95</v>
      </c>
      <c r="M1667" s="817">
        <v>335.70000000000005</v>
      </c>
      <c r="N1667" s="814">
        <v>6</v>
      </c>
      <c r="O1667" s="818">
        <v>0.5</v>
      </c>
      <c r="P1667" s="817"/>
      <c r="Q1667" s="819">
        <v>0</v>
      </c>
      <c r="R1667" s="814"/>
      <c r="S1667" s="819">
        <v>0</v>
      </c>
      <c r="T1667" s="818"/>
      <c r="U1667" s="820">
        <v>0</v>
      </c>
    </row>
    <row r="1668" spans="1:21" ht="14.45" customHeight="1" x14ac:dyDescent="0.2">
      <c r="A1668" s="813">
        <v>12</v>
      </c>
      <c r="B1668" s="814" t="s">
        <v>1740</v>
      </c>
      <c r="C1668" s="814" t="s">
        <v>1746</v>
      </c>
      <c r="D1668" s="815" t="s">
        <v>4046</v>
      </c>
      <c r="E1668" s="816" t="s">
        <v>1780</v>
      </c>
      <c r="F1668" s="814" t="s">
        <v>1741</v>
      </c>
      <c r="G1668" s="814" t="s">
        <v>1866</v>
      </c>
      <c r="H1668" s="814" t="s">
        <v>329</v>
      </c>
      <c r="I1668" s="814" t="s">
        <v>1870</v>
      </c>
      <c r="J1668" s="814" t="s">
        <v>1868</v>
      </c>
      <c r="K1668" s="814" t="s">
        <v>1871</v>
      </c>
      <c r="L1668" s="817">
        <v>128.55000000000001</v>
      </c>
      <c r="M1668" s="817">
        <v>1671.15</v>
      </c>
      <c r="N1668" s="814">
        <v>13</v>
      </c>
      <c r="O1668" s="818">
        <v>2.5</v>
      </c>
      <c r="P1668" s="817">
        <v>899.85000000000014</v>
      </c>
      <c r="Q1668" s="819">
        <v>0.53846153846153855</v>
      </c>
      <c r="R1668" s="814">
        <v>7</v>
      </c>
      <c r="S1668" s="819">
        <v>0.53846153846153844</v>
      </c>
      <c r="T1668" s="818">
        <v>2</v>
      </c>
      <c r="U1668" s="820">
        <v>0.8</v>
      </c>
    </row>
    <row r="1669" spans="1:21" ht="14.45" customHeight="1" x14ac:dyDescent="0.2">
      <c r="A1669" s="813">
        <v>12</v>
      </c>
      <c r="B1669" s="814" t="s">
        <v>1740</v>
      </c>
      <c r="C1669" s="814" t="s">
        <v>1746</v>
      </c>
      <c r="D1669" s="815" t="s">
        <v>4046</v>
      </c>
      <c r="E1669" s="816" t="s">
        <v>1780</v>
      </c>
      <c r="F1669" s="814" t="s">
        <v>1741</v>
      </c>
      <c r="G1669" s="814" t="s">
        <v>3437</v>
      </c>
      <c r="H1669" s="814" t="s">
        <v>329</v>
      </c>
      <c r="I1669" s="814" t="s">
        <v>3438</v>
      </c>
      <c r="J1669" s="814" t="s">
        <v>3439</v>
      </c>
      <c r="K1669" s="814" t="s">
        <v>3440</v>
      </c>
      <c r="L1669" s="817">
        <v>46.03</v>
      </c>
      <c r="M1669" s="817">
        <v>184.12</v>
      </c>
      <c r="N1669" s="814">
        <v>4</v>
      </c>
      <c r="O1669" s="818">
        <v>2</v>
      </c>
      <c r="P1669" s="817"/>
      <c r="Q1669" s="819">
        <v>0</v>
      </c>
      <c r="R1669" s="814"/>
      <c r="S1669" s="819">
        <v>0</v>
      </c>
      <c r="T1669" s="818"/>
      <c r="U1669" s="820">
        <v>0</v>
      </c>
    </row>
    <row r="1670" spans="1:21" ht="14.45" customHeight="1" x14ac:dyDescent="0.2">
      <c r="A1670" s="813">
        <v>12</v>
      </c>
      <c r="B1670" s="814" t="s">
        <v>1740</v>
      </c>
      <c r="C1670" s="814" t="s">
        <v>1746</v>
      </c>
      <c r="D1670" s="815" t="s">
        <v>4046</v>
      </c>
      <c r="E1670" s="816" t="s">
        <v>1780</v>
      </c>
      <c r="F1670" s="814" t="s">
        <v>1741</v>
      </c>
      <c r="G1670" s="814" t="s">
        <v>1877</v>
      </c>
      <c r="H1670" s="814" t="s">
        <v>329</v>
      </c>
      <c r="I1670" s="814" t="s">
        <v>3673</v>
      </c>
      <c r="J1670" s="814" t="s">
        <v>1879</v>
      </c>
      <c r="K1670" s="814" t="s">
        <v>1699</v>
      </c>
      <c r="L1670" s="817">
        <v>206.88</v>
      </c>
      <c r="M1670" s="817">
        <v>1241.2800000000002</v>
      </c>
      <c r="N1670" s="814">
        <v>6</v>
      </c>
      <c r="O1670" s="818">
        <v>3</v>
      </c>
      <c r="P1670" s="817">
        <v>1241.2800000000002</v>
      </c>
      <c r="Q1670" s="819">
        <v>1</v>
      </c>
      <c r="R1670" s="814">
        <v>6</v>
      </c>
      <c r="S1670" s="819">
        <v>1</v>
      </c>
      <c r="T1670" s="818">
        <v>3</v>
      </c>
      <c r="U1670" s="820">
        <v>1</v>
      </c>
    </row>
    <row r="1671" spans="1:21" ht="14.45" customHeight="1" x14ac:dyDescent="0.2">
      <c r="A1671" s="813">
        <v>12</v>
      </c>
      <c r="B1671" s="814" t="s">
        <v>1740</v>
      </c>
      <c r="C1671" s="814" t="s">
        <v>1746</v>
      </c>
      <c r="D1671" s="815" t="s">
        <v>4046</v>
      </c>
      <c r="E1671" s="816" t="s">
        <v>1780</v>
      </c>
      <c r="F1671" s="814" t="s">
        <v>1741</v>
      </c>
      <c r="G1671" s="814" t="s">
        <v>1877</v>
      </c>
      <c r="H1671" s="814" t="s">
        <v>647</v>
      </c>
      <c r="I1671" s="814" t="s">
        <v>1878</v>
      </c>
      <c r="J1671" s="814" t="s">
        <v>1879</v>
      </c>
      <c r="K1671" s="814" t="s">
        <v>1880</v>
      </c>
      <c r="L1671" s="817">
        <v>1091.0899999999999</v>
      </c>
      <c r="M1671" s="817">
        <v>41461.42</v>
      </c>
      <c r="N1671" s="814">
        <v>38</v>
      </c>
      <c r="O1671" s="818">
        <v>9.5</v>
      </c>
      <c r="P1671" s="817">
        <v>29459.43</v>
      </c>
      <c r="Q1671" s="819">
        <v>0.71052631578947367</v>
      </c>
      <c r="R1671" s="814">
        <v>27</v>
      </c>
      <c r="S1671" s="819">
        <v>0.71052631578947367</v>
      </c>
      <c r="T1671" s="818">
        <v>7</v>
      </c>
      <c r="U1671" s="820">
        <v>0.73684210526315785</v>
      </c>
    </row>
    <row r="1672" spans="1:21" ht="14.45" customHeight="1" x14ac:dyDescent="0.2">
      <c r="A1672" s="813">
        <v>12</v>
      </c>
      <c r="B1672" s="814" t="s">
        <v>1740</v>
      </c>
      <c r="C1672" s="814" t="s">
        <v>1746</v>
      </c>
      <c r="D1672" s="815" t="s">
        <v>4046</v>
      </c>
      <c r="E1672" s="816" t="s">
        <v>1780</v>
      </c>
      <c r="F1672" s="814" t="s">
        <v>1741</v>
      </c>
      <c r="G1672" s="814" t="s">
        <v>1877</v>
      </c>
      <c r="H1672" s="814" t="s">
        <v>329</v>
      </c>
      <c r="I1672" s="814" t="s">
        <v>3674</v>
      </c>
      <c r="J1672" s="814" t="s">
        <v>3675</v>
      </c>
      <c r="K1672" s="814" t="s">
        <v>3676</v>
      </c>
      <c r="L1672" s="817">
        <v>3507.09</v>
      </c>
      <c r="M1672" s="817">
        <v>14028.36</v>
      </c>
      <c r="N1672" s="814">
        <v>4</v>
      </c>
      <c r="O1672" s="818">
        <v>1.5</v>
      </c>
      <c r="P1672" s="817">
        <v>10521.27</v>
      </c>
      <c r="Q1672" s="819">
        <v>0.75</v>
      </c>
      <c r="R1672" s="814">
        <v>3</v>
      </c>
      <c r="S1672" s="819">
        <v>0.75</v>
      </c>
      <c r="T1672" s="818">
        <v>1</v>
      </c>
      <c r="U1672" s="820">
        <v>0.66666666666666663</v>
      </c>
    </row>
    <row r="1673" spans="1:21" ht="14.45" customHeight="1" x14ac:dyDescent="0.2">
      <c r="A1673" s="813">
        <v>12</v>
      </c>
      <c r="B1673" s="814" t="s">
        <v>1740</v>
      </c>
      <c r="C1673" s="814" t="s">
        <v>1746</v>
      </c>
      <c r="D1673" s="815" t="s">
        <v>4046</v>
      </c>
      <c r="E1673" s="816" t="s">
        <v>1780</v>
      </c>
      <c r="F1673" s="814" t="s">
        <v>1741</v>
      </c>
      <c r="G1673" s="814" t="s">
        <v>1822</v>
      </c>
      <c r="H1673" s="814" t="s">
        <v>329</v>
      </c>
      <c r="I1673" s="814" t="s">
        <v>1886</v>
      </c>
      <c r="J1673" s="814" t="s">
        <v>1887</v>
      </c>
      <c r="K1673" s="814" t="s">
        <v>1603</v>
      </c>
      <c r="L1673" s="817">
        <v>168.41</v>
      </c>
      <c r="M1673" s="817">
        <v>168.41</v>
      </c>
      <c r="N1673" s="814">
        <v>1</v>
      </c>
      <c r="O1673" s="818">
        <v>1</v>
      </c>
      <c r="P1673" s="817">
        <v>168.41</v>
      </c>
      <c r="Q1673" s="819">
        <v>1</v>
      </c>
      <c r="R1673" s="814">
        <v>1</v>
      </c>
      <c r="S1673" s="819">
        <v>1</v>
      </c>
      <c r="T1673" s="818">
        <v>1</v>
      </c>
      <c r="U1673" s="820">
        <v>1</v>
      </c>
    </row>
    <row r="1674" spans="1:21" ht="14.45" customHeight="1" x14ac:dyDescent="0.2">
      <c r="A1674" s="813">
        <v>12</v>
      </c>
      <c r="B1674" s="814" t="s">
        <v>1740</v>
      </c>
      <c r="C1674" s="814" t="s">
        <v>1746</v>
      </c>
      <c r="D1674" s="815" t="s">
        <v>4046</v>
      </c>
      <c r="E1674" s="816" t="s">
        <v>1780</v>
      </c>
      <c r="F1674" s="814" t="s">
        <v>1741</v>
      </c>
      <c r="G1674" s="814" t="s">
        <v>1822</v>
      </c>
      <c r="H1674" s="814" t="s">
        <v>647</v>
      </c>
      <c r="I1674" s="814" t="s">
        <v>1601</v>
      </c>
      <c r="J1674" s="814" t="s">
        <v>1602</v>
      </c>
      <c r="K1674" s="814" t="s">
        <v>1603</v>
      </c>
      <c r="L1674" s="817">
        <v>168.41</v>
      </c>
      <c r="M1674" s="817">
        <v>2526.15</v>
      </c>
      <c r="N1674" s="814">
        <v>15</v>
      </c>
      <c r="O1674" s="818">
        <v>7.5</v>
      </c>
      <c r="P1674" s="817">
        <v>1852.51</v>
      </c>
      <c r="Q1674" s="819">
        <v>0.73333333333333328</v>
      </c>
      <c r="R1674" s="814">
        <v>11</v>
      </c>
      <c r="S1674" s="819">
        <v>0.73333333333333328</v>
      </c>
      <c r="T1674" s="818">
        <v>5.5</v>
      </c>
      <c r="U1674" s="820">
        <v>0.73333333333333328</v>
      </c>
    </row>
    <row r="1675" spans="1:21" ht="14.45" customHeight="1" x14ac:dyDescent="0.2">
      <c r="A1675" s="813">
        <v>12</v>
      </c>
      <c r="B1675" s="814" t="s">
        <v>1740</v>
      </c>
      <c r="C1675" s="814" t="s">
        <v>1746</v>
      </c>
      <c r="D1675" s="815" t="s">
        <v>4046</v>
      </c>
      <c r="E1675" s="816" t="s">
        <v>1780</v>
      </c>
      <c r="F1675" s="814" t="s">
        <v>1741</v>
      </c>
      <c r="G1675" s="814" t="s">
        <v>1822</v>
      </c>
      <c r="H1675" s="814" t="s">
        <v>647</v>
      </c>
      <c r="I1675" s="814" t="s">
        <v>1888</v>
      </c>
      <c r="J1675" s="814" t="s">
        <v>1602</v>
      </c>
      <c r="K1675" s="814" t="s">
        <v>1885</v>
      </c>
      <c r="L1675" s="817">
        <v>84.21</v>
      </c>
      <c r="M1675" s="817">
        <v>168.42</v>
      </c>
      <c r="N1675" s="814">
        <v>2</v>
      </c>
      <c r="O1675" s="818">
        <v>1</v>
      </c>
      <c r="P1675" s="817"/>
      <c r="Q1675" s="819">
        <v>0</v>
      </c>
      <c r="R1675" s="814"/>
      <c r="S1675" s="819">
        <v>0</v>
      </c>
      <c r="T1675" s="818"/>
      <c r="U1675" s="820">
        <v>0</v>
      </c>
    </row>
    <row r="1676" spans="1:21" ht="14.45" customHeight="1" x14ac:dyDescent="0.2">
      <c r="A1676" s="813">
        <v>12</v>
      </c>
      <c r="B1676" s="814" t="s">
        <v>1740</v>
      </c>
      <c r="C1676" s="814" t="s">
        <v>1746</v>
      </c>
      <c r="D1676" s="815" t="s">
        <v>4046</v>
      </c>
      <c r="E1676" s="816" t="s">
        <v>1780</v>
      </c>
      <c r="F1676" s="814" t="s">
        <v>1741</v>
      </c>
      <c r="G1676" s="814" t="s">
        <v>1900</v>
      </c>
      <c r="H1676" s="814" t="s">
        <v>329</v>
      </c>
      <c r="I1676" s="814" t="s">
        <v>1901</v>
      </c>
      <c r="J1676" s="814" t="s">
        <v>1902</v>
      </c>
      <c r="K1676" s="814" t="s">
        <v>1903</v>
      </c>
      <c r="L1676" s="817">
        <v>672.43</v>
      </c>
      <c r="M1676" s="817">
        <v>12103.740000000002</v>
      </c>
      <c r="N1676" s="814">
        <v>18</v>
      </c>
      <c r="O1676" s="818">
        <v>4.5</v>
      </c>
      <c r="P1676" s="817">
        <v>10086.450000000001</v>
      </c>
      <c r="Q1676" s="819">
        <v>0.83333333333333326</v>
      </c>
      <c r="R1676" s="814">
        <v>15</v>
      </c>
      <c r="S1676" s="819">
        <v>0.83333333333333337</v>
      </c>
      <c r="T1676" s="818">
        <v>3.5</v>
      </c>
      <c r="U1676" s="820">
        <v>0.77777777777777779</v>
      </c>
    </row>
    <row r="1677" spans="1:21" ht="14.45" customHeight="1" x14ac:dyDescent="0.2">
      <c r="A1677" s="813">
        <v>12</v>
      </c>
      <c r="B1677" s="814" t="s">
        <v>1740</v>
      </c>
      <c r="C1677" s="814" t="s">
        <v>1746</v>
      </c>
      <c r="D1677" s="815" t="s">
        <v>4046</v>
      </c>
      <c r="E1677" s="816" t="s">
        <v>1780</v>
      </c>
      <c r="F1677" s="814" t="s">
        <v>1741</v>
      </c>
      <c r="G1677" s="814" t="s">
        <v>1900</v>
      </c>
      <c r="H1677" s="814" t="s">
        <v>329</v>
      </c>
      <c r="I1677" s="814" t="s">
        <v>1904</v>
      </c>
      <c r="J1677" s="814" t="s">
        <v>1902</v>
      </c>
      <c r="K1677" s="814" t="s">
        <v>1905</v>
      </c>
      <c r="L1677" s="817">
        <v>1047.94</v>
      </c>
      <c r="M1677" s="817">
        <v>25150.560000000001</v>
      </c>
      <c r="N1677" s="814">
        <v>24</v>
      </c>
      <c r="O1677" s="818">
        <v>5</v>
      </c>
      <c r="P1677" s="817">
        <v>18862.920000000002</v>
      </c>
      <c r="Q1677" s="819">
        <v>0.75</v>
      </c>
      <c r="R1677" s="814">
        <v>18</v>
      </c>
      <c r="S1677" s="819">
        <v>0.75</v>
      </c>
      <c r="T1677" s="818">
        <v>3.5</v>
      </c>
      <c r="U1677" s="820">
        <v>0.7</v>
      </c>
    </row>
    <row r="1678" spans="1:21" ht="14.45" customHeight="1" x14ac:dyDescent="0.2">
      <c r="A1678" s="813">
        <v>12</v>
      </c>
      <c r="B1678" s="814" t="s">
        <v>1740</v>
      </c>
      <c r="C1678" s="814" t="s">
        <v>1746</v>
      </c>
      <c r="D1678" s="815" t="s">
        <v>4046</v>
      </c>
      <c r="E1678" s="816" t="s">
        <v>1780</v>
      </c>
      <c r="F1678" s="814" t="s">
        <v>1741</v>
      </c>
      <c r="G1678" s="814" t="s">
        <v>2643</v>
      </c>
      <c r="H1678" s="814" t="s">
        <v>329</v>
      </c>
      <c r="I1678" s="814" t="s">
        <v>3677</v>
      </c>
      <c r="J1678" s="814" t="s">
        <v>2848</v>
      </c>
      <c r="K1678" s="814" t="s">
        <v>3678</v>
      </c>
      <c r="L1678" s="817">
        <v>52.78</v>
      </c>
      <c r="M1678" s="817">
        <v>52.78</v>
      </c>
      <c r="N1678" s="814">
        <v>1</v>
      </c>
      <c r="O1678" s="818">
        <v>0.5</v>
      </c>
      <c r="P1678" s="817">
        <v>52.78</v>
      </c>
      <c r="Q1678" s="819">
        <v>1</v>
      </c>
      <c r="R1678" s="814">
        <v>1</v>
      </c>
      <c r="S1678" s="819">
        <v>1</v>
      </c>
      <c r="T1678" s="818">
        <v>0.5</v>
      </c>
      <c r="U1678" s="820">
        <v>1</v>
      </c>
    </row>
    <row r="1679" spans="1:21" ht="14.45" customHeight="1" x14ac:dyDescent="0.2">
      <c r="A1679" s="813">
        <v>12</v>
      </c>
      <c r="B1679" s="814" t="s">
        <v>1740</v>
      </c>
      <c r="C1679" s="814" t="s">
        <v>1746</v>
      </c>
      <c r="D1679" s="815" t="s">
        <v>4046</v>
      </c>
      <c r="E1679" s="816" t="s">
        <v>1780</v>
      </c>
      <c r="F1679" s="814" t="s">
        <v>1741</v>
      </c>
      <c r="G1679" s="814" t="s">
        <v>2643</v>
      </c>
      <c r="H1679" s="814" t="s">
        <v>329</v>
      </c>
      <c r="I1679" s="814" t="s">
        <v>2847</v>
      </c>
      <c r="J1679" s="814" t="s">
        <v>2848</v>
      </c>
      <c r="K1679" s="814" t="s">
        <v>689</v>
      </c>
      <c r="L1679" s="817">
        <v>52.78</v>
      </c>
      <c r="M1679" s="817">
        <v>52.78</v>
      </c>
      <c r="N1679" s="814">
        <v>1</v>
      </c>
      <c r="O1679" s="818">
        <v>1</v>
      </c>
      <c r="P1679" s="817">
        <v>52.78</v>
      </c>
      <c r="Q1679" s="819">
        <v>1</v>
      </c>
      <c r="R1679" s="814">
        <v>1</v>
      </c>
      <c r="S1679" s="819">
        <v>1</v>
      </c>
      <c r="T1679" s="818">
        <v>1</v>
      </c>
      <c r="U1679" s="820">
        <v>1</v>
      </c>
    </row>
    <row r="1680" spans="1:21" ht="14.45" customHeight="1" x14ac:dyDescent="0.2">
      <c r="A1680" s="813">
        <v>12</v>
      </c>
      <c r="B1680" s="814" t="s">
        <v>1740</v>
      </c>
      <c r="C1680" s="814" t="s">
        <v>1746</v>
      </c>
      <c r="D1680" s="815" t="s">
        <v>4046</v>
      </c>
      <c r="E1680" s="816" t="s">
        <v>1780</v>
      </c>
      <c r="F1680" s="814" t="s">
        <v>1741</v>
      </c>
      <c r="G1680" s="814" t="s">
        <v>1923</v>
      </c>
      <c r="H1680" s="814" t="s">
        <v>647</v>
      </c>
      <c r="I1680" s="814" t="s">
        <v>2290</v>
      </c>
      <c r="J1680" s="814" t="s">
        <v>1925</v>
      </c>
      <c r="K1680" s="814" t="s">
        <v>2291</v>
      </c>
      <c r="L1680" s="817">
        <v>134.61000000000001</v>
      </c>
      <c r="M1680" s="817">
        <v>403.83000000000004</v>
      </c>
      <c r="N1680" s="814">
        <v>3</v>
      </c>
      <c r="O1680" s="818">
        <v>2</v>
      </c>
      <c r="P1680" s="817">
        <v>134.61000000000001</v>
      </c>
      <c r="Q1680" s="819">
        <v>0.33333333333333331</v>
      </c>
      <c r="R1680" s="814">
        <v>1</v>
      </c>
      <c r="S1680" s="819">
        <v>0.33333333333333331</v>
      </c>
      <c r="T1680" s="818">
        <v>1</v>
      </c>
      <c r="U1680" s="820">
        <v>0.5</v>
      </c>
    </row>
    <row r="1681" spans="1:21" ht="14.45" customHeight="1" x14ac:dyDescent="0.2">
      <c r="A1681" s="813">
        <v>12</v>
      </c>
      <c r="B1681" s="814" t="s">
        <v>1740</v>
      </c>
      <c r="C1681" s="814" t="s">
        <v>1746</v>
      </c>
      <c r="D1681" s="815" t="s">
        <v>4046</v>
      </c>
      <c r="E1681" s="816" t="s">
        <v>1780</v>
      </c>
      <c r="F1681" s="814" t="s">
        <v>1741</v>
      </c>
      <c r="G1681" s="814" t="s">
        <v>1927</v>
      </c>
      <c r="H1681" s="814" t="s">
        <v>329</v>
      </c>
      <c r="I1681" s="814" t="s">
        <v>2446</v>
      </c>
      <c r="J1681" s="814" t="s">
        <v>1929</v>
      </c>
      <c r="K1681" s="814" t="s">
        <v>2447</v>
      </c>
      <c r="L1681" s="817">
        <v>93.49</v>
      </c>
      <c r="M1681" s="817">
        <v>186.98</v>
      </c>
      <c r="N1681" s="814">
        <v>2</v>
      </c>
      <c r="O1681" s="818">
        <v>1</v>
      </c>
      <c r="P1681" s="817">
        <v>186.98</v>
      </c>
      <c r="Q1681" s="819">
        <v>1</v>
      </c>
      <c r="R1681" s="814">
        <v>2</v>
      </c>
      <c r="S1681" s="819">
        <v>1</v>
      </c>
      <c r="T1681" s="818">
        <v>1</v>
      </c>
      <c r="U1681" s="820">
        <v>1</v>
      </c>
    </row>
    <row r="1682" spans="1:21" ht="14.45" customHeight="1" x14ac:dyDescent="0.2">
      <c r="A1682" s="813">
        <v>12</v>
      </c>
      <c r="B1682" s="814" t="s">
        <v>1740</v>
      </c>
      <c r="C1682" s="814" t="s">
        <v>1746</v>
      </c>
      <c r="D1682" s="815" t="s">
        <v>4046</v>
      </c>
      <c r="E1682" s="816" t="s">
        <v>1780</v>
      </c>
      <c r="F1682" s="814" t="s">
        <v>1741</v>
      </c>
      <c r="G1682" s="814" t="s">
        <v>2687</v>
      </c>
      <c r="H1682" s="814" t="s">
        <v>329</v>
      </c>
      <c r="I1682" s="814" t="s">
        <v>2688</v>
      </c>
      <c r="J1682" s="814" t="s">
        <v>2689</v>
      </c>
      <c r="K1682" s="814" t="s">
        <v>2690</v>
      </c>
      <c r="L1682" s="817">
        <v>525.29</v>
      </c>
      <c r="M1682" s="817">
        <v>3677.0299999999997</v>
      </c>
      <c r="N1682" s="814">
        <v>7</v>
      </c>
      <c r="O1682" s="818">
        <v>5</v>
      </c>
      <c r="P1682" s="817">
        <v>2626.45</v>
      </c>
      <c r="Q1682" s="819">
        <v>0.7142857142857143</v>
      </c>
      <c r="R1682" s="814">
        <v>5</v>
      </c>
      <c r="S1682" s="819">
        <v>0.7142857142857143</v>
      </c>
      <c r="T1682" s="818">
        <v>4</v>
      </c>
      <c r="U1682" s="820">
        <v>0.8</v>
      </c>
    </row>
    <row r="1683" spans="1:21" ht="14.45" customHeight="1" x14ac:dyDescent="0.2">
      <c r="A1683" s="813">
        <v>12</v>
      </c>
      <c r="B1683" s="814" t="s">
        <v>1740</v>
      </c>
      <c r="C1683" s="814" t="s">
        <v>1746</v>
      </c>
      <c r="D1683" s="815" t="s">
        <v>4046</v>
      </c>
      <c r="E1683" s="816" t="s">
        <v>1780</v>
      </c>
      <c r="F1683" s="814" t="s">
        <v>1741</v>
      </c>
      <c r="G1683" s="814" t="s">
        <v>2687</v>
      </c>
      <c r="H1683" s="814" t="s">
        <v>329</v>
      </c>
      <c r="I1683" s="814" t="s">
        <v>3679</v>
      </c>
      <c r="J1683" s="814" t="s">
        <v>3680</v>
      </c>
      <c r="K1683" s="814" t="s">
        <v>2690</v>
      </c>
      <c r="L1683" s="817">
        <v>611.59</v>
      </c>
      <c r="M1683" s="817">
        <v>611.59</v>
      </c>
      <c r="N1683" s="814">
        <v>1</v>
      </c>
      <c r="O1683" s="818">
        <v>1</v>
      </c>
      <c r="P1683" s="817">
        <v>611.59</v>
      </c>
      <c r="Q1683" s="819">
        <v>1</v>
      </c>
      <c r="R1683" s="814">
        <v>1</v>
      </c>
      <c r="S1683" s="819">
        <v>1</v>
      </c>
      <c r="T1683" s="818">
        <v>1</v>
      </c>
      <c r="U1683" s="820">
        <v>1</v>
      </c>
    </row>
    <row r="1684" spans="1:21" ht="14.45" customHeight="1" x14ac:dyDescent="0.2">
      <c r="A1684" s="813">
        <v>12</v>
      </c>
      <c r="B1684" s="814" t="s">
        <v>1740</v>
      </c>
      <c r="C1684" s="814" t="s">
        <v>1746</v>
      </c>
      <c r="D1684" s="815" t="s">
        <v>4046</v>
      </c>
      <c r="E1684" s="816" t="s">
        <v>1780</v>
      </c>
      <c r="F1684" s="814" t="s">
        <v>1741</v>
      </c>
      <c r="G1684" s="814" t="s">
        <v>1935</v>
      </c>
      <c r="H1684" s="814" t="s">
        <v>329</v>
      </c>
      <c r="I1684" s="814" t="s">
        <v>1936</v>
      </c>
      <c r="J1684" s="814" t="s">
        <v>1937</v>
      </c>
      <c r="K1684" s="814" t="s">
        <v>1938</v>
      </c>
      <c r="L1684" s="817">
        <v>1740.47</v>
      </c>
      <c r="M1684" s="817">
        <v>26107.05</v>
      </c>
      <c r="N1684" s="814">
        <v>15</v>
      </c>
      <c r="O1684" s="818">
        <v>13</v>
      </c>
      <c r="P1684" s="817">
        <v>20885.64</v>
      </c>
      <c r="Q1684" s="819">
        <v>0.8</v>
      </c>
      <c r="R1684" s="814">
        <v>12</v>
      </c>
      <c r="S1684" s="819">
        <v>0.8</v>
      </c>
      <c r="T1684" s="818">
        <v>10.5</v>
      </c>
      <c r="U1684" s="820">
        <v>0.80769230769230771</v>
      </c>
    </row>
    <row r="1685" spans="1:21" ht="14.45" customHeight="1" x14ac:dyDescent="0.2">
      <c r="A1685" s="813">
        <v>12</v>
      </c>
      <c r="B1685" s="814" t="s">
        <v>1740</v>
      </c>
      <c r="C1685" s="814" t="s">
        <v>1746</v>
      </c>
      <c r="D1685" s="815" t="s">
        <v>4046</v>
      </c>
      <c r="E1685" s="816" t="s">
        <v>1780</v>
      </c>
      <c r="F1685" s="814" t="s">
        <v>1741</v>
      </c>
      <c r="G1685" s="814" t="s">
        <v>1935</v>
      </c>
      <c r="H1685" s="814" t="s">
        <v>329</v>
      </c>
      <c r="I1685" s="814" t="s">
        <v>1939</v>
      </c>
      <c r="J1685" s="814" t="s">
        <v>1937</v>
      </c>
      <c r="K1685" s="814" t="s">
        <v>1940</v>
      </c>
      <c r="L1685" s="817">
        <v>870.24</v>
      </c>
      <c r="M1685" s="817">
        <v>1740.48</v>
      </c>
      <c r="N1685" s="814">
        <v>2</v>
      </c>
      <c r="O1685" s="818">
        <v>1.5</v>
      </c>
      <c r="P1685" s="817">
        <v>1740.48</v>
      </c>
      <c r="Q1685" s="819">
        <v>1</v>
      </c>
      <c r="R1685" s="814">
        <v>2</v>
      </c>
      <c r="S1685" s="819">
        <v>1</v>
      </c>
      <c r="T1685" s="818">
        <v>1.5</v>
      </c>
      <c r="U1685" s="820">
        <v>1</v>
      </c>
    </row>
    <row r="1686" spans="1:21" ht="14.45" customHeight="1" x14ac:dyDescent="0.2">
      <c r="A1686" s="813">
        <v>12</v>
      </c>
      <c r="B1686" s="814" t="s">
        <v>1740</v>
      </c>
      <c r="C1686" s="814" t="s">
        <v>1746</v>
      </c>
      <c r="D1686" s="815" t="s">
        <v>4046</v>
      </c>
      <c r="E1686" s="816" t="s">
        <v>1780</v>
      </c>
      <c r="F1686" s="814" t="s">
        <v>1741</v>
      </c>
      <c r="G1686" s="814" t="s">
        <v>1941</v>
      </c>
      <c r="H1686" s="814" t="s">
        <v>329</v>
      </c>
      <c r="I1686" s="814" t="s">
        <v>3325</v>
      </c>
      <c r="J1686" s="814" t="s">
        <v>3326</v>
      </c>
      <c r="K1686" s="814" t="s">
        <v>3327</v>
      </c>
      <c r="L1686" s="817">
        <v>525.29</v>
      </c>
      <c r="M1686" s="817">
        <v>1050.58</v>
      </c>
      <c r="N1686" s="814">
        <v>2</v>
      </c>
      <c r="O1686" s="818">
        <v>1.5</v>
      </c>
      <c r="P1686" s="817">
        <v>1050.58</v>
      </c>
      <c r="Q1686" s="819">
        <v>1</v>
      </c>
      <c r="R1686" s="814">
        <v>2</v>
      </c>
      <c r="S1686" s="819">
        <v>1</v>
      </c>
      <c r="T1686" s="818">
        <v>1.5</v>
      </c>
      <c r="U1686" s="820">
        <v>1</v>
      </c>
    </row>
    <row r="1687" spans="1:21" ht="14.45" customHeight="1" x14ac:dyDescent="0.2">
      <c r="A1687" s="813">
        <v>12</v>
      </c>
      <c r="B1687" s="814" t="s">
        <v>1740</v>
      </c>
      <c r="C1687" s="814" t="s">
        <v>1746</v>
      </c>
      <c r="D1687" s="815" t="s">
        <v>4046</v>
      </c>
      <c r="E1687" s="816" t="s">
        <v>1780</v>
      </c>
      <c r="F1687" s="814" t="s">
        <v>1741</v>
      </c>
      <c r="G1687" s="814" t="s">
        <v>1941</v>
      </c>
      <c r="H1687" s="814" t="s">
        <v>329</v>
      </c>
      <c r="I1687" s="814" t="s">
        <v>1942</v>
      </c>
      <c r="J1687" s="814" t="s">
        <v>1943</v>
      </c>
      <c r="K1687" s="814" t="s">
        <v>640</v>
      </c>
      <c r="L1687" s="817">
        <v>583.66</v>
      </c>
      <c r="M1687" s="817">
        <v>583.66</v>
      </c>
      <c r="N1687" s="814">
        <v>1</v>
      </c>
      <c r="O1687" s="818">
        <v>0.5</v>
      </c>
      <c r="P1687" s="817">
        <v>583.66</v>
      </c>
      <c r="Q1687" s="819">
        <v>1</v>
      </c>
      <c r="R1687" s="814">
        <v>1</v>
      </c>
      <c r="S1687" s="819">
        <v>1</v>
      </c>
      <c r="T1687" s="818">
        <v>0.5</v>
      </c>
      <c r="U1687" s="820">
        <v>1</v>
      </c>
    </row>
    <row r="1688" spans="1:21" ht="14.45" customHeight="1" x14ac:dyDescent="0.2">
      <c r="A1688" s="813">
        <v>12</v>
      </c>
      <c r="B1688" s="814" t="s">
        <v>1740</v>
      </c>
      <c r="C1688" s="814" t="s">
        <v>1746</v>
      </c>
      <c r="D1688" s="815" t="s">
        <v>4046</v>
      </c>
      <c r="E1688" s="816" t="s">
        <v>1780</v>
      </c>
      <c r="F1688" s="814" t="s">
        <v>1741</v>
      </c>
      <c r="G1688" s="814" t="s">
        <v>1941</v>
      </c>
      <c r="H1688" s="814" t="s">
        <v>329</v>
      </c>
      <c r="I1688" s="814" t="s">
        <v>3451</v>
      </c>
      <c r="J1688" s="814" t="s">
        <v>3452</v>
      </c>
      <c r="K1688" s="814" t="s">
        <v>3453</v>
      </c>
      <c r="L1688" s="817">
        <v>583.66</v>
      </c>
      <c r="M1688" s="817">
        <v>2334.64</v>
      </c>
      <c r="N1688" s="814">
        <v>4</v>
      </c>
      <c r="O1688" s="818">
        <v>2.5</v>
      </c>
      <c r="P1688" s="817">
        <v>1167.32</v>
      </c>
      <c r="Q1688" s="819">
        <v>0.5</v>
      </c>
      <c r="R1688" s="814">
        <v>2</v>
      </c>
      <c r="S1688" s="819">
        <v>0.5</v>
      </c>
      <c r="T1688" s="818">
        <v>1</v>
      </c>
      <c r="U1688" s="820">
        <v>0.4</v>
      </c>
    </row>
    <row r="1689" spans="1:21" ht="14.45" customHeight="1" x14ac:dyDescent="0.2">
      <c r="A1689" s="813">
        <v>12</v>
      </c>
      <c r="B1689" s="814" t="s">
        <v>1740</v>
      </c>
      <c r="C1689" s="814" t="s">
        <v>1746</v>
      </c>
      <c r="D1689" s="815" t="s">
        <v>4046</v>
      </c>
      <c r="E1689" s="816" t="s">
        <v>1780</v>
      </c>
      <c r="F1689" s="814" t="s">
        <v>1741</v>
      </c>
      <c r="G1689" s="814" t="s">
        <v>1941</v>
      </c>
      <c r="H1689" s="814" t="s">
        <v>329</v>
      </c>
      <c r="I1689" s="814" t="s">
        <v>3454</v>
      </c>
      <c r="J1689" s="814" t="s">
        <v>3455</v>
      </c>
      <c r="K1689" s="814" t="s">
        <v>640</v>
      </c>
      <c r="L1689" s="817">
        <v>583.66</v>
      </c>
      <c r="M1689" s="817">
        <v>583.66</v>
      </c>
      <c r="N1689" s="814">
        <v>1</v>
      </c>
      <c r="O1689" s="818">
        <v>1</v>
      </c>
      <c r="P1689" s="817"/>
      <c r="Q1689" s="819">
        <v>0</v>
      </c>
      <c r="R1689" s="814"/>
      <c r="S1689" s="819">
        <v>0</v>
      </c>
      <c r="T1689" s="818"/>
      <c r="U1689" s="820">
        <v>0</v>
      </c>
    </row>
    <row r="1690" spans="1:21" ht="14.45" customHeight="1" x14ac:dyDescent="0.2">
      <c r="A1690" s="813">
        <v>12</v>
      </c>
      <c r="B1690" s="814" t="s">
        <v>1740</v>
      </c>
      <c r="C1690" s="814" t="s">
        <v>1746</v>
      </c>
      <c r="D1690" s="815" t="s">
        <v>4046</v>
      </c>
      <c r="E1690" s="816" t="s">
        <v>1780</v>
      </c>
      <c r="F1690" s="814" t="s">
        <v>1741</v>
      </c>
      <c r="G1690" s="814" t="s">
        <v>1840</v>
      </c>
      <c r="H1690" s="814" t="s">
        <v>329</v>
      </c>
      <c r="I1690" s="814" t="s">
        <v>1953</v>
      </c>
      <c r="J1690" s="814" t="s">
        <v>1842</v>
      </c>
      <c r="K1690" s="814" t="s">
        <v>1954</v>
      </c>
      <c r="L1690" s="817">
        <v>45.89</v>
      </c>
      <c r="M1690" s="817">
        <v>45.89</v>
      </c>
      <c r="N1690" s="814">
        <v>1</v>
      </c>
      <c r="O1690" s="818">
        <v>1</v>
      </c>
      <c r="P1690" s="817">
        <v>45.89</v>
      </c>
      <c r="Q1690" s="819">
        <v>1</v>
      </c>
      <c r="R1690" s="814">
        <v>1</v>
      </c>
      <c r="S1690" s="819">
        <v>1</v>
      </c>
      <c r="T1690" s="818">
        <v>1</v>
      </c>
      <c r="U1690" s="820">
        <v>1</v>
      </c>
    </row>
    <row r="1691" spans="1:21" ht="14.45" customHeight="1" x14ac:dyDescent="0.2">
      <c r="A1691" s="813">
        <v>12</v>
      </c>
      <c r="B1691" s="814" t="s">
        <v>1740</v>
      </c>
      <c r="C1691" s="814" t="s">
        <v>1746</v>
      </c>
      <c r="D1691" s="815" t="s">
        <v>4046</v>
      </c>
      <c r="E1691" s="816" t="s">
        <v>1780</v>
      </c>
      <c r="F1691" s="814" t="s">
        <v>1741</v>
      </c>
      <c r="G1691" s="814" t="s">
        <v>1840</v>
      </c>
      <c r="H1691" s="814" t="s">
        <v>329</v>
      </c>
      <c r="I1691" s="814" t="s">
        <v>1841</v>
      </c>
      <c r="J1691" s="814" t="s">
        <v>1842</v>
      </c>
      <c r="K1691" s="814" t="s">
        <v>1843</v>
      </c>
      <c r="L1691" s="817">
        <v>91.78</v>
      </c>
      <c r="M1691" s="817">
        <v>183.56</v>
      </c>
      <c r="N1691" s="814">
        <v>2</v>
      </c>
      <c r="O1691" s="818">
        <v>1.5</v>
      </c>
      <c r="P1691" s="817">
        <v>183.56</v>
      </c>
      <c r="Q1691" s="819">
        <v>1</v>
      </c>
      <c r="R1691" s="814">
        <v>2</v>
      </c>
      <c r="S1691" s="819">
        <v>1</v>
      </c>
      <c r="T1691" s="818">
        <v>1.5</v>
      </c>
      <c r="U1691" s="820">
        <v>1</v>
      </c>
    </row>
    <row r="1692" spans="1:21" ht="14.45" customHeight="1" x14ac:dyDescent="0.2">
      <c r="A1692" s="813">
        <v>12</v>
      </c>
      <c r="B1692" s="814" t="s">
        <v>1740</v>
      </c>
      <c r="C1692" s="814" t="s">
        <v>1746</v>
      </c>
      <c r="D1692" s="815" t="s">
        <v>4046</v>
      </c>
      <c r="E1692" s="816" t="s">
        <v>1780</v>
      </c>
      <c r="F1692" s="814" t="s">
        <v>1741</v>
      </c>
      <c r="G1692" s="814" t="s">
        <v>2778</v>
      </c>
      <c r="H1692" s="814" t="s">
        <v>647</v>
      </c>
      <c r="I1692" s="814" t="s">
        <v>1656</v>
      </c>
      <c r="J1692" s="814" t="s">
        <v>914</v>
      </c>
      <c r="K1692" s="814" t="s">
        <v>1657</v>
      </c>
      <c r="L1692" s="817">
        <v>386.73</v>
      </c>
      <c r="M1692" s="817">
        <v>386.73</v>
      </c>
      <c r="N1692" s="814">
        <v>1</v>
      </c>
      <c r="O1692" s="818">
        <v>1</v>
      </c>
      <c r="P1692" s="817">
        <v>386.73</v>
      </c>
      <c r="Q1692" s="819">
        <v>1</v>
      </c>
      <c r="R1692" s="814">
        <v>1</v>
      </c>
      <c r="S1692" s="819">
        <v>1</v>
      </c>
      <c r="T1692" s="818">
        <v>1</v>
      </c>
      <c r="U1692" s="820">
        <v>1</v>
      </c>
    </row>
    <row r="1693" spans="1:21" ht="14.45" customHeight="1" x14ac:dyDescent="0.2">
      <c r="A1693" s="813">
        <v>12</v>
      </c>
      <c r="B1693" s="814" t="s">
        <v>1740</v>
      </c>
      <c r="C1693" s="814" t="s">
        <v>1746</v>
      </c>
      <c r="D1693" s="815" t="s">
        <v>4046</v>
      </c>
      <c r="E1693" s="816" t="s">
        <v>1780</v>
      </c>
      <c r="F1693" s="814" t="s">
        <v>1741</v>
      </c>
      <c r="G1693" s="814" t="s">
        <v>2778</v>
      </c>
      <c r="H1693" s="814" t="s">
        <v>647</v>
      </c>
      <c r="I1693" s="814" t="s">
        <v>2779</v>
      </c>
      <c r="J1693" s="814" t="s">
        <v>914</v>
      </c>
      <c r="K1693" s="814" t="s">
        <v>2780</v>
      </c>
      <c r="L1693" s="817">
        <v>773.45</v>
      </c>
      <c r="M1693" s="817">
        <v>1546.9</v>
      </c>
      <c r="N1693" s="814">
        <v>2</v>
      </c>
      <c r="O1693" s="818">
        <v>2</v>
      </c>
      <c r="P1693" s="817"/>
      <c r="Q1693" s="819">
        <v>0</v>
      </c>
      <c r="R1693" s="814"/>
      <c r="S1693" s="819">
        <v>0</v>
      </c>
      <c r="T1693" s="818"/>
      <c r="U1693" s="820">
        <v>0</v>
      </c>
    </row>
    <row r="1694" spans="1:21" ht="14.45" customHeight="1" x14ac:dyDescent="0.2">
      <c r="A1694" s="813">
        <v>12</v>
      </c>
      <c r="B1694" s="814" t="s">
        <v>1740</v>
      </c>
      <c r="C1694" s="814" t="s">
        <v>1746</v>
      </c>
      <c r="D1694" s="815" t="s">
        <v>4046</v>
      </c>
      <c r="E1694" s="816" t="s">
        <v>1780</v>
      </c>
      <c r="F1694" s="814" t="s">
        <v>1741</v>
      </c>
      <c r="G1694" s="814" t="s">
        <v>2307</v>
      </c>
      <c r="H1694" s="814" t="s">
        <v>329</v>
      </c>
      <c r="I1694" s="814" t="s">
        <v>2308</v>
      </c>
      <c r="J1694" s="814" t="s">
        <v>1246</v>
      </c>
      <c r="K1694" s="814" t="s">
        <v>2309</v>
      </c>
      <c r="L1694" s="817">
        <v>42.14</v>
      </c>
      <c r="M1694" s="817">
        <v>42.14</v>
      </c>
      <c r="N1694" s="814">
        <v>1</v>
      </c>
      <c r="O1694" s="818">
        <v>0.5</v>
      </c>
      <c r="P1694" s="817">
        <v>42.14</v>
      </c>
      <c r="Q1694" s="819">
        <v>1</v>
      </c>
      <c r="R1694" s="814">
        <v>1</v>
      </c>
      <c r="S1694" s="819">
        <v>1</v>
      </c>
      <c r="T1694" s="818">
        <v>0.5</v>
      </c>
      <c r="U1694" s="820">
        <v>1</v>
      </c>
    </row>
    <row r="1695" spans="1:21" ht="14.45" customHeight="1" x14ac:dyDescent="0.2">
      <c r="A1695" s="813">
        <v>12</v>
      </c>
      <c r="B1695" s="814" t="s">
        <v>1740</v>
      </c>
      <c r="C1695" s="814" t="s">
        <v>1746</v>
      </c>
      <c r="D1695" s="815" t="s">
        <v>4046</v>
      </c>
      <c r="E1695" s="816" t="s">
        <v>1780</v>
      </c>
      <c r="F1695" s="814" t="s">
        <v>1741</v>
      </c>
      <c r="G1695" s="814" t="s">
        <v>2310</v>
      </c>
      <c r="H1695" s="814" t="s">
        <v>329</v>
      </c>
      <c r="I1695" s="814" t="s">
        <v>2311</v>
      </c>
      <c r="J1695" s="814" t="s">
        <v>2312</v>
      </c>
      <c r="K1695" s="814" t="s">
        <v>2313</v>
      </c>
      <c r="L1695" s="817">
        <v>950.39</v>
      </c>
      <c r="M1695" s="817">
        <v>1900.78</v>
      </c>
      <c r="N1695" s="814">
        <v>2</v>
      </c>
      <c r="O1695" s="818">
        <v>1.5</v>
      </c>
      <c r="P1695" s="817">
        <v>950.39</v>
      </c>
      <c r="Q1695" s="819">
        <v>0.5</v>
      </c>
      <c r="R1695" s="814">
        <v>1</v>
      </c>
      <c r="S1695" s="819">
        <v>0.5</v>
      </c>
      <c r="T1695" s="818">
        <v>0.5</v>
      </c>
      <c r="U1695" s="820">
        <v>0.33333333333333331</v>
      </c>
    </row>
    <row r="1696" spans="1:21" ht="14.45" customHeight="1" x14ac:dyDescent="0.2">
      <c r="A1696" s="813">
        <v>12</v>
      </c>
      <c r="B1696" s="814" t="s">
        <v>1740</v>
      </c>
      <c r="C1696" s="814" t="s">
        <v>1746</v>
      </c>
      <c r="D1696" s="815" t="s">
        <v>4046</v>
      </c>
      <c r="E1696" s="816" t="s">
        <v>1780</v>
      </c>
      <c r="F1696" s="814" t="s">
        <v>1741</v>
      </c>
      <c r="G1696" s="814" t="s">
        <v>2651</v>
      </c>
      <c r="H1696" s="814" t="s">
        <v>329</v>
      </c>
      <c r="I1696" s="814" t="s">
        <v>3681</v>
      </c>
      <c r="J1696" s="814" t="s">
        <v>696</v>
      </c>
      <c r="K1696" s="814" t="s">
        <v>3682</v>
      </c>
      <c r="L1696" s="817">
        <v>0</v>
      </c>
      <c r="M1696" s="817">
        <v>0</v>
      </c>
      <c r="N1696" s="814">
        <v>1</v>
      </c>
      <c r="O1696" s="818">
        <v>0.5</v>
      </c>
      <c r="P1696" s="817"/>
      <c r="Q1696" s="819"/>
      <c r="R1696" s="814"/>
      <c r="S1696" s="819">
        <v>0</v>
      </c>
      <c r="T1696" s="818"/>
      <c r="U1696" s="820">
        <v>0</v>
      </c>
    </row>
    <row r="1697" spans="1:21" ht="14.45" customHeight="1" x14ac:dyDescent="0.2">
      <c r="A1697" s="813">
        <v>12</v>
      </c>
      <c r="B1697" s="814" t="s">
        <v>1740</v>
      </c>
      <c r="C1697" s="814" t="s">
        <v>1746</v>
      </c>
      <c r="D1697" s="815" t="s">
        <v>4046</v>
      </c>
      <c r="E1697" s="816" t="s">
        <v>1780</v>
      </c>
      <c r="F1697" s="814" t="s">
        <v>1741</v>
      </c>
      <c r="G1697" s="814" t="s">
        <v>2651</v>
      </c>
      <c r="H1697" s="814" t="s">
        <v>329</v>
      </c>
      <c r="I1697" s="814" t="s">
        <v>3347</v>
      </c>
      <c r="J1697" s="814" t="s">
        <v>696</v>
      </c>
      <c r="K1697" s="814" t="s">
        <v>3348</v>
      </c>
      <c r="L1697" s="817">
        <v>0</v>
      </c>
      <c r="M1697" s="817">
        <v>0</v>
      </c>
      <c r="N1697" s="814">
        <v>1</v>
      </c>
      <c r="O1697" s="818">
        <v>0.5</v>
      </c>
      <c r="P1697" s="817"/>
      <c r="Q1697" s="819"/>
      <c r="R1697" s="814"/>
      <c r="S1697" s="819">
        <v>0</v>
      </c>
      <c r="T1697" s="818"/>
      <c r="U1697" s="820">
        <v>0</v>
      </c>
    </row>
    <row r="1698" spans="1:21" ht="14.45" customHeight="1" x14ac:dyDescent="0.2">
      <c r="A1698" s="813">
        <v>12</v>
      </c>
      <c r="B1698" s="814" t="s">
        <v>1740</v>
      </c>
      <c r="C1698" s="814" t="s">
        <v>1746</v>
      </c>
      <c r="D1698" s="815" t="s">
        <v>4046</v>
      </c>
      <c r="E1698" s="816" t="s">
        <v>1780</v>
      </c>
      <c r="F1698" s="814" t="s">
        <v>1741</v>
      </c>
      <c r="G1698" s="814" t="s">
        <v>3683</v>
      </c>
      <c r="H1698" s="814" t="s">
        <v>329</v>
      </c>
      <c r="I1698" s="814" t="s">
        <v>3684</v>
      </c>
      <c r="J1698" s="814" t="s">
        <v>3685</v>
      </c>
      <c r="K1698" s="814" t="s">
        <v>3686</v>
      </c>
      <c r="L1698" s="817">
        <v>127.42</v>
      </c>
      <c r="M1698" s="817">
        <v>764.52</v>
      </c>
      <c r="N1698" s="814">
        <v>6</v>
      </c>
      <c r="O1698" s="818">
        <v>2</v>
      </c>
      <c r="P1698" s="817">
        <v>764.52</v>
      </c>
      <c r="Q1698" s="819">
        <v>1</v>
      </c>
      <c r="R1698" s="814">
        <v>6</v>
      </c>
      <c r="S1698" s="819">
        <v>1</v>
      </c>
      <c r="T1698" s="818">
        <v>2</v>
      </c>
      <c r="U1698" s="820">
        <v>1</v>
      </c>
    </row>
    <row r="1699" spans="1:21" ht="14.45" customHeight="1" x14ac:dyDescent="0.2">
      <c r="A1699" s="813">
        <v>12</v>
      </c>
      <c r="B1699" s="814" t="s">
        <v>1740</v>
      </c>
      <c r="C1699" s="814" t="s">
        <v>1746</v>
      </c>
      <c r="D1699" s="815" t="s">
        <v>4046</v>
      </c>
      <c r="E1699" s="816" t="s">
        <v>1780</v>
      </c>
      <c r="F1699" s="814" t="s">
        <v>1741</v>
      </c>
      <c r="G1699" s="814" t="s">
        <v>1958</v>
      </c>
      <c r="H1699" s="814" t="s">
        <v>329</v>
      </c>
      <c r="I1699" s="814" t="s">
        <v>1959</v>
      </c>
      <c r="J1699" s="814" t="s">
        <v>1960</v>
      </c>
      <c r="K1699" s="814" t="s">
        <v>1016</v>
      </c>
      <c r="L1699" s="817">
        <v>163.54</v>
      </c>
      <c r="M1699" s="817">
        <v>327.08</v>
      </c>
      <c r="N1699" s="814">
        <v>2</v>
      </c>
      <c r="O1699" s="818">
        <v>0.5</v>
      </c>
      <c r="P1699" s="817">
        <v>327.08</v>
      </c>
      <c r="Q1699" s="819">
        <v>1</v>
      </c>
      <c r="R1699" s="814">
        <v>2</v>
      </c>
      <c r="S1699" s="819">
        <v>1</v>
      </c>
      <c r="T1699" s="818">
        <v>0.5</v>
      </c>
      <c r="U1699" s="820">
        <v>1</v>
      </c>
    </row>
    <row r="1700" spans="1:21" ht="14.45" customHeight="1" x14ac:dyDescent="0.2">
      <c r="A1700" s="813">
        <v>12</v>
      </c>
      <c r="B1700" s="814" t="s">
        <v>1740</v>
      </c>
      <c r="C1700" s="814" t="s">
        <v>1746</v>
      </c>
      <c r="D1700" s="815" t="s">
        <v>4046</v>
      </c>
      <c r="E1700" s="816" t="s">
        <v>1780</v>
      </c>
      <c r="F1700" s="814" t="s">
        <v>1741</v>
      </c>
      <c r="G1700" s="814" t="s">
        <v>3687</v>
      </c>
      <c r="H1700" s="814" t="s">
        <v>329</v>
      </c>
      <c r="I1700" s="814" t="s">
        <v>3688</v>
      </c>
      <c r="J1700" s="814" t="s">
        <v>3689</v>
      </c>
      <c r="K1700" s="814" t="s">
        <v>1603</v>
      </c>
      <c r="L1700" s="817">
        <v>156.66999999999999</v>
      </c>
      <c r="M1700" s="817">
        <v>470.01</v>
      </c>
      <c r="N1700" s="814">
        <v>3</v>
      </c>
      <c r="O1700" s="818">
        <v>1</v>
      </c>
      <c r="P1700" s="817"/>
      <c r="Q1700" s="819">
        <v>0</v>
      </c>
      <c r="R1700" s="814"/>
      <c r="S1700" s="819">
        <v>0</v>
      </c>
      <c r="T1700" s="818"/>
      <c r="U1700" s="820">
        <v>0</v>
      </c>
    </row>
    <row r="1701" spans="1:21" ht="14.45" customHeight="1" x14ac:dyDescent="0.2">
      <c r="A1701" s="813">
        <v>12</v>
      </c>
      <c r="B1701" s="814" t="s">
        <v>1740</v>
      </c>
      <c r="C1701" s="814" t="s">
        <v>1746</v>
      </c>
      <c r="D1701" s="815" t="s">
        <v>4046</v>
      </c>
      <c r="E1701" s="816" t="s">
        <v>1780</v>
      </c>
      <c r="F1701" s="814" t="s">
        <v>1741</v>
      </c>
      <c r="G1701" s="814" t="s">
        <v>3621</v>
      </c>
      <c r="H1701" s="814" t="s">
        <v>647</v>
      </c>
      <c r="I1701" s="814" t="s">
        <v>3622</v>
      </c>
      <c r="J1701" s="814" t="s">
        <v>3623</v>
      </c>
      <c r="K1701" s="814" t="s">
        <v>3624</v>
      </c>
      <c r="L1701" s="817">
        <v>141.25</v>
      </c>
      <c r="M1701" s="817">
        <v>141.25</v>
      </c>
      <c r="N1701" s="814">
        <v>1</v>
      </c>
      <c r="O1701" s="818">
        <v>1</v>
      </c>
      <c r="P1701" s="817">
        <v>141.25</v>
      </c>
      <c r="Q1701" s="819">
        <v>1</v>
      </c>
      <c r="R1701" s="814">
        <v>1</v>
      </c>
      <c r="S1701" s="819">
        <v>1</v>
      </c>
      <c r="T1701" s="818">
        <v>1</v>
      </c>
      <c r="U1701" s="820">
        <v>1</v>
      </c>
    </row>
    <row r="1702" spans="1:21" ht="14.45" customHeight="1" x14ac:dyDescent="0.2">
      <c r="A1702" s="813">
        <v>12</v>
      </c>
      <c r="B1702" s="814" t="s">
        <v>1740</v>
      </c>
      <c r="C1702" s="814" t="s">
        <v>1746</v>
      </c>
      <c r="D1702" s="815" t="s">
        <v>4046</v>
      </c>
      <c r="E1702" s="816" t="s">
        <v>1780</v>
      </c>
      <c r="F1702" s="814" t="s">
        <v>1741</v>
      </c>
      <c r="G1702" s="814" t="s">
        <v>1801</v>
      </c>
      <c r="H1702" s="814" t="s">
        <v>329</v>
      </c>
      <c r="I1702" s="814" t="s">
        <v>1802</v>
      </c>
      <c r="J1702" s="814" t="s">
        <v>1803</v>
      </c>
      <c r="K1702" s="814" t="s">
        <v>1804</v>
      </c>
      <c r="L1702" s="817">
        <v>174.59</v>
      </c>
      <c r="M1702" s="817">
        <v>2618.85</v>
      </c>
      <c r="N1702" s="814">
        <v>15</v>
      </c>
      <c r="O1702" s="818">
        <v>5.5</v>
      </c>
      <c r="P1702" s="817">
        <v>1047.54</v>
      </c>
      <c r="Q1702" s="819">
        <v>0.4</v>
      </c>
      <c r="R1702" s="814">
        <v>6</v>
      </c>
      <c r="S1702" s="819">
        <v>0.4</v>
      </c>
      <c r="T1702" s="818">
        <v>2.5</v>
      </c>
      <c r="U1702" s="820">
        <v>0.45454545454545453</v>
      </c>
    </row>
    <row r="1703" spans="1:21" ht="14.45" customHeight="1" x14ac:dyDescent="0.2">
      <c r="A1703" s="813">
        <v>12</v>
      </c>
      <c r="B1703" s="814" t="s">
        <v>1740</v>
      </c>
      <c r="C1703" s="814" t="s">
        <v>1746</v>
      </c>
      <c r="D1703" s="815" t="s">
        <v>4046</v>
      </c>
      <c r="E1703" s="816" t="s">
        <v>1780</v>
      </c>
      <c r="F1703" s="814" t="s">
        <v>1741</v>
      </c>
      <c r="G1703" s="814" t="s">
        <v>1985</v>
      </c>
      <c r="H1703" s="814" t="s">
        <v>329</v>
      </c>
      <c r="I1703" s="814" t="s">
        <v>1986</v>
      </c>
      <c r="J1703" s="814" t="s">
        <v>1987</v>
      </c>
      <c r="K1703" s="814" t="s">
        <v>1988</v>
      </c>
      <c r="L1703" s="817">
        <v>75.739999999999995</v>
      </c>
      <c r="M1703" s="817">
        <v>75.739999999999995</v>
      </c>
      <c r="N1703" s="814">
        <v>1</v>
      </c>
      <c r="O1703" s="818">
        <v>1</v>
      </c>
      <c r="P1703" s="817">
        <v>75.739999999999995</v>
      </c>
      <c r="Q1703" s="819">
        <v>1</v>
      </c>
      <c r="R1703" s="814">
        <v>1</v>
      </c>
      <c r="S1703" s="819">
        <v>1</v>
      </c>
      <c r="T1703" s="818">
        <v>1</v>
      </c>
      <c r="U1703" s="820">
        <v>1</v>
      </c>
    </row>
    <row r="1704" spans="1:21" ht="14.45" customHeight="1" x14ac:dyDescent="0.2">
      <c r="A1704" s="813">
        <v>12</v>
      </c>
      <c r="B1704" s="814" t="s">
        <v>1740</v>
      </c>
      <c r="C1704" s="814" t="s">
        <v>1746</v>
      </c>
      <c r="D1704" s="815" t="s">
        <v>4046</v>
      </c>
      <c r="E1704" s="816" t="s">
        <v>1780</v>
      </c>
      <c r="F1704" s="814" t="s">
        <v>1741</v>
      </c>
      <c r="G1704" s="814" t="s">
        <v>1992</v>
      </c>
      <c r="H1704" s="814" t="s">
        <v>329</v>
      </c>
      <c r="I1704" s="814" t="s">
        <v>1993</v>
      </c>
      <c r="J1704" s="814" t="s">
        <v>1994</v>
      </c>
      <c r="K1704" s="814" t="s">
        <v>1995</v>
      </c>
      <c r="L1704" s="817">
        <v>78.33</v>
      </c>
      <c r="M1704" s="817">
        <v>939.95999999999992</v>
      </c>
      <c r="N1704" s="814">
        <v>12</v>
      </c>
      <c r="O1704" s="818">
        <v>6</v>
      </c>
      <c r="P1704" s="817">
        <v>156.66</v>
      </c>
      <c r="Q1704" s="819">
        <v>0.16666666666666669</v>
      </c>
      <c r="R1704" s="814">
        <v>2</v>
      </c>
      <c r="S1704" s="819">
        <v>0.16666666666666666</v>
      </c>
      <c r="T1704" s="818">
        <v>1</v>
      </c>
      <c r="U1704" s="820">
        <v>0.16666666666666666</v>
      </c>
    </row>
    <row r="1705" spans="1:21" ht="14.45" customHeight="1" x14ac:dyDescent="0.2">
      <c r="A1705" s="813">
        <v>12</v>
      </c>
      <c r="B1705" s="814" t="s">
        <v>1740</v>
      </c>
      <c r="C1705" s="814" t="s">
        <v>1746</v>
      </c>
      <c r="D1705" s="815" t="s">
        <v>4046</v>
      </c>
      <c r="E1705" s="816" t="s">
        <v>1780</v>
      </c>
      <c r="F1705" s="814" t="s">
        <v>1741</v>
      </c>
      <c r="G1705" s="814" t="s">
        <v>1996</v>
      </c>
      <c r="H1705" s="814" t="s">
        <v>329</v>
      </c>
      <c r="I1705" s="814" t="s">
        <v>2522</v>
      </c>
      <c r="J1705" s="814" t="s">
        <v>1998</v>
      </c>
      <c r="K1705" s="814" t="s">
        <v>1999</v>
      </c>
      <c r="L1705" s="817">
        <v>87.98</v>
      </c>
      <c r="M1705" s="817">
        <v>87.98</v>
      </c>
      <c r="N1705" s="814">
        <v>1</v>
      </c>
      <c r="O1705" s="818">
        <v>1</v>
      </c>
      <c r="P1705" s="817">
        <v>87.98</v>
      </c>
      <c r="Q1705" s="819">
        <v>1</v>
      </c>
      <c r="R1705" s="814">
        <v>1</v>
      </c>
      <c r="S1705" s="819">
        <v>1</v>
      </c>
      <c r="T1705" s="818">
        <v>1</v>
      </c>
      <c r="U1705" s="820">
        <v>1</v>
      </c>
    </row>
    <row r="1706" spans="1:21" ht="14.45" customHeight="1" x14ac:dyDescent="0.2">
      <c r="A1706" s="813">
        <v>12</v>
      </c>
      <c r="B1706" s="814" t="s">
        <v>1740</v>
      </c>
      <c r="C1706" s="814" t="s">
        <v>1746</v>
      </c>
      <c r="D1706" s="815" t="s">
        <v>4046</v>
      </c>
      <c r="E1706" s="816" t="s">
        <v>1780</v>
      </c>
      <c r="F1706" s="814" t="s">
        <v>1741</v>
      </c>
      <c r="G1706" s="814" t="s">
        <v>3690</v>
      </c>
      <c r="H1706" s="814" t="s">
        <v>329</v>
      </c>
      <c r="I1706" s="814" t="s">
        <v>3691</v>
      </c>
      <c r="J1706" s="814" t="s">
        <v>3692</v>
      </c>
      <c r="K1706" s="814" t="s">
        <v>3693</v>
      </c>
      <c r="L1706" s="817">
        <v>0</v>
      </c>
      <c r="M1706" s="817">
        <v>0</v>
      </c>
      <c r="N1706" s="814">
        <v>1</v>
      </c>
      <c r="O1706" s="818">
        <v>1</v>
      </c>
      <c r="P1706" s="817"/>
      <c r="Q1706" s="819"/>
      <c r="R1706" s="814"/>
      <c r="S1706" s="819">
        <v>0</v>
      </c>
      <c r="T1706" s="818"/>
      <c r="U1706" s="820">
        <v>0</v>
      </c>
    </row>
    <row r="1707" spans="1:21" ht="14.45" customHeight="1" x14ac:dyDescent="0.2">
      <c r="A1707" s="813">
        <v>12</v>
      </c>
      <c r="B1707" s="814" t="s">
        <v>1740</v>
      </c>
      <c r="C1707" s="814" t="s">
        <v>1746</v>
      </c>
      <c r="D1707" s="815" t="s">
        <v>4046</v>
      </c>
      <c r="E1707" s="816" t="s">
        <v>1780</v>
      </c>
      <c r="F1707" s="814" t="s">
        <v>1741</v>
      </c>
      <c r="G1707" s="814" t="s">
        <v>1832</v>
      </c>
      <c r="H1707" s="814" t="s">
        <v>329</v>
      </c>
      <c r="I1707" s="814" t="s">
        <v>1833</v>
      </c>
      <c r="J1707" s="814" t="s">
        <v>652</v>
      </c>
      <c r="K1707" s="814" t="s">
        <v>1834</v>
      </c>
      <c r="L1707" s="817">
        <v>127.91</v>
      </c>
      <c r="M1707" s="817">
        <v>127.91</v>
      </c>
      <c r="N1707" s="814">
        <v>1</v>
      </c>
      <c r="O1707" s="818">
        <v>0.5</v>
      </c>
      <c r="P1707" s="817">
        <v>127.91</v>
      </c>
      <c r="Q1707" s="819">
        <v>1</v>
      </c>
      <c r="R1707" s="814">
        <v>1</v>
      </c>
      <c r="S1707" s="819">
        <v>1</v>
      </c>
      <c r="T1707" s="818">
        <v>0.5</v>
      </c>
      <c r="U1707" s="820">
        <v>1</v>
      </c>
    </row>
    <row r="1708" spans="1:21" ht="14.45" customHeight="1" x14ac:dyDescent="0.2">
      <c r="A1708" s="813">
        <v>12</v>
      </c>
      <c r="B1708" s="814" t="s">
        <v>1740</v>
      </c>
      <c r="C1708" s="814" t="s">
        <v>1746</v>
      </c>
      <c r="D1708" s="815" t="s">
        <v>4046</v>
      </c>
      <c r="E1708" s="816" t="s">
        <v>1780</v>
      </c>
      <c r="F1708" s="814" t="s">
        <v>1741</v>
      </c>
      <c r="G1708" s="814" t="s">
        <v>2528</v>
      </c>
      <c r="H1708" s="814" t="s">
        <v>329</v>
      </c>
      <c r="I1708" s="814" t="s">
        <v>3694</v>
      </c>
      <c r="J1708" s="814" t="s">
        <v>3695</v>
      </c>
      <c r="K1708" s="814" t="s">
        <v>3696</v>
      </c>
      <c r="L1708" s="817">
        <v>218.41</v>
      </c>
      <c r="M1708" s="817">
        <v>218.41</v>
      </c>
      <c r="N1708" s="814">
        <v>1</v>
      </c>
      <c r="O1708" s="818">
        <v>0.5</v>
      </c>
      <c r="P1708" s="817">
        <v>218.41</v>
      </c>
      <c r="Q1708" s="819">
        <v>1</v>
      </c>
      <c r="R1708" s="814">
        <v>1</v>
      </c>
      <c r="S1708" s="819">
        <v>1</v>
      </c>
      <c r="T1708" s="818">
        <v>0.5</v>
      </c>
      <c r="U1708" s="820">
        <v>1</v>
      </c>
    </row>
    <row r="1709" spans="1:21" ht="14.45" customHeight="1" x14ac:dyDescent="0.2">
      <c r="A1709" s="813">
        <v>12</v>
      </c>
      <c r="B1709" s="814" t="s">
        <v>1740</v>
      </c>
      <c r="C1709" s="814" t="s">
        <v>1746</v>
      </c>
      <c r="D1709" s="815" t="s">
        <v>4046</v>
      </c>
      <c r="E1709" s="816" t="s">
        <v>1780</v>
      </c>
      <c r="F1709" s="814" t="s">
        <v>1741</v>
      </c>
      <c r="G1709" s="814" t="s">
        <v>1792</v>
      </c>
      <c r="H1709" s="814" t="s">
        <v>329</v>
      </c>
      <c r="I1709" s="814" t="s">
        <v>2012</v>
      </c>
      <c r="J1709" s="814" t="s">
        <v>2013</v>
      </c>
      <c r="K1709" s="814" t="s">
        <v>2014</v>
      </c>
      <c r="L1709" s="817">
        <v>290.08</v>
      </c>
      <c r="M1709" s="817">
        <v>5221.4400000000005</v>
      </c>
      <c r="N1709" s="814">
        <v>18</v>
      </c>
      <c r="O1709" s="818">
        <v>6.5</v>
      </c>
      <c r="P1709" s="817">
        <v>2610.7200000000003</v>
      </c>
      <c r="Q1709" s="819">
        <v>0.5</v>
      </c>
      <c r="R1709" s="814">
        <v>9</v>
      </c>
      <c r="S1709" s="819">
        <v>0.5</v>
      </c>
      <c r="T1709" s="818">
        <v>4</v>
      </c>
      <c r="U1709" s="820">
        <v>0.61538461538461542</v>
      </c>
    </row>
    <row r="1710" spans="1:21" ht="14.45" customHeight="1" x14ac:dyDescent="0.2">
      <c r="A1710" s="813">
        <v>12</v>
      </c>
      <c r="B1710" s="814" t="s">
        <v>1740</v>
      </c>
      <c r="C1710" s="814" t="s">
        <v>1746</v>
      </c>
      <c r="D1710" s="815" t="s">
        <v>4046</v>
      </c>
      <c r="E1710" s="816" t="s">
        <v>1780</v>
      </c>
      <c r="F1710" s="814" t="s">
        <v>1741</v>
      </c>
      <c r="G1710" s="814" t="s">
        <v>1792</v>
      </c>
      <c r="H1710" s="814" t="s">
        <v>329</v>
      </c>
      <c r="I1710" s="814" t="s">
        <v>2882</v>
      </c>
      <c r="J1710" s="814" t="s">
        <v>2883</v>
      </c>
      <c r="K1710" s="814" t="s">
        <v>2884</v>
      </c>
      <c r="L1710" s="817">
        <v>116.43</v>
      </c>
      <c r="M1710" s="817">
        <v>116.43</v>
      </c>
      <c r="N1710" s="814">
        <v>1</v>
      </c>
      <c r="O1710" s="818">
        <v>1</v>
      </c>
      <c r="P1710" s="817">
        <v>116.43</v>
      </c>
      <c r="Q1710" s="819">
        <v>1</v>
      </c>
      <c r="R1710" s="814">
        <v>1</v>
      </c>
      <c r="S1710" s="819">
        <v>1</v>
      </c>
      <c r="T1710" s="818">
        <v>1</v>
      </c>
      <c r="U1710" s="820">
        <v>1</v>
      </c>
    </row>
    <row r="1711" spans="1:21" ht="14.45" customHeight="1" x14ac:dyDescent="0.2">
      <c r="A1711" s="813">
        <v>12</v>
      </c>
      <c r="B1711" s="814" t="s">
        <v>1740</v>
      </c>
      <c r="C1711" s="814" t="s">
        <v>1746</v>
      </c>
      <c r="D1711" s="815" t="s">
        <v>4046</v>
      </c>
      <c r="E1711" s="816" t="s">
        <v>1780</v>
      </c>
      <c r="F1711" s="814" t="s">
        <v>1741</v>
      </c>
      <c r="G1711" s="814" t="s">
        <v>1792</v>
      </c>
      <c r="H1711" s="814" t="s">
        <v>329</v>
      </c>
      <c r="I1711" s="814" t="s">
        <v>1793</v>
      </c>
      <c r="J1711" s="814" t="s">
        <v>1794</v>
      </c>
      <c r="K1711" s="814" t="s">
        <v>1795</v>
      </c>
      <c r="L1711" s="817">
        <v>89.88</v>
      </c>
      <c r="M1711" s="817">
        <v>1078.56</v>
      </c>
      <c r="N1711" s="814">
        <v>12</v>
      </c>
      <c r="O1711" s="818">
        <v>3</v>
      </c>
      <c r="P1711" s="817">
        <v>808.92</v>
      </c>
      <c r="Q1711" s="819">
        <v>0.75</v>
      </c>
      <c r="R1711" s="814">
        <v>9</v>
      </c>
      <c r="S1711" s="819">
        <v>0.75</v>
      </c>
      <c r="T1711" s="818">
        <v>2</v>
      </c>
      <c r="U1711" s="820">
        <v>0.66666666666666663</v>
      </c>
    </row>
    <row r="1712" spans="1:21" ht="14.45" customHeight="1" x14ac:dyDescent="0.2">
      <c r="A1712" s="813">
        <v>12</v>
      </c>
      <c r="B1712" s="814" t="s">
        <v>1740</v>
      </c>
      <c r="C1712" s="814" t="s">
        <v>1746</v>
      </c>
      <c r="D1712" s="815" t="s">
        <v>4046</v>
      </c>
      <c r="E1712" s="816" t="s">
        <v>1780</v>
      </c>
      <c r="F1712" s="814" t="s">
        <v>1741</v>
      </c>
      <c r="G1712" s="814" t="s">
        <v>1792</v>
      </c>
      <c r="H1712" s="814" t="s">
        <v>329</v>
      </c>
      <c r="I1712" s="814" t="s">
        <v>2017</v>
      </c>
      <c r="J1712" s="814" t="s">
        <v>2013</v>
      </c>
      <c r="K1712" s="814" t="s">
        <v>2018</v>
      </c>
      <c r="L1712" s="817">
        <v>435.12</v>
      </c>
      <c r="M1712" s="817">
        <v>3480.9600000000005</v>
      </c>
      <c r="N1712" s="814">
        <v>8</v>
      </c>
      <c r="O1712" s="818">
        <v>3</v>
      </c>
      <c r="P1712" s="817">
        <v>3480.9600000000005</v>
      </c>
      <c r="Q1712" s="819">
        <v>1</v>
      </c>
      <c r="R1712" s="814">
        <v>8</v>
      </c>
      <c r="S1712" s="819">
        <v>1</v>
      </c>
      <c r="T1712" s="818">
        <v>3</v>
      </c>
      <c r="U1712" s="820">
        <v>1</v>
      </c>
    </row>
    <row r="1713" spans="1:21" ht="14.45" customHeight="1" x14ac:dyDescent="0.2">
      <c r="A1713" s="813">
        <v>12</v>
      </c>
      <c r="B1713" s="814" t="s">
        <v>1740</v>
      </c>
      <c r="C1713" s="814" t="s">
        <v>1746</v>
      </c>
      <c r="D1713" s="815" t="s">
        <v>4046</v>
      </c>
      <c r="E1713" s="816" t="s">
        <v>1780</v>
      </c>
      <c r="F1713" s="814" t="s">
        <v>1741</v>
      </c>
      <c r="G1713" s="814" t="s">
        <v>1792</v>
      </c>
      <c r="H1713" s="814" t="s">
        <v>329</v>
      </c>
      <c r="I1713" s="814" t="s">
        <v>2332</v>
      </c>
      <c r="J1713" s="814" t="s">
        <v>2013</v>
      </c>
      <c r="K1713" s="814" t="s">
        <v>2014</v>
      </c>
      <c r="L1713" s="817">
        <v>290.08</v>
      </c>
      <c r="M1713" s="817">
        <v>870.24</v>
      </c>
      <c r="N1713" s="814">
        <v>3</v>
      </c>
      <c r="O1713" s="818">
        <v>1</v>
      </c>
      <c r="P1713" s="817">
        <v>870.24</v>
      </c>
      <c r="Q1713" s="819">
        <v>1</v>
      </c>
      <c r="R1713" s="814">
        <v>3</v>
      </c>
      <c r="S1713" s="819">
        <v>1</v>
      </c>
      <c r="T1713" s="818">
        <v>1</v>
      </c>
      <c r="U1713" s="820">
        <v>1</v>
      </c>
    </row>
    <row r="1714" spans="1:21" ht="14.45" customHeight="1" x14ac:dyDescent="0.2">
      <c r="A1714" s="813">
        <v>12</v>
      </c>
      <c r="B1714" s="814" t="s">
        <v>1740</v>
      </c>
      <c r="C1714" s="814" t="s">
        <v>1746</v>
      </c>
      <c r="D1714" s="815" t="s">
        <v>4046</v>
      </c>
      <c r="E1714" s="816" t="s">
        <v>1780</v>
      </c>
      <c r="F1714" s="814" t="s">
        <v>1741</v>
      </c>
      <c r="G1714" s="814" t="s">
        <v>2729</v>
      </c>
      <c r="H1714" s="814" t="s">
        <v>647</v>
      </c>
      <c r="I1714" s="814" t="s">
        <v>3697</v>
      </c>
      <c r="J1714" s="814" t="s">
        <v>3698</v>
      </c>
      <c r="K1714" s="814" t="s">
        <v>2285</v>
      </c>
      <c r="L1714" s="817">
        <v>165.41</v>
      </c>
      <c r="M1714" s="817">
        <v>165.41</v>
      </c>
      <c r="N1714" s="814">
        <v>1</v>
      </c>
      <c r="O1714" s="818">
        <v>0.5</v>
      </c>
      <c r="P1714" s="817"/>
      <c r="Q1714" s="819">
        <v>0</v>
      </c>
      <c r="R1714" s="814"/>
      <c r="S1714" s="819">
        <v>0</v>
      </c>
      <c r="T1714" s="818"/>
      <c r="U1714" s="820">
        <v>0</v>
      </c>
    </row>
    <row r="1715" spans="1:21" ht="14.45" customHeight="1" x14ac:dyDescent="0.2">
      <c r="A1715" s="813">
        <v>12</v>
      </c>
      <c r="B1715" s="814" t="s">
        <v>1740</v>
      </c>
      <c r="C1715" s="814" t="s">
        <v>1746</v>
      </c>
      <c r="D1715" s="815" t="s">
        <v>4046</v>
      </c>
      <c r="E1715" s="816" t="s">
        <v>1780</v>
      </c>
      <c r="F1715" s="814" t="s">
        <v>1741</v>
      </c>
      <c r="G1715" s="814" t="s">
        <v>2027</v>
      </c>
      <c r="H1715" s="814" t="s">
        <v>329</v>
      </c>
      <c r="I1715" s="814" t="s">
        <v>2028</v>
      </c>
      <c r="J1715" s="814" t="s">
        <v>2029</v>
      </c>
      <c r="K1715" s="814" t="s">
        <v>2030</v>
      </c>
      <c r="L1715" s="817">
        <v>0</v>
      </c>
      <c r="M1715" s="817">
        <v>0</v>
      </c>
      <c r="N1715" s="814">
        <v>1</v>
      </c>
      <c r="O1715" s="818">
        <v>0.5</v>
      </c>
      <c r="P1715" s="817">
        <v>0</v>
      </c>
      <c r="Q1715" s="819"/>
      <c r="R1715" s="814">
        <v>1</v>
      </c>
      <c r="S1715" s="819">
        <v>1</v>
      </c>
      <c r="T1715" s="818">
        <v>0.5</v>
      </c>
      <c r="U1715" s="820">
        <v>1</v>
      </c>
    </row>
    <row r="1716" spans="1:21" ht="14.45" customHeight="1" x14ac:dyDescent="0.2">
      <c r="A1716" s="813">
        <v>12</v>
      </c>
      <c r="B1716" s="814" t="s">
        <v>1740</v>
      </c>
      <c r="C1716" s="814" t="s">
        <v>1746</v>
      </c>
      <c r="D1716" s="815" t="s">
        <v>4046</v>
      </c>
      <c r="E1716" s="816" t="s">
        <v>1780</v>
      </c>
      <c r="F1716" s="814" t="s">
        <v>1741</v>
      </c>
      <c r="G1716" s="814" t="s">
        <v>2031</v>
      </c>
      <c r="H1716" s="814" t="s">
        <v>329</v>
      </c>
      <c r="I1716" s="814" t="s">
        <v>2032</v>
      </c>
      <c r="J1716" s="814" t="s">
        <v>2033</v>
      </c>
      <c r="K1716" s="814" t="s">
        <v>2034</v>
      </c>
      <c r="L1716" s="817">
        <v>0</v>
      </c>
      <c r="M1716" s="817">
        <v>0</v>
      </c>
      <c r="N1716" s="814">
        <v>55</v>
      </c>
      <c r="O1716" s="818">
        <v>32</v>
      </c>
      <c r="P1716" s="817">
        <v>0</v>
      </c>
      <c r="Q1716" s="819"/>
      <c r="R1716" s="814">
        <v>42</v>
      </c>
      <c r="S1716" s="819">
        <v>0.76363636363636367</v>
      </c>
      <c r="T1716" s="818">
        <v>26</v>
      </c>
      <c r="U1716" s="820">
        <v>0.8125</v>
      </c>
    </row>
    <row r="1717" spans="1:21" ht="14.45" customHeight="1" x14ac:dyDescent="0.2">
      <c r="A1717" s="813">
        <v>12</v>
      </c>
      <c r="B1717" s="814" t="s">
        <v>1740</v>
      </c>
      <c r="C1717" s="814" t="s">
        <v>1746</v>
      </c>
      <c r="D1717" s="815" t="s">
        <v>4046</v>
      </c>
      <c r="E1717" s="816" t="s">
        <v>1780</v>
      </c>
      <c r="F1717" s="814" t="s">
        <v>1741</v>
      </c>
      <c r="G1717" s="814" t="s">
        <v>2031</v>
      </c>
      <c r="H1717" s="814" t="s">
        <v>329</v>
      </c>
      <c r="I1717" s="814" t="s">
        <v>2343</v>
      </c>
      <c r="J1717" s="814" t="s">
        <v>2344</v>
      </c>
      <c r="K1717" s="814" t="s">
        <v>2345</v>
      </c>
      <c r="L1717" s="817">
        <v>0</v>
      </c>
      <c r="M1717" s="817">
        <v>0</v>
      </c>
      <c r="N1717" s="814">
        <v>1</v>
      </c>
      <c r="O1717" s="818">
        <v>1</v>
      </c>
      <c r="P1717" s="817"/>
      <c r="Q1717" s="819"/>
      <c r="R1717" s="814"/>
      <c r="S1717" s="819">
        <v>0</v>
      </c>
      <c r="T1717" s="818"/>
      <c r="U1717" s="820">
        <v>0</v>
      </c>
    </row>
    <row r="1718" spans="1:21" ht="14.45" customHeight="1" x14ac:dyDescent="0.2">
      <c r="A1718" s="813">
        <v>12</v>
      </c>
      <c r="B1718" s="814" t="s">
        <v>1740</v>
      </c>
      <c r="C1718" s="814" t="s">
        <v>1746</v>
      </c>
      <c r="D1718" s="815" t="s">
        <v>4046</v>
      </c>
      <c r="E1718" s="816" t="s">
        <v>1780</v>
      </c>
      <c r="F1718" s="814" t="s">
        <v>1741</v>
      </c>
      <c r="G1718" s="814" t="s">
        <v>1835</v>
      </c>
      <c r="H1718" s="814" t="s">
        <v>647</v>
      </c>
      <c r="I1718" s="814" t="s">
        <v>2737</v>
      </c>
      <c r="J1718" s="814" t="s">
        <v>1837</v>
      </c>
      <c r="K1718" s="814" t="s">
        <v>2736</v>
      </c>
      <c r="L1718" s="817">
        <v>44.86</v>
      </c>
      <c r="M1718" s="817">
        <v>44.86</v>
      </c>
      <c r="N1718" s="814">
        <v>1</v>
      </c>
      <c r="O1718" s="818">
        <v>1</v>
      </c>
      <c r="P1718" s="817">
        <v>44.86</v>
      </c>
      <c r="Q1718" s="819">
        <v>1</v>
      </c>
      <c r="R1718" s="814">
        <v>1</v>
      </c>
      <c r="S1718" s="819">
        <v>1</v>
      </c>
      <c r="T1718" s="818">
        <v>1</v>
      </c>
      <c r="U1718" s="820">
        <v>1</v>
      </c>
    </row>
    <row r="1719" spans="1:21" ht="14.45" customHeight="1" x14ac:dyDescent="0.2">
      <c r="A1719" s="813">
        <v>12</v>
      </c>
      <c r="B1719" s="814" t="s">
        <v>1740</v>
      </c>
      <c r="C1719" s="814" t="s">
        <v>1746</v>
      </c>
      <c r="D1719" s="815" t="s">
        <v>4046</v>
      </c>
      <c r="E1719" s="816" t="s">
        <v>1780</v>
      </c>
      <c r="F1719" s="814" t="s">
        <v>1741</v>
      </c>
      <c r="G1719" s="814" t="s">
        <v>1835</v>
      </c>
      <c r="H1719" s="814" t="s">
        <v>647</v>
      </c>
      <c r="I1719" s="814" t="s">
        <v>1836</v>
      </c>
      <c r="J1719" s="814" t="s">
        <v>1837</v>
      </c>
      <c r="K1719" s="814" t="s">
        <v>1838</v>
      </c>
      <c r="L1719" s="817">
        <v>134.61000000000001</v>
      </c>
      <c r="M1719" s="817">
        <v>134.61000000000001</v>
      </c>
      <c r="N1719" s="814">
        <v>1</v>
      </c>
      <c r="O1719" s="818">
        <v>1</v>
      </c>
      <c r="P1719" s="817">
        <v>134.61000000000001</v>
      </c>
      <c r="Q1719" s="819">
        <v>1</v>
      </c>
      <c r="R1719" s="814">
        <v>1</v>
      </c>
      <c r="S1719" s="819">
        <v>1</v>
      </c>
      <c r="T1719" s="818">
        <v>1</v>
      </c>
      <c r="U1719" s="820">
        <v>1</v>
      </c>
    </row>
    <row r="1720" spans="1:21" ht="14.45" customHeight="1" x14ac:dyDescent="0.2">
      <c r="A1720" s="813">
        <v>12</v>
      </c>
      <c r="B1720" s="814" t="s">
        <v>1740</v>
      </c>
      <c r="C1720" s="814" t="s">
        <v>1746</v>
      </c>
      <c r="D1720" s="815" t="s">
        <v>4046</v>
      </c>
      <c r="E1720" s="816" t="s">
        <v>1780</v>
      </c>
      <c r="F1720" s="814" t="s">
        <v>1741</v>
      </c>
      <c r="G1720" s="814" t="s">
        <v>2044</v>
      </c>
      <c r="H1720" s="814" t="s">
        <v>329</v>
      </c>
      <c r="I1720" s="814" t="s">
        <v>2045</v>
      </c>
      <c r="J1720" s="814" t="s">
        <v>1150</v>
      </c>
      <c r="K1720" s="814" t="s">
        <v>2046</v>
      </c>
      <c r="L1720" s="817">
        <v>140.97</v>
      </c>
      <c r="M1720" s="817">
        <v>1127.76</v>
      </c>
      <c r="N1720" s="814">
        <v>8</v>
      </c>
      <c r="O1720" s="818">
        <v>4</v>
      </c>
      <c r="P1720" s="817">
        <v>986.79000000000008</v>
      </c>
      <c r="Q1720" s="819">
        <v>0.87500000000000011</v>
      </c>
      <c r="R1720" s="814">
        <v>7</v>
      </c>
      <c r="S1720" s="819">
        <v>0.875</v>
      </c>
      <c r="T1720" s="818">
        <v>3.5</v>
      </c>
      <c r="U1720" s="820">
        <v>0.875</v>
      </c>
    </row>
    <row r="1721" spans="1:21" ht="14.45" customHeight="1" x14ac:dyDescent="0.2">
      <c r="A1721" s="813">
        <v>12</v>
      </c>
      <c r="B1721" s="814" t="s">
        <v>1740</v>
      </c>
      <c r="C1721" s="814" t="s">
        <v>1746</v>
      </c>
      <c r="D1721" s="815" t="s">
        <v>4046</v>
      </c>
      <c r="E1721" s="816" t="s">
        <v>1780</v>
      </c>
      <c r="F1721" s="814" t="s">
        <v>1741</v>
      </c>
      <c r="G1721" s="814" t="s">
        <v>1825</v>
      </c>
      <c r="H1721" s="814" t="s">
        <v>647</v>
      </c>
      <c r="I1721" s="814" t="s">
        <v>1676</v>
      </c>
      <c r="J1721" s="814" t="s">
        <v>1012</v>
      </c>
      <c r="K1721" s="814" t="s">
        <v>1016</v>
      </c>
      <c r="L1721" s="817">
        <v>0</v>
      </c>
      <c r="M1721" s="817">
        <v>0</v>
      </c>
      <c r="N1721" s="814">
        <v>2</v>
      </c>
      <c r="O1721" s="818">
        <v>1</v>
      </c>
      <c r="P1721" s="817">
        <v>0</v>
      </c>
      <c r="Q1721" s="819"/>
      <c r="R1721" s="814">
        <v>2</v>
      </c>
      <c r="S1721" s="819">
        <v>1</v>
      </c>
      <c r="T1721" s="818">
        <v>1</v>
      </c>
      <c r="U1721" s="820">
        <v>1</v>
      </c>
    </row>
    <row r="1722" spans="1:21" ht="14.45" customHeight="1" x14ac:dyDescent="0.2">
      <c r="A1722" s="813">
        <v>12</v>
      </c>
      <c r="B1722" s="814" t="s">
        <v>1740</v>
      </c>
      <c r="C1722" s="814" t="s">
        <v>1746</v>
      </c>
      <c r="D1722" s="815" t="s">
        <v>4046</v>
      </c>
      <c r="E1722" s="816" t="s">
        <v>1780</v>
      </c>
      <c r="F1722" s="814" t="s">
        <v>1741</v>
      </c>
      <c r="G1722" s="814" t="s">
        <v>2047</v>
      </c>
      <c r="H1722" s="814" t="s">
        <v>329</v>
      </c>
      <c r="I1722" s="814" t="s">
        <v>2048</v>
      </c>
      <c r="J1722" s="814" t="s">
        <v>2049</v>
      </c>
      <c r="K1722" s="814" t="s">
        <v>640</v>
      </c>
      <c r="L1722" s="817">
        <v>1036</v>
      </c>
      <c r="M1722" s="817">
        <v>17612</v>
      </c>
      <c r="N1722" s="814">
        <v>17</v>
      </c>
      <c r="O1722" s="818">
        <v>16.5</v>
      </c>
      <c r="P1722" s="817">
        <v>9324</v>
      </c>
      <c r="Q1722" s="819">
        <v>0.52941176470588236</v>
      </c>
      <c r="R1722" s="814">
        <v>9</v>
      </c>
      <c r="S1722" s="819">
        <v>0.52941176470588236</v>
      </c>
      <c r="T1722" s="818">
        <v>9</v>
      </c>
      <c r="U1722" s="820">
        <v>0.54545454545454541</v>
      </c>
    </row>
    <row r="1723" spans="1:21" ht="14.45" customHeight="1" x14ac:dyDescent="0.2">
      <c r="A1723" s="813">
        <v>12</v>
      </c>
      <c r="B1723" s="814" t="s">
        <v>1740</v>
      </c>
      <c r="C1723" s="814" t="s">
        <v>1746</v>
      </c>
      <c r="D1723" s="815" t="s">
        <v>4046</v>
      </c>
      <c r="E1723" s="816" t="s">
        <v>1780</v>
      </c>
      <c r="F1723" s="814" t="s">
        <v>1741</v>
      </c>
      <c r="G1723" s="814" t="s">
        <v>2047</v>
      </c>
      <c r="H1723" s="814" t="s">
        <v>329</v>
      </c>
      <c r="I1723" s="814" t="s">
        <v>2050</v>
      </c>
      <c r="J1723" s="814" t="s">
        <v>2049</v>
      </c>
      <c r="K1723" s="814" t="s">
        <v>2051</v>
      </c>
      <c r="L1723" s="817">
        <v>2071.9899999999998</v>
      </c>
      <c r="M1723" s="817">
        <v>6215.9699999999993</v>
      </c>
      <c r="N1723" s="814">
        <v>3</v>
      </c>
      <c r="O1723" s="818">
        <v>3</v>
      </c>
      <c r="P1723" s="817">
        <v>2071.9899999999998</v>
      </c>
      <c r="Q1723" s="819">
        <v>0.33333333333333331</v>
      </c>
      <c r="R1723" s="814">
        <v>1</v>
      </c>
      <c r="S1723" s="819">
        <v>0.33333333333333331</v>
      </c>
      <c r="T1723" s="818">
        <v>1</v>
      </c>
      <c r="U1723" s="820">
        <v>0.33333333333333331</v>
      </c>
    </row>
    <row r="1724" spans="1:21" ht="14.45" customHeight="1" x14ac:dyDescent="0.2">
      <c r="A1724" s="813">
        <v>12</v>
      </c>
      <c r="B1724" s="814" t="s">
        <v>1740</v>
      </c>
      <c r="C1724" s="814" t="s">
        <v>1746</v>
      </c>
      <c r="D1724" s="815" t="s">
        <v>4046</v>
      </c>
      <c r="E1724" s="816" t="s">
        <v>1780</v>
      </c>
      <c r="F1724" s="814" t="s">
        <v>1741</v>
      </c>
      <c r="G1724" s="814" t="s">
        <v>2047</v>
      </c>
      <c r="H1724" s="814" t="s">
        <v>647</v>
      </c>
      <c r="I1724" s="814" t="s">
        <v>2053</v>
      </c>
      <c r="J1724" s="814" t="s">
        <v>2054</v>
      </c>
      <c r="K1724" s="814" t="s">
        <v>640</v>
      </c>
      <c r="L1724" s="817">
        <v>1036</v>
      </c>
      <c r="M1724" s="817">
        <v>27972</v>
      </c>
      <c r="N1724" s="814">
        <v>27</v>
      </c>
      <c r="O1724" s="818">
        <v>23.5</v>
      </c>
      <c r="P1724" s="817">
        <v>19684</v>
      </c>
      <c r="Q1724" s="819">
        <v>0.70370370370370372</v>
      </c>
      <c r="R1724" s="814">
        <v>19</v>
      </c>
      <c r="S1724" s="819">
        <v>0.70370370370370372</v>
      </c>
      <c r="T1724" s="818">
        <v>16</v>
      </c>
      <c r="U1724" s="820">
        <v>0.68085106382978722</v>
      </c>
    </row>
    <row r="1725" spans="1:21" ht="14.45" customHeight="1" x14ac:dyDescent="0.2">
      <c r="A1725" s="813">
        <v>12</v>
      </c>
      <c r="B1725" s="814" t="s">
        <v>1740</v>
      </c>
      <c r="C1725" s="814" t="s">
        <v>1746</v>
      </c>
      <c r="D1725" s="815" t="s">
        <v>4046</v>
      </c>
      <c r="E1725" s="816" t="s">
        <v>1780</v>
      </c>
      <c r="F1725" s="814" t="s">
        <v>1741</v>
      </c>
      <c r="G1725" s="814" t="s">
        <v>2047</v>
      </c>
      <c r="H1725" s="814" t="s">
        <v>647</v>
      </c>
      <c r="I1725" s="814" t="s">
        <v>2889</v>
      </c>
      <c r="J1725" s="814" t="s">
        <v>2054</v>
      </c>
      <c r="K1725" s="814" t="s">
        <v>2051</v>
      </c>
      <c r="L1725" s="817">
        <v>3086.53</v>
      </c>
      <c r="M1725" s="817">
        <v>67903.659999999989</v>
      </c>
      <c r="N1725" s="814">
        <v>22</v>
      </c>
      <c r="O1725" s="818">
        <v>20</v>
      </c>
      <c r="P1725" s="817">
        <v>37038.359999999993</v>
      </c>
      <c r="Q1725" s="819">
        <v>0.54545454545454541</v>
      </c>
      <c r="R1725" s="814">
        <v>12</v>
      </c>
      <c r="S1725" s="819">
        <v>0.54545454545454541</v>
      </c>
      <c r="T1725" s="818">
        <v>10.5</v>
      </c>
      <c r="U1725" s="820">
        <v>0.52500000000000002</v>
      </c>
    </row>
    <row r="1726" spans="1:21" ht="14.45" customHeight="1" x14ac:dyDescent="0.2">
      <c r="A1726" s="813">
        <v>12</v>
      </c>
      <c r="B1726" s="814" t="s">
        <v>1740</v>
      </c>
      <c r="C1726" s="814" t="s">
        <v>1746</v>
      </c>
      <c r="D1726" s="815" t="s">
        <v>4046</v>
      </c>
      <c r="E1726" s="816" t="s">
        <v>1780</v>
      </c>
      <c r="F1726" s="814" t="s">
        <v>1741</v>
      </c>
      <c r="G1726" s="814" t="s">
        <v>2047</v>
      </c>
      <c r="H1726" s="814" t="s">
        <v>329</v>
      </c>
      <c r="I1726" s="814" t="s">
        <v>3699</v>
      </c>
      <c r="J1726" s="814" t="s">
        <v>2016</v>
      </c>
      <c r="K1726" s="814"/>
      <c r="L1726" s="817">
        <v>1542.89</v>
      </c>
      <c r="M1726" s="817">
        <v>1542.89</v>
      </c>
      <c r="N1726" s="814">
        <v>1</v>
      </c>
      <c r="O1726" s="818">
        <v>1</v>
      </c>
      <c r="P1726" s="817"/>
      <c r="Q1726" s="819">
        <v>0</v>
      </c>
      <c r="R1726" s="814"/>
      <c r="S1726" s="819">
        <v>0</v>
      </c>
      <c r="T1726" s="818"/>
      <c r="U1726" s="820">
        <v>0</v>
      </c>
    </row>
    <row r="1727" spans="1:21" ht="14.45" customHeight="1" x14ac:dyDescent="0.2">
      <c r="A1727" s="813">
        <v>12</v>
      </c>
      <c r="B1727" s="814" t="s">
        <v>1740</v>
      </c>
      <c r="C1727" s="814" t="s">
        <v>1746</v>
      </c>
      <c r="D1727" s="815" t="s">
        <v>4046</v>
      </c>
      <c r="E1727" s="816" t="s">
        <v>1780</v>
      </c>
      <c r="F1727" s="814" t="s">
        <v>1741</v>
      </c>
      <c r="G1727" s="814" t="s">
        <v>1796</v>
      </c>
      <c r="H1727" s="814" t="s">
        <v>329</v>
      </c>
      <c r="I1727" s="814" t="s">
        <v>1805</v>
      </c>
      <c r="J1727" s="814" t="s">
        <v>1272</v>
      </c>
      <c r="K1727" s="814" t="s">
        <v>1806</v>
      </c>
      <c r="L1727" s="817">
        <v>0</v>
      </c>
      <c r="M1727" s="817">
        <v>0</v>
      </c>
      <c r="N1727" s="814">
        <v>2</v>
      </c>
      <c r="O1727" s="818">
        <v>1</v>
      </c>
      <c r="P1727" s="817">
        <v>0</v>
      </c>
      <c r="Q1727" s="819"/>
      <c r="R1727" s="814">
        <v>2</v>
      </c>
      <c r="S1727" s="819">
        <v>1</v>
      </c>
      <c r="T1727" s="818">
        <v>1</v>
      </c>
      <c r="U1727" s="820">
        <v>1</v>
      </c>
    </row>
    <row r="1728" spans="1:21" ht="14.45" customHeight="1" x14ac:dyDescent="0.2">
      <c r="A1728" s="813">
        <v>12</v>
      </c>
      <c r="B1728" s="814" t="s">
        <v>1740</v>
      </c>
      <c r="C1728" s="814" t="s">
        <v>1746</v>
      </c>
      <c r="D1728" s="815" t="s">
        <v>4046</v>
      </c>
      <c r="E1728" s="816" t="s">
        <v>1780</v>
      </c>
      <c r="F1728" s="814" t="s">
        <v>1741</v>
      </c>
      <c r="G1728" s="814" t="s">
        <v>1796</v>
      </c>
      <c r="H1728" s="814" t="s">
        <v>329</v>
      </c>
      <c r="I1728" s="814" t="s">
        <v>2055</v>
      </c>
      <c r="J1728" s="814" t="s">
        <v>2056</v>
      </c>
      <c r="K1728" s="814" t="s">
        <v>2057</v>
      </c>
      <c r="L1728" s="817">
        <v>33.44</v>
      </c>
      <c r="M1728" s="817">
        <v>367.84</v>
      </c>
      <c r="N1728" s="814">
        <v>11</v>
      </c>
      <c r="O1728" s="818">
        <v>7.5</v>
      </c>
      <c r="P1728" s="817">
        <v>300.95999999999998</v>
      </c>
      <c r="Q1728" s="819">
        <v>0.81818181818181823</v>
      </c>
      <c r="R1728" s="814">
        <v>9</v>
      </c>
      <c r="S1728" s="819">
        <v>0.81818181818181823</v>
      </c>
      <c r="T1728" s="818">
        <v>6</v>
      </c>
      <c r="U1728" s="820">
        <v>0.8</v>
      </c>
    </row>
    <row r="1729" spans="1:21" ht="14.45" customHeight="1" x14ac:dyDescent="0.2">
      <c r="A1729" s="813">
        <v>12</v>
      </c>
      <c r="B1729" s="814" t="s">
        <v>1740</v>
      </c>
      <c r="C1729" s="814" t="s">
        <v>1746</v>
      </c>
      <c r="D1729" s="815" t="s">
        <v>4046</v>
      </c>
      <c r="E1729" s="816" t="s">
        <v>1780</v>
      </c>
      <c r="F1729" s="814" t="s">
        <v>1741</v>
      </c>
      <c r="G1729" s="814" t="s">
        <v>1796</v>
      </c>
      <c r="H1729" s="814" t="s">
        <v>329</v>
      </c>
      <c r="I1729" s="814" t="s">
        <v>2740</v>
      </c>
      <c r="J1729" s="814" t="s">
        <v>2056</v>
      </c>
      <c r="K1729" s="814" t="s">
        <v>2741</v>
      </c>
      <c r="L1729" s="817">
        <v>66.88</v>
      </c>
      <c r="M1729" s="817">
        <v>200.64</v>
      </c>
      <c r="N1729" s="814">
        <v>3</v>
      </c>
      <c r="O1729" s="818">
        <v>2.5</v>
      </c>
      <c r="P1729" s="817">
        <v>133.76</v>
      </c>
      <c r="Q1729" s="819">
        <v>0.66666666666666663</v>
      </c>
      <c r="R1729" s="814">
        <v>2</v>
      </c>
      <c r="S1729" s="819">
        <v>0.66666666666666663</v>
      </c>
      <c r="T1729" s="818">
        <v>1.5</v>
      </c>
      <c r="U1729" s="820">
        <v>0.6</v>
      </c>
    </row>
    <row r="1730" spans="1:21" ht="14.45" customHeight="1" x14ac:dyDescent="0.2">
      <c r="A1730" s="813">
        <v>12</v>
      </c>
      <c r="B1730" s="814" t="s">
        <v>1740</v>
      </c>
      <c r="C1730" s="814" t="s">
        <v>1746</v>
      </c>
      <c r="D1730" s="815" t="s">
        <v>4046</v>
      </c>
      <c r="E1730" s="816" t="s">
        <v>1780</v>
      </c>
      <c r="F1730" s="814" t="s">
        <v>1741</v>
      </c>
      <c r="G1730" s="814" t="s">
        <v>2353</v>
      </c>
      <c r="H1730" s="814" t="s">
        <v>329</v>
      </c>
      <c r="I1730" s="814" t="s">
        <v>2359</v>
      </c>
      <c r="J1730" s="814" t="s">
        <v>2360</v>
      </c>
      <c r="K1730" s="814" t="s">
        <v>2358</v>
      </c>
      <c r="L1730" s="817">
        <v>0</v>
      </c>
      <c r="M1730" s="817">
        <v>0</v>
      </c>
      <c r="N1730" s="814">
        <v>1</v>
      </c>
      <c r="O1730" s="818">
        <v>1</v>
      </c>
      <c r="P1730" s="817">
        <v>0</v>
      </c>
      <c r="Q1730" s="819"/>
      <c r="R1730" s="814">
        <v>1</v>
      </c>
      <c r="S1730" s="819">
        <v>1</v>
      </c>
      <c r="T1730" s="818">
        <v>1</v>
      </c>
      <c r="U1730" s="820">
        <v>1</v>
      </c>
    </row>
    <row r="1731" spans="1:21" ht="14.45" customHeight="1" x14ac:dyDescent="0.2">
      <c r="A1731" s="813">
        <v>12</v>
      </c>
      <c r="B1731" s="814" t="s">
        <v>1740</v>
      </c>
      <c r="C1731" s="814" t="s">
        <v>1746</v>
      </c>
      <c r="D1731" s="815" t="s">
        <v>4046</v>
      </c>
      <c r="E1731" s="816" t="s">
        <v>1780</v>
      </c>
      <c r="F1731" s="814" t="s">
        <v>1741</v>
      </c>
      <c r="G1731" s="814" t="s">
        <v>2353</v>
      </c>
      <c r="H1731" s="814" t="s">
        <v>329</v>
      </c>
      <c r="I1731" s="814" t="s">
        <v>2745</v>
      </c>
      <c r="J1731" s="814" t="s">
        <v>2746</v>
      </c>
      <c r="K1731" s="814" t="s">
        <v>2358</v>
      </c>
      <c r="L1731" s="817">
        <v>0</v>
      </c>
      <c r="M1731" s="817">
        <v>0</v>
      </c>
      <c r="N1731" s="814">
        <v>3</v>
      </c>
      <c r="O1731" s="818">
        <v>2</v>
      </c>
      <c r="P1731" s="817">
        <v>0</v>
      </c>
      <c r="Q1731" s="819"/>
      <c r="R1731" s="814">
        <v>3</v>
      </c>
      <c r="S1731" s="819">
        <v>1</v>
      </c>
      <c r="T1731" s="818">
        <v>2</v>
      </c>
      <c r="U1731" s="820">
        <v>1</v>
      </c>
    </row>
    <row r="1732" spans="1:21" ht="14.45" customHeight="1" x14ac:dyDescent="0.2">
      <c r="A1732" s="813">
        <v>12</v>
      </c>
      <c r="B1732" s="814" t="s">
        <v>1740</v>
      </c>
      <c r="C1732" s="814" t="s">
        <v>1746</v>
      </c>
      <c r="D1732" s="815" t="s">
        <v>4046</v>
      </c>
      <c r="E1732" s="816" t="s">
        <v>1780</v>
      </c>
      <c r="F1732" s="814" t="s">
        <v>1741</v>
      </c>
      <c r="G1732" s="814" t="s">
        <v>2353</v>
      </c>
      <c r="H1732" s="814" t="s">
        <v>329</v>
      </c>
      <c r="I1732" s="814" t="s">
        <v>2365</v>
      </c>
      <c r="J1732" s="814" t="s">
        <v>2366</v>
      </c>
      <c r="K1732" s="814" t="s">
        <v>2358</v>
      </c>
      <c r="L1732" s="817">
        <v>0</v>
      </c>
      <c r="M1732" s="817">
        <v>0</v>
      </c>
      <c r="N1732" s="814">
        <v>1</v>
      </c>
      <c r="O1732" s="818">
        <v>1</v>
      </c>
      <c r="P1732" s="817">
        <v>0</v>
      </c>
      <c r="Q1732" s="819"/>
      <c r="R1732" s="814">
        <v>1</v>
      </c>
      <c r="S1732" s="819">
        <v>1</v>
      </c>
      <c r="T1732" s="818">
        <v>1</v>
      </c>
      <c r="U1732" s="820">
        <v>1</v>
      </c>
    </row>
    <row r="1733" spans="1:21" ht="14.45" customHeight="1" x14ac:dyDescent="0.2">
      <c r="A1733" s="813">
        <v>12</v>
      </c>
      <c r="B1733" s="814" t="s">
        <v>1740</v>
      </c>
      <c r="C1733" s="814" t="s">
        <v>1746</v>
      </c>
      <c r="D1733" s="815" t="s">
        <v>4046</v>
      </c>
      <c r="E1733" s="816" t="s">
        <v>1780</v>
      </c>
      <c r="F1733" s="814" t="s">
        <v>1741</v>
      </c>
      <c r="G1733" s="814" t="s">
        <v>2058</v>
      </c>
      <c r="H1733" s="814" t="s">
        <v>647</v>
      </c>
      <c r="I1733" s="814" t="s">
        <v>2062</v>
      </c>
      <c r="J1733" s="814" t="s">
        <v>2060</v>
      </c>
      <c r="K1733" s="814" t="s">
        <v>709</v>
      </c>
      <c r="L1733" s="817">
        <v>502.31</v>
      </c>
      <c r="M1733" s="817">
        <v>502.31</v>
      </c>
      <c r="N1733" s="814">
        <v>1</v>
      </c>
      <c r="O1733" s="818">
        <v>1</v>
      </c>
      <c r="P1733" s="817">
        <v>502.31</v>
      </c>
      <c r="Q1733" s="819">
        <v>1</v>
      </c>
      <c r="R1733" s="814">
        <v>1</v>
      </c>
      <c r="S1733" s="819">
        <v>1</v>
      </c>
      <c r="T1733" s="818">
        <v>1</v>
      </c>
      <c r="U1733" s="820">
        <v>1</v>
      </c>
    </row>
    <row r="1734" spans="1:21" ht="14.45" customHeight="1" x14ac:dyDescent="0.2">
      <c r="A1734" s="813">
        <v>12</v>
      </c>
      <c r="B1734" s="814" t="s">
        <v>1740</v>
      </c>
      <c r="C1734" s="814" t="s">
        <v>1746</v>
      </c>
      <c r="D1734" s="815" t="s">
        <v>4046</v>
      </c>
      <c r="E1734" s="816" t="s">
        <v>1780</v>
      </c>
      <c r="F1734" s="814" t="s">
        <v>1741</v>
      </c>
      <c r="G1734" s="814" t="s">
        <v>2058</v>
      </c>
      <c r="H1734" s="814" t="s">
        <v>329</v>
      </c>
      <c r="I1734" s="814" t="s">
        <v>2895</v>
      </c>
      <c r="J1734" s="814" t="s">
        <v>2058</v>
      </c>
      <c r="K1734" s="814" t="s">
        <v>2676</v>
      </c>
      <c r="L1734" s="817">
        <v>150.69999999999999</v>
      </c>
      <c r="M1734" s="817">
        <v>301.39999999999998</v>
      </c>
      <c r="N1734" s="814">
        <v>2</v>
      </c>
      <c r="O1734" s="818">
        <v>2</v>
      </c>
      <c r="P1734" s="817">
        <v>150.69999999999999</v>
      </c>
      <c r="Q1734" s="819">
        <v>0.5</v>
      </c>
      <c r="R1734" s="814">
        <v>1</v>
      </c>
      <c r="S1734" s="819">
        <v>0.5</v>
      </c>
      <c r="T1734" s="818">
        <v>1</v>
      </c>
      <c r="U1734" s="820">
        <v>0.5</v>
      </c>
    </row>
    <row r="1735" spans="1:21" ht="14.45" customHeight="1" x14ac:dyDescent="0.2">
      <c r="A1735" s="813">
        <v>12</v>
      </c>
      <c r="B1735" s="814" t="s">
        <v>1740</v>
      </c>
      <c r="C1735" s="814" t="s">
        <v>1746</v>
      </c>
      <c r="D1735" s="815" t="s">
        <v>4046</v>
      </c>
      <c r="E1735" s="816" t="s">
        <v>1780</v>
      </c>
      <c r="F1735" s="814" t="s">
        <v>1741</v>
      </c>
      <c r="G1735" s="814" t="s">
        <v>2063</v>
      </c>
      <c r="H1735" s="814" t="s">
        <v>647</v>
      </c>
      <c r="I1735" s="814" t="s">
        <v>1553</v>
      </c>
      <c r="J1735" s="814" t="s">
        <v>819</v>
      </c>
      <c r="K1735" s="814" t="s">
        <v>1554</v>
      </c>
      <c r="L1735" s="817">
        <v>44.86</v>
      </c>
      <c r="M1735" s="817">
        <v>44.86</v>
      </c>
      <c r="N1735" s="814">
        <v>1</v>
      </c>
      <c r="O1735" s="818">
        <v>1</v>
      </c>
      <c r="P1735" s="817">
        <v>44.86</v>
      </c>
      <c r="Q1735" s="819">
        <v>1</v>
      </c>
      <c r="R1735" s="814">
        <v>1</v>
      </c>
      <c r="S1735" s="819">
        <v>1</v>
      </c>
      <c r="T1735" s="818">
        <v>1</v>
      </c>
      <c r="U1735" s="820">
        <v>1</v>
      </c>
    </row>
    <row r="1736" spans="1:21" ht="14.45" customHeight="1" x14ac:dyDescent="0.2">
      <c r="A1736" s="813">
        <v>12</v>
      </c>
      <c r="B1736" s="814" t="s">
        <v>1740</v>
      </c>
      <c r="C1736" s="814" t="s">
        <v>1746</v>
      </c>
      <c r="D1736" s="815" t="s">
        <v>4046</v>
      </c>
      <c r="E1736" s="816" t="s">
        <v>1780</v>
      </c>
      <c r="F1736" s="814" t="s">
        <v>1741</v>
      </c>
      <c r="G1736" s="814" t="s">
        <v>2063</v>
      </c>
      <c r="H1736" s="814" t="s">
        <v>329</v>
      </c>
      <c r="I1736" s="814" t="s">
        <v>2064</v>
      </c>
      <c r="J1736" s="814" t="s">
        <v>2065</v>
      </c>
      <c r="K1736" s="814" t="s">
        <v>2066</v>
      </c>
      <c r="L1736" s="817">
        <v>149.55000000000001</v>
      </c>
      <c r="M1736" s="817">
        <v>3888.3000000000011</v>
      </c>
      <c r="N1736" s="814">
        <v>26</v>
      </c>
      <c r="O1736" s="818">
        <v>20</v>
      </c>
      <c r="P1736" s="817">
        <v>3140.5500000000011</v>
      </c>
      <c r="Q1736" s="819">
        <v>0.80769230769230771</v>
      </c>
      <c r="R1736" s="814">
        <v>21</v>
      </c>
      <c r="S1736" s="819">
        <v>0.80769230769230771</v>
      </c>
      <c r="T1736" s="818">
        <v>17</v>
      </c>
      <c r="U1736" s="820">
        <v>0.85</v>
      </c>
    </row>
    <row r="1737" spans="1:21" ht="14.45" customHeight="1" x14ac:dyDescent="0.2">
      <c r="A1737" s="813">
        <v>12</v>
      </c>
      <c r="B1737" s="814" t="s">
        <v>1740</v>
      </c>
      <c r="C1737" s="814" t="s">
        <v>1746</v>
      </c>
      <c r="D1737" s="815" t="s">
        <v>4046</v>
      </c>
      <c r="E1737" s="816" t="s">
        <v>1780</v>
      </c>
      <c r="F1737" s="814" t="s">
        <v>1741</v>
      </c>
      <c r="G1737" s="814" t="s">
        <v>2063</v>
      </c>
      <c r="H1737" s="814" t="s">
        <v>647</v>
      </c>
      <c r="I1737" s="814" t="s">
        <v>2067</v>
      </c>
      <c r="J1737" s="814" t="s">
        <v>819</v>
      </c>
      <c r="K1737" s="814" t="s">
        <v>2068</v>
      </c>
      <c r="L1737" s="817">
        <v>134.61000000000001</v>
      </c>
      <c r="M1737" s="817">
        <v>4038.300000000002</v>
      </c>
      <c r="N1737" s="814">
        <v>30</v>
      </c>
      <c r="O1737" s="818">
        <v>27</v>
      </c>
      <c r="P1737" s="817">
        <v>2826.8100000000018</v>
      </c>
      <c r="Q1737" s="819">
        <v>0.70000000000000007</v>
      </c>
      <c r="R1737" s="814">
        <v>21</v>
      </c>
      <c r="S1737" s="819">
        <v>0.7</v>
      </c>
      <c r="T1737" s="818">
        <v>19</v>
      </c>
      <c r="U1737" s="820">
        <v>0.70370370370370372</v>
      </c>
    </row>
    <row r="1738" spans="1:21" ht="14.45" customHeight="1" x14ac:dyDescent="0.2">
      <c r="A1738" s="813">
        <v>12</v>
      </c>
      <c r="B1738" s="814" t="s">
        <v>1740</v>
      </c>
      <c r="C1738" s="814" t="s">
        <v>1746</v>
      </c>
      <c r="D1738" s="815" t="s">
        <v>4046</v>
      </c>
      <c r="E1738" s="816" t="s">
        <v>1780</v>
      </c>
      <c r="F1738" s="814" t="s">
        <v>1741</v>
      </c>
      <c r="G1738" s="814" t="s">
        <v>1807</v>
      </c>
      <c r="H1738" s="814" t="s">
        <v>329</v>
      </c>
      <c r="I1738" s="814" t="s">
        <v>2072</v>
      </c>
      <c r="J1738" s="814" t="s">
        <v>2073</v>
      </c>
      <c r="K1738" s="814" t="s">
        <v>1810</v>
      </c>
      <c r="L1738" s="817">
        <v>659.9</v>
      </c>
      <c r="M1738" s="817">
        <v>3959.3999999999996</v>
      </c>
      <c r="N1738" s="814">
        <v>6</v>
      </c>
      <c r="O1738" s="818">
        <v>6</v>
      </c>
      <c r="P1738" s="817">
        <v>2639.6</v>
      </c>
      <c r="Q1738" s="819">
        <v>0.66666666666666674</v>
      </c>
      <c r="R1738" s="814">
        <v>4</v>
      </c>
      <c r="S1738" s="819">
        <v>0.66666666666666663</v>
      </c>
      <c r="T1738" s="818">
        <v>4</v>
      </c>
      <c r="U1738" s="820">
        <v>0.66666666666666663</v>
      </c>
    </row>
    <row r="1739" spans="1:21" ht="14.45" customHeight="1" x14ac:dyDescent="0.2">
      <c r="A1739" s="813">
        <v>12</v>
      </c>
      <c r="B1739" s="814" t="s">
        <v>1740</v>
      </c>
      <c r="C1739" s="814" t="s">
        <v>1746</v>
      </c>
      <c r="D1739" s="815" t="s">
        <v>4046</v>
      </c>
      <c r="E1739" s="816" t="s">
        <v>1780</v>
      </c>
      <c r="F1739" s="814" t="s">
        <v>1741</v>
      </c>
      <c r="G1739" s="814" t="s">
        <v>1807</v>
      </c>
      <c r="H1739" s="814" t="s">
        <v>647</v>
      </c>
      <c r="I1739" s="814" t="s">
        <v>1808</v>
      </c>
      <c r="J1739" s="814" t="s">
        <v>1809</v>
      </c>
      <c r="K1739" s="814" t="s">
        <v>1810</v>
      </c>
      <c r="L1739" s="817">
        <v>659.9</v>
      </c>
      <c r="M1739" s="817">
        <v>46852.900000000031</v>
      </c>
      <c r="N1739" s="814">
        <v>71</v>
      </c>
      <c r="O1739" s="818">
        <v>65.5</v>
      </c>
      <c r="P1739" s="817">
        <v>35634.600000000035</v>
      </c>
      <c r="Q1739" s="819">
        <v>0.76056338028169035</v>
      </c>
      <c r="R1739" s="814">
        <v>54</v>
      </c>
      <c r="S1739" s="819">
        <v>0.76056338028169013</v>
      </c>
      <c r="T1739" s="818">
        <v>49.5</v>
      </c>
      <c r="U1739" s="820">
        <v>0.75572519083969469</v>
      </c>
    </row>
    <row r="1740" spans="1:21" ht="14.45" customHeight="1" x14ac:dyDescent="0.2">
      <c r="A1740" s="813">
        <v>12</v>
      </c>
      <c r="B1740" s="814" t="s">
        <v>1740</v>
      </c>
      <c r="C1740" s="814" t="s">
        <v>1746</v>
      </c>
      <c r="D1740" s="815" t="s">
        <v>4046</v>
      </c>
      <c r="E1740" s="816" t="s">
        <v>1780</v>
      </c>
      <c r="F1740" s="814" t="s">
        <v>1741</v>
      </c>
      <c r="G1740" s="814" t="s">
        <v>1807</v>
      </c>
      <c r="H1740" s="814" t="s">
        <v>329</v>
      </c>
      <c r="I1740" s="814" t="s">
        <v>2074</v>
      </c>
      <c r="J1740" s="814" t="s">
        <v>2073</v>
      </c>
      <c r="K1740" s="814" t="s">
        <v>1810</v>
      </c>
      <c r="L1740" s="817">
        <v>659.9</v>
      </c>
      <c r="M1740" s="817">
        <v>659.9</v>
      </c>
      <c r="N1740" s="814">
        <v>1</v>
      </c>
      <c r="O1740" s="818">
        <v>1</v>
      </c>
      <c r="P1740" s="817">
        <v>659.9</v>
      </c>
      <c r="Q1740" s="819">
        <v>1</v>
      </c>
      <c r="R1740" s="814">
        <v>1</v>
      </c>
      <c r="S1740" s="819">
        <v>1</v>
      </c>
      <c r="T1740" s="818">
        <v>1</v>
      </c>
      <c r="U1740" s="820">
        <v>1</v>
      </c>
    </row>
    <row r="1741" spans="1:21" ht="14.45" customHeight="1" x14ac:dyDescent="0.2">
      <c r="A1741" s="813">
        <v>12</v>
      </c>
      <c r="B1741" s="814" t="s">
        <v>1740</v>
      </c>
      <c r="C1741" s="814" t="s">
        <v>1746</v>
      </c>
      <c r="D1741" s="815" t="s">
        <v>4046</v>
      </c>
      <c r="E1741" s="816" t="s">
        <v>1780</v>
      </c>
      <c r="F1741" s="814" t="s">
        <v>1741</v>
      </c>
      <c r="G1741" s="814" t="s">
        <v>2564</v>
      </c>
      <c r="H1741" s="814" t="s">
        <v>329</v>
      </c>
      <c r="I1741" s="814" t="s">
        <v>3700</v>
      </c>
      <c r="J1741" s="814" t="s">
        <v>3388</v>
      </c>
      <c r="K1741" s="814" t="s">
        <v>1106</v>
      </c>
      <c r="L1741" s="817">
        <v>100.17</v>
      </c>
      <c r="M1741" s="817">
        <v>100.17</v>
      </c>
      <c r="N1741" s="814">
        <v>1</v>
      </c>
      <c r="O1741" s="818">
        <v>1</v>
      </c>
      <c r="P1741" s="817">
        <v>100.17</v>
      </c>
      <c r="Q1741" s="819">
        <v>1</v>
      </c>
      <c r="R1741" s="814">
        <v>1</v>
      </c>
      <c r="S1741" s="819">
        <v>1</v>
      </c>
      <c r="T1741" s="818">
        <v>1</v>
      </c>
      <c r="U1741" s="820">
        <v>1</v>
      </c>
    </row>
    <row r="1742" spans="1:21" ht="14.45" customHeight="1" x14ac:dyDescent="0.2">
      <c r="A1742" s="813">
        <v>12</v>
      </c>
      <c r="B1742" s="814" t="s">
        <v>1740</v>
      </c>
      <c r="C1742" s="814" t="s">
        <v>1746</v>
      </c>
      <c r="D1742" s="815" t="s">
        <v>4046</v>
      </c>
      <c r="E1742" s="816" t="s">
        <v>1780</v>
      </c>
      <c r="F1742" s="814" t="s">
        <v>1741</v>
      </c>
      <c r="G1742" s="814" t="s">
        <v>2564</v>
      </c>
      <c r="H1742" s="814" t="s">
        <v>329</v>
      </c>
      <c r="I1742" s="814" t="s">
        <v>3701</v>
      </c>
      <c r="J1742" s="814" t="s">
        <v>3388</v>
      </c>
      <c r="K1742" s="814" t="s">
        <v>3702</v>
      </c>
      <c r="L1742" s="817">
        <v>150.26</v>
      </c>
      <c r="M1742" s="817">
        <v>150.26</v>
      </c>
      <c r="N1742" s="814">
        <v>1</v>
      </c>
      <c r="O1742" s="818">
        <v>0.5</v>
      </c>
      <c r="P1742" s="817">
        <v>150.26</v>
      </c>
      <c r="Q1742" s="819">
        <v>1</v>
      </c>
      <c r="R1742" s="814">
        <v>1</v>
      </c>
      <c r="S1742" s="819">
        <v>1</v>
      </c>
      <c r="T1742" s="818">
        <v>0.5</v>
      </c>
      <c r="U1742" s="820">
        <v>1</v>
      </c>
    </row>
    <row r="1743" spans="1:21" ht="14.45" customHeight="1" x14ac:dyDescent="0.2">
      <c r="A1743" s="813">
        <v>12</v>
      </c>
      <c r="B1743" s="814" t="s">
        <v>1740</v>
      </c>
      <c r="C1743" s="814" t="s">
        <v>1746</v>
      </c>
      <c r="D1743" s="815" t="s">
        <v>4046</v>
      </c>
      <c r="E1743" s="816" t="s">
        <v>1780</v>
      </c>
      <c r="F1743" s="814" t="s">
        <v>1741</v>
      </c>
      <c r="G1743" s="814" t="s">
        <v>2079</v>
      </c>
      <c r="H1743" s="814" t="s">
        <v>329</v>
      </c>
      <c r="I1743" s="814" t="s">
        <v>3496</v>
      </c>
      <c r="J1743" s="814" t="s">
        <v>2081</v>
      </c>
      <c r="K1743" s="814" t="s">
        <v>3497</v>
      </c>
      <c r="L1743" s="817">
        <v>224.69</v>
      </c>
      <c r="M1743" s="817">
        <v>224.69</v>
      </c>
      <c r="N1743" s="814">
        <v>1</v>
      </c>
      <c r="O1743" s="818">
        <v>1</v>
      </c>
      <c r="P1743" s="817"/>
      <c r="Q1743" s="819">
        <v>0</v>
      </c>
      <c r="R1743" s="814"/>
      <c r="S1743" s="819">
        <v>0</v>
      </c>
      <c r="T1743" s="818"/>
      <c r="U1743" s="820">
        <v>0</v>
      </c>
    </row>
    <row r="1744" spans="1:21" ht="14.45" customHeight="1" x14ac:dyDescent="0.2">
      <c r="A1744" s="813">
        <v>12</v>
      </c>
      <c r="B1744" s="814" t="s">
        <v>1740</v>
      </c>
      <c r="C1744" s="814" t="s">
        <v>1746</v>
      </c>
      <c r="D1744" s="815" t="s">
        <v>4046</v>
      </c>
      <c r="E1744" s="816" t="s">
        <v>1780</v>
      </c>
      <c r="F1744" s="814" t="s">
        <v>1741</v>
      </c>
      <c r="G1744" s="814" t="s">
        <v>2085</v>
      </c>
      <c r="H1744" s="814" t="s">
        <v>329</v>
      </c>
      <c r="I1744" s="814" t="s">
        <v>2581</v>
      </c>
      <c r="J1744" s="814" t="s">
        <v>2582</v>
      </c>
      <c r="K1744" s="814" t="s">
        <v>2051</v>
      </c>
      <c r="L1744" s="817">
        <v>0</v>
      </c>
      <c r="M1744" s="817">
        <v>0</v>
      </c>
      <c r="N1744" s="814">
        <v>1</v>
      </c>
      <c r="O1744" s="818">
        <v>1</v>
      </c>
      <c r="P1744" s="817">
        <v>0</v>
      </c>
      <c r="Q1744" s="819"/>
      <c r="R1744" s="814">
        <v>1</v>
      </c>
      <c r="S1744" s="819">
        <v>1</v>
      </c>
      <c r="T1744" s="818">
        <v>1</v>
      </c>
      <c r="U1744" s="820">
        <v>1</v>
      </c>
    </row>
    <row r="1745" spans="1:21" ht="14.45" customHeight="1" x14ac:dyDescent="0.2">
      <c r="A1745" s="813">
        <v>12</v>
      </c>
      <c r="B1745" s="814" t="s">
        <v>1740</v>
      </c>
      <c r="C1745" s="814" t="s">
        <v>1746</v>
      </c>
      <c r="D1745" s="815" t="s">
        <v>4046</v>
      </c>
      <c r="E1745" s="816" t="s">
        <v>1780</v>
      </c>
      <c r="F1745" s="814" t="s">
        <v>1741</v>
      </c>
      <c r="G1745" s="814" t="s">
        <v>2090</v>
      </c>
      <c r="H1745" s="814" t="s">
        <v>329</v>
      </c>
      <c r="I1745" s="814" t="s">
        <v>2091</v>
      </c>
      <c r="J1745" s="814" t="s">
        <v>2092</v>
      </c>
      <c r="K1745" s="814" t="s">
        <v>2093</v>
      </c>
      <c r="L1745" s="817">
        <v>932.4</v>
      </c>
      <c r="M1745" s="817">
        <v>932.4</v>
      </c>
      <c r="N1745" s="814">
        <v>1</v>
      </c>
      <c r="O1745" s="818">
        <v>0.5</v>
      </c>
      <c r="P1745" s="817"/>
      <c r="Q1745" s="819">
        <v>0</v>
      </c>
      <c r="R1745" s="814"/>
      <c r="S1745" s="819">
        <v>0</v>
      </c>
      <c r="T1745" s="818"/>
      <c r="U1745" s="820">
        <v>0</v>
      </c>
    </row>
    <row r="1746" spans="1:21" ht="14.45" customHeight="1" x14ac:dyDescent="0.2">
      <c r="A1746" s="813">
        <v>12</v>
      </c>
      <c r="B1746" s="814" t="s">
        <v>1740</v>
      </c>
      <c r="C1746" s="814" t="s">
        <v>1746</v>
      </c>
      <c r="D1746" s="815" t="s">
        <v>4046</v>
      </c>
      <c r="E1746" s="816" t="s">
        <v>1780</v>
      </c>
      <c r="F1746" s="814" t="s">
        <v>1741</v>
      </c>
      <c r="G1746" s="814" t="s">
        <v>2090</v>
      </c>
      <c r="H1746" s="814" t="s">
        <v>329</v>
      </c>
      <c r="I1746" s="814" t="s">
        <v>2390</v>
      </c>
      <c r="J1746" s="814" t="s">
        <v>2092</v>
      </c>
      <c r="K1746" s="814" t="s">
        <v>2391</v>
      </c>
      <c r="L1746" s="817">
        <v>1543.26</v>
      </c>
      <c r="M1746" s="817">
        <v>27778.679999999989</v>
      </c>
      <c r="N1746" s="814">
        <v>18</v>
      </c>
      <c r="O1746" s="818">
        <v>16</v>
      </c>
      <c r="P1746" s="817">
        <v>26235.419999999991</v>
      </c>
      <c r="Q1746" s="819">
        <v>0.94444444444444453</v>
      </c>
      <c r="R1746" s="814">
        <v>17</v>
      </c>
      <c r="S1746" s="819">
        <v>0.94444444444444442</v>
      </c>
      <c r="T1746" s="818">
        <v>15</v>
      </c>
      <c r="U1746" s="820">
        <v>0.9375</v>
      </c>
    </row>
    <row r="1747" spans="1:21" ht="14.45" customHeight="1" x14ac:dyDescent="0.2">
      <c r="A1747" s="813">
        <v>12</v>
      </c>
      <c r="B1747" s="814" t="s">
        <v>1740</v>
      </c>
      <c r="C1747" s="814" t="s">
        <v>1746</v>
      </c>
      <c r="D1747" s="815" t="s">
        <v>4046</v>
      </c>
      <c r="E1747" s="816" t="s">
        <v>1780</v>
      </c>
      <c r="F1747" s="814" t="s">
        <v>1741</v>
      </c>
      <c r="G1747" s="814" t="s">
        <v>2095</v>
      </c>
      <c r="H1747" s="814" t="s">
        <v>329</v>
      </c>
      <c r="I1747" s="814" t="s">
        <v>2096</v>
      </c>
      <c r="J1747" s="814" t="s">
        <v>2097</v>
      </c>
      <c r="K1747" s="814" t="s">
        <v>2098</v>
      </c>
      <c r="L1747" s="817">
        <v>1392.75</v>
      </c>
      <c r="M1747" s="817">
        <v>38997</v>
      </c>
      <c r="N1747" s="814">
        <v>28</v>
      </c>
      <c r="O1747" s="818">
        <v>27</v>
      </c>
      <c r="P1747" s="817">
        <v>20891.25</v>
      </c>
      <c r="Q1747" s="819">
        <v>0.5357142857142857</v>
      </c>
      <c r="R1747" s="814">
        <v>15</v>
      </c>
      <c r="S1747" s="819">
        <v>0.5357142857142857</v>
      </c>
      <c r="T1747" s="818">
        <v>15</v>
      </c>
      <c r="U1747" s="820">
        <v>0.55555555555555558</v>
      </c>
    </row>
    <row r="1748" spans="1:21" ht="14.45" customHeight="1" x14ac:dyDescent="0.2">
      <c r="A1748" s="813">
        <v>12</v>
      </c>
      <c r="B1748" s="814" t="s">
        <v>1740</v>
      </c>
      <c r="C1748" s="814" t="s">
        <v>1746</v>
      </c>
      <c r="D1748" s="815" t="s">
        <v>4046</v>
      </c>
      <c r="E1748" s="816" t="s">
        <v>1780</v>
      </c>
      <c r="F1748" s="814" t="s">
        <v>1741</v>
      </c>
      <c r="G1748" s="814" t="s">
        <v>3703</v>
      </c>
      <c r="H1748" s="814" t="s">
        <v>329</v>
      </c>
      <c r="I1748" s="814" t="s">
        <v>3704</v>
      </c>
      <c r="J1748" s="814" t="s">
        <v>3705</v>
      </c>
      <c r="K1748" s="814" t="s">
        <v>3706</v>
      </c>
      <c r="L1748" s="817">
        <v>654.95000000000005</v>
      </c>
      <c r="M1748" s="817">
        <v>654.95000000000005</v>
      </c>
      <c r="N1748" s="814">
        <v>1</v>
      </c>
      <c r="O1748" s="818">
        <v>1</v>
      </c>
      <c r="P1748" s="817">
        <v>654.95000000000005</v>
      </c>
      <c r="Q1748" s="819">
        <v>1</v>
      </c>
      <c r="R1748" s="814">
        <v>1</v>
      </c>
      <c r="S1748" s="819">
        <v>1</v>
      </c>
      <c r="T1748" s="818">
        <v>1</v>
      </c>
      <c r="U1748" s="820">
        <v>1</v>
      </c>
    </row>
    <row r="1749" spans="1:21" ht="14.45" customHeight="1" x14ac:dyDescent="0.2">
      <c r="A1749" s="813">
        <v>12</v>
      </c>
      <c r="B1749" s="814" t="s">
        <v>1740</v>
      </c>
      <c r="C1749" s="814" t="s">
        <v>1746</v>
      </c>
      <c r="D1749" s="815" t="s">
        <v>4046</v>
      </c>
      <c r="E1749" s="816" t="s">
        <v>1780</v>
      </c>
      <c r="F1749" s="814" t="s">
        <v>1741</v>
      </c>
      <c r="G1749" s="814" t="s">
        <v>2099</v>
      </c>
      <c r="H1749" s="814" t="s">
        <v>329</v>
      </c>
      <c r="I1749" s="814" t="s">
        <v>2100</v>
      </c>
      <c r="J1749" s="814" t="s">
        <v>2101</v>
      </c>
      <c r="K1749" s="814" t="s">
        <v>2102</v>
      </c>
      <c r="L1749" s="817">
        <v>0</v>
      </c>
      <c r="M1749" s="817">
        <v>0</v>
      </c>
      <c r="N1749" s="814">
        <v>1</v>
      </c>
      <c r="O1749" s="818">
        <v>1</v>
      </c>
      <c r="P1749" s="817">
        <v>0</v>
      </c>
      <c r="Q1749" s="819"/>
      <c r="R1749" s="814">
        <v>1</v>
      </c>
      <c r="S1749" s="819">
        <v>1</v>
      </c>
      <c r="T1749" s="818">
        <v>1</v>
      </c>
      <c r="U1749" s="820">
        <v>1</v>
      </c>
    </row>
    <row r="1750" spans="1:21" ht="14.45" customHeight="1" x14ac:dyDescent="0.2">
      <c r="A1750" s="813">
        <v>12</v>
      </c>
      <c r="B1750" s="814" t="s">
        <v>1740</v>
      </c>
      <c r="C1750" s="814" t="s">
        <v>1746</v>
      </c>
      <c r="D1750" s="815" t="s">
        <v>4046</v>
      </c>
      <c r="E1750" s="816" t="s">
        <v>1780</v>
      </c>
      <c r="F1750" s="814" t="s">
        <v>1741</v>
      </c>
      <c r="G1750" s="814" t="s">
        <v>2107</v>
      </c>
      <c r="H1750" s="814" t="s">
        <v>329</v>
      </c>
      <c r="I1750" s="814" t="s">
        <v>2108</v>
      </c>
      <c r="J1750" s="814" t="s">
        <v>2109</v>
      </c>
      <c r="K1750" s="814" t="s">
        <v>2110</v>
      </c>
      <c r="L1750" s="817">
        <v>2030.55</v>
      </c>
      <c r="M1750" s="817">
        <v>16244.4</v>
      </c>
      <c r="N1750" s="814">
        <v>8</v>
      </c>
      <c r="O1750" s="818">
        <v>6</v>
      </c>
      <c r="P1750" s="817">
        <v>12183.3</v>
      </c>
      <c r="Q1750" s="819">
        <v>0.75</v>
      </c>
      <c r="R1750" s="814">
        <v>6</v>
      </c>
      <c r="S1750" s="819">
        <v>0.75</v>
      </c>
      <c r="T1750" s="818">
        <v>4.5</v>
      </c>
      <c r="U1750" s="820">
        <v>0.75</v>
      </c>
    </row>
    <row r="1751" spans="1:21" ht="14.45" customHeight="1" x14ac:dyDescent="0.2">
      <c r="A1751" s="813">
        <v>12</v>
      </c>
      <c r="B1751" s="814" t="s">
        <v>1740</v>
      </c>
      <c r="C1751" s="814" t="s">
        <v>1746</v>
      </c>
      <c r="D1751" s="815" t="s">
        <v>4046</v>
      </c>
      <c r="E1751" s="816" t="s">
        <v>1780</v>
      </c>
      <c r="F1751" s="814" t="s">
        <v>1741</v>
      </c>
      <c r="G1751" s="814" t="s">
        <v>2107</v>
      </c>
      <c r="H1751" s="814" t="s">
        <v>329</v>
      </c>
      <c r="I1751" s="814" t="s">
        <v>2111</v>
      </c>
      <c r="J1751" s="814" t="s">
        <v>2109</v>
      </c>
      <c r="K1751" s="814" t="s">
        <v>2112</v>
      </c>
      <c r="L1751" s="817">
        <v>1015.28</v>
      </c>
      <c r="M1751" s="817">
        <v>15229.2</v>
      </c>
      <c r="N1751" s="814">
        <v>15</v>
      </c>
      <c r="O1751" s="818">
        <v>12</v>
      </c>
      <c r="P1751" s="817">
        <v>13198.640000000001</v>
      </c>
      <c r="Q1751" s="819">
        <v>0.8666666666666667</v>
      </c>
      <c r="R1751" s="814">
        <v>13</v>
      </c>
      <c r="S1751" s="819">
        <v>0.8666666666666667</v>
      </c>
      <c r="T1751" s="818">
        <v>10</v>
      </c>
      <c r="U1751" s="820">
        <v>0.83333333333333337</v>
      </c>
    </row>
    <row r="1752" spans="1:21" ht="14.45" customHeight="1" x14ac:dyDescent="0.2">
      <c r="A1752" s="813">
        <v>12</v>
      </c>
      <c r="B1752" s="814" t="s">
        <v>1740</v>
      </c>
      <c r="C1752" s="814" t="s">
        <v>1746</v>
      </c>
      <c r="D1752" s="815" t="s">
        <v>4046</v>
      </c>
      <c r="E1752" s="816" t="s">
        <v>1780</v>
      </c>
      <c r="F1752" s="814" t="s">
        <v>1741</v>
      </c>
      <c r="G1752" s="814" t="s">
        <v>1800</v>
      </c>
      <c r="H1752" s="814" t="s">
        <v>647</v>
      </c>
      <c r="I1752" s="814" t="s">
        <v>1591</v>
      </c>
      <c r="J1752" s="814" t="s">
        <v>1213</v>
      </c>
      <c r="K1752" s="814" t="s">
        <v>1592</v>
      </c>
      <c r="L1752" s="817">
        <v>154.36000000000001</v>
      </c>
      <c r="M1752" s="817">
        <v>617.44000000000005</v>
      </c>
      <c r="N1752" s="814">
        <v>4</v>
      </c>
      <c r="O1752" s="818">
        <v>3</v>
      </c>
      <c r="P1752" s="817">
        <v>308.72000000000003</v>
      </c>
      <c r="Q1752" s="819">
        <v>0.5</v>
      </c>
      <c r="R1752" s="814">
        <v>2</v>
      </c>
      <c r="S1752" s="819">
        <v>0.5</v>
      </c>
      <c r="T1752" s="818">
        <v>2</v>
      </c>
      <c r="U1752" s="820">
        <v>0.66666666666666663</v>
      </c>
    </row>
    <row r="1753" spans="1:21" ht="14.45" customHeight="1" x14ac:dyDescent="0.2">
      <c r="A1753" s="813">
        <v>12</v>
      </c>
      <c r="B1753" s="814" t="s">
        <v>1740</v>
      </c>
      <c r="C1753" s="814" t="s">
        <v>1746</v>
      </c>
      <c r="D1753" s="815" t="s">
        <v>4046</v>
      </c>
      <c r="E1753" s="816" t="s">
        <v>1780</v>
      </c>
      <c r="F1753" s="814" t="s">
        <v>1741</v>
      </c>
      <c r="G1753" s="814" t="s">
        <v>2118</v>
      </c>
      <c r="H1753" s="814" t="s">
        <v>329</v>
      </c>
      <c r="I1753" s="814" t="s">
        <v>2119</v>
      </c>
      <c r="J1753" s="814" t="s">
        <v>2120</v>
      </c>
      <c r="K1753" s="814" t="s">
        <v>2121</v>
      </c>
      <c r="L1753" s="817">
        <v>121.92</v>
      </c>
      <c r="M1753" s="817">
        <v>365.76</v>
      </c>
      <c r="N1753" s="814">
        <v>3</v>
      </c>
      <c r="O1753" s="818">
        <v>1</v>
      </c>
      <c r="P1753" s="817">
        <v>365.76</v>
      </c>
      <c r="Q1753" s="819">
        <v>1</v>
      </c>
      <c r="R1753" s="814">
        <v>3</v>
      </c>
      <c r="S1753" s="819">
        <v>1</v>
      </c>
      <c r="T1753" s="818">
        <v>1</v>
      </c>
      <c r="U1753" s="820">
        <v>1</v>
      </c>
    </row>
    <row r="1754" spans="1:21" ht="14.45" customHeight="1" x14ac:dyDescent="0.2">
      <c r="A1754" s="813">
        <v>12</v>
      </c>
      <c r="B1754" s="814" t="s">
        <v>1740</v>
      </c>
      <c r="C1754" s="814" t="s">
        <v>1746</v>
      </c>
      <c r="D1754" s="815" t="s">
        <v>4046</v>
      </c>
      <c r="E1754" s="816" t="s">
        <v>1780</v>
      </c>
      <c r="F1754" s="814" t="s">
        <v>1742</v>
      </c>
      <c r="G1754" s="814" t="s">
        <v>2128</v>
      </c>
      <c r="H1754" s="814" t="s">
        <v>329</v>
      </c>
      <c r="I1754" s="814" t="s">
        <v>2607</v>
      </c>
      <c r="J1754" s="814" t="s">
        <v>2016</v>
      </c>
      <c r="K1754" s="814"/>
      <c r="L1754" s="817">
        <v>0</v>
      </c>
      <c r="M1754" s="817">
        <v>0</v>
      </c>
      <c r="N1754" s="814">
        <v>1</v>
      </c>
      <c r="O1754" s="818">
        <v>1</v>
      </c>
      <c r="P1754" s="817">
        <v>0</v>
      </c>
      <c r="Q1754" s="819"/>
      <c r="R1754" s="814">
        <v>1</v>
      </c>
      <c r="S1754" s="819">
        <v>1</v>
      </c>
      <c r="T1754" s="818">
        <v>1</v>
      </c>
      <c r="U1754" s="820">
        <v>1</v>
      </c>
    </row>
    <row r="1755" spans="1:21" ht="14.45" customHeight="1" x14ac:dyDescent="0.2">
      <c r="A1755" s="813">
        <v>12</v>
      </c>
      <c r="B1755" s="814" t="s">
        <v>1740</v>
      </c>
      <c r="C1755" s="814" t="s">
        <v>1746</v>
      </c>
      <c r="D1755" s="815" t="s">
        <v>4046</v>
      </c>
      <c r="E1755" s="816" t="s">
        <v>1780</v>
      </c>
      <c r="F1755" s="814" t="s">
        <v>1742</v>
      </c>
      <c r="G1755" s="814" t="s">
        <v>2128</v>
      </c>
      <c r="H1755" s="814" t="s">
        <v>329</v>
      </c>
      <c r="I1755" s="814" t="s">
        <v>2672</v>
      </c>
      <c r="J1755" s="814" t="s">
        <v>2016</v>
      </c>
      <c r="K1755" s="814"/>
      <c r="L1755" s="817">
        <v>0</v>
      </c>
      <c r="M1755" s="817">
        <v>0</v>
      </c>
      <c r="N1755" s="814">
        <v>1</v>
      </c>
      <c r="O1755" s="818">
        <v>1</v>
      </c>
      <c r="P1755" s="817">
        <v>0</v>
      </c>
      <c r="Q1755" s="819"/>
      <c r="R1755" s="814">
        <v>1</v>
      </c>
      <c r="S1755" s="819">
        <v>1</v>
      </c>
      <c r="T1755" s="818">
        <v>1</v>
      </c>
      <c r="U1755" s="820">
        <v>1</v>
      </c>
    </row>
    <row r="1756" spans="1:21" ht="14.45" customHeight="1" x14ac:dyDescent="0.2">
      <c r="A1756" s="813">
        <v>12</v>
      </c>
      <c r="B1756" s="814" t="s">
        <v>1740</v>
      </c>
      <c r="C1756" s="814" t="s">
        <v>1746</v>
      </c>
      <c r="D1756" s="815" t="s">
        <v>4046</v>
      </c>
      <c r="E1756" s="816" t="s">
        <v>1780</v>
      </c>
      <c r="F1756" s="814" t="s">
        <v>1742</v>
      </c>
      <c r="G1756" s="814" t="s">
        <v>2128</v>
      </c>
      <c r="H1756" s="814" t="s">
        <v>329</v>
      </c>
      <c r="I1756" s="814" t="s">
        <v>2064</v>
      </c>
      <c r="J1756" s="814" t="s">
        <v>2016</v>
      </c>
      <c r="K1756" s="814"/>
      <c r="L1756" s="817">
        <v>299.10000000000002</v>
      </c>
      <c r="M1756" s="817">
        <v>299.10000000000002</v>
      </c>
      <c r="N1756" s="814">
        <v>1</v>
      </c>
      <c r="O1756" s="818">
        <v>0.5</v>
      </c>
      <c r="P1756" s="817">
        <v>299.10000000000002</v>
      </c>
      <c r="Q1756" s="819">
        <v>1</v>
      </c>
      <c r="R1756" s="814">
        <v>1</v>
      </c>
      <c r="S1756" s="819">
        <v>1</v>
      </c>
      <c r="T1756" s="818">
        <v>0.5</v>
      </c>
      <c r="U1756" s="820">
        <v>1</v>
      </c>
    </row>
    <row r="1757" spans="1:21" ht="14.45" customHeight="1" x14ac:dyDescent="0.2">
      <c r="A1757" s="813">
        <v>12</v>
      </c>
      <c r="B1757" s="814" t="s">
        <v>1740</v>
      </c>
      <c r="C1757" s="814" t="s">
        <v>1746</v>
      </c>
      <c r="D1757" s="815" t="s">
        <v>4046</v>
      </c>
      <c r="E1757" s="816" t="s">
        <v>1780</v>
      </c>
      <c r="F1757" s="814" t="s">
        <v>1743</v>
      </c>
      <c r="G1757" s="814" t="s">
        <v>2608</v>
      </c>
      <c r="H1757" s="814" t="s">
        <v>329</v>
      </c>
      <c r="I1757" s="814" t="s">
        <v>2758</v>
      </c>
      <c r="J1757" s="814" t="s">
        <v>2759</v>
      </c>
      <c r="K1757" s="814" t="s">
        <v>2760</v>
      </c>
      <c r="L1757" s="817">
        <v>589.99</v>
      </c>
      <c r="M1757" s="817">
        <v>589.99</v>
      </c>
      <c r="N1757" s="814">
        <v>1</v>
      </c>
      <c r="O1757" s="818">
        <v>1</v>
      </c>
      <c r="P1757" s="817"/>
      <c r="Q1757" s="819">
        <v>0</v>
      </c>
      <c r="R1757" s="814"/>
      <c r="S1757" s="819">
        <v>0</v>
      </c>
      <c r="T1757" s="818"/>
      <c r="U1757" s="820">
        <v>0</v>
      </c>
    </row>
    <row r="1758" spans="1:21" ht="14.45" customHeight="1" x14ac:dyDescent="0.2">
      <c r="A1758" s="813">
        <v>12</v>
      </c>
      <c r="B1758" s="814" t="s">
        <v>1740</v>
      </c>
      <c r="C1758" s="814" t="s">
        <v>1746</v>
      </c>
      <c r="D1758" s="815" t="s">
        <v>4046</v>
      </c>
      <c r="E1758" s="816" t="s">
        <v>1780</v>
      </c>
      <c r="F1758" s="814" t="s">
        <v>1743</v>
      </c>
      <c r="G1758" s="814" t="s">
        <v>1787</v>
      </c>
      <c r="H1758" s="814" t="s">
        <v>329</v>
      </c>
      <c r="I1758" s="814" t="s">
        <v>2129</v>
      </c>
      <c r="J1758" s="814" t="s">
        <v>2130</v>
      </c>
      <c r="K1758" s="814" t="s">
        <v>2131</v>
      </c>
      <c r="L1758" s="817">
        <v>1483.5</v>
      </c>
      <c r="M1758" s="817">
        <v>53406</v>
      </c>
      <c r="N1758" s="814">
        <v>36</v>
      </c>
      <c r="O1758" s="818">
        <v>2</v>
      </c>
      <c r="P1758" s="817">
        <v>26703</v>
      </c>
      <c r="Q1758" s="819">
        <v>0.5</v>
      </c>
      <c r="R1758" s="814">
        <v>18</v>
      </c>
      <c r="S1758" s="819">
        <v>0.5</v>
      </c>
      <c r="T1758" s="818">
        <v>1</v>
      </c>
      <c r="U1758" s="820">
        <v>0.5</v>
      </c>
    </row>
    <row r="1759" spans="1:21" ht="14.45" customHeight="1" x14ac:dyDescent="0.2">
      <c r="A1759" s="813">
        <v>12</v>
      </c>
      <c r="B1759" s="814" t="s">
        <v>1740</v>
      </c>
      <c r="C1759" s="814" t="s">
        <v>1746</v>
      </c>
      <c r="D1759" s="815" t="s">
        <v>4046</v>
      </c>
      <c r="E1759" s="816" t="s">
        <v>1780</v>
      </c>
      <c r="F1759" s="814" t="s">
        <v>1743</v>
      </c>
      <c r="G1759" s="814" t="s">
        <v>1787</v>
      </c>
      <c r="H1759" s="814" t="s">
        <v>329</v>
      </c>
      <c r="I1759" s="814" t="s">
        <v>1788</v>
      </c>
      <c r="J1759" s="814" t="s">
        <v>1789</v>
      </c>
      <c r="K1759" s="814" t="s">
        <v>1790</v>
      </c>
      <c r="L1759" s="817">
        <v>168.55</v>
      </c>
      <c r="M1759" s="817">
        <v>12304.150000000001</v>
      </c>
      <c r="N1759" s="814">
        <v>73</v>
      </c>
      <c r="O1759" s="818">
        <v>5</v>
      </c>
      <c r="P1759" s="817">
        <v>12304.150000000001</v>
      </c>
      <c r="Q1759" s="819">
        <v>1</v>
      </c>
      <c r="R1759" s="814">
        <v>73</v>
      </c>
      <c r="S1759" s="819">
        <v>1</v>
      </c>
      <c r="T1759" s="818">
        <v>5</v>
      </c>
      <c r="U1759" s="820">
        <v>1</v>
      </c>
    </row>
    <row r="1760" spans="1:21" ht="14.45" customHeight="1" x14ac:dyDescent="0.2">
      <c r="A1760" s="813">
        <v>12</v>
      </c>
      <c r="B1760" s="814" t="s">
        <v>1740</v>
      </c>
      <c r="C1760" s="814" t="s">
        <v>1746</v>
      </c>
      <c r="D1760" s="815" t="s">
        <v>4046</v>
      </c>
      <c r="E1760" s="816" t="s">
        <v>1780</v>
      </c>
      <c r="F1760" s="814" t="s">
        <v>1743</v>
      </c>
      <c r="G1760" s="814" t="s">
        <v>1787</v>
      </c>
      <c r="H1760" s="814" t="s">
        <v>329</v>
      </c>
      <c r="I1760" s="814" t="s">
        <v>1826</v>
      </c>
      <c r="J1760" s="814" t="s">
        <v>1827</v>
      </c>
      <c r="K1760" s="814" t="s">
        <v>1828</v>
      </c>
      <c r="L1760" s="817">
        <v>146.71</v>
      </c>
      <c r="M1760" s="817">
        <v>5134.8500000000004</v>
      </c>
      <c r="N1760" s="814">
        <v>35</v>
      </c>
      <c r="O1760" s="818">
        <v>2</v>
      </c>
      <c r="P1760" s="817">
        <v>1026.97</v>
      </c>
      <c r="Q1760" s="819">
        <v>0.19999999999999998</v>
      </c>
      <c r="R1760" s="814">
        <v>7</v>
      </c>
      <c r="S1760" s="819">
        <v>0.2</v>
      </c>
      <c r="T1760" s="818">
        <v>1</v>
      </c>
      <c r="U1760" s="820">
        <v>0.5</v>
      </c>
    </row>
    <row r="1761" spans="1:21" ht="14.45" customHeight="1" x14ac:dyDescent="0.2">
      <c r="A1761" s="813">
        <v>12</v>
      </c>
      <c r="B1761" s="814" t="s">
        <v>1740</v>
      </c>
      <c r="C1761" s="814" t="s">
        <v>1746</v>
      </c>
      <c r="D1761" s="815" t="s">
        <v>4046</v>
      </c>
      <c r="E1761" s="816" t="s">
        <v>1780</v>
      </c>
      <c r="F1761" s="814" t="s">
        <v>1743</v>
      </c>
      <c r="G1761" s="814" t="s">
        <v>1787</v>
      </c>
      <c r="H1761" s="814" t="s">
        <v>329</v>
      </c>
      <c r="I1761" s="814" t="s">
        <v>2132</v>
      </c>
      <c r="J1761" s="814" t="s">
        <v>2133</v>
      </c>
      <c r="K1761" s="814" t="s">
        <v>2134</v>
      </c>
      <c r="L1761" s="817">
        <v>99.84</v>
      </c>
      <c r="M1761" s="817">
        <v>5091.84</v>
      </c>
      <c r="N1761" s="814">
        <v>51</v>
      </c>
      <c r="O1761" s="818">
        <v>3</v>
      </c>
      <c r="P1761" s="817">
        <v>2196.48</v>
      </c>
      <c r="Q1761" s="819">
        <v>0.43137254901960781</v>
      </c>
      <c r="R1761" s="814">
        <v>22</v>
      </c>
      <c r="S1761" s="819">
        <v>0.43137254901960786</v>
      </c>
      <c r="T1761" s="818">
        <v>1</v>
      </c>
      <c r="U1761" s="820">
        <v>0.33333333333333331</v>
      </c>
    </row>
    <row r="1762" spans="1:21" ht="14.45" customHeight="1" x14ac:dyDescent="0.2">
      <c r="A1762" s="813">
        <v>12</v>
      </c>
      <c r="B1762" s="814" t="s">
        <v>1740</v>
      </c>
      <c r="C1762" s="814" t="s">
        <v>1746</v>
      </c>
      <c r="D1762" s="815" t="s">
        <v>4046</v>
      </c>
      <c r="E1762" s="816" t="s">
        <v>1780</v>
      </c>
      <c r="F1762" s="814" t="s">
        <v>1743</v>
      </c>
      <c r="G1762" s="814" t="s">
        <v>1787</v>
      </c>
      <c r="H1762" s="814" t="s">
        <v>329</v>
      </c>
      <c r="I1762" s="814" t="s">
        <v>2135</v>
      </c>
      <c r="J1762" s="814" t="s">
        <v>2136</v>
      </c>
      <c r="K1762" s="814" t="s">
        <v>2137</v>
      </c>
      <c r="L1762" s="817">
        <v>78.790000000000006</v>
      </c>
      <c r="M1762" s="817">
        <v>2206.1200000000003</v>
      </c>
      <c r="N1762" s="814">
        <v>28</v>
      </c>
      <c r="O1762" s="818">
        <v>1</v>
      </c>
      <c r="P1762" s="817"/>
      <c r="Q1762" s="819">
        <v>0</v>
      </c>
      <c r="R1762" s="814"/>
      <c r="S1762" s="819">
        <v>0</v>
      </c>
      <c r="T1762" s="818"/>
      <c r="U1762" s="820">
        <v>0</v>
      </c>
    </row>
    <row r="1763" spans="1:21" ht="14.45" customHeight="1" x14ac:dyDescent="0.2">
      <c r="A1763" s="813">
        <v>12</v>
      </c>
      <c r="B1763" s="814" t="s">
        <v>1740</v>
      </c>
      <c r="C1763" s="814" t="s">
        <v>1746</v>
      </c>
      <c r="D1763" s="815" t="s">
        <v>4046</v>
      </c>
      <c r="E1763" s="816" t="s">
        <v>1780</v>
      </c>
      <c r="F1763" s="814" t="s">
        <v>1743</v>
      </c>
      <c r="G1763" s="814" t="s">
        <v>1787</v>
      </c>
      <c r="H1763" s="814" t="s">
        <v>329</v>
      </c>
      <c r="I1763" s="814" t="s">
        <v>2138</v>
      </c>
      <c r="J1763" s="814" t="s">
        <v>2139</v>
      </c>
      <c r="K1763" s="814" t="s">
        <v>2140</v>
      </c>
      <c r="L1763" s="817">
        <v>134.84</v>
      </c>
      <c r="M1763" s="817">
        <v>2696.8</v>
      </c>
      <c r="N1763" s="814">
        <v>20</v>
      </c>
      <c r="O1763" s="818">
        <v>2</v>
      </c>
      <c r="P1763" s="817"/>
      <c r="Q1763" s="819">
        <v>0</v>
      </c>
      <c r="R1763" s="814"/>
      <c r="S1763" s="819">
        <v>0</v>
      </c>
      <c r="T1763" s="818"/>
      <c r="U1763" s="820">
        <v>0</v>
      </c>
    </row>
    <row r="1764" spans="1:21" ht="14.45" customHeight="1" x14ac:dyDescent="0.2">
      <c r="A1764" s="813">
        <v>12</v>
      </c>
      <c r="B1764" s="814" t="s">
        <v>1740</v>
      </c>
      <c r="C1764" s="814" t="s">
        <v>1746</v>
      </c>
      <c r="D1764" s="815" t="s">
        <v>4046</v>
      </c>
      <c r="E1764" s="816" t="s">
        <v>1780</v>
      </c>
      <c r="F1764" s="814" t="s">
        <v>1743</v>
      </c>
      <c r="G1764" s="814" t="s">
        <v>1787</v>
      </c>
      <c r="H1764" s="814" t="s">
        <v>329</v>
      </c>
      <c r="I1764" s="814" t="s">
        <v>2141</v>
      </c>
      <c r="J1764" s="814" t="s">
        <v>2142</v>
      </c>
      <c r="K1764" s="814" t="s">
        <v>2143</v>
      </c>
      <c r="L1764" s="817">
        <v>149.72</v>
      </c>
      <c r="M1764" s="817">
        <v>1197.76</v>
      </c>
      <c r="N1764" s="814">
        <v>8</v>
      </c>
      <c r="O1764" s="818">
        <v>1</v>
      </c>
      <c r="P1764" s="817">
        <v>1197.76</v>
      </c>
      <c r="Q1764" s="819">
        <v>1</v>
      </c>
      <c r="R1764" s="814">
        <v>8</v>
      </c>
      <c r="S1764" s="819">
        <v>1</v>
      </c>
      <c r="T1764" s="818">
        <v>1</v>
      </c>
      <c r="U1764" s="820">
        <v>1</v>
      </c>
    </row>
    <row r="1765" spans="1:21" ht="14.45" customHeight="1" x14ac:dyDescent="0.2">
      <c r="A1765" s="813">
        <v>12</v>
      </c>
      <c r="B1765" s="814" t="s">
        <v>1740</v>
      </c>
      <c r="C1765" s="814" t="s">
        <v>1746</v>
      </c>
      <c r="D1765" s="815" t="s">
        <v>4046</v>
      </c>
      <c r="E1765" s="816" t="s">
        <v>1780</v>
      </c>
      <c r="F1765" s="814" t="s">
        <v>1743</v>
      </c>
      <c r="G1765" s="814" t="s">
        <v>1787</v>
      </c>
      <c r="H1765" s="814" t="s">
        <v>329</v>
      </c>
      <c r="I1765" s="814" t="s">
        <v>2144</v>
      </c>
      <c r="J1765" s="814" t="s">
        <v>2145</v>
      </c>
      <c r="K1765" s="814" t="s">
        <v>2146</v>
      </c>
      <c r="L1765" s="817">
        <v>168.58</v>
      </c>
      <c r="M1765" s="817">
        <v>3708.76</v>
      </c>
      <c r="N1765" s="814">
        <v>22</v>
      </c>
      <c r="O1765" s="818">
        <v>3</v>
      </c>
      <c r="P1765" s="817">
        <v>2528.7000000000003</v>
      </c>
      <c r="Q1765" s="819">
        <v>0.68181818181818188</v>
      </c>
      <c r="R1765" s="814">
        <v>15</v>
      </c>
      <c r="S1765" s="819">
        <v>0.68181818181818177</v>
      </c>
      <c r="T1765" s="818">
        <v>2</v>
      </c>
      <c r="U1765" s="820">
        <v>0.66666666666666663</v>
      </c>
    </row>
    <row r="1766" spans="1:21" ht="14.45" customHeight="1" x14ac:dyDescent="0.2">
      <c r="A1766" s="813">
        <v>12</v>
      </c>
      <c r="B1766" s="814" t="s">
        <v>1740</v>
      </c>
      <c r="C1766" s="814" t="s">
        <v>1746</v>
      </c>
      <c r="D1766" s="815" t="s">
        <v>4046</v>
      </c>
      <c r="E1766" s="816" t="s">
        <v>1780</v>
      </c>
      <c r="F1766" s="814" t="s">
        <v>1743</v>
      </c>
      <c r="G1766" s="814" t="s">
        <v>1787</v>
      </c>
      <c r="H1766" s="814" t="s">
        <v>329</v>
      </c>
      <c r="I1766" s="814" t="s">
        <v>2226</v>
      </c>
      <c r="J1766" s="814" t="s">
        <v>2193</v>
      </c>
      <c r="K1766" s="814" t="s">
        <v>2227</v>
      </c>
      <c r="L1766" s="817">
        <v>1483.5</v>
      </c>
      <c r="M1766" s="817">
        <v>44505</v>
      </c>
      <c r="N1766" s="814">
        <v>30</v>
      </c>
      <c r="O1766" s="818">
        <v>2</v>
      </c>
      <c r="P1766" s="817"/>
      <c r="Q1766" s="819">
        <v>0</v>
      </c>
      <c r="R1766" s="814"/>
      <c r="S1766" s="819">
        <v>0</v>
      </c>
      <c r="T1766" s="818"/>
      <c r="U1766" s="820">
        <v>0</v>
      </c>
    </row>
    <row r="1767" spans="1:21" ht="14.45" customHeight="1" x14ac:dyDescent="0.2">
      <c r="A1767" s="813">
        <v>12</v>
      </c>
      <c r="B1767" s="814" t="s">
        <v>1740</v>
      </c>
      <c r="C1767" s="814" t="s">
        <v>1746</v>
      </c>
      <c r="D1767" s="815" t="s">
        <v>4046</v>
      </c>
      <c r="E1767" s="816" t="s">
        <v>1780</v>
      </c>
      <c r="F1767" s="814" t="s">
        <v>1743</v>
      </c>
      <c r="G1767" s="814" t="s">
        <v>1787</v>
      </c>
      <c r="H1767" s="814" t="s">
        <v>329</v>
      </c>
      <c r="I1767" s="814" t="s">
        <v>3707</v>
      </c>
      <c r="J1767" s="814" t="s">
        <v>3708</v>
      </c>
      <c r="K1767" s="814" t="s">
        <v>3709</v>
      </c>
      <c r="L1767" s="817">
        <v>95.62</v>
      </c>
      <c r="M1767" s="817">
        <v>191.24</v>
      </c>
      <c r="N1767" s="814">
        <v>2</v>
      </c>
      <c r="O1767" s="818">
        <v>1</v>
      </c>
      <c r="P1767" s="817"/>
      <c r="Q1767" s="819">
        <v>0</v>
      </c>
      <c r="R1767" s="814"/>
      <c r="S1767" s="819">
        <v>0</v>
      </c>
      <c r="T1767" s="818"/>
      <c r="U1767" s="820">
        <v>0</v>
      </c>
    </row>
    <row r="1768" spans="1:21" ht="14.45" customHeight="1" x14ac:dyDescent="0.2">
      <c r="A1768" s="813">
        <v>12</v>
      </c>
      <c r="B1768" s="814" t="s">
        <v>1740</v>
      </c>
      <c r="C1768" s="814" t="s">
        <v>1746</v>
      </c>
      <c r="D1768" s="815" t="s">
        <v>4046</v>
      </c>
      <c r="E1768" s="816" t="s">
        <v>1780</v>
      </c>
      <c r="F1768" s="814" t="s">
        <v>1743</v>
      </c>
      <c r="G1768" s="814" t="s">
        <v>1787</v>
      </c>
      <c r="H1768" s="814" t="s">
        <v>329</v>
      </c>
      <c r="I1768" s="814" t="s">
        <v>3710</v>
      </c>
      <c r="J1768" s="814" t="s">
        <v>3711</v>
      </c>
      <c r="K1768" s="814" t="s">
        <v>3712</v>
      </c>
      <c r="L1768" s="817">
        <v>321.04000000000002</v>
      </c>
      <c r="M1768" s="817">
        <v>4173.5200000000004</v>
      </c>
      <c r="N1768" s="814">
        <v>13</v>
      </c>
      <c r="O1768" s="818">
        <v>1</v>
      </c>
      <c r="P1768" s="817">
        <v>4173.5200000000004</v>
      </c>
      <c r="Q1768" s="819">
        <v>1</v>
      </c>
      <c r="R1768" s="814">
        <v>13</v>
      </c>
      <c r="S1768" s="819">
        <v>1</v>
      </c>
      <c r="T1768" s="818">
        <v>1</v>
      </c>
      <c r="U1768" s="820">
        <v>1</v>
      </c>
    </row>
    <row r="1769" spans="1:21" ht="14.45" customHeight="1" x14ac:dyDescent="0.2">
      <c r="A1769" s="813">
        <v>12</v>
      </c>
      <c r="B1769" s="814" t="s">
        <v>1740</v>
      </c>
      <c r="C1769" s="814" t="s">
        <v>1746</v>
      </c>
      <c r="D1769" s="815" t="s">
        <v>4046</v>
      </c>
      <c r="E1769" s="816" t="s">
        <v>1781</v>
      </c>
      <c r="F1769" s="814" t="s">
        <v>1741</v>
      </c>
      <c r="G1769" s="814" t="s">
        <v>1862</v>
      </c>
      <c r="H1769" s="814" t="s">
        <v>647</v>
      </c>
      <c r="I1769" s="814" t="s">
        <v>2418</v>
      </c>
      <c r="J1769" s="814" t="s">
        <v>1864</v>
      </c>
      <c r="K1769" s="814" t="s">
        <v>2419</v>
      </c>
      <c r="L1769" s="817">
        <v>56.06</v>
      </c>
      <c r="M1769" s="817">
        <v>112.12</v>
      </c>
      <c r="N1769" s="814">
        <v>2</v>
      </c>
      <c r="O1769" s="818">
        <v>1</v>
      </c>
      <c r="P1769" s="817"/>
      <c r="Q1769" s="819">
        <v>0</v>
      </c>
      <c r="R1769" s="814"/>
      <c r="S1769" s="819">
        <v>0</v>
      </c>
      <c r="T1769" s="818"/>
      <c r="U1769" s="820">
        <v>0</v>
      </c>
    </row>
    <row r="1770" spans="1:21" ht="14.45" customHeight="1" x14ac:dyDescent="0.2">
      <c r="A1770" s="813">
        <v>12</v>
      </c>
      <c r="B1770" s="814" t="s">
        <v>1740</v>
      </c>
      <c r="C1770" s="814" t="s">
        <v>1746</v>
      </c>
      <c r="D1770" s="815" t="s">
        <v>4046</v>
      </c>
      <c r="E1770" s="816" t="s">
        <v>1781</v>
      </c>
      <c r="F1770" s="814" t="s">
        <v>1741</v>
      </c>
      <c r="G1770" s="814" t="s">
        <v>2269</v>
      </c>
      <c r="H1770" s="814" t="s">
        <v>329</v>
      </c>
      <c r="I1770" s="814" t="s">
        <v>2270</v>
      </c>
      <c r="J1770" s="814" t="s">
        <v>2271</v>
      </c>
      <c r="K1770" s="814" t="s">
        <v>2272</v>
      </c>
      <c r="L1770" s="817">
        <v>80.19</v>
      </c>
      <c r="M1770" s="817">
        <v>80.19</v>
      </c>
      <c r="N1770" s="814">
        <v>1</v>
      </c>
      <c r="O1770" s="818">
        <v>0.5</v>
      </c>
      <c r="P1770" s="817">
        <v>80.19</v>
      </c>
      <c r="Q1770" s="819">
        <v>1</v>
      </c>
      <c r="R1770" s="814">
        <v>1</v>
      </c>
      <c r="S1770" s="819">
        <v>1</v>
      </c>
      <c r="T1770" s="818">
        <v>0.5</v>
      </c>
      <c r="U1770" s="820">
        <v>1</v>
      </c>
    </row>
    <row r="1771" spans="1:21" ht="14.45" customHeight="1" x14ac:dyDescent="0.2">
      <c r="A1771" s="813">
        <v>12</v>
      </c>
      <c r="B1771" s="814" t="s">
        <v>1740</v>
      </c>
      <c r="C1771" s="814" t="s">
        <v>1746</v>
      </c>
      <c r="D1771" s="815" t="s">
        <v>4046</v>
      </c>
      <c r="E1771" s="816" t="s">
        <v>1781</v>
      </c>
      <c r="F1771" s="814" t="s">
        <v>1741</v>
      </c>
      <c r="G1771" s="814" t="s">
        <v>3713</v>
      </c>
      <c r="H1771" s="814" t="s">
        <v>329</v>
      </c>
      <c r="I1771" s="814" t="s">
        <v>3714</v>
      </c>
      <c r="J1771" s="814" t="s">
        <v>3715</v>
      </c>
      <c r="K1771" s="814" t="s">
        <v>3716</v>
      </c>
      <c r="L1771" s="817">
        <v>0</v>
      </c>
      <c r="M1771" s="817">
        <v>0</v>
      </c>
      <c r="N1771" s="814">
        <v>1</v>
      </c>
      <c r="O1771" s="818">
        <v>0.5</v>
      </c>
      <c r="P1771" s="817">
        <v>0</v>
      </c>
      <c r="Q1771" s="819"/>
      <c r="R1771" s="814">
        <v>1</v>
      </c>
      <c r="S1771" s="819">
        <v>1</v>
      </c>
      <c r="T1771" s="818">
        <v>0.5</v>
      </c>
      <c r="U1771" s="820">
        <v>1</v>
      </c>
    </row>
    <row r="1772" spans="1:21" ht="14.45" customHeight="1" x14ac:dyDescent="0.2">
      <c r="A1772" s="813">
        <v>12</v>
      </c>
      <c r="B1772" s="814" t="s">
        <v>1740</v>
      </c>
      <c r="C1772" s="814" t="s">
        <v>1746</v>
      </c>
      <c r="D1772" s="815" t="s">
        <v>4046</v>
      </c>
      <c r="E1772" s="816" t="s">
        <v>1781</v>
      </c>
      <c r="F1772" s="814" t="s">
        <v>1741</v>
      </c>
      <c r="G1772" s="814" t="s">
        <v>1917</v>
      </c>
      <c r="H1772" s="814" t="s">
        <v>329</v>
      </c>
      <c r="I1772" s="814" t="s">
        <v>1918</v>
      </c>
      <c r="J1772" s="814" t="s">
        <v>758</v>
      </c>
      <c r="K1772" s="814" t="s">
        <v>1919</v>
      </c>
      <c r="L1772" s="817">
        <v>273.33</v>
      </c>
      <c r="M1772" s="817">
        <v>273.33</v>
      </c>
      <c r="N1772" s="814">
        <v>1</v>
      </c>
      <c r="O1772" s="818">
        <v>0.5</v>
      </c>
      <c r="P1772" s="817"/>
      <c r="Q1772" s="819">
        <v>0</v>
      </c>
      <c r="R1772" s="814"/>
      <c r="S1772" s="819">
        <v>0</v>
      </c>
      <c r="T1772" s="818"/>
      <c r="U1772" s="820">
        <v>0</v>
      </c>
    </row>
    <row r="1773" spans="1:21" ht="14.45" customHeight="1" x14ac:dyDescent="0.2">
      <c r="A1773" s="813">
        <v>12</v>
      </c>
      <c r="B1773" s="814" t="s">
        <v>1740</v>
      </c>
      <c r="C1773" s="814" t="s">
        <v>1746</v>
      </c>
      <c r="D1773" s="815" t="s">
        <v>4046</v>
      </c>
      <c r="E1773" s="816" t="s">
        <v>1781</v>
      </c>
      <c r="F1773" s="814" t="s">
        <v>1741</v>
      </c>
      <c r="G1773" s="814" t="s">
        <v>3717</v>
      </c>
      <c r="H1773" s="814" t="s">
        <v>329</v>
      </c>
      <c r="I1773" s="814" t="s">
        <v>3718</v>
      </c>
      <c r="J1773" s="814" t="s">
        <v>3719</v>
      </c>
      <c r="K1773" s="814" t="s">
        <v>3720</v>
      </c>
      <c r="L1773" s="817">
        <v>75.180000000000007</v>
      </c>
      <c r="M1773" s="817">
        <v>150.36000000000001</v>
      </c>
      <c r="N1773" s="814">
        <v>2</v>
      </c>
      <c r="O1773" s="818">
        <v>1</v>
      </c>
      <c r="P1773" s="817"/>
      <c r="Q1773" s="819">
        <v>0</v>
      </c>
      <c r="R1773" s="814"/>
      <c r="S1773" s="819">
        <v>0</v>
      </c>
      <c r="T1773" s="818"/>
      <c r="U1773" s="820">
        <v>0</v>
      </c>
    </row>
    <row r="1774" spans="1:21" ht="14.45" customHeight="1" x14ac:dyDescent="0.2">
      <c r="A1774" s="813">
        <v>12</v>
      </c>
      <c r="B1774" s="814" t="s">
        <v>1740</v>
      </c>
      <c r="C1774" s="814" t="s">
        <v>1746</v>
      </c>
      <c r="D1774" s="815" t="s">
        <v>4046</v>
      </c>
      <c r="E1774" s="816" t="s">
        <v>1781</v>
      </c>
      <c r="F1774" s="814" t="s">
        <v>1741</v>
      </c>
      <c r="G1774" s="814" t="s">
        <v>3721</v>
      </c>
      <c r="H1774" s="814" t="s">
        <v>329</v>
      </c>
      <c r="I1774" s="814" t="s">
        <v>3722</v>
      </c>
      <c r="J1774" s="814" t="s">
        <v>3723</v>
      </c>
      <c r="K1774" s="814" t="s">
        <v>3724</v>
      </c>
      <c r="L1774" s="817">
        <v>0</v>
      </c>
      <c r="M1774" s="817">
        <v>0</v>
      </c>
      <c r="N1774" s="814">
        <v>1</v>
      </c>
      <c r="O1774" s="818">
        <v>1</v>
      </c>
      <c r="P1774" s="817"/>
      <c r="Q1774" s="819"/>
      <c r="R1774" s="814"/>
      <c r="S1774" s="819">
        <v>0</v>
      </c>
      <c r="T1774" s="818"/>
      <c r="U1774" s="820">
        <v>0</v>
      </c>
    </row>
    <row r="1775" spans="1:21" ht="14.45" customHeight="1" x14ac:dyDescent="0.2">
      <c r="A1775" s="813">
        <v>12</v>
      </c>
      <c r="B1775" s="814" t="s">
        <v>1740</v>
      </c>
      <c r="C1775" s="814" t="s">
        <v>1746</v>
      </c>
      <c r="D1775" s="815" t="s">
        <v>4046</v>
      </c>
      <c r="E1775" s="816" t="s">
        <v>1781</v>
      </c>
      <c r="F1775" s="814" t="s">
        <v>1741</v>
      </c>
      <c r="G1775" s="814" t="s">
        <v>1958</v>
      </c>
      <c r="H1775" s="814" t="s">
        <v>329</v>
      </c>
      <c r="I1775" s="814" t="s">
        <v>1959</v>
      </c>
      <c r="J1775" s="814" t="s">
        <v>1960</v>
      </c>
      <c r="K1775" s="814" t="s">
        <v>1016</v>
      </c>
      <c r="L1775" s="817">
        <v>163.54</v>
      </c>
      <c r="M1775" s="817">
        <v>163.54</v>
      </c>
      <c r="N1775" s="814">
        <v>1</v>
      </c>
      <c r="O1775" s="818">
        <v>1</v>
      </c>
      <c r="P1775" s="817">
        <v>163.54</v>
      </c>
      <c r="Q1775" s="819">
        <v>1</v>
      </c>
      <c r="R1775" s="814">
        <v>1</v>
      </c>
      <c r="S1775" s="819">
        <v>1</v>
      </c>
      <c r="T1775" s="818">
        <v>1</v>
      </c>
      <c r="U1775" s="820">
        <v>1</v>
      </c>
    </row>
    <row r="1776" spans="1:21" ht="14.45" customHeight="1" x14ac:dyDescent="0.2">
      <c r="A1776" s="813">
        <v>12</v>
      </c>
      <c r="B1776" s="814" t="s">
        <v>1740</v>
      </c>
      <c r="C1776" s="814" t="s">
        <v>1746</v>
      </c>
      <c r="D1776" s="815" t="s">
        <v>4046</v>
      </c>
      <c r="E1776" s="816" t="s">
        <v>1781</v>
      </c>
      <c r="F1776" s="814" t="s">
        <v>1741</v>
      </c>
      <c r="G1776" s="814" t="s">
        <v>1977</v>
      </c>
      <c r="H1776" s="814" t="s">
        <v>329</v>
      </c>
      <c r="I1776" s="814" t="s">
        <v>3725</v>
      </c>
      <c r="J1776" s="814" t="s">
        <v>1979</v>
      </c>
      <c r="K1776" s="814" t="s">
        <v>1804</v>
      </c>
      <c r="L1776" s="817">
        <v>35.25</v>
      </c>
      <c r="M1776" s="817">
        <v>35.25</v>
      </c>
      <c r="N1776" s="814">
        <v>1</v>
      </c>
      <c r="O1776" s="818">
        <v>0.5</v>
      </c>
      <c r="P1776" s="817">
        <v>35.25</v>
      </c>
      <c r="Q1776" s="819">
        <v>1</v>
      </c>
      <c r="R1776" s="814">
        <v>1</v>
      </c>
      <c r="S1776" s="819">
        <v>1</v>
      </c>
      <c r="T1776" s="818">
        <v>0.5</v>
      </c>
      <c r="U1776" s="820">
        <v>1</v>
      </c>
    </row>
    <row r="1777" spans="1:21" ht="14.45" customHeight="1" x14ac:dyDescent="0.2">
      <c r="A1777" s="813">
        <v>12</v>
      </c>
      <c r="B1777" s="814" t="s">
        <v>1740</v>
      </c>
      <c r="C1777" s="814" t="s">
        <v>1746</v>
      </c>
      <c r="D1777" s="815" t="s">
        <v>4046</v>
      </c>
      <c r="E1777" s="816" t="s">
        <v>1781</v>
      </c>
      <c r="F1777" s="814" t="s">
        <v>1741</v>
      </c>
      <c r="G1777" s="814" t="s">
        <v>1801</v>
      </c>
      <c r="H1777" s="814" t="s">
        <v>329</v>
      </c>
      <c r="I1777" s="814" t="s">
        <v>1802</v>
      </c>
      <c r="J1777" s="814" t="s">
        <v>1803</v>
      </c>
      <c r="K1777" s="814" t="s">
        <v>1804</v>
      </c>
      <c r="L1777" s="817">
        <v>174.59</v>
      </c>
      <c r="M1777" s="817">
        <v>872.95</v>
      </c>
      <c r="N1777" s="814">
        <v>5</v>
      </c>
      <c r="O1777" s="818">
        <v>2.5</v>
      </c>
      <c r="P1777" s="817">
        <v>349.18</v>
      </c>
      <c r="Q1777" s="819">
        <v>0.39999999999999997</v>
      </c>
      <c r="R1777" s="814">
        <v>2</v>
      </c>
      <c r="S1777" s="819">
        <v>0.4</v>
      </c>
      <c r="T1777" s="818">
        <v>1</v>
      </c>
      <c r="U1777" s="820">
        <v>0.4</v>
      </c>
    </row>
    <row r="1778" spans="1:21" ht="14.45" customHeight="1" x14ac:dyDescent="0.2">
      <c r="A1778" s="813">
        <v>12</v>
      </c>
      <c r="B1778" s="814" t="s">
        <v>1740</v>
      </c>
      <c r="C1778" s="814" t="s">
        <v>1746</v>
      </c>
      <c r="D1778" s="815" t="s">
        <v>4046</v>
      </c>
      <c r="E1778" s="816" t="s">
        <v>1781</v>
      </c>
      <c r="F1778" s="814" t="s">
        <v>1741</v>
      </c>
      <c r="G1778" s="814" t="s">
        <v>2000</v>
      </c>
      <c r="H1778" s="814" t="s">
        <v>329</v>
      </c>
      <c r="I1778" s="814" t="s">
        <v>2878</v>
      </c>
      <c r="J1778" s="814" t="s">
        <v>1128</v>
      </c>
      <c r="K1778" s="814" t="s">
        <v>1129</v>
      </c>
      <c r="L1778" s="817">
        <v>119.84</v>
      </c>
      <c r="M1778" s="817">
        <v>119.84</v>
      </c>
      <c r="N1778" s="814">
        <v>1</v>
      </c>
      <c r="O1778" s="818">
        <v>0.5</v>
      </c>
      <c r="P1778" s="817">
        <v>119.84</v>
      </c>
      <c r="Q1778" s="819">
        <v>1</v>
      </c>
      <c r="R1778" s="814">
        <v>1</v>
      </c>
      <c r="S1778" s="819">
        <v>1</v>
      </c>
      <c r="T1778" s="818">
        <v>0.5</v>
      </c>
      <c r="U1778" s="820">
        <v>1</v>
      </c>
    </row>
    <row r="1779" spans="1:21" ht="14.45" customHeight="1" x14ac:dyDescent="0.2">
      <c r="A1779" s="813">
        <v>12</v>
      </c>
      <c r="B1779" s="814" t="s">
        <v>1740</v>
      </c>
      <c r="C1779" s="814" t="s">
        <v>1746</v>
      </c>
      <c r="D1779" s="815" t="s">
        <v>4046</v>
      </c>
      <c r="E1779" s="816" t="s">
        <v>1781</v>
      </c>
      <c r="F1779" s="814" t="s">
        <v>1741</v>
      </c>
      <c r="G1779" s="814" t="s">
        <v>1832</v>
      </c>
      <c r="H1779" s="814" t="s">
        <v>329</v>
      </c>
      <c r="I1779" s="814" t="s">
        <v>1833</v>
      </c>
      <c r="J1779" s="814" t="s">
        <v>652</v>
      </c>
      <c r="K1779" s="814" t="s">
        <v>1834</v>
      </c>
      <c r="L1779" s="817">
        <v>127.91</v>
      </c>
      <c r="M1779" s="817">
        <v>255.82</v>
      </c>
      <c r="N1779" s="814">
        <v>2</v>
      </c>
      <c r="O1779" s="818">
        <v>1</v>
      </c>
      <c r="P1779" s="817">
        <v>127.91</v>
      </c>
      <c r="Q1779" s="819">
        <v>0.5</v>
      </c>
      <c r="R1779" s="814">
        <v>1</v>
      </c>
      <c r="S1779" s="819">
        <v>0.5</v>
      </c>
      <c r="T1779" s="818">
        <v>0.5</v>
      </c>
      <c r="U1779" s="820">
        <v>0.5</v>
      </c>
    </row>
    <row r="1780" spans="1:21" ht="14.45" customHeight="1" x14ac:dyDescent="0.2">
      <c r="A1780" s="813">
        <v>12</v>
      </c>
      <c r="B1780" s="814" t="s">
        <v>1740</v>
      </c>
      <c r="C1780" s="814" t="s">
        <v>1746</v>
      </c>
      <c r="D1780" s="815" t="s">
        <v>4046</v>
      </c>
      <c r="E1780" s="816" t="s">
        <v>1781</v>
      </c>
      <c r="F1780" s="814" t="s">
        <v>1741</v>
      </c>
      <c r="G1780" s="814" t="s">
        <v>3726</v>
      </c>
      <c r="H1780" s="814" t="s">
        <v>329</v>
      </c>
      <c r="I1780" s="814" t="s">
        <v>3727</v>
      </c>
      <c r="J1780" s="814" t="s">
        <v>3728</v>
      </c>
      <c r="K1780" s="814" t="s">
        <v>3729</v>
      </c>
      <c r="L1780" s="817">
        <v>4472.93</v>
      </c>
      <c r="M1780" s="817">
        <v>4472.93</v>
      </c>
      <c r="N1780" s="814">
        <v>1</v>
      </c>
      <c r="O1780" s="818">
        <v>1</v>
      </c>
      <c r="P1780" s="817"/>
      <c r="Q1780" s="819">
        <v>0</v>
      </c>
      <c r="R1780" s="814"/>
      <c r="S1780" s="819">
        <v>0</v>
      </c>
      <c r="T1780" s="818"/>
      <c r="U1780" s="820">
        <v>0</v>
      </c>
    </row>
    <row r="1781" spans="1:21" ht="14.45" customHeight="1" x14ac:dyDescent="0.2">
      <c r="A1781" s="813">
        <v>12</v>
      </c>
      <c r="B1781" s="814" t="s">
        <v>1740</v>
      </c>
      <c r="C1781" s="814" t="s">
        <v>1746</v>
      </c>
      <c r="D1781" s="815" t="s">
        <v>4046</v>
      </c>
      <c r="E1781" s="816" t="s">
        <v>1781</v>
      </c>
      <c r="F1781" s="814" t="s">
        <v>1741</v>
      </c>
      <c r="G1781" s="814" t="s">
        <v>2023</v>
      </c>
      <c r="H1781" s="814" t="s">
        <v>329</v>
      </c>
      <c r="I1781" s="814" t="s">
        <v>2024</v>
      </c>
      <c r="J1781" s="814" t="s">
        <v>2025</v>
      </c>
      <c r="K1781" s="814" t="s">
        <v>2026</v>
      </c>
      <c r="L1781" s="817">
        <v>308.69</v>
      </c>
      <c r="M1781" s="817">
        <v>617.38</v>
      </c>
      <c r="N1781" s="814">
        <v>2</v>
      </c>
      <c r="O1781" s="818">
        <v>1</v>
      </c>
      <c r="P1781" s="817"/>
      <c r="Q1781" s="819">
        <v>0</v>
      </c>
      <c r="R1781" s="814"/>
      <c r="S1781" s="819">
        <v>0</v>
      </c>
      <c r="T1781" s="818"/>
      <c r="U1781" s="820">
        <v>0</v>
      </c>
    </row>
    <row r="1782" spans="1:21" ht="14.45" customHeight="1" x14ac:dyDescent="0.2">
      <c r="A1782" s="813">
        <v>12</v>
      </c>
      <c r="B1782" s="814" t="s">
        <v>1740</v>
      </c>
      <c r="C1782" s="814" t="s">
        <v>1746</v>
      </c>
      <c r="D1782" s="815" t="s">
        <v>4046</v>
      </c>
      <c r="E1782" s="816" t="s">
        <v>1781</v>
      </c>
      <c r="F1782" s="814" t="s">
        <v>1741</v>
      </c>
      <c r="G1782" s="814" t="s">
        <v>2031</v>
      </c>
      <c r="H1782" s="814" t="s">
        <v>329</v>
      </c>
      <c r="I1782" s="814" t="s">
        <v>2035</v>
      </c>
      <c r="J1782" s="814" t="s">
        <v>2036</v>
      </c>
      <c r="K1782" s="814" t="s">
        <v>2034</v>
      </c>
      <c r="L1782" s="817">
        <v>0</v>
      </c>
      <c r="M1782" s="817">
        <v>0</v>
      </c>
      <c r="N1782" s="814">
        <v>4</v>
      </c>
      <c r="O1782" s="818">
        <v>2</v>
      </c>
      <c r="P1782" s="817"/>
      <c r="Q1782" s="819"/>
      <c r="R1782" s="814"/>
      <c r="S1782" s="819">
        <v>0</v>
      </c>
      <c r="T1782" s="818"/>
      <c r="U1782" s="820">
        <v>0</v>
      </c>
    </row>
    <row r="1783" spans="1:21" ht="14.45" customHeight="1" x14ac:dyDescent="0.2">
      <c r="A1783" s="813">
        <v>12</v>
      </c>
      <c r="B1783" s="814" t="s">
        <v>1740</v>
      </c>
      <c r="C1783" s="814" t="s">
        <v>1746</v>
      </c>
      <c r="D1783" s="815" t="s">
        <v>4046</v>
      </c>
      <c r="E1783" s="816" t="s">
        <v>1781</v>
      </c>
      <c r="F1783" s="814" t="s">
        <v>1741</v>
      </c>
      <c r="G1783" s="814" t="s">
        <v>1835</v>
      </c>
      <c r="H1783" s="814" t="s">
        <v>647</v>
      </c>
      <c r="I1783" s="814" t="s">
        <v>1836</v>
      </c>
      <c r="J1783" s="814" t="s">
        <v>1837</v>
      </c>
      <c r="K1783" s="814" t="s">
        <v>1838</v>
      </c>
      <c r="L1783" s="817">
        <v>134.61000000000001</v>
      </c>
      <c r="M1783" s="817">
        <v>134.61000000000001</v>
      </c>
      <c r="N1783" s="814">
        <v>1</v>
      </c>
      <c r="O1783" s="818">
        <v>1</v>
      </c>
      <c r="P1783" s="817"/>
      <c r="Q1783" s="819">
        <v>0</v>
      </c>
      <c r="R1783" s="814"/>
      <c r="S1783" s="819">
        <v>0</v>
      </c>
      <c r="T1783" s="818"/>
      <c r="U1783" s="820">
        <v>0</v>
      </c>
    </row>
    <row r="1784" spans="1:21" ht="14.45" customHeight="1" x14ac:dyDescent="0.2">
      <c r="A1784" s="813">
        <v>12</v>
      </c>
      <c r="B1784" s="814" t="s">
        <v>1740</v>
      </c>
      <c r="C1784" s="814" t="s">
        <v>1746</v>
      </c>
      <c r="D1784" s="815" t="s">
        <v>4046</v>
      </c>
      <c r="E1784" s="816" t="s">
        <v>1781</v>
      </c>
      <c r="F1784" s="814" t="s">
        <v>1741</v>
      </c>
      <c r="G1784" s="814" t="s">
        <v>1796</v>
      </c>
      <c r="H1784" s="814" t="s">
        <v>329</v>
      </c>
      <c r="I1784" s="814" t="s">
        <v>2350</v>
      </c>
      <c r="J1784" s="814" t="s">
        <v>1798</v>
      </c>
      <c r="K1784" s="814" t="s">
        <v>2351</v>
      </c>
      <c r="L1784" s="817">
        <v>24.05</v>
      </c>
      <c r="M1784" s="817">
        <v>24.05</v>
      </c>
      <c r="N1784" s="814">
        <v>1</v>
      </c>
      <c r="O1784" s="818">
        <v>0.5</v>
      </c>
      <c r="P1784" s="817">
        <v>24.05</v>
      </c>
      <c r="Q1784" s="819">
        <v>1</v>
      </c>
      <c r="R1784" s="814">
        <v>1</v>
      </c>
      <c r="S1784" s="819">
        <v>1</v>
      </c>
      <c r="T1784" s="818">
        <v>0.5</v>
      </c>
      <c r="U1784" s="820">
        <v>1</v>
      </c>
    </row>
    <row r="1785" spans="1:21" ht="14.45" customHeight="1" x14ac:dyDescent="0.2">
      <c r="A1785" s="813">
        <v>12</v>
      </c>
      <c r="B1785" s="814" t="s">
        <v>1740</v>
      </c>
      <c r="C1785" s="814" t="s">
        <v>1746</v>
      </c>
      <c r="D1785" s="815" t="s">
        <v>4046</v>
      </c>
      <c r="E1785" s="816" t="s">
        <v>1781</v>
      </c>
      <c r="F1785" s="814" t="s">
        <v>1741</v>
      </c>
      <c r="G1785" s="814" t="s">
        <v>1796</v>
      </c>
      <c r="H1785" s="814" t="s">
        <v>329</v>
      </c>
      <c r="I1785" s="814" t="s">
        <v>1805</v>
      </c>
      <c r="J1785" s="814" t="s">
        <v>1272</v>
      </c>
      <c r="K1785" s="814" t="s">
        <v>1806</v>
      </c>
      <c r="L1785" s="817">
        <v>42.54</v>
      </c>
      <c r="M1785" s="817">
        <v>42.54</v>
      </c>
      <c r="N1785" s="814">
        <v>1</v>
      </c>
      <c r="O1785" s="818">
        <v>0.5</v>
      </c>
      <c r="P1785" s="817"/>
      <c r="Q1785" s="819">
        <v>0</v>
      </c>
      <c r="R1785" s="814"/>
      <c r="S1785" s="819">
        <v>0</v>
      </c>
      <c r="T1785" s="818"/>
      <c r="U1785" s="820">
        <v>0</v>
      </c>
    </row>
    <row r="1786" spans="1:21" ht="14.45" customHeight="1" x14ac:dyDescent="0.2">
      <c r="A1786" s="813">
        <v>12</v>
      </c>
      <c r="B1786" s="814" t="s">
        <v>1740</v>
      </c>
      <c r="C1786" s="814" t="s">
        <v>1746</v>
      </c>
      <c r="D1786" s="815" t="s">
        <v>4046</v>
      </c>
      <c r="E1786" s="816" t="s">
        <v>1781</v>
      </c>
      <c r="F1786" s="814" t="s">
        <v>1741</v>
      </c>
      <c r="G1786" s="814" t="s">
        <v>1796</v>
      </c>
      <c r="H1786" s="814" t="s">
        <v>329</v>
      </c>
      <c r="I1786" s="814" t="s">
        <v>2352</v>
      </c>
      <c r="J1786" s="814" t="s">
        <v>1798</v>
      </c>
      <c r="K1786" s="814" t="s">
        <v>1799</v>
      </c>
      <c r="L1786" s="817">
        <v>59.56</v>
      </c>
      <c r="M1786" s="817">
        <v>59.56</v>
      </c>
      <c r="N1786" s="814">
        <v>1</v>
      </c>
      <c r="O1786" s="818">
        <v>1</v>
      </c>
      <c r="P1786" s="817"/>
      <c r="Q1786" s="819">
        <v>0</v>
      </c>
      <c r="R1786" s="814"/>
      <c r="S1786" s="819">
        <v>0</v>
      </c>
      <c r="T1786" s="818"/>
      <c r="U1786" s="820">
        <v>0</v>
      </c>
    </row>
    <row r="1787" spans="1:21" ht="14.45" customHeight="1" x14ac:dyDescent="0.2">
      <c r="A1787" s="813">
        <v>12</v>
      </c>
      <c r="B1787" s="814" t="s">
        <v>1740</v>
      </c>
      <c r="C1787" s="814" t="s">
        <v>1746</v>
      </c>
      <c r="D1787" s="815" t="s">
        <v>4046</v>
      </c>
      <c r="E1787" s="816" t="s">
        <v>1781</v>
      </c>
      <c r="F1787" s="814" t="s">
        <v>1741</v>
      </c>
      <c r="G1787" s="814" t="s">
        <v>3730</v>
      </c>
      <c r="H1787" s="814" t="s">
        <v>329</v>
      </c>
      <c r="I1787" s="814" t="s">
        <v>3731</v>
      </c>
      <c r="J1787" s="814" t="s">
        <v>3732</v>
      </c>
      <c r="K1787" s="814" t="s">
        <v>3733</v>
      </c>
      <c r="L1787" s="817">
        <v>657.67</v>
      </c>
      <c r="M1787" s="817">
        <v>1973.0099999999998</v>
      </c>
      <c r="N1787" s="814">
        <v>3</v>
      </c>
      <c r="O1787" s="818">
        <v>0.5</v>
      </c>
      <c r="P1787" s="817"/>
      <c r="Q1787" s="819">
        <v>0</v>
      </c>
      <c r="R1787" s="814"/>
      <c r="S1787" s="819">
        <v>0</v>
      </c>
      <c r="T1787" s="818"/>
      <c r="U1787" s="820">
        <v>0</v>
      </c>
    </row>
    <row r="1788" spans="1:21" ht="14.45" customHeight="1" x14ac:dyDescent="0.2">
      <c r="A1788" s="813">
        <v>12</v>
      </c>
      <c r="B1788" s="814" t="s">
        <v>1740</v>
      </c>
      <c r="C1788" s="814" t="s">
        <v>1746</v>
      </c>
      <c r="D1788" s="815" t="s">
        <v>4046</v>
      </c>
      <c r="E1788" s="816" t="s">
        <v>1781</v>
      </c>
      <c r="F1788" s="814" t="s">
        <v>1741</v>
      </c>
      <c r="G1788" s="814" t="s">
        <v>2063</v>
      </c>
      <c r="H1788" s="814" t="s">
        <v>647</v>
      </c>
      <c r="I1788" s="814" t="s">
        <v>2067</v>
      </c>
      <c r="J1788" s="814" t="s">
        <v>819</v>
      </c>
      <c r="K1788" s="814" t="s">
        <v>2068</v>
      </c>
      <c r="L1788" s="817">
        <v>134.61000000000001</v>
      </c>
      <c r="M1788" s="817">
        <v>673.05000000000007</v>
      </c>
      <c r="N1788" s="814">
        <v>5</v>
      </c>
      <c r="O1788" s="818">
        <v>4</v>
      </c>
      <c r="P1788" s="817">
        <v>134.61000000000001</v>
      </c>
      <c r="Q1788" s="819">
        <v>0.2</v>
      </c>
      <c r="R1788" s="814">
        <v>1</v>
      </c>
      <c r="S1788" s="819">
        <v>0.2</v>
      </c>
      <c r="T1788" s="818">
        <v>0.5</v>
      </c>
      <c r="U1788" s="820">
        <v>0.125</v>
      </c>
    </row>
    <row r="1789" spans="1:21" ht="14.45" customHeight="1" x14ac:dyDescent="0.2">
      <c r="A1789" s="813">
        <v>12</v>
      </c>
      <c r="B1789" s="814" t="s">
        <v>1740</v>
      </c>
      <c r="C1789" s="814" t="s">
        <v>1746</v>
      </c>
      <c r="D1789" s="815" t="s">
        <v>4046</v>
      </c>
      <c r="E1789" s="816" t="s">
        <v>1781</v>
      </c>
      <c r="F1789" s="814" t="s">
        <v>1741</v>
      </c>
      <c r="G1789" s="814" t="s">
        <v>1807</v>
      </c>
      <c r="H1789" s="814" t="s">
        <v>647</v>
      </c>
      <c r="I1789" s="814" t="s">
        <v>1808</v>
      </c>
      <c r="J1789" s="814" t="s">
        <v>1809</v>
      </c>
      <c r="K1789" s="814" t="s">
        <v>1810</v>
      </c>
      <c r="L1789" s="817">
        <v>659.9</v>
      </c>
      <c r="M1789" s="817">
        <v>1319.8</v>
      </c>
      <c r="N1789" s="814">
        <v>2</v>
      </c>
      <c r="O1789" s="818">
        <v>2</v>
      </c>
      <c r="P1789" s="817">
        <v>659.9</v>
      </c>
      <c r="Q1789" s="819">
        <v>0.5</v>
      </c>
      <c r="R1789" s="814">
        <v>1</v>
      </c>
      <c r="S1789" s="819">
        <v>0.5</v>
      </c>
      <c r="T1789" s="818">
        <v>1</v>
      </c>
      <c r="U1789" s="820">
        <v>0.5</v>
      </c>
    </row>
    <row r="1790" spans="1:21" ht="14.45" customHeight="1" x14ac:dyDescent="0.2">
      <c r="A1790" s="813">
        <v>12</v>
      </c>
      <c r="B1790" s="814" t="s">
        <v>1740</v>
      </c>
      <c r="C1790" s="814" t="s">
        <v>1746</v>
      </c>
      <c r="D1790" s="815" t="s">
        <v>4046</v>
      </c>
      <c r="E1790" s="816" t="s">
        <v>1781</v>
      </c>
      <c r="F1790" s="814" t="s">
        <v>1741</v>
      </c>
      <c r="G1790" s="814" t="s">
        <v>2095</v>
      </c>
      <c r="H1790" s="814" t="s">
        <v>329</v>
      </c>
      <c r="I1790" s="814" t="s">
        <v>2392</v>
      </c>
      <c r="J1790" s="814" t="s">
        <v>2097</v>
      </c>
      <c r="K1790" s="814" t="s">
        <v>2393</v>
      </c>
      <c r="L1790" s="817">
        <v>417.82</v>
      </c>
      <c r="M1790" s="817">
        <v>417.82</v>
      </c>
      <c r="N1790" s="814">
        <v>1</v>
      </c>
      <c r="O1790" s="818">
        <v>1</v>
      </c>
      <c r="P1790" s="817"/>
      <c r="Q1790" s="819">
        <v>0</v>
      </c>
      <c r="R1790" s="814"/>
      <c r="S1790" s="819">
        <v>0</v>
      </c>
      <c r="T1790" s="818"/>
      <c r="U1790" s="820">
        <v>0</v>
      </c>
    </row>
    <row r="1791" spans="1:21" ht="14.45" customHeight="1" x14ac:dyDescent="0.2">
      <c r="A1791" s="813">
        <v>12</v>
      </c>
      <c r="B1791" s="814" t="s">
        <v>1740</v>
      </c>
      <c r="C1791" s="814" t="s">
        <v>1746</v>
      </c>
      <c r="D1791" s="815" t="s">
        <v>4046</v>
      </c>
      <c r="E1791" s="816" t="s">
        <v>1781</v>
      </c>
      <c r="F1791" s="814" t="s">
        <v>1741</v>
      </c>
      <c r="G1791" s="814" t="s">
        <v>1800</v>
      </c>
      <c r="H1791" s="814" t="s">
        <v>647</v>
      </c>
      <c r="I1791" s="814" t="s">
        <v>1591</v>
      </c>
      <c r="J1791" s="814" t="s">
        <v>1213</v>
      </c>
      <c r="K1791" s="814" t="s">
        <v>1592</v>
      </c>
      <c r="L1791" s="817">
        <v>154.36000000000001</v>
      </c>
      <c r="M1791" s="817">
        <v>463.08000000000004</v>
      </c>
      <c r="N1791" s="814">
        <v>3</v>
      </c>
      <c r="O1791" s="818">
        <v>2.5</v>
      </c>
      <c r="P1791" s="817">
        <v>308.72000000000003</v>
      </c>
      <c r="Q1791" s="819">
        <v>0.66666666666666663</v>
      </c>
      <c r="R1791" s="814">
        <v>2</v>
      </c>
      <c r="S1791" s="819">
        <v>0.66666666666666663</v>
      </c>
      <c r="T1791" s="818">
        <v>1.5</v>
      </c>
      <c r="U1791" s="820">
        <v>0.6</v>
      </c>
    </row>
    <row r="1792" spans="1:21" ht="14.45" customHeight="1" x14ac:dyDescent="0.2">
      <c r="A1792" s="813">
        <v>12</v>
      </c>
      <c r="B1792" s="814" t="s">
        <v>1740</v>
      </c>
      <c r="C1792" s="814" t="s">
        <v>1746</v>
      </c>
      <c r="D1792" s="815" t="s">
        <v>4046</v>
      </c>
      <c r="E1792" s="816" t="s">
        <v>1781</v>
      </c>
      <c r="F1792" s="814" t="s">
        <v>1741</v>
      </c>
      <c r="G1792" s="814" t="s">
        <v>3401</v>
      </c>
      <c r="H1792" s="814" t="s">
        <v>329</v>
      </c>
      <c r="I1792" s="814" t="s">
        <v>3734</v>
      </c>
      <c r="J1792" s="814" t="s">
        <v>3735</v>
      </c>
      <c r="K1792" s="814" t="s">
        <v>3736</v>
      </c>
      <c r="L1792" s="817">
        <v>0</v>
      </c>
      <c r="M1792" s="817">
        <v>0</v>
      </c>
      <c r="N1792" s="814">
        <v>1</v>
      </c>
      <c r="O1792" s="818">
        <v>1</v>
      </c>
      <c r="P1792" s="817"/>
      <c r="Q1792" s="819"/>
      <c r="R1792" s="814"/>
      <c r="S1792" s="819">
        <v>0</v>
      </c>
      <c r="T1792" s="818"/>
      <c r="U1792" s="820">
        <v>0</v>
      </c>
    </row>
    <row r="1793" spans="1:21" ht="14.45" customHeight="1" x14ac:dyDescent="0.2">
      <c r="A1793" s="813">
        <v>12</v>
      </c>
      <c r="B1793" s="814" t="s">
        <v>1740</v>
      </c>
      <c r="C1793" s="814" t="s">
        <v>1746</v>
      </c>
      <c r="D1793" s="815" t="s">
        <v>4046</v>
      </c>
      <c r="E1793" s="816" t="s">
        <v>1781</v>
      </c>
      <c r="F1793" s="814" t="s">
        <v>1741</v>
      </c>
      <c r="G1793" s="814" t="s">
        <v>3737</v>
      </c>
      <c r="H1793" s="814" t="s">
        <v>329</v>
      </c>
      <c r="I1793" s="814" t="s">
        <v>3738</v>
      </c>
      <c r="J1793" s="814" t="s">
        <v>3739</v>
      </c>
      <c r="K1793" s="814" t="s">
        <v>3740</v>
      </c>
      <c r="L1793" s="817">
        <v>266.77</v>
      </c>
      <c r="M1793" s="817">
        <v>266.77</v>
      </c>
      <c r="N1793" s="814">
        <v>1</v>
      </c>
      <c r="O1793" s="818">
        <v>1</v>
      </c>
      <c r="P1793" s="817"/>
      <c r="Q1793" s="819">
        <v>0</v>
      </c>
      <c r="R1793" s="814"/>
      <c r="S1793" s="819">
        <v>0</v>
      </c>
      <c r="T1793" s="818"/>
      <c r="U1793" s="820">
        <v>0</v>
      </c>
    </row>
    <row r="1794" spans="1:21" ht="14.45" customHeight="1" x14ac:dyDescent="0.2">
      <c r="A1794" s="813">
        <v>12</v>
      </c>
      <c r="B1794" s="814" t="s">
        <v>1740</v>
      </c>
      <c r="C1794" s="814" t="s">
        <v>1746</v>
      </c>
      <c r="D1794" s="815" t="s">
        <v>4046</v>
      </c>
      <c r="E1794" s="816" t="s">
        <v>1781</v>
      </c>
      <c r="F1794" s="814" t="s">
        <v>1743</v>
      </c>
      <c r="G1794" s="814" t="s">
        <v>1787</v>
      </c>
      <c r="H1794" s="814" t="s">
        <v>329</v>
      </c>
      <c r="I1794" s="814" t="s">
        <v>1788</v>
      </c>
      <c r="J1794" s="814" t="s">
        <v>1789</v>
      </c>
      <c r="K1794" s="814" t="s">
        <v>1790</v>
      </c>
      <c r="L1794" s="817">
        <v>168.55</v>
      </c>
      <c r="M1794" s="817">
        <v>1011.3000000000001</v>
      </c>
      <c r="N1794" s="814">
        <v>6</v>
      </c>
      <c r="O1794" s="818">
        <v>1</v>
      </c>
      <c r="P1794" s="817">
        <v>1011.3000000000001</v>
      </c>
      <c r="Q1794" s="819">
        <v>1</v>
      </c>
      <c r="R1794" s="814">
        <v>6</v>
      </c>
      <c r="S1794" s="819">
        <v>1</v>
      </c>
      <c r="T1794" s="818">
        <v>1</v>
      </c>
      <c r="U1794" s="820">
        <v>1</v>
      </c>
    </row>
    <row r="1795" spans="1:21" ht="14.45" customHeight="1" x14ac:dyDescent="0.2">
      <c r="A1795" s="813">
        <v>12</v>
      </c>
      <c r="B1795" s="814" t="s">
        <v>1740</v>
      </c>
      <c r="C1795" s="814" t="s">
        <v>1746</v>
      </c>
      <c r="D1795" s="815" t="s">
        <v>4046</v>
      </c>
      <c r="E1795" s="816" t="s">
        <v>1781</v>
      </c>
      <c r="F1795" s="814" t="s">
        <v>1743</v>
      </c>
      <c r="G1795" s="814" t="s">
        <v>1787</v>
      </c>
      <c r="H1795" s="814" t="s">
        <v>329</v>
      </c>
      <c r="I1795" s="814" t="s">
        <v>3579</v>
      </c>
      <c r="J1795" s="814" t="s">
        <v>3580</v>
      </c>
      <c r="K1795" s="814" t="s">
        <v>3581</v>
      </c>
      <c r="L1795" s="817">
        <v>240.74</v>
      </c>
      <c r="M1795" s="817">
        <v>18055.5</v>
      </c>
      <c r="N1795" s="814">
        <v>75</v>
      </c>
      <c r="O1795" s="818">
        <v>8</v>
      </c>
      <c r="P1795" s="817">
        <v>3611.1000000000004</v>
      </c>
      <c r="Q1795" s="819">
        <v>0.2</v>
      </c>
      <c r="R1795" s="814">
        <v>15</v>
      </c>
      <c r="S1795" s="819">
        <v>0.2</v>
      </c>
      <c r="T1795" s="818">
        <v>1</v>
      </c>
      <c r="U1795" s="820">
        <v>0.125</v>
      </c>
    </row>
    <row r="1796" spans="1:21" ht="14.45" customHeight="1" x14ac:dyDescent="0.2">
      <c r="A1796" s="813">
        <v>12</v>
      </c>
      <c r="B1796" s="814" t="s">
        <v>1740</v>
      </c>
      <c r="C1796" s="814" t="s">
        <v>1746</v>
      </c>
      <c r="D1796" s="815" t="s">
        <v>4046</v>
      </c>
      <c r="E1796" s="816" t="s">
        <v>1781</v>
      </c>
      <c r="F1796" s="814" t="s">
        <v>1743</v>
      </c>
      <c r="G1796" s="814" t="s">
        <v>1787</v>
      </c>
      <c r="H1796" s="814" t="s">
        <v>329</v>
      </c>
      <c r="I1796" s="814" t="s">
        <v>3741</v>
      </c>
      <c r="J1796" s="814" t="s">
        <v>2167</v>
      </c>
      <c r="K1796" s="814" t="s">
        <v>3742</v>
      </c>
      <c r="L1796" s="817">
        <v>1483.5</v>
      </c>
      <c r="M1796" s="817">
        <v>29670</v>
      </c>
      <c r="N1796" s="814">
        <v>20</v>
      </c>
      <c r="O1796" s="818">
        <v>2</v>
      </c>
      <c r="P1796" s="817">
        <v>29670</v>
      </c>
      <c r="Q1796" s="819">
        <v>1</v>
      </c>
      <c r="R1796" s="814">
        <v>20</v>
      </c>
      <c r="S1796" s="819">
        <v>1</v>
      </c>
      <c r="T1796" s="818">
        <v>2</v>
      </c>
      <c r="U1796" s="820">
        <v>1</v>
      </c>
    </row>
    <row r="1797" spans="1:21" ht="14.45" customHeight="1" x14ac:dyDescent="0.2">
      <c r="A1797" s="813">
        <v>12</v>
      </c>
      <c r="B1797" s="814" t="s">
        <v>1740</v>
      </c>
      <c r="C1797" s="814" t="s">
        <v>1746</v>
      </c>
      <c r="D1797" s="815" t="s">
        <v>4046</v>
      </c>
      <c r="E1797" s="816" t="s">
        <v>1781</v>
      </c>
      <c r="F1797" s="814" t="s">
        <v>1743</v>
      </c>
      <c r="G1797" s="814" t="s">
        <v>1787</v>
      </c>
      <c r="H1797" s="814" t="s">
        <v>329</v>
      </c>
      <c r="I1797" s="814" t="s">
        <v>2178</v>
      </c>
      <c r="J1797" s="814" t="s">
        <v>2179</v>
      </c>
      <c r="K1797" s="814" t="s">
        <v>2177</v>
      </c>
      <c r="L1797" s="817">
        <v>402.5</v>
      </c>
      <c r="M1797" s="817">
        <v>1610</v>
      </c>
      <c r="N1797" s="814">
        <v>4</v>
      </c>
      <c r="O1797" s="818">
        <v>2</v>
      </c>
      <c r="P1797" s="817"/>
      <c r="Q1797" s="819">
        <v>0</v>
      </c>
      <c r="R1797" s="814"/>
      <c r="S1797" s="819">
        <v>0</v>
      </c>
      <c r="T1797" s="818"/>
      <c r="U1797" s="820">
        <v>0</v>
      </c>
    </row>
    <row r="1798" spans="1:21" ht="14.45" customHeight="1" x14ac:dyDescent="0.2">
      <c r="A1798" s="813">
        <v>12</v>
      </c>
      <c r="B1798" s="814" t="s">
        <v>1740</v>
      </c>
      <c r="C1798" s="814" t="s">
        <v>1746</v>
      </c>
      <c r="D1798" s="815" t="s">
        <v>4046</v>
      </c>
      <c r="E1798" s="816" t="s">
        <v>1781</v>
      </c>
      <c r="F1798" s="814" t="s">
        <v>1743</v>
      </c>
      <c r="G1798" s="814" t="s">
        <v>1787</v>
      </c>
      <c r="H1798" s="814" t="s">
        <v>329</v>
      </c>
      <c r="I1798" s="814" t="s">
        <v>3662</v>
      </c>
      <c r="J1798" s="814" t="s">
        <v>3663</v>
      </c>
      <c r="K1798" s="814" t="s">
        <v>3664</v>
      </c>
      <c r="L1798" s="817">
        <v>160.51</v>
      </c>
      <c r="M1798" s="817">
        <v>4333.7699999999995</v>
      </c>
      <c r="N1798" s="814">
        <v>27</v>
      </c>
      <c r="O1798" s="818">
        <v>2</v>
      </c>
      <c r="P1798" s="817">
        <v>1444.59</v>
      </c>
      <c r="Q1798" s="819">
        <v>0.33333333333333337</v>
      </c>
      <c r="R1798" s="814">
        <v>9</v>
      </c>
      <c r="S1798" s="819">
        <v>0.33333333333333331</v>
      </c>
      <c r="T1798" s="818">
        <v>1</v>
      </c>
      <c r="U1798" s="820">
        <v>0.5</v>
      </c>
    </row>
    <row r="1799" spans="1:21" ht="14.45" customHeight="1" x14ac:dyDescent="0.2">
      <c r="A1799" s="813">
        <v>12</v>
      </c>
      <c r="B1799" s="814" t="s">
        <v>1740</v>
      </c>
      <c r="C1799" s="814" t="s">
        <v>1746</v>
      </c>
      <c r="D1799" s="815" t="s">
        <v>4046</v>
      </c>
      <c r="E1799" s="816" t="s">
        <v>1781</v>
      </c>
      <c r="F1799" s="814" t="s">
        <v>1743</v>
      </c>
      <c r="G1799" s="814" t="s">
        <v>1787</v>
      </c>
      <c r="H1799" s="814" t="s">
        <v>329</v>
      </c>
      <c r="I1799" s="814" t="s">
        <v>2195</v>
      </c>
      <c r="J1799" s="814" t="s">
        <v>2193</v>
      </c>
      <c r="K1799" s="814" t="s">
        <v>2196</v>
      </c>
      <c r="L1799" s="817">
        <v>1483.5</v>
      </c>
      <c r="M1799" s="817">
        <v>2967</v>
      </c>
      <c r="N1799" s="814">
        <v>2</v>
      </c>
      <c r="O1799" s="818">
        <v>1</v>
      </c>
      <c r="P1799" s="817"/>
      <c r="Q1799" s="819">
        <v>0</v>
      </c>
      <c r="R1799" s="814"/>
      <c r="S1799" s="819">
        <v>0</v>
      </c>
      <c r="T1799" s="818"/>
      <c r="U1799" s="820">
        <v>0</v>
      </c>
    </row>
    <row r="1800" spans="1:21" ht="14.45" customHeight="1" x14ac:dyDescent="0.2">
      <c r="A1800" s="813">
        <v>12</v>
      </c>
      <c r="B1800" s="814" t="s">
        <v>1740</v>
      </c>
      <c r="C1800" s="814" t="s">
        <v>1746</v>
      </c>
      <c r="D1800" s="815" t="s">
        <v>4046</v>
      </c>
      <c r="E1800" s="816" t="s">
        <v>1781</v>
      </c>
      <c r="F1800" s="814" t="s">
        <v>1743</v>
      </c>
      <c r="G1800" s="814" t="s">
        <v>1787</v>
      </c>
      <c r="H1800" s="814" t="s">
        <v>329</v>
      </c>
      <c r="I1800" s="814" t="s">
        <v>2216</v>
      </c>
      <c r="J1800" s="814" t="s">
        <v>2217</v>
      </c>
      <c r="K1800" s="814" t="s">
        <v>2218</v>
      </c>
      <c r="L1800" s="817">
        <v>206.37</v>
      </c>
      <c r="M1800" s="817">
        <v>7016.58</v>
      </c>
      <c r="N1800" s="814">
        <v>34</v>
      </c>
      <c r="O1800" s="818">
        <v>3</v>
      </c>
      <c r="P1800" s="817"/>
      <c r="Q1800" s="819">
        <v>0</v>
      </c>
      <c r="R1800" s="814"/>
      <c r="S1800" s="819">
        <v>0</v>
      </c>
      <c r="T1800" s="818"/>
      <c r="U1800" s="820">
        <v>0</v>
      </c>
    </row>
    <row r="1801" spans="1:21" ht="14.45" customHeight="1" x14ac:dyDescent="0.2">
      <c r="A1801" s="813">
        <v>12</v>
      </c>
      <c r="B1801" s="814" t="s">
        <v>1740</v>
      </c>
      <c r="C1801" s="814" t="s">
        <v>1746</v>
      </c>
      <c r="D1801" s="815" t="s">
        <v>4046</v>
      </c>
      <c r="E1801" s="816" t="s">
        <v>1781</v>
      </c>
      <c r="F1801" s="814" t="s">
        <v>1743</v>
      </c>
      <c r="G1801" s="814" t="s">
        <v>1787</v>
      </c>
      <c r="H1801" s="814" t="s">
        <v>329</v>
      </c>
      <c r="I1801" s="814" t="s">
        <v>3743</v>
      </c>
      <c r="J1801" s="814" t="s">
        <v>2160</v>
      </c>
      <c r="K1801" s="814" t="s">
        <v>3744</v>
      </c>
      <c r="L1801" s="817">
        <v>1483.5</v>
      </c>
      <c r="M1801" s="817">
        <v>48955.5</v>
      </c>
      <c r="N1801" s="814">
        <v>33</v>
      </c>
      <c r="O1801" s="818">
        <v>2</v>
      </c>
      <c r="P1801" s="817">
        <v>48955.5</v>
      </c>
      <c r="Q1801" s="819">
        <v>1</v>
      </c>
      <c r="R1801" s="814">
        <v>33</v>
      </c>
      <c r="S1801" s="819">
        <v>1</v>
      </c>
      <c r="T1801" s="818">
        <v>2</v>
      </c>
      <c r="U1801" s="820">
        <v>1</v>
      </c>
    </row>
    <row r="1802" spans="1:21" ht="14.45" customHeight="1" x14ac:dyDescent="0.2">
      <c r="A1802" s="813">
        <v>12</v>
      </c>
      <c r="B1802" s="814" t="s">
        <v>1740</v>
      </c>
      <c r="C1802" s="814" t="s">
        <v>1746</v>
      </c>
      <c r="D1802" s="815" t="s">
        <v>4046</v>
      </c>
      <c r="E1802" s="816" t="s">
        <v>1781</v>
      </c>
      <c r="F1802" s="814" t="s">
        <v>1743</v>
      </c>
      <c r="G1802" s="814" t="s">
        <v>1787</v>
      </c>
      <c r="H1802" s="814" t="s">
        <v>329</v>
      </c>
      <c r="I1802" s="814" t="s">
        <v>3582</v>
      </c>
      <c r="J1802" s="814" t="s">
        <v>2160</v>
      </c>
      <c r="K1802" s="814" t="s">
        <v>3583</v>
      </c>
      <c r="L1802" s="817">
        <v>1483.5</v>
      </c>
      <c r="M1802" s="817">
        <v>31153.5</v>
      </c>
      <c r="N1802" s="814">
        <v>21</v>
      </c>
      <c r="O1802" s="818">
        <v>1</v>
      </c>
      <c r="P1802" s="817">
        <v>31153.5</v>
      </c>
      <c r="Q1802" s="819">
        <v>1</v>
      </c>
      <c r="R1802" s="814">
        <v>21</v>
      </c>
      <c r="S1802" s="819">
        <v>1</v>
      </c>
      <c r="T1802" s="818">
        <v>1</v>
      </c>
      <c r="U1802" s="820">
        <v>1</v>
      </c>
    </row>
    <row r="1803" spans="1:21" ht="14.45" customHeight="1" x14ac:dyDescent="0.2">
      <c r="A1803" s="813">
        <v>12</v>
      </c>
      <c r="B1803" s="814" t="s">
        <v>1740</v>
      </c>
      <c r="C1803" s="814" t="s">
        <v>1746</v>
      </c>
      <c r="D1803" s="815" t="s">
        <v>4046</v>
      </c>
      <c r="E1803" s="816" t="s">
        <v>1781</v>
      </c>
      <c r="F1803" s="814" t="s">
        <v>1743</v>
      </c>
      <c r="G1803" s="814" t="s">
        <v>1787</v>
      </c>
      <c r="H1803" s="814" t="s">
        <v>329</v>
      </c>
      <c r="I1803" s="814" t="s">
        <v>3422</v>
      </c>
      <c r="J1803" s="814" t="s">
        <v>3423</v>
      </c>
      <c r="K1803" s="814" t="s">
        <v>3424</v>
      </c>
      <c r="L1803" s="817">
        <v>357.55</v>
      </c>
      <c r="M1803" s="817">
        <v>10726.5</v>
      </c>
      <c r="N1803" s="814">
        <v>30</v>
      </c>
      <c r="O1803" s="818">
        <v>3</v>
      </c>
      <c r="P1803" s="817"/>
      <c r="Q1803" s="819">
        <v>0</v>
      </c>
      <c r="R1803" s="814"/>
      <c r="S1803" s="819">
        <v>0</v>
      </c>
      <c r="T1803" s="818"/>
      <c r="U1803" s="820">
        <v>0</v>
      </c>
    </row>
    <row r="1804" spans="1:21" ht="14.45" customHeight="1" x14ac:dyDescent="0.2">
      <c r="A1804" s="813">
        <v>12</v>
      </c>
      <c r="B1804" s="814" t="s">
        <v>1740</v>
      </c>
      <c r="C1804" s="814" t="s">
        <v>1746</v>
      </c>
      <c r="D1804" s="815" t="s">
        <v>4046</v>
      </c>
      <c r="E1804" s="816" t="s">
        <v>1781</v>
      </c>
      <c r="F1804" s="814" t="s">
        <v>1743</v>
      </c>
      <c r="G1804" s="814" t="s">
        <v>1787</v>
      </c>
      <c r="H1804" s="814" t="s">
        <v>329</v>
      </c>
      <c r="I1804" s="814" t="s">
        <v>3745</v>
      </c>
      <c r="J1804" s="814" t="s">
        <v>3746</v>
      </c>
      <c r="K1804" s="814" t="s">
        <v>3747</v>
      </c>
      <c r="L1804" s="817">
        <v>333.27</v>
      </c>
      <c r="M1804" s="817">
        <v>5332.32</v>
      </c>
      <c r="N1804" s="814">
        <v>16</v>
      </c>
      <c r="O1804" s="818">
        <v>2</v>
      </c>
      <c r="P1804" s="817"/>
      <c r="Q1804" s="819">
        <v>0</v>
      </c>
      <c r="R1804" s="814"/>
      <c r="S1804" s="819">
        <v>0</v>
      </c>
      <c r="T1804" s="818"/>
      <c r="U1804" s="820">
        <v>0</v>
      </c>
    </row>
    <row r="1805" spans="1:21" ht="14.45" customHeight="1" x14ac:dyDescent="0.2">
      <c r="A1805" s="813">
        <v>12</v>
      </c>
      <c r="B1805" s="814" t="s">
        <v>1740</v>
      </c>
      <c r="C1805" s="814" t="s">
        <v>1746</v>
      </c>
      <c r="D1805" s="815" t="s">
        <v>4046</v>
      </c>
      <c r="E1805" s="816" t="s">
        <v>1781</v>
      </c>
      <c r="F1805" s="814" t="s">
        <v>1743</v>
      </c>
      <c r="G1805" s="814" t="s">
        <v>1787</v>
      </c>
      <c r="H1805" s="814" t="s">
        <v>329</v>
      </c>
      <c r="I1805" s="814" t="s">
        <v>3748</v>
      </c>
      <c r="J1805" s="814" t="s">
        <v>2160</v>
      </c>
      <c r="K1805" s="814" t="s">
        <v>3749</v>
      </c>
      <c r="L1805" s="817">
        <v>1483.5</v>
      </c>
      <c r="M1805" s="817">
        <v>60823.5</v>
      </c>
      <c r="N1805" s="814">
        <v>41</v>
      </c>
      <c r="O1805" s="818">
        <v>2</v>
      </c>
      <c r="P1805" s="817">
        <v>60823.5</v>
      </c>
      <c r="Q1805" s="819">
        <v>1</v>
      </c>
      <c r="R1805" s="814">
        <v>41</v>
      </c>
      <c r="S1805" s="819">
        <v>1</v>
      </c>
      <c r="T1805" s="818">
        <v>2</v>
      </c>
      <c r="U1805" s="820">
        <v>1</v>
      </c>
    </row>
    <row r="1806" spans="1:21" ht="14.45" customHeight="1" x14ac:dyDescent="0.2">
      <c r="A1806" s="813">
        <v>12</v>
      </c>
      <c r="B1806" s="814" t="s">
        <v>1740</v>
      </c>
      <c r="C1806" s="814" t="s">
        <v>1746</v>
      </c>
      <c r="D1806" s="815" t="s">
        <v>4046</v>
      </c>
      <c r="E1806" s="816" t="s">
        <v>1781</v>
      </c>
      <c r="F1806" s="814" t="s">
        <v>1743</v>
      </c>
      <c r="G1806" s="814" t="s">
        <v>1787</v>
      </c>
      <c r="H1806" s="814" t="s">
        <v>329</v>
      </c>
      <c r="I1806" s="814" t="s">
        <v>3584</v>
      </c>
      <c r="J1806" s="814" t="s">
        <v>3585</v>
      </c>
      <c r="K1806" s="814" t="s">
        <v>3586</v>
      </c>
      <c r="L1806" s="817">
        <v>168.55</v>
      </c>
      <c r="M1806" s="817">
        <v>1685.5</v>
      </c>
      <c r="N1806" s="814">
        <v>10</v>
      </c>
      <c r="O1806" s="818">
        <v>1</v>
      </c>
      <c r="P1806" s="817"/>
      <c r="Q1806" s="819">
        <v>0</v>
      </c>
      <c r="R1806" s="814"/>
      <c r="S1806" s="819">
        <v>0</v>
      </c>
      <c r="T1806" s="818"/>
      <c r="U1806" s="820">
        <v>0</v>
      </c>
    </row>
    <row r="1807" spans="1:21" ht="14.45" customHeight="1" x14ac:dyDescent="0.2">
      <c r="A1807" s="813">
        <v>12</v>
      </c>
      <c r="B1807" s="814" t="s">
        <v>1740</v>
      </c>
      <c r="C1807" s="814" t="s">
        <v>1746</v>
      </c>
      <c r="D1807" s="815" t="s">
        <v>4046</v>
      </c>
      <c r="E1807" s="816" t="s">
        <v>1781</v>
      </c>
      <c r="F1807" s="814" t="s">
        <v>1743</v>
      </c>
      <c r="G1807" s="814" t="s">
        <v>1787</v>
      </c>
      <c r="H1807" s="814" t="s">
        <v>329</v>
      </c>
      <c r="I1807" s="814" t="s">
        <v>3750</v>
      </c>
      <c r="J1807" s="814" t="s">
        <v>3751</v>
      </c>
      <c r="K1807" s="814" t="s">
        <v>3752</v>
      </c>
      <c r="L1807" s="817">
        <v>1794</v>
      </c>
      <c r="M1807" s="817">
        <v>1794</v>
      </c>
      <c r="N1807" s="814">
        <v>1</v>
      </c>
      <c r="O1807" s="818">
        <v>1</v>
      </c>
      <c r="P1807" s="817">
        <v>1794</v>
      </c>
      <c r="Q1807" s="819">
        <v>1</v>
      </c>
      <c r="R1807" s="814">
        <v>1</v>
      </c>
      <c r="S1807" s="819">
        <v>1</v>
      </c>
      <c r="T1807" s="818">
        <v>1</v>
      </c>
      <c r="U1807" s="820">
        <v>1</v>
      </c>
    </row>
    <row r="1808" spans="1:21" ht="14.45" customHeight="1" x14ac:dyDescent="0.2">
      <c r="A1808" s="813">
        <v>12</v>
      </c>
      <c r="B1808" s="814" t="s">
        <v>1740</v>
      </c>
      <c r="C1808" s="814" t="s">
        <v>1746</v>
      </c>
      <c r="D1808" s="815" t="s">
        <v>4046</v>
      </c>
      <c r="E1808" s="816" t="s">
        <v>1781</v>
      </c>
      <c r="F1808" s="814" t="s">
        <v>1743</v>
      </c>
      <c r="G1808" s="814" t="s">
        <v>1787</v>
      </c>
      <c r="H1808" s="814" t="s">
        <v>329</v>
      </c>
      <c r="I1808" s="814" t="s">
        <v>3753</v>
      </c>
      <c r="J1808" s="814" t="s">
        <v>3754</v>
      </c>
      <c r="K1808" s="814" t="s">
        <v>3755</v>
      </c>
      <c r="L1808" s="817">
        <v>89.19</v>
      </c>
      <c r="M1808" s="817">
        <v>713.52</v>
      </c>
      <c r="N1808" s="814">
        <v>8</v>
      </c>
      <c r="O1808" s="818">
        <v>1</v>
      </c>
      <c r="P1808" s="817">
        <v>713.52</v>
      </c>
      <c r="Q1808" s="819">
        <v>1</v>
      </c>
      <c r="R1808" s="814">
        <v>8</v>
      </c>
      <c r="S1808" s="819">
        <v>1</v>
      </c>
      <c r="T1808" s="818">
        <v>1</v>
      </c>
      <c r="U1808" s="820">
        <v>1</v>
      </c>
    </row>
    <row r="1809" spans="1:21" ht="14.45" customHeight="1" x14ac:dyDescent="0.2">
      <c r="A1809" s="813">
        <v>12</v>
      </c>
      <c r="B1809" s="814" t="s">
        <v>1740</v>
      </c>
      <c r="C1809" s="814" t="s">
        <v>1746</v>
      </c>
      <c r="D1809" s="815" t="s">
        <v>4046</v>
      </c>
      <c r="E1809" s="816" t="s">
        <v>1773</v>
      </c>
      <c r="F1809" s="814" t="s">
        <v>1741</v>
      </c>
      <c r="G1809" s="814" t="s">
        <v>2023</v>
      </c>
      <c r="H1809" s="814" t="s">
        <v>329</v>
      </c>
      <c r="I1809" s="814" t="s">
        <v>2024</v>
      </c>
      <c r="J1809" s="814" t="s">
        <v>2025</v>
      </c>
      <c r="K1809" s="814" t="s">
        <v>2026</v>
      </c>
      <c r="L1809" s="817">
        <v>308.69</v>
      </c>
      <c r="M1809" s="817">
        <v>926.06999999999994</v>
      </c>
      <c r="N1809" s="814">
        <v>3</v>
      </c>
      <c r="O1809" s="818">
        <v>1</v>
      </c>
      <c r="P1809" s="817"/>
      <c r="Q1809" s="819">
        <v>0</v>
      </c>
      <c r="R1809" s="814"/>
      <c r="S1809" s="819">
        <v>0</v>
      </c>
      <c r="T1809" s="818"/>
      <c r="U1809" s="820">
        <v>0</v>
      </c>
    </row>
    <row r="1810" spans="1:21" ht="14.45" customHeight="1" x14ac:dyDescent="0.2">
      <c r="A1810" s="813">
        <v>12</v>
      </c>
      <c r="B1810" s="814" t="s">
        <v>1740</v>
      </c>
      <c r="C1810" s="814" t="s">
        <v>1746</v>
      </c>
      <c r="D1810" s="815" t="s">
        <v>4046</v>
      </c>
      <c r="E1810" s="816" t="s">
        <v>1773</v>
      </c>
      <c r="F1810" s="814" t="s">
        <v>1741</v>
      </c>
      <c r="G1810" s="814" t="s">
        <v>2079</v>
      </c>
      <c r="H1810" s="814" t="s">
        <v>329</v>
      </c>
      <c r="I1810" s="814" t="s">
        <v>2083</v>
      </c>
      <c r="J1810" s="814" t="s">
        <v>2081</v>
      </c>
      <c r="K1810" s="814" t="s">
        <v>2084</v>
      </c>
      <c r="L1810" s="817">
        <v>112.35</v>
      </c>
      <c r="M1810" s="817">
        <v>112.35</v>
      </c>
      <c r="N1810" s="814">
        <v>1</v>
      </c>
      <c r="O1810" s="818">
        <v>1</v>
      </c>
      <c r="P1810" s="817"/>
      <c r="Q1810" s="819">
        <v>0</v>
      </c>
      <c r="R1810" s="814"/>
      <c r="S1810" s="819">
        <v>0</v>
      </c>
      <c r="T1810" s="818"/>
      <c r="U1810" s="820">
        <v>0</v>
      </c>
    </row>
    <row r="1811" spans="1:21" ht="14.45" customHeight="1" x14ac:dyDescent="0.2">
      <c r="A1811" s="813">
        <v>12</v>
      </c>
      <c r="B1811" s="814" t="s">
        <v>1740</v>
      </c>
      <c r="C1811" s="814" t="s">
        <v>1746</v>
      </c>
      <c r="D1811" s="815" t="s">
        <v>4046</v>
      </c>
      <c r="E1811" s="816" t="s">
        <v>1779</v>
      </c>
      <c r="F1811" s="814" t="s">
        <v>1743</v>
      </c>
      <c r="G1811" s="814" t="s">
        <v>3756</v>
      </c>
      <c r="H1811" s="814" t="s">
        <v>329</v>
      </c>
      <c r="I1811" s="814" t="s">
        <v>3757</v>
      </c>
      <c r="J1811" s="814" t="s">
        <v>3758</v>
      </c>
      <c r="K1811" s="814" t="s">
        <v>3759</v>
      </c>
      <c r="L1811" s="817">
        <v>500.25</v>
      </c>
      <c r="M1811" s="817">
        <v>500.25</v>
      </c>
      <c r="N1811" s="814">
        <v>1</v>
      </c>
      <c r="O1811" s="818">
        <v>1</v>
      </c>
      <c r="P1811" s="817">
        <v>500.25</v>
      </c>
      <c r="Q1811" s="819">
        <v>1</v>
      </c>
      <c r="R1811" s="814">
        <v>1</v>
      </c>
      <c r="S1811" s="819">
        <v>1</v>
      </c>
      <c r="T1811" s="818">
        <v>1</v>
      </c>
      <c r="U1811" s="820">
        <v>1</v>
      </c>
    </row>
    <row r="1812" spans="1:21" ht="14.45" customHeight="1" x14ac:dyDescent="0.2">
      <c r="A1812" s="813">
        <v>12</v>
      </c>
      <c r="B1812" s="814" t="s">
        <v>1740</v>
      </c>
      <c r="C1812" s="814" t="s">
        <v>1746</v>
      </c>
      <c r="D1812" s="815" t="s">
        <v>4046</v>
      </c>
      <c r="E1812" s="816" t="s">
        <v>1783</v>
      </c>
      <c r="F1812" s="814" t="s">
        <v>1741</v>
      </c>
      <c r="G1812" s="814" t="s">
        <v>2408</v>
      </c>
      <c r="H1812" s="814" t="s">
        <v>329</v>
      </c>
      <c r="I1812" s="814" t="s">
        <v>3760</v>
      </c>
      <c r="J1812" s="814" t="s">
        <v>2410</v>
      </c>
      <c r="K1812" s="814" t="s">
        <v>3761</v>
      </c>
      <c r="L1812" s="817">
        <v>922.76</v>
      </c>
      <c r="M1812" s="817">
        <v>1845.52</v>
      </c>
      <c r="N1812" s="814">
        <v>2</v>
      </c>
      <c r="O1812" s="818">
        <v>0.5</v>
      </c>
      <c r="P1812" s="817"/>
      <c r="Q1812" s="819">
        <v>0</v>
      </c>
      <c r="R1812" s="814"/>
      <c r="S1812" s="819">
        <v>0</v>
      </c>
      <c r="T1812" s="818"/>
      <c r="U1812" s="820">
        <v>0</v>
      </c>
    </row>
    <row r="1813" spans="1:21" ht="14.45" customHeight="1" x14ac:dyDescent="0.2">
      <c r="A1813" s="813">
        <v>12</v>
      </c>
      <c r="B1813" s="814" t="s">
        <v>1740</v>
      </c>
      <c r="C1813" s="814" t="s">
        <v>1746</v>
      </c>
      <c r="D1813" s="815" t="s">
        <v>4046</v>
      </c>
      <c r="E1813" s="816" t="s">
        <v>1783</v>
      </c>
      <c r="F1813" s="814" t="s">
        <v>1741</v>
      </c>
      <c r="G1813" s="814" t="s">
        <v>2408</v>
      </c>
      <c r="H1813" s="814" t="s">
        <v>647</v>
      </c>
      <c r="I1813" s="814" t="s">
        <v>2765</v>
      </c>
      <c r="J1813" s="814" t="s">
        <v>2410</v>
      </c>
      <c r="K1813" s="814" t="s">
        <v>2411</v>
      </c>
      <c r="L1813" s="817">
        <v>247.17</v>
      </c>
      <c r="M1813" s="817">
        <v>741.51</v>
      </c>
      <c r="N1813" s="814">
        <v>3</v>
      </c>
      <c r="O1813" s="818">
        <v>1</v>
      </c>
      <c r="P1813" s="817">
        <v>741.51</v>
      </c>
      <c r="Q1813" s="819">
        <v>1</v>
      </c>
      <c r="R1813" s="814">
        <v>3</v>
      </c>
      <c r="S1813" s="819">
        <v>1</v>
      </c>
      <c r="T1813" s="818">
        <v>1</v>
      </c>
      <c r="U1813" s="820">
        <v>1</v>
      </c>
    </row>
    <row r="1814" spans="1:21" ht="14.45" customHeight="1" x14ac:dyDescent="0.2">
      <c r="A1814" s="813">
        <v>12</v>
      </c>
      <c r="B1814" s="814" t="s">
        <v>1740</v>
      </c>
      <c r="C1814" s="814" t="s">
        <v>1746</v>
      </c>
      <c r="D1814" s="815" t="s">
        <v>4046</v>
      </c>
      <c r="E1814" s="816" t="s">
        <v>1783</v>
      </c>
      <c r="F1814" s="814" t="s">
        <v>1741</v>
      </c>
      <c r="G1814" s="814" t="s">
        <v>2414</v>
      </c>
      <c r="H1814" s="814" t="s">
        <v>647</v>
      </c>
      <c r="I1814" s="814" t="s">
        <v>3762</v>
      </c>
      <c r="J1814" s="814" t="s">
        <v>1550</v>
      </c>
      <c r="K1814" s="814" t="s">
        <v>3763</v>
      </c>
      <c r="L1814" s="817">
        <v>165.41</v>
      </c>
      <c r="M1814" s="817">
        <v>165.41</v>
      </c>
      <c r="N1814" s="814">
        <v>1</v>
      </c>
      <c r="O1814" s="818">
        <v>1</v>
      </c>
      <c r="P1814" s="817"/>
      <c r="Q1814" s="819">
        <v>0</v>
      </c>
      <c r="R1814" s="814"/>
      <c r="S1814" s="819">
        <v>0</v>
      </c>
      <c r="T1814" s="818"/>
      <c r="U1814" s="820">
        <v>0</v>
      </c>
    </row>
    <row r="1815" spans="1:21" ht="14.45" customHeight="1" x14ac:dyDescent="0.2">
      <c r="A1815" s="813">
        <v>12</v>
      </c>
      <c r="B1815" s="814" t="s">
        <v>1740</v>
      </c>
      <c r="C1815" s="814" t="s">
        <v>1746</v>
      </c>
      <c r="D1815" s="815" t="s">
        <v>4046</v>
      </c>
      <c r="E1815" s="816" t="s">
        <v>1783</v>
      </c>
      <c r="F1815" s="814" t="s">
        <v>1741</v>
      </c>
      <c r="G1815" s="814" t="s">
        <v>1822</v>
      </c>
      <c r="H1815" s="814" t="s">
        <v>647</v>
      </c>
      <c r="I1815" s="814" t="s">
        <v>1601</v>
      </c>
      <c r="J1815" s="814" t="s">
        <v>1602</v>
      </c>
      <c r="K1815" s="814" t="s">
        <v>1603</v>
      </c>
      <c r="L1815" s="817">
        <v>168.41</v>
      </c>
      <c r="M1815" s="817">
        <v>1515.69</v>
      </c>
      <c r="N1815" s="814">
        <v>9</v>
      </c>
      <c r="O1815" s="818">
        <v>6</v>
      </c>
      <c r="P1815" s="817">
        <v>505.23</v>
      </c>
      <c r="Q1815" s="819">
        <v>0.33333333333333331</v>
      </c>
      <c r="R1815" s="814">
        <v>3</v>
      </c>
      <c r="S1815" s="819">
        <v>0.33333333333333331</v>
      </c>
      <c r="T1815" s="818">
        <v>2</v>
      </c>
      <c r="U1815" s="820">
        <v>0.33333333333333331</v>
      </c>
    </row>
    <row r="1816" spans="1:21" ht="14.45" customHeight="1" x14ac:dyDescent="0.2">
      <c r="A1816" s="813">
        <v>12</v>
      </c>
      <c r="B1816" s="814" t="s">
        <v>1740</v>
      </c>
      <c r="C1816" s="814" t="s">
        <v>1746</v>
      </c>
      <c r="D1816" s="815" t="s">
        <v>4046</v>
      </c>
      <c r="E1816" s="816" t="s">
        <v>1783</v>
      </c>
      <c r="F1816" s="814" t="s">
        <v>1741</v>
      </c>
      <c r="G1816" s="814" t="s">
        <v>1822</v>
      </c>
      <c r="H1816" s="814" t="s">
        <v>329</v>
      </c>
      <c r="I1816" s="814" t="s">
        <v>1889</v>
      </c>
      <c r="J1816" s="814" t="s">
        <v>1602</v>
      </c>
      <c r="K1816" s="814" t="s">
        <v>1890</v>
      </c>
      <c r="L1816" s="817">
        <v>235.78</v>
      </c>
      <c r="M1816" s="817">
        <v>471.56</v>
      </c>
      <c r="N1816" s="814">
        <v>2</v>
      </c>
      <c r="O1816" s="818">
        <v>0.5</v>
      </c>
      <c r="P1816" s="817"/>
      <c r="Q1816" s="819">
        <v>0</v>
      </c>
      <c r="R1816" s="814"/>
      <c r="S1816" s="819">
        <v>0</v>
      </c>
      <c r="T1816" s="818"/>
      <c r="U1816" s="820">
        <v>0</v>
      </c>
    </row>
    <row r="1817" spans="1:21" ht="14.45" customHeight="1" x14ac:dyDescent="0.2">
      <c r="A1817" s="813">
        <v>12</v>
      </c>
      <c r="B1817" s="814" t="s">
        <v>1740</v>
      </c>
      <c r="C1817" s="814" t="s">
        <v>1746</v>
      </c>
      <c r="D1817" s="815" t="s">
        <v>4046</v>
      </c>
      <c r="E1817" s="816" t="s">
        <v>1783</v>
      </c>
      <c r="F1817" s="814" t="s">
        <v>1741</v>
      </c>
      <c r="G1817" s="814" t="s">
        <v>2283</v>
      </c>
      <c r="H1817" s="814" t="s">
        <v>329</v>
      </c>
      <c r="I1817" s="814" t="s">
        <v>3764</v>
      </c>
      <c r="J1817" s="814" t="s">
        <v>3765</v>
      </c>
      <c r="K1817" s="814" t="s">
        <v>2285</v>
      </c>
      <c r="L1817" s="817">
        <v>176.32</v>
      </c>
      <c r="M1817" s="817">
        <v>176.32</v>
      </c>
      <c r="N1817" s="814">
        <v>1</v>
      </c>
      <c r="O1817" s="818">
        <v>1</v>
      </c>
      <c r="P1817" s="817"/>
      <c r="Q1817" s="819">
        <v>0</v>
      </c>
      <c r="R1817" s="814"/>
      <c r="S1817" s="819">
        <v>0</v>
      </c>
      <c r="T1817" s="818"/>
      <c r="U1817" s="820">
        <v>0</v>
      </c>
    </row>
    <row r="1818" spans="1:21" ht="14.45" customHeight="1" x14ac:dyDescent="0.2">
      <c r="A1818" s="813">
        <v>12</v>
      </c>
      <c r="B1818" s="814" t="s">
        <v>1740</v>
      </c>
      <c r="C1818" s="814" t="s">
        <v>1746</v>
      </c>
      <c r="D1818" s="815" t="s">
        <v>4046</v>
      </c>
      <c r="E1818" s="816" t="s">
        <v>1783</v>
      </c>
      <c r="F1818" s="814" t="s">
        <v>1741</v>
      </c>
      <c r="G1818" s="814" t="s">
        <v>1891</v>
      </c>
      <c r="H1818" s="814" t="s">
        <v>329</v>
      </c>
      <c r="I1818" s="814" t="s">
        <v>1892</v>
      </c>
      <c r="J1818" s="814" t="s">
        <v>1893</v>
      </c>
      <c r="K1818" s="814" t="s">
        <v>1603</v>
      </c>
      <c r="L1818" s="817">
        <v>78.33</v>
      </c>
      <c r="M1818" s="817">
        <v>156.66</v>
      </c>
      <c r="N1818" s="814">
        <v>2</v>
      </c>
      <c r="O1818" s="818">
        <v>0.5</v>
      </c>
      <c r="P1818" s="817">
        <v>156.66</v>
      </c>
      <c r="Q1818" s="819">
        <v>1</v>
      </c>
      <c r="R1818" s="814">
        <v>2</v>
      </c>
      <c r="S1818" s="819">
        <v>1</v>
      </c>
      <c r="T1818" s="818">
        <v>0.5</v>
      </c>
      <c r="U1818" s="820">
        <v>1</v>
      </c>
    </row>
    <row r="1819" spans="1:21" ht="14.45" customHeight="1" x14ac:dyDescent="0.2">
      <c r="A1819" s="813">
        <v>12</v>
      </c>
      <c r="B1819" s="814" t="s">
        <v>1740</v>
      </c>
      <c r="C1819" s="814" t="s">
        <v>1746</v>
      </c>
      <c r="D1819" s="815" t="s">
        <v>4046</v>
      </c>
      <c r="E1819" s="816" t="s">
        <v>1783</v>
      </c>
      <c r="F1819" s="814" t="s">
        <v>1741</v>
      </c>
      <c r="G1819" s="814" t="s">
        <v>1891</v>
      </c>
      <c r="H1819" s="814" t="s">
        <v>329</v>
      </c>
      <c r="I1819" s="814" t="s">
        <v>1895</v>
      </c>
      <c r="J1819" s="814" t="s">
        <v>1893</v>
      </c>
      <c r="K1819" s="814" t="s">
        <v>1603</v>
      </c>
      <c r="L1819" s="817">
        <v>78.33</v>
      </c>
      <c r="M1819" s="817">
        <v>78.33</v>
      </c>
      <c r="N1819" s="814">
        <v>1</v>
      </c>
      <c r="O1819" s="818">
        <v>1</v>
      </c>
      <c r="P1819" s="817">
        <v>78.33</v>
      </c>
      <c r="Q1819" s="819">
        <v>1</v>
      </c>
      <c r="R1819" s="814">
        <v>1</v>
      </c>
      <c r="S1819" s="819">
        <v>1</v>
      </c>
      <c r="T1819" s="818">
        <v>1</v>
      </c>
      <c r="U1819" s="820">
        <v>1</v>
      </c>
    </row>
    <row r="1820" spans="1:21" ht="14.45" customHeight="1" x14ac:dyDescent="0.2">
      <c r="A1820" s="813">
        <v>12</v>
      </c>
      <c r="B1820" s="814" t="s">
        <v>1740</v>
      </c>
      <c r="C1820" s="814" t="s">
        <v>1746</v>
      </c>
      <c r="D1820" s="815" t="s">
        <v>4046</v>
      </c>
      <c r="E1820" s="816" t="s">
        <v>1783</v>
      </c>
      <c r="F1820" s="814" t="s">
        <v>1741</v>
      </c>
      <c r="G1820" s="814" t="s">
        <v>2679</v>
      </c>
      <c r="H1820" s="814" t="s">
        <v>329</v>
      </c>
      <c r="I1820" s="814" t="s">
        <v>3766</v>
      </c>
      <c r="J1820" s="814" t="s">
        <v>2842</v>
      </c>
      <c r="K1820" s="814" t="s">
        <v>2682</v>
      </c>
      <c r="L1820" s="817">
        <v>176.32</v>
      </c>
      <c r="M1820" s="817">
        <v>176.32</v>
      </c>
      <c r="N1820" s="814">
        <v>1</v>
      </c>
      <c r="O1820" s="818">
        <v>1</v>
      </c>
      <c r="P1820" s="817"/>
      <c r="Q1820" s="819">
        <v>0</v>
      </c>
      <c r="R1820" s="814"/>
      <c r="S1820" s="819">
        <v>0</v>
      </c>
      <c r="T1820" s="818"/>
      <c r="U1820" s="820">
        <v>0</v>
      </c>
    </row>
    <row r="1821" spans="1:21" ht="14.45" customHeight="1" x14ac:dyDescent="0.2">
      <c r="A1821" s="813">
        <v>12</v>
      </c>
      <c r="B1821" s="814" t="s">
        <v>1740</v>
      </c>
      <c r="C1821" s="814" t="s">
        <v>1746</v>
      </c>
      <c r="D1821" s="815" t="s">
        <v>4046</v>
      </c>
      <c r="E1821" s="816" t="s">
        <v>1783</v>
      </c>
      <c r="F1821" s="814" t="s">
        <v>1741</v>
      </c>
      <c r="G1821" s="814" t="s">
        <v>1920</v>
      </c>
      <c r="H1821" s="814" t="s">
        <v>329</v>
      </c>
      <c r="I1821" s="814" t="s">
        <v>1921</v>
      </c>
      <c r="J1821" s="814" t="s">
        <v>1125</v>
      </c>
      <c r="K1821" s="814" t="s">
        <v>1922</v>
      </c>
      <c r="L1821" s="817">
        <v>208.39</v>
      </c>
      <c r="M1821" s="817">
        <v>208.39</v>
      </c>
      <c r="N1821" s="814">
        <v>1</v>
      </c>
      <c r="O1821" s="818">
        <v>0.5</v>
      </c>
      <c r="P1821" s="817">
        <v>208.39</v>
      </c>
      <c r="Q1821" s="819">
        <v>1</v>
      </c>
      <c r="R1821" s="814">
        <v>1</v>
      </c>
      <c r="S1821" s="819">
        <v>1</v>
      </c>
      <c r="T1821" s="818">
        <v>0.5</v>
      </c>
      <c r="U1821" s="820">
        <v>1</v>
      </c>
    </row>
    <row r="1822" spans="1:21" ht="14.45" customHeight="1" x14ac:dyDescent="0.2">
      <c r="A1822" s="813">
        <v>12</v>
      </c>
      <c r="B1822" s="814" t="s">
        <v>1740</v>
      </c>
      <c r="C1822" s="814" t="s">
        <v>1746</v>
      </c>
      <c r="D1822" s="815" t="s">
        <v>4046</v>
      </c>
      <c r="E1822" s="816" t="s">
        <v>1783</v>
      </c>
      <c r="F1822" s="814" t="s">
        <v>1741</v>
      </c>
      <c r="G1822" s="814" t="s">
        <v>1935</v>
      </c>
      <c r="H1822" s="814" t="s">
        <v>329</v>
      </c>
      <c r="I1822" s="814" t="s">
        <v>1936</v>
      </c>
      <c r="J1822" s="814" t="s">
        <v>1937</v>
      </c>
      <c r="K1822" s="814" t="s">
        <v>1938</v>
      </c>
      <c r="L1822" s="817">
        <v>1740.47</v>
      </c>
      <c r="M1822" s="817">
        <v>5221.41</v>
      </c>
      <c r="N1822" s="814">
        <v>3</v>
      </c>
      <c r="O1822" s="818">
        <v>3</v>
      </c>
      <c r="P1822" s="817">
        <v>3480.94</v>
      </c>
      <c r="Q1822" s="819">
        <v>0.66666666666666674</v>
      </c>
      <c r="R1822" s="814">
        <v>2</v>
      </c>
      <c r="S1822" s="819">
        <v>0.66666666666666663</v>
      </c>
      <c r="T1822" s="818">
        <v>2</v>
      </c>
      <c r="U1822" s="820">
        <v>0.66666666666666663</v>
      </c>
    </row>
    <row r="1823" spans="1:21" ht="14.45" customHeight="1" x14ac:dyDescent="0.2">
      <c r="A1823" s="813">
        <v>12</v>
      </c>
      <c r="B1823" s="814" t="s">
        <v>1740</v>
      </c>
      <c r="C1823" s="814" t="s">
        <v>1746</v>
      </c>
      <c r="D1823" s="815" t="s">
        <v>4046</v>
      </c>
      <c r="E1823" s="816" t="s">
        <v>1783</v>
      </c>
      <c r="F1823" s="814" t="s">
        <v>1741</v>
      </c>
      <c r="G1823" s="814" t="s">
        <v>1839</v>
      </c>
      <c r="H1823" s="814" t="s">
        <v>647</v>
      </c>
      <c r="I1823" s="814" t="s">
        <v>1650</v>
      </c>
      <c r="J1823" s="814" t="s">
        <v>1651</v>
      </c>
      <c r="K1823" s="814" t="s">
        <v>1652</v>
      </c>
      <c r="L1823" s="817">
        <v>1392.47</v>
      </c>
      <c r="M1823" s="817">
        <v>1392.47</v>
      </c>
      <c r="N1823" s="814">
        <v>1</v>
      </c>
      <c r="O1823" s="818">
        <v>0.5</v>
      </c>
      <c r="P1823" s="817"/>
      <c r="Q1823" s="819">
        <v>0</v>
      </c>
      <c r="R1823" s="814"/>
      <c r="S1823" s="819">
        <v>0</v>
      </c>
      <c r="T1823" s="818"/>
      <c r="U1823" s="820">
        <v>0</v>
      </c>
    </row>
    <row r="1824" spans="1:21" ht="14.45" customHeight="1" x14ac:dyDescent="0.2">
      <c r="A1824" s="813">
        <v>12</v>
      </c>
      <c r="B1824" s="814" t="s">
        <v>1740</v>
      </c>
      <c r="C1824" s="814" t="s">
        <v>1746</v>
      </c>
      <c r="D1824" s="815" t="s">
        <v>4046</v>
      </c>
      <c r="E1824" s="816" t="s">
        <v>1783</v>
      </c>
      <c r="F1824" s="814" t="s">
        <v>1741</v>
      </c>
      <c r="G1824" s="814" t="s">
        <v>1829</v>
      </c>
      <c r="H1824" s="814" t="s">
        <v>647</v>
      </c>
      <c r="I1824" s="814" t="s">
        <v>1682</v>
      </c>
      <c r="J1824" s="814" t="s">
        <v>1683</v>
      </c>
      <c r="K1824" s="814" t="s">
        <v>1684</v>
      </c>
      <c r="L1824" s="817">
        <v>169.73</v>
      </c>
      <c r="M1824" s="817">
        <v>169.73</v>
      </c>
      <c r="N1824" s="814">
        <v>1</v>
      </c>
      <c r="O1824" s="818">
        <v>0.5</v>
      </c>
      <c r="P1824" s="817"/>
      <c r="Q1824" s="819">
        <v>0</v>
      </c>
      <c r="R1824" s="814"/>
      <c r="S1824" s="819">
        <v>0</v>
      </c>
      <c r="T1824" s="818"/>
      <c r="U1824" s="820">
        <v>0</v>
      </c>
    </row>
    <row r="1825" spans="1:21" ht="14.45" customHeight="1" x14ac:dyDescent="0.2">
      <c r="A1825" s="813">
        <v>12</v>
      </c>
      <c r="B1825" s="814" t="s">
        <v>1740</v>
      </c>
      <c r="C1825" s="814" t="s">
        <v>1746</v>
      </c>
      <c r="D1825" s="815" t="s">
        <v>4046</v>
      </c>
      <c r="E1825" s="816" t="s">
        <v>1783</v>
      </c>
      <c r="F1825" s="814" t="s">
        <v>1741</v>
      </c>
      <c r="G1825" s="814" t="s">
        <v>2465</v>
      </c>
      <c r="H1825" s="814" t="s">
        <v>329</v>
      </c>
      <c r="I1825" s="814" t="s">
        <v>3609</v>
      </c>
      <c r="J1825" s="814" t="s">
        <v>3610</v>
      </c>
      <c r="K1825" s="814" t="s">
        <v>2684</v>
      </c>
      <c r="L1825" s="817">
        <v>140.72</v>
      </c>
      <c r="M1825" s="817">
        <v>140.72</v>
      </c>
      <c r="N1825" s="814">
        <v>1</v>
      </c>
      <c r="O1825" s="818">
        <v>0.5</v>
      </c>
      <c r="P1825" s="817">
        <v>140.72</v>
      </c>
      <c r="Q1825" s="819">
        <v>1</v>
      </c>
      <c r="R1825" s="814">
        <v>1</v>
      </c>
      <c r="S1825" s="819">
        <v>1</v>
      </c>
      <c r="T1825" s="818">
        <v>0.5</v>
      </c>
      <c r="U1825" s="820">
        <v>1</v>
      </c>
    </row>
    <row r="1826" spans="1:21" ht="14.45" customHeight="1" x14ac:dyDescent="0.2">
      <c r="A1826" s="813">
        <v>12</v>
      </c>
      <c r="B1826" s="814" t="s">
        <v>1740</v>
      </c>
      <c r="C1826" s="814" t="s">
        <v>1746</v>
      </c>
      <c r="D1826" s="815" t="s">
        <v>4046</v>
      </c>
      <c r="E1826" s="816" t="s">
        <v>1783</v>
      </c>
      <c r="F1826" s="814" t="s">
        <v>1741</v>
      </c>
      <c r="G1826" s="814" t="s">
        <v>1784</v>
      </c>
      <c r="H1826" s="814" t="s">
        <v>329</v>
      </c>
      <c r="I1826" s="814" t="s">
        <v>1785</v>
      </c>
      <c r="J1826" s="814" t="s">
        <v>921</v>
      </c>
      <c r="K1826" s="814" t="s">
        <v>1786</v>
      </c>
      <c r="L1826" s="817">
        <v>98.89</v>
      </c>
      <c r="M1826" s="817">
        <v>296.67</v>
      </c>
      <c r="N1826" s="814">
        <v>3</v>
      </c>
      <c r="O1826" s="818">
        <v>2</v>
      </c>
      <c r="P1826" s="817"/>
      <c r="Q1826" s="819">
        <v>0</v>
      </c>
      <c r="R1826" s="814"/>
      <c r="S1826" s="819">
        <v>0</v>
      </c>
      <c r="T1826" s="818"/>
      <c r="U1826" s="820">
        <v>0</v>
      </c>
    </row>
    <row r="1827" spans="1:21" ht="14.45" customHeight="1" x14ac:dyDescent="0.2">
      <c r="A1827" s="813">
        <v>12</v>
      </c>
      <c r="B1827" s="814" t="s">
        <v>1740</v>
      </c>
      <c r="C1827" s="814" t="s">
        <v>1746</v>
      </c>
      <c r="D1827" s="815" t="s">
        <v>4046</v>
      </c>
      <c r="E1827" s="816" t="s">
        <v>1783</v>
      </c>
      <c r="F1827" s="814" t="s">
        <v>1741</v>
      </c>
      <c r="G1827" s="814" t="s">
        <v>1784</v>
      </c>
      <c r="H1827" s="814" t="s">
        <v>329</v>
      </c>
      <c r="I1827" s="814" t="s">
        <v>2469</v>
      </c>
      <c r="J1827" s="814" t="s">
        <v>925</v>
      </c>
      <c r="K1827" s="814" t="s">
        <v>2470</v>
      </c>
      <c r="L1827" s="817">
        <v>59.33</v>
      </c>
      <c r="M1827" s="817">
        <v>59.33</v>
      </c>
      <c r="N1827" s="814">
        <v>1</v>
      </c>
      <c r="O1827" s="818">
        <v>1</v>
      </c>
      <c r="P1827" s="817">
        <v>59.33</v>
      </c>
      <c r="Q1827" s="819">
        <v>1</v>
      </c>
      <c r="R1827" s="814">
        <v>1</v>
      </c>
      <c r="S1827" s="819">
        <v>1</v>
      </c>
      <c r="T1827" s="818">
        <v>1</v>
      </c>
      <c r="U1827" s="820">
        <v>1</v>
      </c>
    </row>
    <row r="1828" spans="1:21" ht="14.45" customHeight="1" x14ac:dyDescent="0.2">
      <c r="A1828" s="813">
        <v>12</v>
      </c>
      <c r="B1828" s="814" t="s">
        <v>1740</v>
      </c>
      <c r="C1828" s="814" t="s">
        <v>1746</v>
      </c>
      <c r="D1828" s="815" t="s">
        <v>4046</v>
      </c>
      <c r="E1828" s="816" t="s">
        <v>1783</v>
      </c>
      <c r="F1828" s="814" t="s">
        <v>1741</v>
      </c>
      <c r="G1828" s="814" t="s">
        <v>1949</v>
      </c>
      <c r="H1828" s="814" t="s">
        <v>329</v>
      </c>
      <c r="I1828" s="814" t="s">
        <v>2650</v>
      </c>
      <c r="J1828" s="814" t="s">
        <v>1951</v>
      </c>
      <c r="K1828" s="814" t="s">
        <v>1952</v>
      </c>
      <c r="L1828" s="817">
        <v>49.04</v>
      </c>
      <c r="M1828" s="817">
        <v>245.2</v>
      </c>
      <c r="N1828" s="814">
        <v>5</v>
      </c>
      <c r="O1828" s="818">
        <v>1</v>
      </c>
      <c r="P1828" s="817"/>
      <c r="Q1828" s="819">
        <v>0</v>
      </c>
      <c r="R1828" s="814"/>
      <c r="S1828" s="819">
        <v>0</v>
      </c>
      <c r="T1828" s="818"/>
      <c r="U1828" s="820">
        <v>0</v>
      </c>
    </row>
    <row r="1829" spans="1:21" ht="14.45" customHeight="1" x14ac:dyDescent="0.2">
      <c r="A1829" s="813">
        <v>12</v>
      </c>
      <c r="B1829" s="814" t="s">
        <v>1740</v>
      </c>
      <c r="C1829" s="814" t="s">
        <v>1746</v>
      </c>
      <c r="D1829" s="815" t="s">
        <v>4046</v>
      </c>
      <c r="E1829" s="816" t="s">
        <v>1783</v>
      </c>
      <c r="F1829" s="814" t="s">
        <v>1741</v>
      </c>
      <c r="G1829" s="814" t="s">
        <v>3338</v>
      </c>
      <c r="H1829" s="814" t="s">
        <v>329</v>
      </c>
      <c r="I1829" s="814" t="s">
        <v>3767</v>
      </c>
      <c r="J1829" s="814" t="s">
        <v>3340</v>
      </c>
      <c r="K1829" s="814" t="s">
        <v>3768</v>
      </c>
      <c r="L1829" s="817">
        <v>159.71</v>
      </c>
      <c r="M1829" s="817">
        <v>479.13</v>
      </c>
      <c r="N1829" s="814">
        <v>3</v>
      </c>
      <c r="O1829" s="818">
        <v>0.5</v>
      </c>
      <c r="P1829" s="817"/>
      <c r="Q1829" s="819">
        <v>0</v>
      </c>
      <c r="R1829" s="814"/>
      <c r="S1829" s="819">
        <v>0</v>
      </c>
      <c r="T1829" s="818"/>
      <c r="U1829" s="820">
        <v>0</v>
      </c>
    </row>
    <row r="1830" spans="1:21" ht="14.45" customHeight="1" x14ac:dyDescent="0.2">
      <c r="A1830" s="813">
        <v>12</v>
      </c>
      <c r="B1830" s="814" t="s">
        <v>1740</v>
      </c>
      <c r="C1830" s="814" t="s">
        <v>1746</v>
      </c>
      <c r="D1830" s="815" t="s">
        <v>4046</v>
      </c>
      <c r="E1830" s="816" t="s">
        <v>1783</v>
      </c>
      <c r="F1830" s="814" t="s">
        <v>1741</v>
      </c>
      <c r="G1830" s="814" t="s">
        <v>3338</v>
      </c>
      <c r="H1830" s="814" t="s">
        <v>329</v>
      </c>
      <c r="I1830" s="814" t="s">
        <v>3767</v>
      </c>
      <c r="J1830" s="814" t="s">
        <v>3340</v>
      </c>
      <c r="K1830" s="814" t="s">
        <v>3768</v>
      </c>
      <c r="L1830" s="817">
        <v>220.75</v>
      </c>
      <c r="M1830" s="817">
        <v>662.25</v>
      </c>
      <c r="N1830" s="814">
        <v>3</v>
      </c>
      <c r="O1830" s="818">
        <v>1</v>
      </c>
      <c r="P1830" s="817"/>
      <c r="Q1830" s="819">
        <v>0</v>
      </c>
      <c r="R1830" s="814"/>
      <c r="S1830" s="819">
        <v>0</v>
      </c>
      <c r="T1830" s="818"/>
      <c r="U1830" s="820">
        <v>0</v>
      </c>
    </row>
    <row r="1831" spans="1:21" ht="14.45" customHeight="1" x14ac:dyDescent="0.2">
      <c r="A1831" s="813">
        <v>12</v>
      </c>
      <c r="B1831" s="814" t="s">
        <v>1740</v>
      </c>
      <c r="C1831" s="814" t="s">
        <v>1746</v>
      </c>
      <c r="D1831" s="815" t="s">
        <v>4046</v>
      </c>
      <c r="E1831" s="816" t="s">
        <v>1783</v>
      </c>
      <c r="F1831" s="814" t="s">
        <v>1741</v>
      </c>
      <c r="G1831" s="814" t="s">
        <v>1840</v>
      </c>
      <c r="H1831" s="814" t="s">
        <v>329</v>
      </c>
      <c r="I1831" s="814" t="s">
        <v>1953</v>
      </c>
      <c r="J1831" s="814" t="s">
        <v>1842</v>
      </c>
      <c r="K1831" s="814" t="s">
        <v>1954</v>
      </c>
      <c r="L1831" s="817">
        <v>45.89</v>
      </c>
      <c r="M1831" s="817">
        <v>229.45</v>
      </c>
      <c r="N1831" s="814">
        <v>5</v>
      </c>
      <c r="O1831" s="818">
        <v>1.5</v>
      </c>
      <c r="P1831" s="817">
        <v>45.89</v>
      </c>
      <c r="Q1831" s="819">
        <v>0.2</v>
      </c>
      <c r="R1831" s="814">
        <v>1</v>
      </c>
      <c r="S1831" s="819">
        <v>0.2</v>
      </c>
      <c r="T1831" s="818">
        <v>0.5</v>
      </c>
      <c r="U1831" s="820">
        <v>0.33333333333333331</v>
      </c>
    </row>
    <row r="1832" spans="1:21" ht="14.45" customHeight="1" x14ac:dyDescent="0.2">
      <c r="A1832" s="813">
        <v>12</v>
      </c>
      <c r="B1832" s="814" t="s">
        <v>1740</v>
      </c>
      <c r="C1832" s="814" t="s">
        <v>1746</v>
      </c>
      <c r="D1832" s="815" t="s">
        <v>4046</v>
      </c>
      <c r="E1832" s="816" t="s">
        <v>1783</v>
      </c>
      <c r="F1832" s="814" t="s">
        <v>1741</v>
      </c>
      <c r="G1832" s="814" t="s">
        <v>1840</v>
      </c>
      <c r="H1832" s="814" t="s">
        <v>329</v>
      </c>
      <c r="I1832" s="814" t="s">
        <v>1841</v>
      </c>
      <c r="J1832" s="814" t="s">
        <v>1842</v>
      </c>
      <c r="K1832" s="814" t="s">
        <v>1843</v>
      </c>
      <c r="L1832" s="817">
        <v>91.78</v>
      </c>
      <c r="M1832" s="817">
        <v>183.56</v>
      </c>
      <c r="N1832" s="814">
        <v>2</v>
      </c>
      <c r="O1832" s="818">
        <v>1</v>
      </c>
      <c r="P1832" s="817"/>
      <c r="Q1832" s="819">
        <v>0</v>
      </c>
      <c r="R1832" s="814"/>
      <c r="S1832" s="819">
        <v>0</v>
      </c>
      <c r="T1832" s="818"/>
      <c r="U1832" s="820">
        <v>0</v>
      </c>
    </row>
    <row r="1833" spans="1:21" ht="14.45" customHeight="1" x14ac:dyDescent="0.2">
      <c r="A1833" s="813">
        <v>12</v>
      </c>
      <c r="B1833" s="814" t="s">
        <v>1740</v>
      </c>
      <c r="C1833" s="814" t="s">
        <v>1746</v>
      </c>
      <c r="D1833" s="815" t="s">
        <v>4046</v>
      </c>
      <c r="E1833" s="816" t="s">
        <v>1783</v>
      </c>
      <c r="F1833" s="814" t="s">
        <v>1741</v>
      </c>
      <c r="G1833" s="814" t="s">
        <v>2307</v>
      </c>
      <c r="H1833" s="814" t="s">
        <v>329</v>
      </c>
      <c r="I1833" s="814" t="s">
        <v>2308</v>
      </c>
      <c r="J1833" s="814" t="s">
        <v>1246</v>
      </c>
      <c r="K1833" s="814" t="s">
        <v>2309</v>
      </c>
      <c r="L1833" s="817">
        <v>42.14</v>
      </c>
      <c r="M1833" s="817">
        <v>84.28</v>
      </c>
      <c r="N1833" s="814">
        <v>2</v>
      </c>
      <c r="O1833" s="818">
        <v>1</v>
      </c>
      <c r="P1833" s="817"/>
      <c r="Q1833" s="819">
        <v>0</v>
      </c>
      <c r="R1833" s="814"/>
      <c r="S1833" s="819">
        <v>0</v>
      </c>
      <c r="T1833" s="818"/>
      <c r="U1833" s="820">
        <v>0</v>
      </c>
    </row>
    <row r="1834" spans="1:21" ht="14.45" customHeight="1" x14ac:dyDescent="0.2">
      <c r="A1834" s="813">
        <v>12</v>
      </c>
      <c r="B1834" s="814" t="s">
        <v>1740</v>
      </c>
      <c r="C1834" s="814" t="s">
        <v>1746</v>
      </c>
      <c r="D1834" s="815" t="s">
        <v>4046</v>
      </c>
      <c r="E1834" s="816" t="s">
        <v>1783</v>
      </c>
      <c r="F1834" s="814" t="s">
        <v>1741</v>
      </c>
      <c r="G1834" s="814" t="s">
        <v>2307</v>
      </c>
      <c r="H1834" s="814" t="s">
        <v>329</v>
      </c>
      <c r="I1834" s="814" t="s">
        <v>3769</v>
      </c>
      <c r="J1834" s="814" t="s">
        <v>1246</v>
      </c>
      <c r="K1834" s="814" t="s">
        <v>3770</v>
      </c>
      <c r="L1834" s="817">
        <v>64.36</v>
      </c>
      <c r="M1834" s="817">
        <v>128.72</v>
      </c>
      <c r="N1834" s="814">
        <v>2</v>
      </c>
      <c r="O1834" s="818">
        <v>2</v>
      </c>
      <c r="P1834" s="817"/>
      <c r="Q1834" s="819">
        <v>0</v>
      </c>
      <c r="R1834" s="814"/>
      <c r="S1834" s="819">
        <v>0</v>
      </c>
      <c r="T1834" s="818"/>
      <c r="U1834" s="820">
        <v>0</v>
      </c>
    </row>
    <row r="1835" spans="1:21" ht="14.45" customHeight="1" x14ac:dyDescent="0.2">
      <c r="A1835" s="813">
        <v>12</v>
      </c>
      <c r="B1835" s="814" t="s">
        <v>1740</v>
      </c>
      <c r="C1835" s="814" t="s">
        <v>1746</v>
      </c>
      <c r="D1835" s="815" t="s">
        <v>4046</v>
      </c>
      <c r="E1835" s="816" t="s">
        <v>1783</v>
      </c>
      <c r="F1835" s="814" t="s">
        <v>1741</v>
      </c>
      <c r="G1835" s="814" t="s">
        <v>3771</v>
      </c>
      <c r="H1835" s="814" t="s">
        <v>329</v>
      </c>
      <c r="I1835" s="814" t="s">
        <v>3772</v>
      </c>
      <c r="J1835" s="814" t="s">
        <v>3773</v>
      </c>
      <c r="K1835" s="814" t="s">
        <v>3774</v>
      </c>
      <c r="L1835" s="817">
        <v>24.37</v>
      </c>
      <c r="M1835" s="817">
        <v>24.37</v>
      </c>
      <c r="N1835" s="814">
        <v>1</v>
      </c>
      <c r="O1835" s="818">
        <v>1</v>
      </c>
      <c r="P1835" s="817"/>
      <c r="Q1835" s="819">
        <v>0</v>
      </c>
      <c r="R1835" s="814"/>
      <c r="S1835" s="819">
        <v>0</v>
      </c>
      <c r="T1835" s="818"/>
      <c r="U1835" s="820">
        <v>0</v>
      </c>
    </row>
    <row r="1836" spans="1:21" ht="14.45" customHeight="1" x14ac:dyDescent="0.2">
      <c r="A1836" s="813">
        <v>12</v>
      </c>
      <c r="B1836" s="814" t="s">
        <v>1740</v>
      </c>
      <c r="C1836" s="814" t="s">
        <v>1746</v>
      </c>
      <c r="D1836" s="815" t="s">
        <v>4046</v>
      </c>
      <c r="E1836" s="816" t="s">
        <v>1783</v>
      </c>
      <c r="F1836" s="814" t="s">
        <v>1741</v>
      </c>
      <c r="G1836" s="814" t="s">
        <v>2866</v>
      </c>
      <c r="H1836" s="814" t="s">
        <v>329</v>
      </c>
      <c r="I1836" s="814" t="s">
        <v>3775</v>
      </c>
      <c r="J1836" s="814" t="s">
        <v>670</v>
      </c>
      <c r="K1836" s="814" t="s">
        <v>3776</v>
      </c>
      <c r="L1836" s="817">
        <v>31.65</v>
      </c>
      <c r="M1836" s="817">
        <v>31.65</v>
      </c>
      <c r="N1836" s="814">
        <v>1</v>
      </c>
      <c r="O1836" s="818">
        <v>1</v>
      </c>
      <c r="P1836" s="817"/>
      <c r="Q1836" s="819">
        <v>0</v>
      </c>
      <c r="R1836" s="814"/>
      <c r="S1836" s="819">
        <v>0</v>
      </c>
      <c r="T1836" s="818"/>
      <c r="U1836" s="820">
        <v>0</v>
      </c>
    </row>
    <row r="1837" spans="1:21" ht="14.45" customHeight="1" x14ac:dyDescent="0.2">
      <c r="A1837" s="813">
        <v>12</v>
      </c>
      <c r="B1837" s="814" t="s">
        <v>1740</v>
      </c>
      <c r="C1837" s="814" t="s">
        <v>1746</v>
      </c>
      <c r="D1837" s="815" t="s">
        <v>4046</v>
      </c>
      <c r="E1837" s="816" t="s">
        <v>1783</v>
      </c>
      <c r="F1837" s="814" t="s">
        <v>1741</v>
      </c>
      <c r="G1837" s="814" t="s">
        <v>2866</v>
      </c>
      <c r="H1837" s="814" t="s">
        <v>329</v>
      </c>
      <c r="I1837" s="814" t="s">
        <v>3777</v>
      </c>
      <c r="J1837" s="814" t="s">
        <v>670</v>
      </c>
      <c r="K1837" s="814" t="s">
        <v>671</v>
      </c>
      <c r="L1837" s="817">
        <v>31.65</v>
      </c>
      <c r="M1837" s="817">
        <v>31.65</v>
      </c>
      <c r="N1837" s="814">
        <v>1</v>
      </c>
      <c r="O1837" s="818">
        <v>1</v>
      </c>
      <c r="P1837" s="817">
        <v>31.65</v>
      </c>
      <c r="Q1837" s="819">
        <v>1</v>
      </c>
      <c r="R1837" s="814">
        <v>1</v>
      </c>
      <c r="S1837" s="819">
        <v>1</v>
      </c>
      <c r="T1837" s="818">
        <v>1</v>
      </c>
      <c r="U1837" s="820">
        <v>1</v>
      </c>
    </row>
    <row r="1838" spans="1:21" ht="14.45" customHeight="1" x14ac:dyDescent="0.2">
      <c r="A1838" s="813">
        <v>12</v>
      </c>
      <c r="B1838" s="814" t="s">
        <v>1740</v>
      </c>
      <c r="C1838" s="814" t="s">
        <v>1746</v>
      </c>
      <c r="D1838" s="815" t="s">
        <v>4046</v>
      </c>
      <c r="E1838" s="816" t="s">
        <v>1783</v>
      </c>
      <c r="F1838" s="814" t="s">
        <v>1741</v>
      </c>
      <c r="G1838" s="814" t="s">
        <v>3778</v>
      </c>
      <c r="H1838" s="814" t="s">
        <v>329</v>
      </c>
      <c r="I1838" s="814" t="s">
        <v>3779</v>
      </c>
      <c r="J1838" s="814" t="s">
        <v>3780</v>
      </c>
      <c r="K1838" s="814" t="s">
        <v>3781</v>
      </c>
      <c r="L1838" s="817">
        <v>0</v>
      </c>
      <c r="M1838" s="817">
        <v>0</v>
      </c>
      <c r="N1838" s="814">
        <v>1</v>
      </c>
      <c r="O1838" s="818">
        <v>1</v>
      </c>
      <c r="P1838" s="817"/>
      <c r="Q1838" s="819"/>
      <c r="R1838" s="814"/>
      <c r="S1838" s="819">
        <v>0</v>
      </c>
      <c r="T1838" s="818"/>
      <c r="U1838" s="820">
        <v>0</v>
      </c>
    </row>
    <row r="1839" spans="1:21" ht="14.45" customHeight="1" x14ac:dyDescent="0.2">
      <c r="A1839" s="813">
        <v>12</v>
      </c>
      <c r="B1839" s="814" t="s">
        <v>1740</v>
      </c>
      <c r="C1839" s="814" t="s">
        <v>1746</v>
      </c>
      <c r="D1839" s="815" t="s">
        <v>4046</v>
      </c>
      <c r="E1839" s="816" t="s">
        <v>1783</v>
      </c>
      <c r="F1839" s="814" t="s">
        <v>1741</v>
      </c>
      <c r="G1839" s="814" t="s">
        <v>1958</v>
      </c>
      <c r="H1839" s="814" t="s">
        <v>329</v>
      </c>
      <c r="I1839" s="814" t="s">
        <v>1959</v>
      </c>
      <c r="J1839" s="814" t="s">
        <v>1960</v>
      </c>
      <c r="K1839" s="814" t="s">
        <v>1016</v>
      </c>
      <c r="L1839" s="817">
        <v>163.54</v>
      </c>
      <c r="M1839" s="817">
        <v>163.54</v>
      </c>
      <c r="N1839" s="814">
        <v>1</v>
      </c>
      <c r="O1839" s="818">
        <v>1</v>
      </c>
      <c r="P1839" s="817">
        <v>163.54</v>
      </c>
      <c r="Q1839" s="819">
        <v>1</v>
      </c>
      <c r="R1839" s="814">
        <v>1</v>
      </c>
      <c r="S1839" s="819">
        <v>1</v>
      </c>
      <c r="T1839" s="818">
        <v>1</v>
      </c>
      <c r="U1839" s="820">
        <v>1</v>
      </c>
    </row>
    <row r="1840" spans="1:21" ht="14.45" customHeight="1" x14ac:dyDescent="0.2">
      <c r="A1840" s="813">
        <v>12</v>
      </c>
      <c r="B1840" s="814" t="s">
        <v>1740</v>
      </c>
      <c r="C1840" s="814" t="s">
        <v>1746</v>
      </c>
      <c r="D1840" s="815" t="s">
        <v>4046</v>
      </c>
      <c r="E1840" s="816" t="s">
        <v>1783</v>
      </c>
      <c r="F1840" s="814" t="s">
        <v>1741</v>
      </c>
      <c r="G1840" s="814" t="s">
        <v>3782</v>
      </c>
      <c r="H1840" s="814" t="s">
        <v>329</v>
      </c>
      <c r="I1840" s="814" t="s">
        <v>3783</v>
      </c>
      <c r="J1840" s="814" t="s">
        <v>753</v>
      </c>
      <c r="K1840" s="814" t="s">
        <v>2531</v>
      </c>
      <c r="L1840" s="817">
        <v>53.57</v>
      </c>
      <c r="M1840" s="817">
        <v>107.14</v>
      </c>
      <c r="N1840" s="814">
        <v>2</v>
      </c>
      <c r="O1840" s="818">
        <v>1</v>
      </c>
      <c r="P1840" s="817">
        <v>53.57</v>
      </c>
      <c r="Q1840" s="819">
        <v>0.5</v>
      </c>
      <c r="R1840" s="814">
        <v>1</v>
      </c>
      <c r="S1840" s="819">
        <v>0.5</v>
      </c>
      <c r="T1840" s="818">
        <v>0.5</v>
      </c>
      <c r="U1840" s="820">
        <v>0.5</v>
      </c>
    </row>
    <row r="1841" spans="1:21" ht="14.45" customHeight="1" x14ac:dyDescent="0.2">
      <c r="A1841" s="813">
        <v>12</v>
      </c>
      <c r="B1841" s="814" t="s">
        <v>1740</v>
      </c>
      <c r="C1841" s="814" t="s">
        <v>1746</v>
      </c>
      <c r="D1841" s="815" t="s">
        <v>4046</v>
      </c>
      <c r="E1841" s="816" t="s">
        <v>1783</v>
      </c>
      <c r="F1841" s="814" t="s">
        <v>1741</v>
      </c>
      <c r="G1841" s="814" t="s">
        <v>2782</v>
      </c>
      <c r="H1841" s="814" t="s">
        <v>329</v>
      </c>
      <c r="I1841" s="814" t="s">
        <v>3563</v>
      </c>
      <c r="J1841" s="814" t="s">
        <v>1244</v>
      </c>
      <c r="K1841" s="814" t="s">
        <v>3564</v>
      </c>
      <c r="L1841" s="817">
        <v>34.19</v>
      </c>
      <c r="M1841" s="817">
        <v>68.38</v>
      </c>
      <c r="N1841" s="814">
        <v>2</v>
      </c>
      <c r="O1841" s="818">
        <v>1</v>
      </c>
      <c r="P1841" s="817"/>
      <c r="Q1841" s="819">
        <v>0</v>
      </c>
      <c r="R1841" s="814"/>
      <c r="S1841" s="819">
        <v>0</v>
      </c>
      <c r="T1841" s="818"/>
      <c r="U1841" s="820">
        <v>0</v>
      </c>
    </row>
    <row r="1842" spans="1:21" ht="14.45" customHeight="1" x14ac:dyDescent="0.2">
      <c r="A1842" s="813">
        <v>12</v>
      </c>
      <c r="B1842" s="814" t="s">
        <v>1740</v>
      </c>
      <c r="C1842" s="814" t="s">
        <v>1746</v>
      </c>
      <c r="D1842" s="815" t="s">
        <v>4046</v>
      </c>
      <c r="E1842" s="816" t="s">
        <v>1783</v>
      </c>
      <c r="F1842" s="814" t="s">
        <v>1741</v>
      </c>
      <c r="G1842" s="814" t="s">
        <v>1791</v>
      </c>
      <c r="H1842" s="814" t="s">
        <v>647</v>
      </c>
      <c r="I1842" s="814" t="s">
        <v>1462</v>
      </c>
      <c r="J1842" s="814" t="s">
        <v>833</v>
      </c>
      <c r="K1842" s="814" t="s">
        <v>1463</v>
      </c>
      <c r="L1842" s="817">
        <v>1385.62</v>
      </c>
      <c r="M1842" s="817">
        <v>2771.24</v>
      </c>
      <c r="N1842" s="814">
        <v>2</v>
      </c>
      <c r="O1842" s="818">
        <v>2</v>
      </c>
      <c r="P1842" s="817">
        <v>1385.62</v>
      </c>
      <c r="Q1842" s="819">
        <v>0.5</v>
      </c>
      <c r="R1842" s="814">
        <v>1</v>
      </c>
      <c r="S1842" s="819">
        <v>0.5</v>
      </c>
      <c r="T1842" s="818">
        <v>1</v>
      </c>
      <c r="U1842" s="820">
        <v>0.5</v>
      </c>
    </row>
    <row r="1843" spans="1:21" ht="14.45" customHeight="1" x14ac:dyDescent="0.2">
      <c r="A1843" s="813">
        <v>12</v>
      </c>
      <c r="B1843" s="814" t="s">
        <v>1740</v>
      </c>
      <c r="C1843" s="814" t="s">
        <v>1746</v>
      </c>
      <c r="D1843" s="815" t="s">
        <v>4046</v>
      </c>
      <c r="E1843" s="816" t="s">
        <v>1783</v>
      </c>
      <c r="F1843" s="814" t="s">
        <v>1741</v>
      </c>
      <c r="G1843" s="814" t="s">
        <v>1791</v>
      </c>
      <c r="H1843" s="814" t="s">
        <v>647</v>
      </c>
      <c r="I1843" s="814" t="s">
        <v>1468</v>
      </c>
      <c r="J1843" s="814" t="s">
        <v>827</v>
      </c>
      <c r="K1843" s="814" t="s">
        <v>1469</v>
      </c>
      <c r="L1843" s="817">
        <v>736.33</v>
      </c>
      <c r="M1843" s="817">
        <v>736.33</v>
      </c>
      <c r="N1843" s="814">
        <v>1</v>
      </c>
      <c r="O1843" s="818">
        <v>1</v>
      </c>
      <c r="P1843" s="817">
        <v>736.33</v>
      </c>
      <c r="Q1843" s="819">
        <v>1</v>
      </c>
      <c r="R1843" s="814">
        <v>1</v>
      </c>
      <c r="S1843" s="819">
        <v>1</v>
      </c>
      <c r="T1843" s="818">
        <v>1</v>
      </c>
      <c r="U1843" s="820">
        <v>1</v>
      </c>
    </row>
    <row r="1844" spans="1:21" ht="14.45" customHeight="1" x14ac:dyDescent="0.2">
      <c r="A1844" s="813">
        <v>12</v>
      </c>
      <c r="B1844" s="814" t="s">
        <v>1740</v>
      </c>
      <c r="C1844" s="814" t="s">
        <v>1746</v>
      </c>
      <c r="D1844" s="815" t="s">
        <v>4046</v>
      </c>
      <c r="E1844" s="816" t="s">
        <v>1783</v>
      </c>
      <c r="F1844" s="814" t="s">
        <v>1741</v>
      </c>
      <c r="G1844" s="814" t="s">
        <v>1791</v>
      </c>
      <c r="H1844" s="814" t="s">
        <v>647</v>
      </c>
      <c r="I1844" s="814" t="s">
        <v>1468</v>
      </c>
      <c r="J1844" s="814" t="s">
        <v>827</v>
      </c>
      <c r="K1844" s="814" t="s">
        <v>1469</v>
      </c>
      <c r="L1844" s="817">
        <v>633.49</v>
      </c>
      <c r="M1844" s="817">
        <v>1900.47</v>
      </c>
      <c r="N1844" s="814">
        <v>3</v>
      </c>
      <c r="O1844" s="818">
        <v>3</v>
      </c>
      <c r="P1844" s="817">
        <v>1266.98</v>
      </c>
      <c r="Q1844" s="819">
        <v>0.66666666666666663</v>
      </c>
      <c r="R1844" s="814">
        <v>2</v>
      </c>
      <c r="S1844" s="819">
        <v>0.66666666666666663</v>
      </c>
      <c r="T1844" s="818">
        <v>2</v>
      </c>
      <c r="U1844" s="820">
        <v>0.66666666666666663</v>
      </c>
    </row>
    <row r="1845" spans="1:21" ht="14.45" customHeight="1" x14ac:dyDescent="0.2">
      <c r="A1845" s="813">
        <v>12</v>
      </c>
      <c r="B1845" s="814" t="s">
        <v>1740</v>
      </c>
      <c r="C1845" s="814" t="s">
        <v>1746</v>
      </c>
      <c r="D1845" s="815" t="s">
        <v>4046</v>
      </c>
      <c r="E1845" s="816" t="s">
        <v>1783</v>
      </c>
      <c r="F1845" s="814" t="s">
        <v>1741</v>
      </c>
      <c r="G1845" s="814" t="s">
        <v>1791</v>
      </c>
      <c r="H1845" s="814" t="s">
        <v>647</v>
      </c>
      <c r="I1845" s="814" t="s">
        <v>1472</v>
      </c>
      <c r="J1845" s="814" t="s">
        <v>827</v>
      </c>
      <c r="K1845" s="814" t="s">
        <v>1473</v>
      </c>
      <c r="L1845" s="817">
        <v>490.89</v>
      </c>
      <c r="M1845" s="817">
        <v>981.78</v>
      </c>
      <c r="N1845" s="814">
        <v>2</v>
      </c>
      <c r="O1845" s="818">
        <v>0.5</v>
      </c>
      <c r="P1845" s="817">
        <v>981.78</v>
      </c>
      <c r="Q1845" s="819">
        <v>1</v>
      </c>
      <c r="R1845" s="814">
        <v>2</v>
      </c>
      <c r="S1845" s="819">
        <v>1</v>
      </c>
      <c r="T1845" s="818">
        <v>0.5</v>
      </c>
      <c r="U1845" s="820">
        <v>1</v>
      </c>
    </row>
    <row r="1846" spans="1:21" ht="14.45" customHeight="1" x14ac:dyDescent="0.2">
      <c r="A1846" s="813">
        <v>12</v>
      </c>
      <c r="B1846" s="814" t="s">
        <v>1740</v>
      </c>
      <c r="C1846" s="814" t="s">
        <v>1746</v>
      </c>
      <c r="D1846" s="815" t="s">
        <v>4046</v>
      </c>
      <c r="E1846" s="816" t="s">
        <v>1783</v>
      </c>
      <c r="F1846" s="814" t="s">
        <v>1741</v>
      </c>
      <c r="G1846" s="814" t="s">
        <v>1791</v>
      </c>
      <c r="H1846" s="814" t="s">
        <v>647</v>
      </c>
      <c r="I1846" s="814" t="s">
        <v>1464</v>
      </c>
      <c r="J1846" s="814" t="s">
        <v>827</v>
      </c>
      <c r="K1846" s="814" t="s">
        <v>1465</v>
      </c>
      <c r="L1846" s="817">
        <v>923.74</v>
      </c>
      <c r="M1846" s="817">
        <v>923.74</v>
      </c>
      <c r="N1846" s="814">
        <v>1</v>
      </c>
      <c r="O1846" s="818">
        <v>1</v>
      </c>
      <c r="P1846" s="817">
        <v>923.74</v>
      </c>
      <c r="Q1846" s="819">
        <v>1</v>
      </c>
      <c r="R1846" s="814">
        <v>1</v>
      </c>
      <c r="S1846" s="819">
        <v>1</v>
      </c>
      <c r="T1846" s="818">
        <v>1</v>
      </c>
      <c r="U1846" s="820">
        <v>1</v>
      </c>
    </row>
    <row r="1847" spans="1:21" ht="14.45" customHeight="1" x14ac:dyDescent="0.2">
      <c r="A1847" s="813">
        <v>12</v>
      </c>
      <c r="B1847" s="814" t="s">
        <v>1740</v>
      </c>
      <c r="C1847" s="814" t="s">
        <v>1746</v>
      </c>
      <c r="D1847" s="815" t="s">
        <v>4046</v>
      </c>
      <c r="E1847" s="816" t="s">
        <v>1783</v>
      </c>
      <c r="F1847" s="814" t="s">
        <v>1741</v>
      </c>
      <c r="G1847" s="814" t="s">
        <v>1791</v>
      </c>
      <c r="H1847" s="814" t="s">
        <v>647</v>
      </c>
      <c r="I1847" s="814" t="s">
        <v>1464</v>
      </c>
      <c r="J1847" s="814" t="s">
        <v>827</v>
      </c>
      <c r="K1847" s="814" t="s">
        <v>1465</v>
      </c>
      <c r="L1847" s="817">
        <v>923.75</v>
      </c>
      <c r="M1847" s="817">
        <v>1847.5</v>
      </c>
      <c r="N1847" s="814">
        <v>2</v>
      </c>
      <c r="O1847" s="818">
        <v>0.5</v>
      </c>
      <c r="P1847" s="817"/>
      <c r="Q1847" s="819">
        <v>0</v>
      </c>
      <c r="R1847" s="814"/>
      <c r="S1847" s="819">
        <v>0</v>
      </c>
      <c r="T1847" s="818"/>
      <c r="U1847" s="820">
        <v>0</v>
      </c>
    </row>
    <row r="1848" spans="1:21" ht="14.45" customHeight="1" x14ac:dyDescent="0.2">
      <c r="A1848" s="813">
        <v>12</v>
      </c>
      <c r="B1848" s="814" t="s">
        <v>1740</v>
      </c>
      <c r="C1848" s="814" t="s">
        <v>1746</v>
      </c>
      <c r="D1848" s="815" t="s">
        <v>4046</v>
      </c>
      <c r="E1848" s="816" t="s">
        <v>1783</v>
      </c>
      <c r="F1848" s="814" t="s">
        <v>1741</v>
      </c>
      <c r="G1848" s="814" t="s">
        <v>1977</v>
      </c>
      <c r="H1848" s="814" t="s">
        <v>329</v>
      </c>
      <c r="I1848" s="814" t="s">
        <v>1980</v>
      </c>
      <c r="J1848" s="814" t="s">
        <v>1979</v>
      </c>
      <c r="K1848" s="814" t="s">
        <v>1981</v>
      </c>
      <c r="L1848" s="817">
        <v>35.25</v>
      </c>
      <c r="M1848" s="817">
        <v>105.75</v>
      </c>
      <c r="N1848" s="814">
        <v>3</v>
      </c>
      <c r="O1848" s="818">
        <v>1.5</v>
      </c>
      <c r="P1848" s="817">
        <v>35.25</v>
      </c>
      <c r="Q1848" s="819">
        <v>0.33333333333333331</v>
      </c>
      <c r="R1848" s="814">
        <v>1</v>
      </c>
      <c r="S1848" s="819">
        <v>0.33333333333333331</v>
      </c>
      <c r="T1848" s="818">
        <v>1</v>
      </c>
      <c r="U1848" s="820">
        <v>0.66666666666666663</v>
      </c>
    </row>
    <row r="1849" spans="1:21" ht="14.45" customHeight="1" x14ac:dyDescent="0.2">
      <c r="A1849" s="813">
        <v>12</v>
      </c>
      <c r="B1849" s="814" t="s">
        <v>1740</v>
      </c>
      <c r="C1849" s="814" t="s">
        <v>1746</v>
      </c>
      <c r="D1849" s="815" t="s">
        <v>4046</v>
      </c>
      <c r="E1849" s="816" t="s">
        <v>1783</v>
      </c>
      <c r="F1849" s="814" t="s">
        <v>1741</v>
      </c>
      <c r="G1849" s="814" t="s">
        <v>1992</v>
      </c>
      <c r="H1849" s="814" t="s">
        <v>329</v>
      </c>
      <c r="I1849" s="814" t="s">
        <v>1993</v>
      </c>
      <c r="J1849" s="814" t="s">
        <v>1994</v>
      </c>
      <c r="K1849" s="814" t="s">
        <v>1995</v>
      </c>
      <c r="L1849" s="817">
        <v>78.33</v>
      </c>
      <c r="M1849" s="817">
        <v>234.99</v>
      </c>
      <c r="N1849" s="814">
        <v>3</v>
      </c>
      <c r="O1849" s="818">
        <v>0.5</v>
      </c>
      <c r="P1849" s="817"/>
      <c r="Q1849" s="819">
        <v>0</v>
      </c>
      <c r="R1849" s="814"/>
      <c r="S1849" s="819">
        <v>0</v>
      </c>
      <c r="T1849" s="818"/>
      <c r="U1849" s="820">
        <v>0</v>
      </c>
    </row>
    <row r="1850" spans="1:21" ht="14.45" customHeight="1" x14ac:dyDescent="0.2">
      <c r="A1850" s="813">
        <v>12</v>
      </c>
      <c r="B1850" s="814" t="s">
        <v>1740</v>
      </c>
      <c r="C1850" s="814" t="s">
        <v>1746</v>
      </c>
      <c r="D1850" s="815" t="s">
        <v>4046</v>
      </c>
      <c r="E1850" s="816" t="s">
        <v>1783</v>
      </c>
      <c r="F1850" s="814" t="s">
        <v>1741</v>
      </c>
      <c r="G1850" s="814" t="s">
        <v>1996</v>
      </c>
      <c r="H1850" s="814" t="s">
        <v>329</v>
      </c>
      <c r="I1850" s="814" t="s">
        <v>2785</v>
      </c>
      <c r="J1850" s="814" t="s">
        <v>1998</v>
      </c>
      <c r="K1850" s="814" t="s">
        <v>2786</v>
      </c>
      <c r="L1850" s="817">
        <v>27.37</v>
      </c>
      <c r="M1850" s="817">
        <v>27.37</v>
      </c>
      <c r="N1850" s="814">
        <v>1</v>
      </c>
      <c r="O1850" s="818">
        <v>0.5</v>
      </c>
      <c r="P1850" s="817"/>
      <c r="Q1850" s="819">
        <v>0</v>
      </c>
      <c r="R1850" s="814"/>
      <c r="S1850" s="819">
        <v>0</v>
      </c>
      <c r="T1850" s="818"/>
      <c r="U1850" s="820">
        <v>0</v>
      </c>
    </row>
    <row r="1851" spans="1:21" ht="14.45" customHeight="1" x14ac:dyDescent="0.2">
      <c r="A1851" s="813">
        <v>12</v>
      </c>
      <c r="B1851" s="814" t="s">
        <v>1740</v>
      </c>
      <c r="C1851" s="814" t="s">
        <v>1746</v>
      </c>
      <c r="D1851" s="815" t="s">
        <v>4046</v>
      </c>
      <c r="E1851" s="816" t="s">
        <v>1783</v>
      </c>
      <c r="F1851" s="814" t="s">
        <v>1741</v>
      </c>
      <c r="G1851" s="814" t="s">
        <v>2000</v>
      </c>
      <c r="H1851" s="814" t="s">
        <v>329</v>
      </c>
      <c r="I1851" s="814" t="s">
        <v>2878</v>
      </c>
      <c r="J1851" s="814" t="s">
        <v>1128</v>
      </c>
      <c r="K1851" s="814" t="s">
        <v>1129</v>
      </c>
      <c r="L1851" s="817">
        <v>119.84</v>
      </c>
      <c r="M1851" s="817">
        <v>359.52</v>
      </c>
      <c r="N1851" s="814">
        <v>3</v>
      </c>
      <c r="O1851" s="818">
        <v>2.5</v>
      </c>
      <c r="P1851" s="817">
        <v>239.68</v>
      </c>
      <c r="Q1851" s="819">
        <v>0.66666666666666674</v>
      </c>
      <c r="R1851" s="814">
        <v>2</v>
      </c>
      <c r="S1851" s="819">
        <v>0.66666666666666663</v>
      </c>
      <c r="T1851" s="818">
        <v>1.5</v>
      </c>
      <c r="U1851" s="820">
        <v>0.6</v>
      </c>
    </row>
    <row r="1852" spans="1:21" ht="14.45" customHeight="1" x14ac:dyDescent="0.2">
      <c r="A1852" s="813">
        <v>12</v>
      </c>
      <c r="B1852" s="814" t="s">
        <v>1740</v>
      </c>
      <c r="C1852" s="814" t="s">
        <v>1746</v>
      </c>
      <c r="D1852" s="815" t="s">
        <v>4046</v>
      </c>
      <c r="E1852" s="816" t="s">
        <v>1783</v>
      </c>
      <c r="F1852" s="814" t="s">
        <v>1741</v>
      </c>
      <c r="G1852" s="814" t="s">
        <v>1832</v>
      </c>
      <c r="H1852" s="814" t="s">
        <v>329</v>
      </c>
      <c r="I1852" s="814" t="s">
        <v>1833</v>
      </c>
      <c r="J1852" s="814" t="s">
        <v>652</v>
      </c>
      <c r="K1852" s="814" t="s">
        <v>1834</v>
      </c>
      <c r="L1852" s="817">
        <v>127.91</v>
      </c>
      <c r="M1852" s="817">
        <v>1279.0999999999999</v>
      </c>
      <c r="N1852" s="814">
        <v>10</v>
      </c>
      <c r="O1852" s="818">
        <v>5.5</v>
      </c>
      <c r="P1852" s="817">
        <v>511.64</v>
      </c>
      <c r="Q1852" s="819">
        <v>0.4</v>
      </c>
      <c r="R1852" s="814">
        <v>4</v>
      </c>
      <c r="S1852" s="819">
        <v>0.4</v>
      </c>
      <c r="T1852" s="818">
        <v>2.5</v>
      </c>
      <c r="U1852" s="820">
        <v>0.45454545454545453</v>
      </c>
    </row>
    <row r="1853" spans="1:21" ht="14.45" customHeight="1" x14ac:dyDescent="0.2">
      <c r="A1853" s="813">
        <v>12</v>
      </c>
      <c r="B1853" s="814" t="s">
        <v>1740</v>
      </c>
      <c r="C1853" s="814" t="s">
        <v>1746</v>
      </c>
      <c r="D1853" s="815" t="s">
        <v>4046</v>
      </c>
      <c r="E1853" s="816" t="s">
        <v>1783</v>
      </c>
      <c r="F1853" s="814" t="s">
        <v>1741</v>
      </c>
      <c r="G1853" s="814" t="s">
        <v>1792</v>
      </c>
      <c r="H1853" s="814" t="s">
        <v>329</v>
      </c>
      <c r="I1853" s="814" t="s">
        <v>2012</v>
      </c>
      <c r="J1853" s="814" t="s">
        <v>2013</v>
      </c>
      <c r="K1853" s="814" t="s">
        <v>2014</v>
      </c>
      <c r="L1853" s="817">
        <v>290.08</v>
      </c>
      <c r="M1853" s="817">
        <v>2900.8</v>
      </c>
      <c r="N1853" s="814">
        <v>10</v>
      </c>
      <c r="O1853" s="818">
        <v>3.5</v>
      </c>
      <c r="P1853" s="817">
        <v>290.08</v>
      </c>
      <c r="Q1853" s="819">
        <v>9.9999999999999992E-2</v>
      </c>
      <c r="R1853" s="814">
        <v>1</v>
      </c>
      <c r="S1853" s="819">
        <v>0.1</v>
      </c>
      <c r="T1853" s="818">
        <v>1</v>
      </c>
      <c r="U1853" s="820">
        <v>0.2857142857142857</v>
      </c>
    </row>
    <row r="1854" spans="1:21" ht="14.45" customHeight="1" x14ac:dyDescent="0.2">
      <c r="A1854" s="813">
        <v>12</v>
      </c>
      <c r="B1854" s="814" t="s">
        <v>1740</v>
      </c>
      <c r="C1854" s="814" t="s">
        <v>1746</v>
      </c>
      <c r="D1854" s="815" t="s">
        <v>4046</v>
      </c>
      <c r="E1854" s="816" t="s">
        <v>1783</v>
      </c>
      <c r="F1854" s="814" t="s">
        <v>1741</v>
      </c>
      <c r="G1854" s="814" t="s">
        <v>1792</v>
      </c>
      <c r="H1854" s="814" t="s">
        <v>329</v>
      </c>
      <c r="I1854" s="814" t="s">
        <v>2019</v>
      </c>
      <c r="J1854" s="814" t="s">
        <v>1794</v>
      </c>
      <c r="K1854" s="814" t="s">
        <v>2020</v>
      </c>
      <c r="L1854" s="817">
        <v>89.88</v>
      </c>
      <c r="M1854" s="817">
        <v>269.64</v>
      </c>
      <c r="N1854" s="814">
        <v>3</v>
      </c>
      <c r="O1854" s="818">
        <v>1</v>
      </c>
      <c r="P1854" s="817"/>
      <c r="Q1854" s="819">
        <v>0</v>
      </c>
      <c r="R1854" s="814"/>
      <c r="S1854" s="819">
        <v>0</v>
      </c>
      <c r="T1854" s="818"/>
      <c r="U1854" s="820">
        <v>0</v>
      </c>
    </row>
    <row r="1855" spans="1:21" ht="14.45" customHeight="1" x14ac:dyDescent="0.2">
      <c r="A1855" s="813">
        <v>12</v>
      </c>
      <c r="B1855" s="814" t="s">
        <v>1740</v>
      </c>
      <c r="C1855" s="814" t="s">
        <v>1746</v>
      </c>
      <c r="D1855" s="815" t="s">
        <v>4046</v>
      </c>
      <c r="E1855" s="816" t="s">
        <v>1783</v>
      </c>
      <c r="F1855" s="814" t="s">
        <v>1741</v>
      </c>
      <c r="G1855" s="814" t="s">
        <v>2023</v>
      </c>
      <c r="H1855" s="814" t="s">
        <v>329</v>
      </c>
      <c r="I1855" s="814" t="s">
        <v>2024</v>
      </c>
      <c r="J1855" s="814" t="s">
        <v>2025</v>
      </c>
      <c r="K1855" s="814" t="s">
        <v>2026</v>
      </c>
      <c r="L1855" s="817">
        <v>308.69</v>
      </c>
      <c r="M1855" s="817">
        <v>308.69</v>
      </c>
      <c r="N1855" s="814">
        <v>1</v>
      </c>
      <c r="O1855" s="818">
        <v>1</v>
      </c>
      <c r="P1855" s="817">
        <v>308.69</v>
      </c>
      <c r="Q1855" s="819">
        <v>1</v>
      </c>
      <c r="R1855" s="814">
        <v>1</v>
      </c>
      <c r="S1855" s="819">
        <v>1</v>
      </c>
      <c r="T1855" s="818">
        <v>1</v>
      </c>
      <c r="U1855" s="820">
        <v>1</v>
      </c>
    </row>
    <row r="1856" spans="1:21" ht="14.45" customHeight="1" x14ac:dyDescent="0.2">
      <c r="A1856" s="813">
        <v>12</v>
      </c>
      <c r="B1856" s="814" t="s">
        <v>1740</v>
      </c>
      <c r="C1856" s="814" t="s">
        <v>1746</v>
      </c>
      <c r="D1856" s="815" t="s">
        <v>4046</v>
      </c>
      <c r="E1856" s="816" t="s">
        <v>1783</v>
      </c>
      <c r="F1856" s="814" t="s">
        <v>1741</v>
      </c>
      <c r="G1856" s="814" t="s">
        <v>3629</v>
      </c>
      <c r="H1856" s="814" t="s">
        <v>647</v>
      </c>
      <c r="I1856" s="814" t="s">
        <v>3630</v>
      </c>
      <c r="J1856" s="814" t="s">
        <v>1698</v>
      </c>
      <c r="K1856" s="814" t="s">
        <v>3631</v>
      </c>
      <c r="L1856" s="817">
        <v>245.91</v>
      </c>
      <c r="M1856" s="817">
        <v>737.73</v>
      </c>
      <c r="N1856" s="814">
        <v>3</v>
      </c>
      <c r="O1856" s="818">
        <v>1</v>
      </c>
      <c r="P1856" s="817"/>
      <c r="Q1856" s="819">
        <v>0</v>
      </c>
      <c r="R1856" s="814"/>
      <c r="S1856" s="819">
        <v>0</v>
      </c>
      <c r="T1856" s="818"/>
      <c r="U1856" s="820">
        <v>0</v>
      </c>
    </row>
    <row r="1857" spans="1:21" ht="14.45" customHeight="1" x14ac:dyDescent="0.2">
      <c r="A1857" s="813">
        <v>12</v>
      </c>
      <c r="B1857" s="814" t="s">
        <v>1740</v>
      </c>
      <c r="C1857" s="814" t="s">
        <v>1746</v>
      </c>
      <c r="D1857" s="815" t="s">
        <v>4046</v>
      </c>
      <c r="E1857" s="816" t="s">
        <v>1783</v>
      </c>
      <c r="F1857" s="814" t="s">
        <v>1741</v>
      </c>
      <c r="G1857" s="814" t="s">
        <v>2031</v>
      </c>
      <c r="H1857" s="814" t="s">
        <v>329</v>
      </c>
      <c r="I1857" s="814" t="s">
        <v>2032</v>
      </c>
      <c r="J1857" s="814" t="s">
        <v>2033</v>
      </c>
      <c r="K1857" s="814" t="s">
        <v>2034</v>
      </c>
      <c r="L1857" s="817">
        <v>0</v>
      </c>
      <c r="M1857" s="817">
        <v>0</v>
      </c>
      <c r="N1857" s="814">
        <v>12</v>
      </c>
      <c r="O1857" s="818">
        <v>7</v>
      </c>
      <c r="P1857" s="817">
        <v>0</v>
      </c>
      <c r="Q1857" s="819"/>
      <c r="R1857" s="814">
        <v>10</v>
      </c>
      <c r="S1857" s="819">
        <v>0.83333333333333337</v>
      </c>
      <c r="T1857" s="818">
        <v>6</v>
      </c>
      <c r="U1857" s="820">
        <v>0.8571428571428571</v>
      </c>
    </row>
    <row r="1858" spans="1:21" ht="14.45" customHeight="1" x14ac:dyDescent="0.2">
      <c r="A1858" s="813">
        <v>12</v>
      </c>
      <c r="B1858" s="814" t="s">
        <v>1740</v>
      </c>
      <c r="C1858" s="814" t="s">
        <v>1746</v>
      </c>
      <c r="D1858" s="815" t="s">
        <v>4046</v>
      </c>
      <c r="E1858" s="816" t="s">
        <v>1783</v>
      </c>
      <c r="F1858" s="814" t="s">
        <v>1741</v>
      </c>
      <c r="G1858" s="814" t="s">
        <v>2031</v>
      </c>
      <c r="H1858" s="814" t="s">
        <v>329</v>
      </c>
      <c r="I1858" s="814" t="s">
        <v>2949</v>
      </c>
      <c r="J1858" s="814" t="s">
        <v>2033</v>
      </c>
      <c r="K1858" s="814" t="s">
        <v>2950</v>
      </c>
      <c r="L1858" s="817">
        <v>0</v>
      </c>
      <c r="M1858" s="817">
        <v>0</v>
      </c>
      <c r="N1858" s="814">
        <v>1</v>
      </c>
      <c r="O1858" s="818">
        <v>0.5</v>
      </c>
      <c r="P1858" s="817">
        <v>0</v>
      </c>
      <c r="Q1858" s="819"/>
      <c r="R1858" s="814">
        <v>1</v>
      </c>
      <c r="S1858" s="819">
        <v>1</v>
      </c>
      <c r="T1858" s="818">
        <v>0.5</v>
      </c>
      <c r="U1858" s="820">
        <v>1</v>
      </c>
    </row>
    <row r="1859" spans="1:21" ht="14.45" customHeight="1" x14ac:dyDescent="0.2">
      <c r="A1859" s="813">
        <v>12</v>
      </c>
      <c r="B1859" s="814" t="s">
        <v>1740</v>
      </c>
      <c r="C1859" s="814" t="s">
        <v>1746</v>
      </c>
      <c r="D1859" s="815" t="s">
        <v>4046</v>
      </c>
      <c r="E1859" s="816" t="s">
        <v>1783</v>
      </c>
      <c r="F1859" s="814" t="s">
        <v>1741</v>
      </c>
      <c r="G1859" s="814" t="s">
        <v>2031</v>
      </c>
      <c r="H1859" s="814" t="s">
        <v>329</v>
      </c>
      <c r="I1859" s="814" t="s">
        <v>2348</v>
      </c>
      <c r="J1859" s="814" t="s">
        <v>2349</v>
      </c>
      <c r="K1859" s="814" t="s">
        <v>2034</v>
      </c>
      <c r="L1859" s="817">
        <v>0</v>
      </c>
      <c r="M1859" s="817">
        <v>0</v>
      </c>
      <c r="N1859" s="814">
        <v>2</v>
      </c>
      <c r="O1859" s="818">
        <v>1</v>
      </c>
      <c r="P1859" s="817"/>
      <c r="Q1859" s="819"/>
      <c r="R1859" s="814"/>
      <c r="S1859" s="819">
        <v>0</v>
      </c>
      <c r="T1859" s="818"/>
      <c r="U1859" s="820">
        <v>0</v>
      </c>
    </row>
    <row r="1860" spans="1:21" ht="14.45" customHeight="1" x14ac:dyDescent="0.2">
      <c r="A1860" s="813">
        <v>12</v>
      </c>
      <c r="B1860" s="814" t="s">
        <v>1740</v>
      </c>
      <c r="C1860" s="814" t="s">
        <v>1746</v>
      </c>
      <c r="D1860" s="815" t="s">
        <v>4046</v>
      </c>
      <c r="E1860" s="816" t="s">
        <v>1783</v>
      </c>
      <c r="F1860" s="814" t="s">
        <v>1741</v>
      </c>
      <c r="G1860" s="814" t="s">
        <v>1835</v>
      </c>
      <c r="H1860" s="814" t="s">
        <v>647</v>
      </c>
      <c r="I1860" s="814" t="s">
        <v>2737</v>
      </c>
      <c r="J1860" s="814" t="s">
        <v>1837</v>
      </c>
      <c r="K1860" s="814" t="s">
        <v>2736</v>
      </c>
      <c r="L1860" s="817">
        <v>44.86</v>
      </c>
      <c r="M1860" s="817">
        <v>89.72</v>
      </c>
      <c r="N1860" s="814">
        <v>2</v>
      </c>
      <c r="O1860" s="818">
        <v>0.5</v>
      </c>
      <c r="P1860" s="817">
        <v>89.72</v>
      </c>
      <c r="Q1860" s="819">
        <v>1</v>
      </c>
      <c r="R1860" s="814">
        <v>2</v>
      </c>
      <c r="S1860" s="819">
        <v>1</v>
      </c>
      <c r="T1860" s="818">
        <v>0.5</v>
      </c>
      <c r="U1860" s="820">
        <v>1</v>
      </c>
    </row>
    <row r="1861" spans="1:21" ht="14.45" customHeight="1" x14ac:dyDescent="0.2">
      <c r="A1861" s="813">
        <v>12</v>
      </c>
      <c r="B1861" s="814" t="s">
        <v>1740</v>
      </c>
      <c r="C1861" s="814" t="s">
        <v>1746</v>
      </c>
      <c r="D1861" s="815" t="s">
        <v>4046</v>
      </c>
      <c r="E1861" s="816" t="s">
        <v>1783</v>
      </c>
      <c r="F1861" s="814" t="s">
        <v>1741</v>
      </c>
      <c r="G1861" s="814" t="s">
        <v>1835</v>
      </c>
      <c r="H1861" s="814" t="s">
        <v>647</v>
      </c>
      <c r="I1861" s="814" t="s">
        <v>1836</v>
      </c>
      <c r="J1861" s="814" t="s">
        <v>1837</v>
      </c>
      <c r="K1861" s="814" t="s">
        <v>1838</v>
      </c>
      <c r="L1861" s="817">
        <v>134.61000000000001</v>
      </c>
      <c r="M1861" s="817">
        <v>134.61000000000001</v>
      </c>
      <c r="N1861" s="814">
        <v>1</v>
      </c>
      <c r="O1861" s="818">
        <v>1</v>
      </c>
      <c r="P1861" s="817"/>
      <c r="Q1861" s="819">
        <v>0</v>
      </c>
      <c r="R1861" s="814"/>
      <c r="S1861" s="819">
        <v>0</v>
      </c>
      <c r="T1861" s="818"/>
      <c r="U1861" s="820">
        <v>0</v>
      </c>
    </row>
    <row r="1862" spans="1:21" ht="14.45" customHeight="1" x14ac:dyDescent="0.2">
      <c r="A1862" s="813">
        <v>12</v>
      </c>
      <c r="B1862" s="814" t="s">
        <v>1740</v>
      </c>
      <c r="C1862" s="814" t="s">
        <v>1746</v>
      </c>
      <c r="D1862" s="815" t="s">
        <v>4046</v>
      </c>
      <c r="E1862" s="816" t="s">
        <v>1783</v>
      </c>
      <c r="F1862" s="814" t="s">
        <v>1741</v>
      </c>
      <c r="G1862" s="814" t="s">
        <v>2044</v>
      </c>
      <c r="H1862" s="814" t="s">
        <v>329</v>
      </c>
      <c r="I1862" s="814" t="s">
        <v>2045</v>
      </c>
      <c r="J1862" s="814" t="s">
        <v>1150</v>
      </c>
      <c r="K1862" s="814" t="s">
        <v>2046</v>
      </c>
      <c r="L1862" s="817">
        <v>140.97</v>
      </c>
      <c r="M1862" s="817">
        <v>422.90999999999997</v>
      </c>
      <c r="N1862" s="814">
        <v>3</v>
      </c>
      <c r="O1862" s="818">
        <v>2</v>
      </c>
      <c r="P1862" s="817">
        <v>281.94</v>
      </c>
      <c r="Q1862" s="819">
        <v>0.66666666666666674</v>
      </c>
      <c r="R1862" s="814">
        <v>2</v>
      </c>
      <c r="S1862" s="819">
        <v>0.66666666666666663</v>
      </c>
      <c r="T1862" s="818">
        <v>1.5</v>
      </c>
      <c r="U1862" s="820">
        <v>0.75</v>
      </c>
    </row>
    <row r="1863" spans="1:21" ht="14.45" customHeight="1" x14ac:dyDescent="0.2">
      <c r="A1863" s="813">
        <v>12</v>
      </c>
      <c r="B1863" s="814" t="s">
        <v>1740</v>
      </c>
      <c r="C1863" s="814" t="s">
        <v>1746</v>
      </c>
      <c r="D1863" s="815" t="s">
        <v>4046</v>
      </c>
      <c r="E1863" s="816" t="s">
        <v>1783</v>
      </c>
      <c r="F1863" s="814" t="s">
        <v>1741</v>
      </c>
      <c r="G1863" s="814" t="s">
        <v>1825</v>
      </c>
      <c r="H1863" s="814" t="s">
        <v>647</v>
      </c>
      <c r="I1863" s="814" t="s">
        <v>1676</v>
      </c>
      <c r="J1863" s="814" t="s">
        <v>1012</v>
      </c>
      <c r="K1863" s="814" t="s">
        <v>1016</v>
      </c>
      <c r="L1863" s="817">
        <v>0</v>
      </c>
      <c r="M1863" s="817">
        <v>0</v>
      </c>
      <c r="N1863" s="814">
        <v>3</v>
      </c>
      <c r="O1863" s="818">
        <v>2</v>
      </c>
      <c r="P1863" s="817">
        <v>0</v>
      </c>
      <c r="Q1863" s="819"/>
      <c r="R1863" s="814">
        <v>2</v>
      </c>
      <c r="S1863" s="819">
        <v>0.66666666666666663</v>
      </c>
      <c r="T1863" s="818">
        <v>1.5</v>
      </c>
      <c r="U1863" s="820">
        <v>0.75</v>
      </c>
    </row>
    <row r="1864" spans="1:21" ht="14.45" customHeight="1" x14ac:dyDescent="0.2">
      <c r="A1864" s="813">
        <v>12</v>
      </c>
      <c r="B1864" s="814" t="s">
        <v>1740</v>
      </c>
      <c r="C1864" s="814" t="s">
        <v>1746</v>
      </c>
      <c r="D1864" s="815" t="s">
        <v>4046</v>
      </c>
      <c r="E1864" s="816" t="s">
        <v>1783</v>
      </c>
      <c r="F1864" s="814" t="s">
        <v>1741</v>
      </c>
      <c r="G1864" s="814" t="s">
        <v>2047</v>
      </c>
      <c r="H1864" s="814" t="s">
        <v>329</v>
      </c>
      <c r="I1864" s="814" t="s">
        <v>2048</v>
      </c>
      <c r="J1864" s="814" t="s">
        <v>2049</v>
      </c>
      <c r="K1864" s="814" t="s">
        <v>640</v>
      </c>
      <c r="L1864" s="817">
        <v>1036</v>
      </c>
      <c r="M1864" s="817">
        <v>1036</v>
      </c>
      <c r="N1864" s="814">
        <v>1</v>
      </c>
      <c r="O1864" s="818">
        <v>0.5</v>
      </c>
      <c r="P1864" s="817">
        <v>1036</v>
      </c>
      <c r="Q1864" s="819">
        <v>1</v>
      </c>
      <c r="R1864" s="814">
        <v>1</v>
      </c>
      <c r="S1864" s="819">
        <v>1</v>
      </c>
      <c r="T1864" s="818">
        <v>0.5</v>
      </c>
      <c r="U1864" s="820">
        <v>1</v>
      </c>
    </row>
    <row r="1865" spans="1:21" ht="14.45" customHeight="1" x14ac:dyDescent="0.2">
      <c r="A1865" s="813">
        <v>12</v>
      </c>
      <c r="B1865" s="814" t="s">
        <v>1740</v>
      </c>
      <c r="C1865" s="814" t="s">
        <v>1746</v>
      </c>
      <c r="D1865" s="815" t="s">
        <v>4046</v>
      </c>
      <c r="E1865" s="816" t="s">
        <v>1783</v>
      </c>
      <c r="F1865" s="814" t="s">
        <v>1741</v>
      </c>
      <c r="G1865" s="814" t="s">
        <v>2047</v>
      </c>
      <c r="H1865" s="814" t="s">
        <v>329</v>
      </c>
      <c r="I1865" s="814" t="s">
        <v>2050</v>
      </c>
      <c r="J1865" s="814" t="s">
        <v>2049</v>
      </c>
      <c r="K1865" s="814" t="s">
        <v>2051</v>
      </c>
      <c r="L1865" s="817">
        <v>2071.9899999999998</v>
      </c>
      <c r="M1865" s="817">
        <v>6215.9699999999993</v>
      </c>
      <c r="N1865" s="814">
        <v>3</v>
      </c>
      <c r="O1865" s="818">
        <v>3</v>
      </c>
      <c r="P1865" s="817">
        <v>4143.9799999999996</v>
      </c>
      <c r="Q1865" s="819">
        <v>0.66666666666666663</v>
      </c>
      <c r="R1865" s="814">
        <v>2</v>
      </c>
      <c r="S1865" s="819">
        <v>0.66666666666666663</v>
      </c>
      <c r="T1865" s="818">
        <v>2</v>
      </c>
      <c r="U1865" s="820">
        <v>0.66666666666666663</v>
      </c>
    </row>
    <row r="1866" spans="1:21" ht="14.45" customHeight="1" x14ac:dyDescent="0.2">
      <c r="A1866" s="813">
        <v>12</v>
      </c>
      <c r="B1866" s="814" t="s">
        <v>1740</v>
      </c>
      <c r="C1866" s="814" t="s">
        <v>1746</v>
      </c>
      <c r="D1866" s="815" t="s">
        <v>4046</v>
      </c>
      <c r="E1866" s="816" t="s">
        <v>1783</v>
      </c>
      <c r="F1866" s="814" t="s">
        <v>1741</v>
      </c>
      <c r="G1866" s="814" t="s">
        <v>2047</v>
      </c>
      <c r="H1866" s="814" t="s">
        <v>647</v>
      </c>
      <c r="I1866" s="814" t="s">
        <v>2889</v>
      </c>
      <c r="J1866" s="814" t="s">
        <v>2054</v>
      </c>
      <c r="K1866" s="814" t="s">
        <v>2051</v>
      </c>
      <c r="L1866" s="817">
        <v>3086.53</v>
      </c>
      <c r="M1866" s="817">
        <v>3086.53</v>
      </c>
      <c r="N1866" s="814">
        <v>1</v>
      </c>
      <c r="O1866" s="818">
        <v>1</v>
      </c>
      <c r="P1866" s="817"/>
      <c r="Q1866" s="819">
        <v>0</v>
      </c>
      <c r="R1866" s="814"/>
      <c r="S1866" s="819">
        <v>0</v>
      </c>
      <c r="T1866" s="818"/>
      <c r="U1866" s="820">
        <v>0</v>
      </c>
    </row>
    <row r="1867" spans="1:21" ht="14.45" customHeight="1" x14ac:dyDescent="0.2">
      <c r="A1867" s="813">
        <v>12</v>
      </c>
      <c r="B1867" s="814" t="s">
        <v>1740</v>
      </c>
      <c r="C1867" s="814" t="s">
        <v>1746</v>
      </c>
      <c r="D1867" s="815" t="s">
        <v>4046</v>
      </c>
      <c r="E1867" s="816" t="s">
        <v>1783</v>
      </c>
      <c r="F1867" s="814" t="s">
        <v>1741</v>
      </c>
      <c r="G1867" s="814" t="s">
        <v>1796</v>
      </c>
      <c r="H1867" s="814" t="s">
        <v>329</v>
      </c>
      <c r="I1867" s="814" t="s">
        <v>2055</v>
      </c>
      <c r="J1867" s="814" t="s">
        <v>2056</v>
      </c>
      <c r="K1867" s="814" t="s">
        <v>2057</v>
      </c>
      <c r="L1867" s="817">
        <v>33.44</v>
      </c>
      <c r="M1867" s="817">
        <v>501.59999999999997</v>
      </c>
      <c r="N1867" s="814">
        <v>15</v>
      </c>
      <c r="O1867" s="818">
        <v>13.5</v>
      </c>
      <c r="P1867" s="817">
        <v>300.95999999999998</v>
      </c>
      <c r="Q1867" s="819">
        <v>0.6</v>
      </c>
      <c r="R1867" s="814">
        <v>9</v>
      </c>
      <c r="S1867" s="819">
        <v>0.6</v>
      </c>
      <c r="T1867" s="818">
        <v>9</v>
      </c>
      <c r="U1867" s="820">
        <v>0.66666666666666663</v>
      </c>
    </row>
    <row r="1868" spans="1:21" ht="14.45" customHeight="1" x14ac:dyDescent="0.2">
      <c r="A1868" s="813">
        <v>12</v>
      </c>
      <c r="B1868" s="814" t="s">
        <v>1740</v>
      </c>
      <c r="C1868" s="814" t="s">
        <v>1746</v>
      </c>
      <c r="D1868" s="815" t="s">
        <v>4046</v>
      </c>
      <c r="E1868" s="816" t="s">
        <v>1783</v>
      </c>
      <c r="F1868" s="814" t="s">
        <v>1741</v>
      </c>
      <c r="G1868" s="814" t="s">
        <v>1796</v>
      </c>
      <c r="H1868" s="814" t="s">
        <v>329</v>
      </c>
      <c r="I1868" s="814" t="s">
        <v>2740</v>
      </c>
      <c r="J1868" s="814" t="s">
        <v>2056</v>
      </c>
      <c r="K1868" s="814" t="s">
        <v>2741</v>
      </c>
      <c r="L1868" s="817">
        <v>66.88</v>
      </c>
      <c r="M1868" s="817">
        <v>267.52</v>
      </c>
      <c r="N1868" s="814">
        <v>4</v>
      </c>
      <c r="O1868" s="818">
        <v>4</v>
      </c>
      <c r="P1868" s="817">
        <v>66.88</v>
      </c>
      <c r="Q1868" s="819">
        <v>0.25</v>
      </c>
      <c r="R1868" s="814">
        <v>1</v>
      </c>
      <c r="S1868" s="819">
        <v>0.25</v>
      </c>
      <c r="T1868" s="818">
        <v>1</v>
      </c>
      <c r="U1868" s="820">
        <v>0.25</v>
      </c>
    </row>
    <row r="1869" spans="1:21" ht="14.45" customHeight="1" x14ac:dyDescent="0.2">
      <c r="A1869" s="813">
        <v>12</v>
      </c>
      <c r="B1869" s="814" t="s">
        <v>1740</v>
      </c>
      <c r="C1869" s="814" t="s">
        <v>1746</v>
      </c>
      <c r="D1869" s="815" t="s">
        <v>4046</v>
      </c>
      <c r="E1869" s="816" t="s">
        <v>1783</v>
      </c>
      <c r="F1869" s="814" t="s">
        <v>1741</v>
      </c>
      <c r="G1869" s="814" t="s">
        <v>1796</v>
      </c>
      <c r="H1869" s="814" t="s">
        <v>329</v>
      </c>
      <c r="I1869" s="814" t="s">
        <v>1797</v>
      </c>
      <c r="J1869" s="814" t="s">
        <v>1798</v>
      </c>
      <c r="K1869" s="814" t="s">
        <v>1799</v>
      </c>
      <c r="L1869" s="817">
        <v>59.56</v>
      </c>
      <c r="M1869" s="817">
        <v>357.36</v>
      </c>
      <c r="N1869" s="814">
        <v>6</v>
      </c>
      <c r="O1869" s="818">
        <v>4.5</v>
      </c>
      <c r="P1869" s="817">
        <v>119.12</v>
      </c>
      <c r="Q1869" s="819">
        <v>0.33333333333333331</v>
      </c>
      <c r="R1869" s="814">
        <v>2</v>
      </c>
      <c r="S1869" s="819">
        <v>0.33333333333333331</v>
      </c>
      <c r="T1869" s="818">
        <v>1</v>
      </c>
      <c r="U1869" s="820">
        <v>0.22222222222222221</v>
      </c>
    </row>
    <row r="1870" spans="1:21" ht="14.45" customHeight="1" x14ac:dyDescent="0.2">
      <c r="A1870" s="813">
        <v>12</v>
      </c>
      <c r="B1870" s="814" t="s">
        <v>1740</v>
      </c>
      <c r="C1870" s="814" t="s">
        <v>1746</v>
      </c>
      <c r="D1870" s="815" t="s">
        <v>4046</v>
      </c>
      <c r="E1870" s="816" t="s">
        <v>1783</v>
      </c>
      <c r="F1870" s="814" t="s">
        <v>1741</v>
      </c>
      <c r="G1870" s="814" t="s">
        <v>3784</v>
      </c>
      <c r="H1870" s="814" t="s">
        <v>329</v>
      </c>
      <c r="I1870" s="814" t="s">
        <v>3785</v>
      </c>
      <c r="J1870" s="814" t="s">
        <v>3786</v>
      </c>
      <c r="K1870" s="814" t="s">
        <v>3787</v>
      </c>
      <c r="L1870" s="817">
        <v>60.39</v>
      </c>
      <c r="M1870" s="817">
        <v>181.17000000000002</v>
      </c>
      <c r="N1870" s="814">
        <v>3</v>
      </c>
      <c r="O1870" s="818">
        <v>1</v>
      </c>
      <c r="P1870" s="817"/>
      <c r="Q1870" s="819">
        <v>0</v>
      </c>
      <c r="R1870" s="814"/>
      <c r="S1870" s="819">
        <v>0</v>
      </c>
      <c r="T1870" s="818"/>
      <c r="U1870" s="820">
        <v>0</v>
      </c>
    </row>
    <row r="1871" spans="1:21" ht="14.45" customHeight="1" x14ac:dyDescent="0.2">
      <c r="A1871" s="813">
        <v>12</v>
      </c>
      <c r="B1871" s="814" t="s">
        <v>1740</v>
      </c>
      <c r="C1871" s="814" t="s">
        <v>1746</v>
      </c>
      <c r="D1871" s="815" t="s">
        <v>4046</v>
      </c>
      <c r="E1871" s="816" t="s">
        <v>1783</v>
      </c>
      <c r="F1871" s="814" t="s">
        <v>1741</v>
      </c>
      <c r="G1871" s="814" t="s">
        <v>2353</v>
      </c>
      <c r="H1871" s="814" t="s">
        <v>329</v>
      </c>
      <c r="I1871" s="814" t="s">
        <v>2365</v>
      </c>
      <c r="J1871" s="814" t="s">
        <v>2366</v>
      </c>
      <c r="K1871" s="814" t="s">
        <v>2358</v>
      </c>
      <c r="L1871" s="817">
        <v>0</v>
      </c>
      <c r="M1871" s="817">
        <v>0</v>
      </c>
      <c r="N1871" s="814">
        <v>1</v>
      </c>
      <c r="O1871" s="818">
        <v>1</v>
      </c>
      <c r="P1871" s="817">
        <v>0</v>
      </c>
      <c r="Q1871" s="819"/>
      <c r="R1871" s="814">
        <v>1</v>
      </c>
      <c r="S1871" s="819">
        <v>1</v>
      </c>
      <c r="T1871" s="818">
        <v>1</v>
      </c>
      <c r="U1871" s="820">
        <v>1</v>
      </c>
    </row>
    <row r="1872" spans="1:21" ht="14.45" customHeight="1" x14ac:dyDescent="0.2">
      <c r="A1872" s="813">
        <v>12</v>
      </c>
      <c r="B1872" s="814" t="s">
        <v>1740</v>
      </c>
      <c r="C1872" s="814" t="s">
        <v>1746</v>
      </c>
      <c r="D1872" s="815" t="s">
        <v>4046</v>
      </c>
      <c r="E1872" s="816" t="s">
        <v>1783</v>
      </c>
      <c r="F1872" s="814" t="s">
        <v>1741</v>
      </c>
      <c r="G1872" s="814" t="s">
        <v>2063</v>
      </c>
      <c r="H1872" s="814" t="s">
        <v>647</v>
      </c>
      <c r="I1872" s="814" t="s">
        <v>1553</v>
      </c>
      <c r="J1872" s="814" t="s">
        <v>819</v>
      </c>
      <c r="K1872" s="814" t="s">
        <v>1554</v>
      </c>
      <c r="L1872" s="817">
        <v>44.86</v>
      </c>
      <c r="M1872" s="817">
        <v>44.86</v>
      </c>
      <c r="N1872" s="814">
        <v>1</v>
      </c>
      <c r="O1872" s="818">
        <v>0.5</v>
      </c>
      <c r="P1872" s="817"/>
      <c r="Q1872" s="819">
        <v>0</v>
      </c>
      <c r="R1872" s="814"/>
      <c r="S1872" s="819">
        <v>0</v>
      </c>
      <c r="T1872" s="818"/>
      <c r="U1872" s="820">
        <v>0</v>
      </c>
    </row>
    <row r="1873" spans="1:21" ht="14.45" customHeight="1" x14ac:dyDescent="0.2">
      <c r="A1873" s="813">
        <v>12</v>
      </c>
      <c r="B1873" s="814" t="s">
        <v>1740</v>
      </c>
      <c r="C1873" s="814" t="s">
        <v>1746</v>
      </c>
      <c r="D1873" s="815" t="s">
        <v>4046</v>
      </c>
      <c r="E1873" s="816" t="s">
        <v>1783</v>
      </c>
      <c r="F1873" s="814" t="s">
        <v>1741</v>
      </c>
      <c r="G1873" s="814" t="s">
        <v>2063</v>
      </c>
      <c r="H1873" s="814" t="s">
        <v>329</v>
      </c>
      <c r="I1873" s="814" t="s">
        <v>2064</v>
      </c>
      <c r="J1873" s="814" t="s">
        <v>2065</v>
      </c>
      <c r="K1873" s="814" t="s">
        <v>2066</v>
      </c>
      <c r="L1873" s="817">
        <v>149.55000000000001</v>
      </c>
      <c r="M1873" s="817">
        <v>149.55000000000001</v>
      </c>
      <c r="N1873" s="814">
        <v>1</v>
      </c>
      <c r="O1873" s="818">
        <v>1</v>
      </c>
      <c r="P1873" s="817"/>
      <c r="Q1873" s="819">
        <v>0</v>
      </c>
      <c r="R1873" s="814"/>
      <c r="S1873" s="819">
        <v>0</v>
      </c>
      <c r="T1873" s="818"/>
      <c r="U1873" s="820">
        <v>0</v>
      </c>
    </row>
    <row r="1874" spans="1:21" ht="14.45" customHeight="1" x14ac:dyDescent="0.2">
      <c r="A1874" s="813">
        <v>12</v>
      </c>
      <c r="B1874" s="814" t="s">
        <v>1740</v>
      </c>
      <c r="C1874" s="814" t="s">
        <v>1746</v>
      </c>
      <c r="D1874" s="815" t="s">
        <v>4046</v>
      </c>
      <c r="E1874" s="816" t="s">
        <v>1783</v>
      </c>
      <c r="F1874" s="814" t="s">
        <v>1741</v>
      </c>
      <c r="G1874" s="814" t="s">
        <v>2063</v>
      </c>
      <c r="H1874" s="814" t="s">
        <v>647</v>
      </c>
      <c r="I1874" s="814" t="s">
        <v>2067</v>
      </c>
      <c r="J1874" s="814" t="s">
        <v>819</v>
      </c>
      <c r="K1874" s="814" t="s">
        <v>2068</v>
      </c>
      <c r="L1874" s="817">
        <v>134.61000000000001</v>
      </c>
      <c r="M1874" s="817">
        <v>1884.5400000000002</v>
      </c>
      <c r="N1874" s="814">
        <v>14</v>
      </c>
      <c r="O1874" s="818">
        <v>13</v>
      </c>
      <c r="P1874" s="817">
        <v>1076.8800000000001</v>
      </c>
      <c r="Q1874" s="819">
        <v>0.5714285714285714</v>
      </c>
      <c r="R1874" s="814">
        <v>8</v>
      </c>
      <c r="S1874" s="819">
        <v>0.5714285714285714</v>
      </c>
      <c r="T1874" s="818">
        <v>7</v>
      </c>
      <c r="U1874" s="820">
        <v>0.53846153846153844</v>
      </c>
    </row>
    <row r="1875" spans="1:21" ht="14.45" customHeight="1" x14ac:dyDescent="0.2">
      <c r="A1875" s="813">
        <v>12</v>
      </c>
      <c r="B1875" s="814" t="s">
        <v>1740</v>
      </c>
      <c r="C1875" s="814" t="s">
        <v>1746</v>
      </c>
      <c r="D1875" s="815" t="s">
        <v>4046</v>
      </c>
      <c r="E1875" s="816" t="s">
        <v>1783</v>
      </c>
      <c r="F1875" s="814" t="s">
        <v>1741</v>
      </c>
      <c r="G1875" s="814" t="s">
        <v>1807</v>
      </c>
      <c r="H1875" s="814" t="s">
        <v>329</v>
      </c>
      <c r="I1875" s="814" t="s">
        <v>2072</v>
      </c>
      <c r="J1875" s="814" t="s">
        <v>2073</v>
      </c>
      <c r="K1875" s="814" t="s">
        <v>1810</v>
      </c>
      <c r="L1875" s="817">
        <v>659.9</v>
      </c>
      <c r="M1875" s="817">
        <v>1319.8</v>
      </c>
      <c r="N1875" s="814">
        <v>2</v>
      </c>
      <c r="O1875" s="818">
        <v>2</v>
      </c>
      <c r="P1875" s="817">
        <v>659.9</v>
      </c>
      <c r="Q1875" s="819">
        <v>0.5</v>
      </c>
      <c r="R1875" s="814">
        <v>1</v>
      </c>
      <c r="S1875" s="819">
        <v>0.5</v>
      </c>
      <c r="T1875" s="818">
        <v>1</v>
      </c>
      <c r="U1875" s="820">
        <v>0.5</v>
      </c>
    </row>
    <row r="1876" spans="1:21" ht="14.45" customHeight="1" x14ac:dyDescent="0.2">
      <c r="A1876" s="813">
        <v>12</v>
      </c>
      <c r="B1876" s="814" t="s">
        <v>1740</v>
      </c>
      <c r="C1876" s="814" t="s">
        <v>1746</v>
      </c>
      <c r="D1876" s="815" t="s">
        <v>4046</v>
      </c>
      <c r="E1876" s="816" t="s">
        <v>1783</v>
      </c>
      <c r="F1876" s="814" t="s">
        <v>1741</v>
      </c>
      <c r="G1876" s="814" t="s">
        <v>1807</v>
      </c>
      <c r="H1876" s="814" t="s">
        <v>647</v>
      </c>
      <c r="I1876" s="814" t="s">
        <v>1808</v>
      </c>
      <c r="J1876" s="814" t="s">
        <v>1809</v>
      </c>
      <c r="K1876" s="814" t="s">
        <v>1810</v>
      </c>
      <c r="L1876" s="817">
        <v>659.9</v>
      </c>
      <c r="M1876" s="817">
        <v>7258.9</v>
      </c>
      <c r="N1876" s="814">
        <v>11</v>
      </c>
      <c r="O1876" s="818">
        <v>10</v>
      </c>
      <c r="P1876" s="817">
        <v>3959.4</v>
      </c>
      <c r="Q1876" s="819">
        <v>0.54545454545454553</v>
      </c>
      <c r="R1876" s="814">
        <v>6</v>
      </c>
      <c r="S1876" s="819">
        <v>0.54545454545454541</v>
      </c>
      <c r="T1876" s="818">
        <v>5.5</v>
      </c>
      <c r="U1876" s="820">
        <v>0.55000000000000004</v>
      </c>
    </row>
    <row r="1877" spans="1:21" ht="14.45" customHeight="1" x14ac:dyDescent="0.2">
      <c r="A1877" s="813">
        <v>12</v>
      </c>
      <c r="B1877" s="814" t="s">
        <v>1740</v>
      </c>
      <c r="C1877" s="814" t="s">
        <v>1746</v>
      </c>
      <c r="D1877" s="815" t="s">
        <v>4046</v>
      </c>
      <c r="E1877" s="816" t="s">
        <v>1783</v>
      </c>
      <c r="F1877" s="814" t="s">
        <v>1741</v>
      </c>
      <c r="G1877" s="814" t="s">
        <v>2075</v>
      </c>
      <c r="H1877" s="814" t="s">
        <v>329</v>
      </c>
      <c r="I1877" s="814" t="s">
        <v>3788</v>
      </c>
      <c r="J1877" s="814" t="s">
        <v>2961</v>
      </c>
      <c r="K1877" s="814" t="s">
        <v>3789</v>
      </c>
      <c r="L1877" s="817">
        <v>237.31</v>
      </c>
      <c r="M1877" s="817">
        <v>237.31</v>
      </c>
      <c r="N1877" s="814">
        <v>1</v>
      </c>
      <c r="O1877" s="818">
        <v>1</v>
      </c>
      <c r="P1877" s="817"/>
      <c r="Q1877" s="819">
        <v>0</v>
      </c>
      <c r="R1877" s="814"/>
      <c r="S1877" s="819">
        <v>0</v>
      </c>
      <c r="T1877" s="818"/>
      <c r="U1877" s="820">
        <v>0</v>
      </c>
    </row>
    <row r="1878" spans="1:21" ht="14.45" customHeight="1" x14ac:dyDescent="0.2">
      <c r="A1878" s="813">
        <v>12</v>
      </c>
      <c r="B1878" s="814" t="s">
        <v>1740</v>
      </c>
      <c r="C1878" s="814" t="s">
        <v>1746</v>
      </c>
      <c r="D1878" s="815" t="s">
        <v>4046</v>
      </c>
      <c r="E1878" s="816" t="s">
        <v>1783</v>
      </c>
      <c r="F1878" s="814" t="s">
        <v>1741</v>
      </c>
      <c r="G1878" s="814" t="s">
        <v>3790</v>
      </c>
      <c r="H1878" s="814" t="s">
        <v>329</v>
      </c>
      <c r="I1878" s="814" t="s">
        <v>3791</v>
      </c>
      <c r="J1878" s="814" t="s">
        <v>3792</v>
      </c>
      <c r="K1878" s="814" t="s">
        <v>3793</v>
      </c>
      <c r="L1878" s="817">
        <v>83.82</v>
      </c>
      <c r="M1878" s="817">
        <v>83.82</v>
      </c>
      <c r="N1878" s="814">
        <v>1</v>
      </c>
      <c r="O1878" s="818">
        <v>1</v>
      </c>
      <c r="P1878" s="817"/>
      <c r="Q1878" s="819">
        <v>0</v>
      </c>
      <c r="R1878" s="814"/>
      <c r="S1878" s="819">
        <v>0</v>
      </c>
      <c r="T1878" s="818"/>
      <c r="U1878" s="820">
        <v>0</v>
      </c>
    </row>
    <row r="1879" spans="1:21" ht="14.45" customHeight="1" x14ac:dyDescent="0.2">
      <c r="A1879" s="813">
        <v>12</v>
      </c>
      <c r="B1879" s="814" t="s">
        <v>1740</v>
      </c>
      <c r="C1879" s="814" t="s">
        <v>1746</v>
      </c>
      <c r="D1879" s="815" t="s">
        <v>4046</v>
      </c>
      <c r="E1879" s="816" t="s">
        <v>1783</v>
      </c>
      <c r="F1879" s="814" t="s">
        <v>1741</v>
      </c>
      <c r="G1879" s="814" t="s">
        <v>3794</v>
      </c>
      <c r="H1879" s="814" t="s">
        <v>329</v>
      </c>
      <c r="I1879" s="814" t="s">
        <v>3795</v>
      </c>
      <c r="J1879" s="814" t="s">
        <v>3796</v>
      </c>
      <c r="K1879" s="814" t="s">
        <v>3797</v>
      </c>
      <c r="L1879" s="817">
        <v>50.89</v>
      </c>
      <c r="M1879" s="817">
        <v>50.89</v>
      </c>
      <c r="N1879" s="814">
        <v>1</v>
      </c>
      <c r="O1879" s="818">
        <v>0.5</v>
      </c>
      <c r="P1879" s="817"/>
      <c r="Q1879" s="819">
        <v>0</v>
      </c>
      <c r="R1879" s="814"/>
      <c r="S1879" s="819">
        <v>0</v>
      </c>
      <c r="T1879" s="818"/>
      <c r="U1879" s="820">
        <v>0</v>
      </c>
    </row>
    <row r="1880" spans="1:21" ht="14.45" customHeight="1" x14ac:dyDescent="0.2">
      <c r="A1880" s="813">
        <v>12</v>
      </c>
      <c r="B1880" s="814" t="s">
        <v>1740</v>
      </c>
      <c r="C1880" s="814" t="s">
        <v>1746</v>
      </c>
      <c r="D1880" s="815" t="s">
        <v>4046</v>
      </c>
      <c r="E1880" s="816" t="s">
        <v>1783</v>
      </c>
      <c r="F1880" s="814" t="s">
        <v>1741</v>
      </c>
      <c r="G1880" s="814" t="s">
        <v>3798</v>
      </c>
      <c r="H1880" s="814" t="s">
        <v>329</v>
      </c>
      <c r="I1880" s="814" t="s">
        <v>3799</v>
      </c>
      <c r="J1880" s="814" t="s">
        <v>3800</v>
      </c>
      <c r="K1880" s="814" t="s">
        <v>3801</v>
      </c>
      <c r="L1880" s="817">
        <v>98.2</v>
      </c>
      <c r="M1880" s="817">
        <v>98.2</v>
      </c>
      <c r="N1880" s="814">
        <v>1</v>
      </c>
      <c r="O1880" s="818">
        <v>0.5</v>
      </c>
      <c r="P1880" s="817"/>
      <c r="Q1880" s="819">
        <v>0</v>
      </c>
      <c r="R1880" s="814"/>
      <c r="S1880" s="819">
        <v>0</v>
      </c>
      <c r="T1880" s="818"/>
      <c r="U1880" s="820">
        <v>0</v>
      </c>
    </row>
    <row r="1881" spans="1:21" ht="14.45" customHeight="1" x14ac:dyDescent="0.2">
      <c r="A1881" s="813">
        <v>12</v>
      </c>
      <c r="B1881" s="814" t="s">
        <v>1740</v>
      </c>
      <c r="C1881" s="814" t="s">
        <v>1746</v>
      </c>
      <c r="D1881" s="815" t="s">
        <v>4046</v>
      </c>
      <c r="E1881" s="816" t="s">
        <v>1783</v>
      </c>
      <c r="F1881" s="814" t="s">
        <v>1741</v>
      </c>
      <c r="G1881" s="814" t="s">
        <v>2564</v>
      </c>
      <c r="H1881" s="814" t="s">
        <v>329</v>
      </c>
      <c r="I1881" s="814" t="s">
        <v>3802</v>
      </c>
      <c r="J1881" s="814" t="s">
        <v>1107</v>
      </c>
      <c r="K1881" s="814" t="s">
        <v>3803</v>
      </c>
      <c r="L1881" s="817">
        <v>33.4</v>
      </c>
      <c r="M1881" s="817">
        <v>33.4</v>
      </c>
      <c r="N1881" s="814">
        <v>1</v>
      </c>
      <c r="O1881" s="818">
        <v>0.5</v>
      </c>
      <c r="P1881" s="817"/>
      <c r="Q1881" s="819">
        <v>0</v>
      </c>
      <c r="R1881" s="814"/>
      <c r="S1881" s="819">
        <v>0</v>
      </c>
      <c r="T1881" s="818"/>
      <c r="U1881" s="820">
        <v>0</v>
      </c>
    </row>
    <row r="1882" spans="1:21" ht="14.45" customHeight="1" x14ac:dyDescent="0.2">
      <c r="A1882" s="813">
        <v>12</v>
      </c>
      <c r="B1882" s="814" t="s">
        <v>1740</v>
      </c>
      <c r="C1882" s="814" t="s">
        <v>1746</v>
      </c>
      <c r="D1882" s="815" t="s">
        <v>4046</v>
      </c>
      <c r="E1882" s="816" t="s">
        <v>1783</v>
      </c>
      <c r="F1882" s="814" t="s">
        <v>1741</v>
      </c>
      <c r="G1882" s="814" t="s">
        <v>2079</v>
      </c>
      <c r="H1882" s="814" t="s">
        <v>329</v>
      </c>
      <c r="I1882" s="814" t="s">
        <v>2083</v>
      </c>
      <c r="J1882" s="814" t="s">
        <v>2081</v>
      </c>
      <c r="K1882" s="814" t="s">
        <v>2084</v>
      </c>
      <c r="L1882" s="817">
        <v>112.35</v>
      </c>
      <c r="M1882" s="817">
        <v>224.7</v>
      </c>
      <c r="N1882" s="814">
        <v>2</v>
      </c>
      <c r="O1882" s="818">
        <v>1</v>
      </c>
      <c r="P1882" s="817">
        <v>224.7</v>
      </c>
      <c r="Q1882" s="819">
        <v>1</v>
      </c>
      <c r="R1882" s="814">
        <v>2</v>
      </c>
      <c r="S1882" s="819">
        <v>1</v>
      </c>
      <c r="T1882" s="818">
        <v>1</v>
      </c>
      <c r="U1882" s="820">
        <v>1</v>
      </c>
    </row>
    <row r="1883" spans="1:21" ht="14.45" customHeight="1" x14ac:dyDescent="0.2">
      <c r="A1883" s="813">
        <v>12</v>
      </c>
      <c r="B1883" s="814" t="s">
        <v>1740</v>
      </c>
      <c r="C1883" s="814" t="s">
        <v>1746</v>
      </c>
      <c r="D1883" s="815" t="s">
        <v>4046</v>
      </c>
      <c r="E1883" s="816" t="s">
        <v>1783</v>
      </c>
      <c r="F1883" s="814" t="s">
        <v>1741</v>
      </c>
      <c r="G1883" s="814" t="s">
        <v>1830</v>
      </c>
      <c r="H1883" s="814" t="s">
        <v>647</v>
      </c>
      <c r="I1883" s="814" t="s">
        <v>1831</v>
      </c>
      <c r="J1883" s="814" t="s">
        <v>1702</v>
      </c>
      <c r="K1883" s="814" t="s">
        <v>1137</v>
      </c>
      <c r="L1883" s="817">
        <v>80.53</v>
      </c>
      <c r="M1883" s="817">
        <v>80.53</v>
      </c>
      <c r="N1883" s="814">
        <v>1</v>
      </c>
      <c r="O1883" s="818">
        <v>0.5</v>
      </c>
      <c r="P1883" s="817"/>
      <c r="Q1883" s="819">
        <v>0</v>
      </c>
      <c r="R1883" s="814"/>
      <c r="S1883" s="819">
        <v>0</v>
      </c>
      <c r="T1883" s="818"/>
      <c r="U1883" s="820">
        <v>0</v>
      </c>
    </row>
    <row r="1884" spans="1:21" ht="14.45" customHeight="1" x14ac:dyDescent="0.2">
      <c r="A1884" s="813">
        <v>12</v>
      </c>
      <c r="B1884" s="814" t="s">
        <v>1740</v>
      </c>
      <c r="C1884" s="814" t="s">
        <v>1746</v>
      </c>
      <c r="D1884" s="815" t="s">
        <v>4046</v>
      </c>
      <c r="E1884" s="816" t="s">
        <v>1783</v>
      </c>
      <c r="F1884" s="814" t="s">
        <v>1741</v>
      </c>
      <c r="G1884" s="814" t="s">
        <v>2095</v>
      </c>
      <c r="H1884" s="814" t="s">
        <v>329</v>
      </c>
      <c r="I1884" s="814" t="s">
        <v>2096</v>
      </c>
      <c r="J1884" s="814" t="s">
        <v>2097</v>
      </c>
      <c r="K1884" s="814" t="s">
        <v>2098</v>
      </c>
      <c r="L1884" s="817">
        <v>1392.75</v>
      </c>
      <c r="M1884" s="817">
        <v>5571</v>
      </c>
      <c r="N1884" s="814">
        <v>4</v>
      </c>
      <c r="O1884" s="818">
        <v>4</v>
      </c>
      <c r="P1884" s="817">
        <v>1392.75</v>
      </c>
      <c r="Q1884" s="819">
        <v>0.25</v>
      </c>
      <c r="R1884" s="814">
        <v>1</v>
      </c>
      <c r="S1884" s="819">
        <v>0.25</v>
      </c>
      <c r="T1884" s="818">
        <v>1</v>
      </c>
      <c r="U1884" s="820">
        <v>0.25</v>
      </c>
    </row>
    <row r="1885" spans="1:21" ht="14.45" customHeight="1" x14ac:dyDescent="0.2">
      <c r="A1885" s="813">
        <v>12</v>
      </c>
      <c r="B1885" s="814" t="s">
        <v>1740</v>
      </c>
      <c r="C1885" s="814" t="s">
        <v>1746</v>
      </c>
      <c r="D1885" s="815" t="s">
        <v>4046</v>
      </c>
      <c r="E1885" s="816" t="s">
        <v>1783</v>
      </c>
      <c r="F1885" s="814" t="s">
        <v>1741</v>
      </c>
      <c r="G1885" s="814" t="s">
        <v>2107</v>
      </c>
      <c r="H1885" s="814" t="s">
        <v>329</v>
      </c>
      <c r="I1885" s="814" t="s">
        <v>2108</v>
      </c>
      <c r="J1885" s="814" t="s">
        <v>2109</v>
      </c>
      <c r="K1885" s="814" t="s">
        <v>2110</v>
      </c>
      <c r="L1885" s="817">
        <v>2030.55</v>
      </c>
      <c r="M1885" s="817">
        <v>2030.55</v>
      </c>
      <c r="N1885" s="814">
        <v>1</v>
      </c>
      <c r="O1885" s="818">
        <v>1</v>
      </c>
      <c r="P1885" s="817"/>
      <c r="Q1885" s="819">
        <v>0</v>
      </c>
      <c r="R1885" s="814"/>
      <c r="S1885" s="819">
        <v>0</v>
      </c>
      <c r="T1885" s="818"/>
      <c r="U1885" s="820">
        <v>0</v>
      </c>
    </row>
    <row r="1886" spans="1:21" ht="14.45" customHeight="1" x14ac:dyDescent="0.2">
      <c r="A1886" s="813">
        <v>12</v>
      </c>
      <c r="B1886" s="814" t="s">
        <v>1740</v>
      </c>
      <c r="C1886" s="814" t="s">
        <v>1746</v>
      </c>
      <c r="D1886" s="815" t="s">
        <v>4046</v>
      </c>
      <c r="E1886" s="816" t="s">
        <v>1783</v>
      </c>
      <c r="F1886" s="814" t="s">
        <v>1741</v>
      </c>
      <c r="G1886" s="814" t="s">
        <v>1800</v>
      </c>
      <c r="H1886" s="814" t="s">
        <v>647</v>
      </c>
      <c r="I1886" s="814" t="s">
        <v>1591</v>
      </c>
      <c r="J1886" s="814" t="s">
        <v>1213</v>
      </c>
      <c r="K1886" s="814" t="s">
        <v>1592</v>
      </c>
      <c r="L1886" s="817">
        <v>154.36000000000001</v>
      </c>
      <c r="M1886" s="817">
        <v>926.16000000000008</v>
      </c>
      <c r="N1886" s="814">
        <v>6</v>
      </c>
      <c r="O1886" s="818">
        <v>5</v>
      </c>
      <c r="P1886" s="817">
        <v>617.44000000000005</v>
      </c>
      <c r="Q1886" s="819">
        <v>0.66666666666666663</v>
      </c>
      <c r="R1886" s="814">
        <v>4</v>
      </c>
      <c r="S1886" s="819">
        <v>0.66666666666666663</v>
      </c>
      <c r="T1886" s="818">
        <v>3.5</v>
      </c>
      <c r="U1886" s="820">
        <v>0.7</v>
      </c>
    </row>
    <row r="1887" spans="1:21" ht="14.45" customHeight="1" x14ac:dyDescent="0.2">
      <c r="A1887" s="813">
        <v>12</v>
      </c>
      <c r="B1887" s="814" t="s">
        <v>1740</v>
      </c>
      <c r="C1887" s="814" t="s">
        <v>1746</v>
      </c>
      <c r="D1887" s="815" t="s">
        <v>4046</v>
      </c>
      <c r="E1887" s="816" t="s">
        <v>1783</v>
      </c>
      <c r="F1887" s="814" t="s">
        <v>1741</v>
      </c>
      <c r="G1887" s="814" t="s">
        <v>1800</v>
      </c>
      <c r="H1887" s="814" t="s">
        <v>329</v>
      </c>
      <c r="I1887" s="814" t="s">
        <v>1811</v>
      </c>
      <c r="J1887" s="814" t="s">
        <v>1213</v>
      </c>
      <c r="K1887" s="814" t="s">
        <v>1812</v>
      </c>
      <c r="L1887" s="817">
        <v>225.06</v>
      </c>
      <c r="M1887" s="817">
        <v>3600.96</v>
      </c>
      <c r="N1887" s="814">
        <v>16</v>
      </c>
      <c r="O1887" s="818">
        <v>12</v>
      </c>
      <c r="P1887" s="817">
        <v>2475.66</v>
      </c>
      <c r="Q1887" s="819">
        <v>0.6875</v>
      </c>
      <c r="R1887" s="814">
        <v>11</v>
      </c>
      <c r="S1887" s="819">
        <v>0.6875</v>
      </c>
      <c r="T1887" s="818">
        <v>8.5</v>
      </c>
      <c r="U1887" s="820">
        <v>0.70833333333333337</v>
      </c>
    </row>
    <row r="1888" spans="1:21" ht="14.45" customHeight="1" x14ac:dyDescent="0.2">
      <c r="A1888" s="813">
        <v>12</v>
      </c>
      <c r="B1888" s="814" t="s">
        <v>1740</v>
      </c>
      <c r="C1888" s="814" t="s">
        <v>1746</v>
      </c>
      <c r="D1888" s="815" t="s">
        <v>4046</v>
      </c>
      <c r="E1888" s="816" t="s">
        <v>1783</v>
      </c>
      <c r="F1888" s="814" t="s">
        <v>1741</v>
      </c>
      <c r="G1888" s="814" t="s">
        <v>2118</v>
      </c>
      <c r="H1888" s="814" t="s">
        <v>329</v>
      </c>
      <c r="I1888" s="814" t="s">
        <v>2119</v>
      </c>
      <c r="J1888" s="814" t="s">
        <v>2120</v>
      </c>
      <c r="K1888" s="814" t="s">
        <v>2121</v>
      </c>
      <c r="L1888" s="817">
        <v>121.92</v>
      </c>
      <c r="M1888" s="817">
        <v>853.43999999999994</v>
      </c>
      <c r="N1888" s="814">
        <v>7</v>
      </c>
      <c r="O1888" s="818">
        <v>1</v>
      </c>
      <c r="P1888" s="817"/>
      <c r="Q1888" s="819">
        <v>0</v>
      </c>
      <c r="R1888" s="814"/>
      <c r="S1888" s="819">
        <v>0</v>
      </c>
      <c r="T1888" s="818"/>
      <c r="U1888" s="820">
        <v>0</v>
      </c>
    </row>
    <row r="1889" spans="1:21" ht="14.45" customHeight="1" x14ac:dyDescent="0.2">
      <c r="A1889" s="813">
        <v>12</v>
      </c>
      <c r="B1889" s="814" t="s">
        <v>1740</v>
      </c>
      <c r="C1889" s="814" t="s">
        <v>1746</v>
      </c>
      <c r="D1889" s="815" t="s">
        <v>4046</v>
      </c>
      <c r="E1889" s="816" t="s">
        <v>1783</v>
      </c>
      <c r="F1889" s="814" t="s">
        <v>1741</v>
      </c>
      <c r="G1889" s="814" t="s">
        <v>2118</v>
      </c>
      <c r="H1889" s="814" t="s">
        <v>329</v>
      </c>
      <c r="I1889" s="814" t="s">
        <v>2122</v>
      </c>
      <c r="J1889" s="814" t="s">
        <v>2120</v>
      </c>
      <c r="K1889" s="814" t="s">
        <v>2121</v>
      </c>
      <c r="L1889" s="817">
        <v>121.92</v>
      </c>
      <c r="M1889" s="817">
        <v>731.52</v>
      </c>
      <c r="N1889" s="814">
        <v>6</v>
      </c>
      <c r="O1889" s="818">
        <v>0.5</v>
      </c>
      <c r="P1889" s="817"/>
      <c r="Q1889" s="819">
        <v>0</v>
      </c>
      <c r="R1889" s="814"/>
      <c r="S1889" s="819">
        <v>0</v>
      </c>
      <c r="T1889" s="818"/>
      <c r="U1889" s="820">
        <v>0</v>
      </c>
    </row>
    <row r="1890" spans="1:21" ht="14.45" customHeight="1" x14ac:dyDescent="0.2">
      <c r="A1890" s="813">
        <v>12</v>
      </c>
      <c r="B1890" s="814" t="s">
        <v>1740</v>
      </c>
      <c r="C1890" s="814" t="s">
        <v>1746</v>
      </c>
      <c r="D1890" s="815" t="s">
        <v>4046</v>
      </c>
      <c r="E1890" s="816" t="s">
        <v>1783</v>
      </c>
      <c r="F1890" s="814" t="s">
        <v>1743</v>
      </c>
      <c r="G1890" s="814" t="s">
        <v>2608</v>
      </c>
      <c r="H1890" s="814" t="s">
        <v>329</v>
      </c>
      <c r="I1890" s="814" t="s">
        <v>3804</v>
      </c>
      <c r="J1890" s="814" t="s">
        <v>3805</v>
      </c>
      <c r="K1890" s="814" t="s">
        <v>3806</v>
      </c>
      <c r="L1890" s="817">
        <v>2299.4499999999998</v>
      </c>
      <c r="M1890" s="817">
        <v>6898.3499999999995</v>
      </c>
      <c r="N1890" s="814">
        <v>3</v>
      </c>
      <c r="O1890" s="818">
        <v>1</v>
      </c>
      <c r="P1890" s="817"/>
      <c r="Q1890" s="819">
        <v>0</v>
      </c>
      <c r="R1890" s="814"/>
      <c r="S1890" s="819">
        <v>0</v>
      </c>
      <c r="T1890" s="818"/>
      <c r="U1890" s="820">
        <v>0</v>
      </c>
    </row>
    <row r="1891" spans="1:21" ht="14.45" customHeight="1" x14ac:dyDescent="0.2">
      <c r="A1891" s="813">
        <v>12</v>
      </c>
      <c r="B1891" s="814" t="s">
        <v>1740</v>
      </c>
      <c r="C1891" s="814" t="s">
        <v>1746</v>
      </c>
      <c r="D1891" s="815" t="s">
        <v>4046</v>
      </c>
      <c r="E1891" s="816" t="s">
        <v>1783</v>
      </c>
      <c r="F1891" s="814" t="s">
        <v>1743</v>
      </c>
      <c r="G1891" s="814" t="s">
        <v>1787</v>
      </c>
      <c r="H1891" s="814" t="s">
        <v>329</v>
      </c>
      <c r="I1891" s="814" t="s">
        <v>1788</v>
      </c>
      <c r="J1891" s="814" t="s">
        <v>1789</v>
      </c>
      <c r="K1891" s="814" t="s">
        <v>1790</v>
      </c>
      <c r="L1891" s="817">
        <v>168.55</v>
      </c>
      <c r="M1891" s="817">
        <v>3876.6500000000005</v>
      </c>
      <c r="N1891" s="814">
        <v>23</v>
      </c>
      <c r="O1891" s="818">
        <v>2</v>
      </c>
      <c r="P1891" s="817"/>
      <c r="Q1891" s="819">
        <v>0</v>
      </c>
      <c r="R1891" s="814"/>
      <c r="S1891" s="819">
        <v>0</v>
      </c>
      <c r="T1891" s="818"/>
      <c r="U1891" s="820">
        <v>0</v>
      </c>
    </row>
    <row r="1892" spans="1:21" ht="14.45" customHeight="1" x14ac:dyDescent="0.2">
      <c r="A1892" s="813">
        <v>12</v>
      </c>
      <c r="B1892" s="814" t="s">
        <v>1740</v>
      </c>
      <c r="C1892" s="814" t="s">
        <v>1746</v>
      </c>
      <c r="D1892" s="815" t="s">
        <v>4046</v>
      </c>
      <c r="E1892" s="816" t="s">
        <v>1783</v>
      </c>
      <c r="F1892" s="814" t="s">
        <v>1743</v>
      </c>
      <c r="G1892" s="814" t="s">
        <v>1787</v>
      </c>
      <c r="H1892" s="814" t="s">
        <v>329</v>
      </c>
      <c r="I1892" s="814" t="s">
        <v>2834</v>
      </c>
      <c r="J1892" s="814" t="s">
        <v>2160</v>
      </c>
      <c r="K1892" s="814" t="s">
        <v>2835</v>
      </c>
      <c r="L1892" s="817">
        <v>1483.5</v>
      </c>
      <c r="M1892" s="817">
        <v>31153.5</v>
      </c>
      <c r="N1892" s="814">
        <v>21</v>
      </c>
      <c r="O1892" s="818">
        <v>1</v>
      </c>
      <c r="P1892" s="817">
        <v>31153.5</v>
      </c>
      <c r="Q1892" s="819">
        <v>1</v>
      </c>
      <c r="R1892" s="814">
        <v>21</v>
      </c>
      <c r="S1892" s="819">
        <v>1</v>
      </c>
      <c r="T1892" s="818">
        <v>1</v>
      </c>
      <c r="U1892" s="820">
        <v>1</v>
      </c>
    </row>
    <row r="1893" spans="1:21" ht="14.45" customHeight="1" x14ac:dyDescent="0.2">
      <c r="A1893" s="813">
        <v>12</v>
      </c>
      <c r="B1893" s="814" t="s">
        <v>1740</v>
      </c>
      <c r="C1893" s="814" t="s">
        <v>1746</v>
      </c>
      <c r="D1893" s="815" t="s">
        <v>4046</v>
      </c>
      <c r="E1893" s="816" t="s">
        <v>1783</v>
      </c>
      <c r="F1893" s="814" t="s">
        <v>1743</v>
      </c>
      <c r="G1893" s="814" t="s">
        <v>1787</v>
      </c>
      <c r="H1893" s="814" t="s">
        <v>329</v>
      </c>
      <c r="I1893" s="814" t="s">
        <v>3419</v>
      </c>
      <c r="J1893" s="814" t="s">
        <v>3420</v>
      </c>
      <c r="K1893" s="814" t="s">
        <v>3421</v>
      </c>
      <c r="L1893" s="817">
        <v>288.81</v>
      </c>
      <c r="M1893" s="817">
        <v>1155.24</v>
      </c>
      <c r="N1893" s="814">
        <v>4</v>
      </c>
      <c r="O1893" s="818">
        <v>1</v>
      </c>
      <c r="P1893" s="817"/>
      <c r="Q1893" s="819">
        <v>0</v>
      </c>
      <c r="R1893" s="814"/>
      <c r="S1893" s="819">
        <v>0</v>
      </c>
      <c r="T1893" s="818"/>
      <c r="U1893" s="820">
        <v>0</v>
      </c>
    </row>
    <row r="1894" spans="1:21" ht="14.45" customHeight="1" x14ac:dyDescent="0.2">
      <c r="A1894" s="813">
        <v>12</v>
      </c>
      <c r="B1894" s="814" t="s">
        <v>1740</v>
      </c>
      <c r="C1894" s="814" t="s">
        <v>1746</v>
      </c>
      <c r="D1894" s="815" t="s">
        <v>4046</v>
      </c>
      <c r="E1894" s="816" t="s">
        <v>1774</v>
      </c>
      <c r="F1894" s="814" t="s">
        <v>1741</v>
      </c>
      <c r="G1894" s="814" t="s">
        <v>1801</v>
      </c>
      <c r="H1894" s="814" t="s">
        <v>329</v>
      </c>
      <c r="I1894" s="814" t="s">
        <v>1802</v>
      </c>
      <c r="J1894" s="814" t="s">
        <v>1803</v>
      </c>
      <c r="K1894" s="814" t="s">
        <v>1804</v>
      </c>
      <c r="L1894" s="817">
        <v>174.59</v>
      </c>
      <c r="M1894" s="817">
        <v>174.59</v>
      </c>
      <c r="N1894" s="814">
        <v>1</v>
      </c>
      <c r="O1894" s="818">
        <v>1</v>
      </c>
      <c r="P1894" s="817"/>
      <c r="Q1894" s="819">
        <v>0</v>
      </c>
      <c r="R1894" s="814"/>
      <c r="S1894" s="819">
        <v>0</v>
      </c>
      <c r="T1894" s="818"/>
      <c r="U1894" s="820">
        <v>0</v>
      </c>
    </row>
    <row r="1895" spans="1:21" ht="14.45" customHeight="1" x14ac:dyDescent="0.2">
      <c r="A1895" s="813">
        <v>12</v>
      </c>
      <c r="B1895" s="814" t="s">
        <v>1740</v>
      </c>
      <c r="C1895" s="814" t="s">
        <v>1746</v>
      </c>
      <c r="D1895" s="815" t="s">
        <v>4046</v>
      </c>
      <c r="E1895" s="816" t="s">
        <v>1774</v>
      </c>
      <c r="F1895" s="814" t="s">
        <v>1741</v>
      </c>
      <c r="G1895" s="814" t="s">
        <v>1832</v>
      </c>
      <c r="H1895" s="814" t="s">
        <v>329</v>
      </c>
      <c r="I1895" s="814" t="s">
        <v>1833</v>
      </c>
      <c r="J1895" s="814" t="s">
        <v>652</v>
      </c>
      <c r="K1895" s="814" t="s">
        <v>1834</v>
      </c>
      <c r="L1895" s="817">
        <v>127.91</v>
      </c>
      <c r="M1895" s="817">
        <v>255.82</v>
      </c>
      <c r="N1895" s="814">
        <v>2</v>
      </c>
      <c r="O1895" s="818">
        <v>2</v>
      </c>
      <c r="P1895" s="817"/>
      <c r="Q1895" s="819">
        <v>0</v>
      </c>
      <c r="R1895" s="814"/>
      <c r="S1895" s="819">
        <v>0</v>
      </c>
      <c r="T1895" s="818"/>
      <c r="U1895" s="820">
        <v>0</v>
      </c>
    </row>
    <row r="1896" spans="1:21" ht="14.45" customHeight="1" x14ac:dyDescent="0.2">
      <c r="A1896" s="813">
        <v>12</v>
      </c>
      <c r="B1896" s="814" t="s">
        <v>1740</v>
      </c>
      <c r="C1896" s="814" t="s">
        <v>1746</v>
      </c>
      <c r="D1896" s="815" t="s">
        <v>4046</v>
      </c>
      <c r="E1896" s="816" t="s">
        <v>1774</v>
      </c>
      <c r="F1896" s="814" t="s">
        <v>1741</v>
      </c>
      <c r="G1896" s="814" t="s">
        <v>1796</v>
      </c>
      <c r="H1896" s="814" t="s">
        <v>329</v>
      </c>
      <c r="I1896" s="814" t="s">
        <v>1805</v>
      </c>
      <c r="J1896" s="814" t="s">
        <v>1272</v>
      </c>
      <c r="K1896" s="814" t="s">
        <v>1806</v>
      </c>
      <c r="L1896" s="817">
        <v>0</v>
      </c>
      <c r="M1896" s="817">
        <v>0</v>
      </c>
      <c r="N1896" s="814">
        <v>2</v>
      </c>
      <c r="O1896" s="818">
        <v>1</v>
      </c>
      <c r="P1896" s="817"/>
      <c r="Q1896" s="819"/>
      <c r="R1896" s="814"/>
      <c r="S1896" s="819">
        <v>0</v>
      </c>
      <c r="T1896" s="818"/>
      <c r="U1896" s="820">
        <v>0</v>
      </c>
    </row>
    <row r="1897" spans="1:21" ht="14.45" customHeight="1" x14ac:dyDescent="0.2">
      <c r="A1897" s="813">
        <v>12</v>
      </c>
      <c r="B1897" s="814" t="s">
        <v>1740</v>
      </c>
      <c r="C1897" s="814" t="s">
        <v>1746</v>
      </c>
      <c r="D1897" s="815" t="s">
        <v>4046</v>
      </c>
      <c r="E1897" s="816" t="s">
        <v>1774</v>
      </c>
      <c r="F1897" s="814" t="s">
        <v>1741</v>
      </c>
      <c r="G1897" s="814" t="s">
        <v>1796</v>
      </c>
      <c r="H1897" s="814" t="s">
        <v>329</v>
      </c>
      <c r="I1897" s="814" t="s">
        <v>1805</v>
      </c>
      <c r="J1897" s="814" t="s">
        <v>1272</v>
      </c>
      <c r="K1897" s="814" t="s">
        <v>1806</v>
      </c>
      <c r="L1897" s="817">
        <v>42.54</v>
      </c>
      <c r="M1897" s="817">
        <v>42.54</v>
      </c>
      <c r="N1897" s="814">
        <v>1</v>
      </c>
      <c r="O1897" s="818">
        <v>1</v>
      </c>
      <c r="P1897" s="817"/>
      <c r="Q1897" s="819">
        <v>0</v>
      </c>
      <c r="R1897" s="814"/>
      <c r="S1897" s="819">
        <v>0</v>
      </c>
      <c r="T1897" s="818"/>
      <c r="U1897" s="820">
        <v>0</v>
      </c>
    </row>
    <row r="1898" spans="1:21" ht="14.45" customHeight="1" x14ac:dyDescent="0.2">
      <c r="A1898" s="813">
        <v>12</v>
      </c>
      <c r="B1898" s="814" t="s">
        <v>1740</v>
      </c>
      <c r="C1898" s="814" t="s">
        <v>1746</v>
      </c>
      <c r="D1898" s="815" t="s">
        <v>4046</v>
      </c>
      <c r="E1898" s="816" t="s">
        <v>1774</v>
      </c>
      <c r="F1898" s="814" t="s">
        <v>1741</v>
      </c>
      <c r="G1898" s="814" t="s">
        <v>1796</v>
      </c>
      <c r="H1898" s="814" t="s">
        <v>329</v>
      </c>
      <c r="I1898" s="814" t="s">
        <v>2055</v>
      </c>
      <c r="J1898" s="814" t="s">
        <v>2056</v>
      </c>
      <c r="K1898" s="814" t="s">
        <v>2057</v>
      </c>
      <c r="L1898" s="817">
        <v>33.44</v>
      </c>
      <c r="M1898" s="817">
        <v>33.44</v>
      </c>
      <c r="N1898" s="814">
        <v>1</v>
      </c>
      <c r="O1898" s="818">
        <v>1</v>
      </c>
      <c r="P1898" s="817">
        <v>33.44</v>
      </c>
      <c r="Q1898" s="819">
        <v>1</v>
      </c>
      <c r="R1898" s="814">
        <v>1</v>
      </c>
      <c r="S1898" s="819">
        <v>1</v>
      </c>
      <c r="T1898" s="818">
        <v>1</v>
      </c>
      <c r="U1898" s="820">
        <v>1</v>
      </c>
    </row>
    <row r="1899" spans="1:21" ht="14.45" customHeight="1" x14ac:dyDescent="0.2">
      <c r="A1899" s="813">
        <v>12</v>
      </c>
      <c r="B1899" s="814" t="s">
        <v>1740</v>
      </c>
      <c r="C1899" s="814" t="s">
        <v>1746</v>
      </c>
      <c r="D1899" s="815" t="s">
        <v>4046</v>
      </c>
      <c r="E1899" s="816" t="s">
        <v>1774</v>
      </c>
      <c r="F1899" s="814" t="s">
        <v>1741</v>
      </c>
      <c r="G1899" s="814" t="s">
        <v>1796</v>
      </c>
      <c r="H1899" s="814" t="s">
        <v>329</v>
      </c>
      <c r="I1899" s="814" t="s">
        <v>2740</v>
      </c>
      <c r="J1899" s="814" t="s">
        <v>2056</v>
      </c>
      <c r="K1899" s="814" t="s">
        <v>2741</v>
      </c>
      <c r="L1899" s="817">
        <v>66.88</v>
      </c>
      <c r="M1899" s="817">
        <v>133.76</v>
      </c>
      <c r="N1899" s="814">
        <v>2</v>
      </c>
      <c r="O1899" s="818">
        <v>2</v>
      </c>
      <c r="P1899" s="817">
        <v>133.76</v>
      </c>
      <c r="Q1899" s="819">
        <v>1</v>
      </c>
      <c r="R1899" s="814">
        <v>2</v>
      </c>
      <c r="S1899" s="819">
        <v>1</v>
      </c>
      <c r="T1899" s="818">
        <v>2</v>
      </c>
      <c r="U1899" s="820">
        <v>1</v>
      </c>
    </row>
    <row r="1900" spans="1:21" ht="14.45" customHeight="1" x14ac:dyDescent="0.2">
      <c r="A1900" s="813">
        <v>12</v>
      </c>
      <c r="B1900" s="814" t="s">
        <v>1740</v>
      </c>
      <c r="C1900" s="814" t="s">
        <v>1746</v>
      </c>
      <c r="D1900" s="815" t="s">
        <v>4046</v>
      </c>
      <c r="E1900" s="816" t="s">
        <v>1774</v>
      </c>
      <c r="F1900" s="814" t="s">
        <v>1741</v>
      </c>
      <c r="G1900" s="814" t="s">
        <v>2661</v>
      </c>
      <c r="H1900" s="814" t="s">
        <v>329</v>
      </c>
      <c r="I1900" s="814" t="s">
        <v>2662</v>
      </c>
      <c r="J1900" s="814" t="s">
        <v>2663</v>
      </c>
      <c r="K1900" s="814" t="s">
        <v>2664</v>
      </c>
      <c r="L1900" s="817">
        <v>61.97</v>
      </c>
      <c r="M1900" s="817">
        <v>61.97</v>
      </c>
      <c r="N1900" s="814">
        <v>1</v>
      </c>
      <c r="O1900" s="818">
        <v>1</v>
      </c>
      <c r="P1900" s="817">
        <v>61.97</v>
      </c>
      <c r="Q1900" s="819">
        <v>1</v>
      </c>
      <c r="R1900" s="814">
        <v>1</v>
      </c>
      <c r="S1900" s="819">
        <v>1</v>
      </c>
      <c r="T1900" s="818">
        <v>1</v>
      </c>
      <c r="U1900" s="820">
        <v>1</v>
      </c>
    </row>
    <row r="1901" spans="1:21" ht="14.45" customHeight="1" x14ac:dyDescent="0.2">
      <c r="A1901" s="813">
        <v>12</v>
      </c>
      <c r="B1901" s="814" t="s">
        <v>1740</v>
      </c>
      <c r="C1901" s="814" t="s">
        <v>1746</v>
      </c>
      <c r="D1901" s="815" t="s">
        <v>4046</v>
      </c>
      <c r="E1901" s="816" t="s">
        <v>1774</v>
      </c>
      <c r="F1901" s="814" t="s">
        <v>1741</v>
      </c>
      <c r="G1901" s="814" t="s">
        <v>2099</v>
      </c>
      <c r="H1901" s="814" t="s">
        <v>329</v>
      </c>
      <c r="I1901" s="814" t="s">
        <v>2100</v>
      </c>
      <c r="J1901" s="814" t="s">
        <v>2101</v>
      </c>
      <c r="K1901" s="814" t="s">
        <v>2102</v>
      </c>
      <c r="L1901" s="817">
        <v>0</v>
      </c>
      <c r="M1901" s="817">
        <v>0</v>
      </c>
      <c r="N1901" s="814">
        <v>2</v>
      </c>
      <c r="O1901" s="818">
        <v>1</v>
      </c>
      <c r="P1901" s="817"/>
      <c r="Q1901" s="819"/>
      <c r="R1901" s="814"/>
      <c r="S1901" s="819">
        <v>0</v>
      </c>
      <c r="T1901" s="818"/>
      <c r="U1901" s="820">
        <v>0</v>
      </c>
    </row>
    <row r="1902" spans="1:21" ht="14.45" customHeight="1" x14ac:dyDescent="0.2">
      <c r="A1902" s="813">
        <v>12</v>
      </c>
      <c r="B1902" s="814" t="s">
        <v>1740</v>
      </c>
      <c r="C1902" s="814" t="s">
        <v>1746</v>
      </c>
      <c r="D1902" s="815" t="s">
        <v>4046</v>
      </c>
      <c r="E1902" s="816" t="s">
        <v>1774</v>
      </c>
      <c r="F1902" s="814" t="s">
        <v>1741</v>
      </c>
      <c r="G1902" s="814" t="s">
        <v>1800</v>
      </c>
      <c r="H1902" s="814" t="s">
        <v>647</v>
      </c>
      <c r="I1902" s="814" t="s">
        <v>1591</v>
      </c>
      <c r="J1902" s="814" t="s">
        <v>1213</v>
      </c>
      <c r="K1902" s="814" t="s">
        <v>1592</v>
      </c>
      <c r="L1902" s="817">
        <v>154.36000000000001</v>
      </c>
      <c r="M1902" s="817">
        <v>308.72000000000003</v>
      </c>
      <c r="N1902" s="814">
        <v>2</v>
      </c>
      <c r="O1902" s="818">
        <v>2</v>
      </c>
      <c r="P1902" s="817">
        <v>308.72000000000003</v>
      </c>
      <c r="Q1902" s="819">
        <v>1</v>
      </c>
      <c r="R1902" s="814">
        <v>2</v>
      </c>
      <c r="S1902" s="819">
        <v>1</v>
      </c>
      <c r="T1902" s="818">
        <v>2</v>
      </c>
      <c r="U1902" s="820">
        <v>1</v>
      </c>
    </row>
    <row r="1903" spans="1:21" ht="14.45" customHeight="1" x14ac:dyDescent="0.2">
      <c r="A1903" s="813">
        <v>12</v>
      </c>
      <c r="B1903" s="814" t="s">
        <v>1740</v>
      </c>
      <c r="C1903" s="814" t="s">
        <v>1746</v>
      </c>
      <c r="D1903" s="815" t="s">
        <v>4046</v>
      </c>
      <c r="E1903" s="816" t="s">
        <v>1774</v>
      </c>
      <c r="F1903" s="814" t="s">
        <v>1741</v>
      </c>
      <c r="G1903" s="814" t="s">
        <v>1800</v>
      </c>
      <c r="H1903" s="814" t="s">
        <v>329</v>
      </c>
      <c r="I1903" s="814" t="s">
        <v>1811</v>
      </c>
      <c r="J1903" s="814" t="s">
        <v>1213</v>
      </c>
      <c r="K1903" s="814" t="s">
        <v>1812</v>
      </c>
      <c r="L1903" s="817">
        <v>225.06</v>
      </c>
      <c r="M1903" s="817">
        <v>450.12</v>
      </c>
      <c r="N1903" s="814">
        <v>2</v>
      </c>
      <c r="O1903" s="818">
        <v>2</v>
      </c>
      <c r="P1903" s="817">
        <v>225.06</v>
      </c>
      <c r="Q1903" s="819">
        <v>0.5</v>
      </c>
      <c r="R1903" s="814">
        <v>1</v>
      </c>
      <c r="S1903" s="819">
        <v>0.5</v>
      </c>
      <c r="T1903" s="818">
        <v>1</v>
      </c>
      <c r="U1903" s="820">
        <v>0.5</v>
      </c>
    </row>
    <row r="1904" spans="1:21" ht="14.45" customHeight="1" x14ac:dyDescent="0.2">
      <c r="A1904" s="813">
        <v>12</v>
      </c>
      <c r="B1904" s="814" t="s">
        <v>1740</v>
      </c>
      <c r="C1904" s="814" t="s">
        <v>1746</v>
      </c>
      <c r="D1904" s="815" t="s">
        <v>4046</v>
      </c>
      <c r="E1904" s="816" t="s">
        <v>1774</v>
      </c>
      <c r="F1904" s="814" t="s">
        <v>1741</v>
      </c>
      <c r="G1904" s="814" t="s">
        <v>2115</v>
      </c>
      <c r="H1904" s="814" t="s">
        <v>647</v>
      </c>
      <c r="I1904" s="814" t="s">
        <v>3807</v>
      </c>
      <c r="J1904" s="814" t="s">
        <v>1577</v>
      </c>
      <c r="K1904" s="814" t="s">
        <v>3808</v>
      </c>
      <c r="L1904" s="817">
        <v>49.08</v>
      </c>
      <c r="M1904" s="817">
        <v>49.08</v>
      </c>
      <c r="N1904" s="814">
        <v>1</v>
      </c>
      <c r="O1904" s="818">
        <v>1</v>
      </c>
      <c r="P1904" s="817"/>
      <c r="Q1904" s="819">
        <v>0</v>
      </c>
      <c r="R1904" s="814"/>
      <c r="S1904" s="819">
        <v>0</v>
      </c>
      <c r="T1904" s="818"/>
      <c r="U1904" s="820">
        <v>0</v>
      </c>
    </row>
    <row r="1905" spans="1:21" ht="14.45" customHeight="1" x14ac:dyDescent="0.2">
      <c r="A1905" s="813">
        <v>12</v>
      </c>
      <c r="B1905" s="814" t="s">
        <v>1740</v>
      </c>
      <c r="C1905" s="814" t="s">
        <v>1746</v>
      </c>
      <c r="D1905" s="815" t="s">
        <v>4046</v>
      </c>
      <c r="E1905" s="816" t="s">
        <v>1774</v>
      </c>
      <c r="F1905" s="814" t="s">
        <v>1743</v>
      </c>
      <c r="G1905" s="814" t="s">
        <v>1787</v>
      </c>
      <c r="H1905" s="814" t="s">
        <v>329</v>
      </c>
      <c r="I1905" s="814" t="s">
        <v>1788</v>
      </c>
      <c r="J1905" s="814" t="s">
        <v>1789</v>
      </c>
      <c r="K1905" s="814" t="s">
        <v>1790</v>
      </c>
      <c r="L1905" s="817">
        <v>168.55</v>
      </c>
      <c r="M1905" s="817">
        <v>1011.3000000000001</v>
      </c>
      <c r="N1905" s="814">
        <v>6</v>
      </c>
      <c r="O1905" s="818">
        <v>3</v>
      </c>
      <c r="P1905" s="817">
        <v>674.2</v>
      </c>
      <c r="Q1905" s="819">
        <v>0.66666666666666663</v>
      </c>
      <c r="R1905" s="814">
        <v>4</v>
      </c>
      <c r="S1905" s="819">
        <v>0.66666666666666663</v>
      </c>
      <c r="T1905" s="818">
        <v>2</v>
      </c>
      <c r="U1905" s="820">
        <v>0.66666666666666663</v>
      </c>
    </row>
    <row r="1906" spans="1:21" ht="14.45" customHeight="1" x14ac:dyDescent="0.2">
      <c r="A1906" s="813">
        <v>12</v>
      </c>
      <c r="B1906" s="814" t="s">
        <v>1740</v>
      </c>
      <c r="C1906" s="814" t="s">
        <v>1746</v>
      </c>
      <c r="D1906" s="815" t="s">
        <v>4046</v>
      </c>
      <c r="E1906" s="816" t="s">
        <v>1769</v>
      </c>
      <c r="F1906" s="814" t="s">
        <v>1741</v>
      </c>
      <c r="G1906" s="814" t="s">
        <v>1941</v>
      </c>
      <c r="H1906" s="814" t="s">
        <v>329</v>
      </c>
      <c r="I1906" s="814" t="s">
        <v>3325</v>
      </c>
      <c r="J1906" s="814" t="s">
        <v>3326</v>
      </c>
      <c r="K1906" s="814" t="s">
        <v>3327</v>
      </c>
      <c r="L1906" s="817">
        <v>525.29</v>
      </c>
      <c r="M1906" s="817">
        <v>525.29</v>
      </c>
      <c r="N1906" s="814">
        <v>1</v>
      </c>
      <c r="O1906" s="818"/>
      <c r="P1906" s="817">
        <v>525.29</v>
      </c>
      <c r="Q1906" s="819">
        <v>1</v>
      </c>
      <c r="R1906" s="814">
        <v>1</v>
      </c>
      <c r="S1906" s="819">
        <v>1</v>
      </c>
      <c r="T1906" s="818"/>
      <c r="U1906" s="820"/>
    </row>
    <row r="1907" spans="1:21" ht="14.45" customHeight="1" x14ac:dyDescent="0.2">
      <c r="A1907" s="813">
        <v>12</v>
      </c>
      <c r="B1907" s="814" t="s">
        <v>1740</v>
      </c>
      <c r="C1907" s="814" t="s">
        <v>1746</v>
      </c>
      <c r="D1907" s="815" t="s">
        <v>4046</v>
      </c>
      <c r="E1907" s="816" t="s">
        <v>1769</v>
      </c>
      <c r="F1907" s="814" t="s">
        <v>1741</v>
      </c>
      <c r="G1907" s="814" t="s">
        <v>2063</v>
      </c>
      <c r="H1907" s="814" t="s">
        <v>647</v>
      </c>
      <c r="I1907" s="814" t="s">
        <v>2067</v>
      </c>
      <c r="J1907" s="814" t="s">
        <v>819</v>
      </c>
      <c r="K1907" s="814" t="s">
        <v>2068</v>
      </c>
      <c r="L1907" s="817">
        <v>134.61000000000001</v>
      </c>
      <c r="M1907" s="817">
        <v>269.22000000000003</v>
      </c>
      <c r="N1907" s="814">
        <v>2</v>
      </c>
      <c r="O1907" s="818"/>
      <c r="P1907" s="817">
        <v>269.22000000000003</v>
      </c>
      <c r="Q1907" s="819">
        <v>1</v>
      </c>
      <c r="R1907" s="814">
        <v>2</v>
      </c>
      <c r="S1907" s="819">
        <v>1</v>
      </c>
      <c r="T1907" s="818"/>
      <c r="U1907" s="820"/>
    </row>
    <row r="1908" spans="1:21" ht="14.45" customHeight="1" x14ac:dyDescent="0.2">
      <c r="A1908" s="813">
        <v>12</v>
      </c>
      <c r="B1908" s="814" t="s">
        <v>1740</v>
      </c>
      <c r="C1908" s="814" t="s">
        <v>1746</v>
      </c>
      <c r="D1908" s="815" t="s">
        <v>4046</v>
      </c>
      <c r="E1908" s="816" t="s">
        <v>1769</v>
      </c>
      <c r="F1908" s="814" t="s">
        <v>1741</v>
      </c>
      <c r="G1908" s="814" t="s">
        <v>2090</v>
      </c>
      <c r="H1908" s="814" t="s">
        <v>329</v>
      </c>
      <c r="I1908" s="814" t="s">
        <v>2091</v>
      </c>
      <c r="J1908" s="814" t="s">
        <v>2092</v>
      </c>
      <c r="K1908" s="814" t="s">
        <v>2093</v>
      </c>
      <c r="L1908" s="817">
        <v>932.4</v>
      </c>
      <c r="M1908" s="817">
        <v>932.4</v>
      </c>
      <c r="N1908" s="814">
        <v>1</v>
      </c>
      <c r="O1908" s="818"/>
      <c r="P1908" s="817">
        <v>932.4</v>
      </c>
      <c r="Q1908" s="819">
        <v>1</v>
      </c>
      <c r="R1908" s="814">
        <v>1</v>
      </c>
      <c r="S1908" s="819">
        <v>1</v>
      </c>
      <c r="T1908" s="818"/>
      <c r="U1908" s="820"/>
    </row>
    <row r="1909" spans="1:21" ht="14.45" customHeight="1" x14ac:dyDescent="0.2">
      <c r="A1909" s="813">
        <v>12</v>
      </c>
      <c r="B1909" s="814" t="s">
        <v>1740</v>
      </c>
      <c r="C1909" s="814" t="s">
        <v>1746</v>
      </c>
      <c r="D1909" s="815" t="s">
        <v>4046</v>
      </c>
      <c r="E1909" s="816" t="s">
        <v>1762</v>
      </c>
      <c r="F1909" s="814" t="s">
        <v>1741</v>
      </c>
      <c r="G1909" s="814" t="s">
        <v>2263</v>
      </c>
      <c r="H1909" s="814" t="s">
        <v>647</v>
      </c>
      <c r="I1909" s="814" t="s">
        <v>2264</v>
      </c>
      <c r="J1909" s="814" t="s">
        <v>1687</v>
      </c>
      <c r="K1909" s="814" t="s">
        <v>2265</v>
      </c>
      <c r="L1909" s="817">
        <v>23.4</v>
      </c>
      <c r="M1909" s="817">
        <v>23.4</v>
      </c>
      <c r="N1909" s="814">
        <v>1</v>
      </c>
      <c r="O1909" s="818">
        <v>0.5</v>
      </c>
      <c r="P1909" s="817">
        <v>23.4</v>
      </c>
      <c r="Q1909" s="819">
        <v>1</v>
      </c>
      <c r="R1909" s="814">
        <v>1</v>
      </c>
      <c r="S1909" s="819">
        <v>1</v>
      </c>
      <c r="T1909" s="818">
        <v>0.5</v>
      </c>
      <c r="U1909" s="820">
        <v>1</v>
      </c>
    </row>
    <row r="1910" spans="1:21" ht="14.45" customHeight="1" x14ac:dyDescent="0.2">
      <c r="A1910" s="813">
        <v>12</v>
      </c>
      <c r="B1910" s="814" t="s">
        <v>1740</v>
      </c>
      <c r="C1910" s="814" t="s">
        <v>1746</v>
      </c>
      <c r="D1910" s="815" t="s">
        <v>4046</v>
      </c>
      <c r="E1910" s="816" t="s">
        <v>1762</v>
      </c>
      <c r="F1910" s="814" t="s">
        <v>1741</v>
      </c>
      <c r="G1910" s="814" t="s">
        <v>1853</v>
      </c>
      <c r="H1910" s="814" t="s">
        <v>329</v>
      </c>
      <c r="I1910" s="814" t="s">
        <v>2266</v>
      </c>
      <c r="J1910" s="814" t="s">
        <v>2267</v>
      </c>
      <c r="K1910" s="814" t="s">
        <v>2268</v>
      </c>
      <c r="L1910" s="817">
        <v>0</v>
      </c>
      <c r="M1910" s="817">
        <v>0</v>
      </c>
      <c r="N1910" s="814">
        <v>3</v>
      </c>
      <c r="O1910" s="818">
        <v>1</v>
      </c>
      <c r="P1910" s="817"/>
      <c r="Q1910" s="819"/>
      <c r="R1910" s="814"/>
      <c r="S1910" s="819">
        <v>0</v>
      </c>
      <c r="T1910" s="818"/>
      <c r="U1910" s="820">
        <v>0</v>
      </c>
    </row>
    <row r="1911" spans="1:21" ht="14.45" customHeight="1" x14ac:dyDescent="0.2">
      <c r="A1911" s="813">
        <v>12</v>
      </c>
      <c r="B1911" s="814" t="s">
        <v>1740</v>
      </c>
      <c r="C1911" s="814" t="s">
        <v>1746</v>
      </c>
      <c r="D1911" s="815" t="s">
        <v>4046</v>
      </c>
      <c r="E1911" s="816" t="s">
        <v>1762</v>
      </c>
      <c r="F1911" s="814" t="s">
        <v>1741</v>
      </c>
      <c r="G1911" s="814" t="s">
        <v>3809</v>
      </c>
      <c r="H1911" s="814" t="s">
        <v>329</v>
      </c>
      <c r="I1911" s="814" t="s">
        <v>3810</v>
      </c>
      <c r="J1911" s="814" t="s">
        <v>3811</v>
      </c>
      <c r="K1911" s="814" t="s">
        <v>3812</v>
      </c>
      <c r="L1911" s="817">
        <v>77.02</v>
      </c>
      <c r="M1911" s="817">
        <v>77.02</v>
      </c>
      <c r="N1911" s="814">
        <v>1</v>
      </c>
      <c r="O1911" s="818">
        <v>1</v>
      </c>
      <c r="P1911" s="817">
        <v>77.02</v>
      </c>
      <c r="Q1911" s="819">
        <v>1</v>
      </c>
      <c r="R1911" s="814">
        <v>1</v>
      </c>
      <c r="S1911" s="819">
        <v>1</v>
      </c>
      <c r="T1911" s="818">
        <v>1</v>
      </c>
      <c r="U1911" s="820">
        <v>1</v>
      </c>
    </row>
    <row r="1912" spans="1:21" ht="14.45" customHeight="1" x14ac:dyDescent="0.2">
      <c r="A1912" s="813">
        <v>12</v>
      </c>
      <c r="B1912" s="814" t="s">
        <v>1740</v>
      </c>
      <c r="C1912" s="814" t="s">
        <v>1746</v>
      </c>
      <c r="D1912" s="815" t="s">
        <v>4046</v>
      </c>
      <c r="E1912" s="816" t="s">
        <v>1762</v>
      </c>
      <c r="F1912" s="814" t="s">
        <v>1741</v>
      </c>
      <c r="G1912" s="814" t="s">
        <v>1822</v>
      </c>
      <c r="H1912" s="814" t="s">
        <v>647</v>
      </c>
      <c r="I1912" s="814" t="s">
        <v>1601</v>
      </c>
      <c r="J1912" s="814" t="s">
        <v>1602</v>
      </c>
      <c r="K1912" s="814" t="s">
        <v>1603</v>
      </c>
      <c r="L1912" s="817">
        <v>168.41</v>
      </c>
      <c r="M1912" s="817">
        <v>336.82</v>
      </c>
      <c r="N1912" s="814">
        <v>2</v>
      </c>
      <c r="O1912" s="818">
        <v>1</v>
      </c>
      <c r="P1912" s="817">
        <v>336.82</v>
      </c>
      <c r="Q1912" s="819">
        <v>1</v>
      </c>
      <c r="R1912" s="814">
        <v>2</v>
      </c>
      <c r="S1912" s="819">
        <v>1</v>
      </c>
      <c r="T1912" s="818">
        <v>1</v>
      </c>
      <c r="U1912" s="820">
        <v>1</v>
      </c>
    </row>
    <row r="1913" spans="1:21" ht="14.45" customHeight="1" x14ac:dyDescent="0.2">
      <c r="A1913" s="813">
        <v>12</v>
      </c>
      <c r="B1913" s="814" t="s">
        <v>1740</v>
      </c>
      <c r="C1913" s="814" t="s">
        <v>1746</v>
      </c>
      <c r="D1913" s="815" t="s">
        <v>4046</v>
      </c>
      <c r="E1913" s="816" t="s">
        <v>1762</v>
      </c>
      <c r="F1913" s="814" t="s">
        <v>1741</v>
      </c>
      <c r="G1913" s="814" t="s">
        <v>1822</v>
      </c>
      <c r="H1913" s="814" t="s">
        <v>329</v>
      </c>
      <c r="I1913" s="814" t="s">
        <v>1889</v>
      </c>
      <c r="J1913" s="814" t="s">
        <v>1602</v>
      </c>
      <c r="K1913" s="814" t="s">
        <v>1890</v>
      </c>
      <c r="L1913" s="817">
        <v>235.78</v>
      </c>
      <c r="M1913" s="817">
        <v>1414.68</v>
      </c>
      <c r="N1913" s="814">
        <v>6</v>
      </c>
      <c r="O1913" s="818">
        <v>4.5</v>
      </c>
      <c r="P1913" s="817">
        <v>943.12</v>
      </c>
      <c r="Q1913" s="819">
        <v>0.66666666666666663</v>
      </c>
      <c r="R1913" s="814">
        <v>4</v>
      </c>
      <c r="S1913" s="819">
        <v>0.66666666666666663</v>
      </c>
      <c r="T1913" s="818">
        <v>3</v>
      </c>
      <c r="U1913" s="820">
        <v>0.66666666666666663</v>
      </c>
    </row>
    <row r="1914" spans="1:21" ht="14.45" customHeight="1" x14ac:dyDescent="0.2">
      <c r="A1914" s="813">
        <v>12</v>
      </c>
      <c r="B1914" s="814" t="s">
        <v>1740</v>
      </c>
      <c r="C1914" s="814" t="s">
        <v>1746</v>
      </c>
      <c r="D1914" s="815" t="s">
        <v>4046</v>
      </c>
      <c r="E1914" s="816" t="s">
        <v>1762</v>
      </c>
      <c r="F1914" s="814" t="s">
        <v>1741</v>
      </c>
      <c r="G1914" s="814" t="s">
        <v>1891</v>
      </c>
      <c r="H1914" s="814" t="s">
        <v>329</v>
      </c>
      <c r="I1914" s="814" t="s">
        <v>1892</v>
      </c>
      <c r="J1914" s="814" t="s">
        <v>1893</v>
      </c>
      <c r="K1914" s="814" t="s">
        <v>1603</v>
      </c>
      <c r="L1914" s="817">
        <v>78.33</v>
      </c>
      <c r="M1914" s="817">
        <v>156.66</v>
      </c>
      <c r="N1914" s="814">
        <v>2</v>
      </c>
      <c r="O1914" s="818">
        <v>0.5</v>
      </c>
      <c r="P1914" s="817">
        <v>156.66</v>
      </c>
      <c r="Q1914" s="819">
        <v>1</v>
      </c>
      <c r="R1914" s="814">
        <v>2</v>
      </c>
      <c r="S1914" s="819">
        <v>1</v>
      </c>
      <c r="T1914" s="818">
        <v>0.5</v>
      </c>
      <c r="U1914" s="820">
        <v>1</v>
      </c>
    </row>
    <row r="1915" spans="1:21" ht="14.45" customHeight="1" x14ac:dyDescent="0.2">
      <c r="A1915" s="813">
        <v>12</v>
      </c>
      <c r="B1915" s="814" t="s">
        <v>1740</v>
      </c>
      <c r="C1915" s="814" t="s">
        <v>1746</v>
      </c>
      <c r="D1915" s="815" t="s">
        <v>4046</v>
      </c>
      <c r="E1915" s="816" t="s">
        <v>1762</v>
      </c>
      <c r="F1915" s="814" t="s">
        <v>1741</v>
      </c>
      <c r="G1915" s="814" t="s">
        <v>1891</v>
      </c>
      <c r="H1915" s="814" t="s">
        <v>329</v>
      </c>
      <c r="I1915" s="814" t="s">
        <v>1895</v>
      </c>
      <c r="J1915" s="814" t="s">
        <v>1893</v>
      </c>
      <c r="K1915" s="814" t="s">
        <v>1603</v>
      </c>
      <c r="L1915" s="817">
        <v>78.33</v>
      </c>
      <c r="M1915" s="817">
        <v>548.30999999999995</v>
      </c>
      <c r="N1915" s="814">
        <v>7</v>
      </c>
      <c r="O1915" s="818">
        <v>3</v>
      </c>
      <c r="P1915" s="817">
        <v>391.65</v>
      </c>
      <c r="Q1915" s="819">
        <v>0.7142857142857143</v>
      </c>
      <c r="R1915" s="814">
        <v>5</v>
      </c>
      <c r="S1915" s="819">
        <v>0.7142857142857143</v>
      </c>
      <c r="T1915" s="818">
        <v>2</v>
      </c>
      <c r="U1915" s="820">
        <v>0.66666666666666663</v>
      </c>
    </row>
    <row r="1916" spans="1:21" ht="14.45" customHeight="1" x14ac:dyDescent="0.2">
      <c r="A1916" s="813">
        <v>12</v>
      </c>
      <c r="B1916" s="814" t="s">
        <v>1740</v>
      </c>
      <c r="C1916" s="814" t="s">
        <v>1746</v>
      </c>
      <c r="D1916" s="815" t="s">
        <v>4046</v>
      </c>
      <c r="E1916" s="816" t="s">
        <v>1762</v>
      </c>
      <c r="F1916" s="814" t="s">
        <v>1741</v>
      </c>
      <c r="G1916" s="814" t="s">
        <v>1891</v>
      </c>
      <c r="H1916" s="814" t="s">
        <v>329</v>
      </c>
      <c r="I1916" s="814" t="s">
        <v>2840</v>
      </c>
      <c r="J1916" s="814" t="s">
        <v>1893</v>
      </c>
      <c r="K1916" s="814" t="s">
        <v>1885</v>
      </c>
      <c r="L1916" s="817">
        <v>39.17</v>
      </c>
      <c r="M1916" s="817">
        <v>78.34</v>
      </c>
      <c r="N1916" s="814">
        <v>2</v>
      </c>
      <c r="O1916" s="818">
        <v>0.5</v>
      </c>
      <c r="P1916" s="817">
        <v>78.34</v>
      </c>
      <c r="Q1916" s="819">
        <v>1</v>
      </c>
      <c r="R1916" s="814">
        <v>2</v>
      </c>
      <c r="S1916" s="819">
        <v>1</v>
      </c>
      <c r="T1916" s="818">
        <v>0.5</v>
      </c>
      <c r="U1916" s="820">
        <v>1</v>
      </c>
    </row>
    <row r="1917" spans="1:21" ht="14.45" customHeight="1" x14ac:dyDescent="0.2">
      <c r="A1917" s="813">
        <v>12</v>
      </c>
      <c r="B1917" s="814" t="s">
        <v>1740</v>
      </c>
      <c r="C1917" s="814" t="s">
        <v>1746</v>
      </c>
      <c r="D1917" s="815" t="s">
        <v>4046</v>
      </c>
      <c r="E1917" s="816" t="s">
        <v>1762</v>
      </c>
      <c r="F1917" s="814" t="s">
        <v>1741</v>
      </c>
      <c r="G1917" s="814" t="s">
        <v>1900</v>
      </c>
      <c r="H1917" s="814" t="s">
        <v>329</v>
      </c>
      <c r="I1917" s="814" t="s">
        <v>1904</v>
      </c>
      <c r="J1917" s="814" t="s">
        <v>1902</v>
      </c>
      <c r="K1917" s="814" t="s">
        <v>1905</v>
      </c>
      <c r="L1917" s="817">
        <v>1047.94</v>
      </c>
      <c r="M1917" s="817">
        <v>3143.82</v>
      </c>
      <c r="N1917" s="814">
        <v>3</v>
      </c>
      <c r="O1917" s="818">
        <v>1</v>
      </c>
      <c r="P1917" s="817">
        <v>3143.82</v>
      </c>
      <c r="Q1917" s="819">
        <v>1</v>
      </c>
      <c r="R1917" s="814">
        <v>3</v>
      </c>
      <c r="S1917" s="819">
        <v>1</v>
      </c>
      <c r="T1917" s="818">
        <v>1</v>
      </c>
      <c r="U1917" s="820">
        <v>1</v>
      </c>
    </row>
    <row r="1918" spans="1:21" ht="14.45" customHeight="1" x14ac:dyDescent="0.2">
      <c r="A1918" s="813">
        <v>12</v>
      </c>
      <c r="B1918" s="814" t="s">
        <v>1740</v>
      </c>
      <c r="C1918" s="814" t="s">
        <v>1746</v>
      </c>
      <c r="D1918" s="815" t="s">
        <v>4046</v>
      </c>
      <c r="E1918" s="816" t="s">
        <v>1762</v>
      </c>
      <c r="F1918" s="814" t="s">
        <v>1741</v>
      </c>
      <c r="G1918" s="814" t="s">
        <v>1900</v>
      </c>
      <c r="H1918" s="814" t="s">
        <v>329</v>
      </c>
      <c r="I1918" s="814" t="s">
        <v>3813</v>
      </c>
      <c r="J1918" s="814" t="s">
        <v>3814</v>
      </c>
      <c r="K1918" s="814" t="s">
        <v>3815</v>
      </c>
      <c r="L1918" s="817">
        <v>425.79</v>
      </c>
      <c r="M1918" s="817">
        <v>1277.3700000000001</v>
      </c>
      <c r="N1918" s="814">
        <v>3</v>
      </c>
      <c r="O1918" s="818">
        <v>1</v>
      </c>
      <c r="P1918" s="817"/>
      <c r="Q1918" s="819">
        <v>0</v>
      </c>
      <c r="R1918" s="814"/>
      <c r="S1918" s="819">
        <v>0</v>
      </c>
      <c r="T1918" s="818"/>
      <c r="U1918" s="820">
        <v>0</v>
      </c>
    </row>
    <row r="1919" spans="1:21" ht="14.45" customHeight="1" x14ac:dyDescent="0.2">
      <c r="A1919" s="813">
        <v>12</v>
      </c>
      <c r="B1919" s="814" t="s">
        <v>1740</v>
      </c>
      <c r="C1919" s="814" t="s">
        <v>1746</v>
      </c>
      <c r="D1919" s="815" t="s">
        <v>4046</v>
      </c>
      <c r="E1919" s="816" t="s">
        <v>1762</v>
      </c>
      <c r="F1919" s="814" t="s">
        <v>1741</v>
      </c>
      <c r="G1919" s="814" t="s">
        <v>1923</v>
      </c>
      <c r="H1919" s="814" t="s">
        <v>647</v>
      </c>
      <c r="I1919" s="814" t="s">
        <v>2290</v>
      </c>
      <c r="J1919" s="814" t="s">
        <v>1925</v>
      </c>
      <c r="K1919" s="814" t="s">
        <v>2291</v>
      </c>
      <c r="L1919" s="817">
        <v>134.61000000000001</v>
      </c>
      <c r="M1919" s="817">
        <v>134.61000000000001</v>
      </c>
      <c r="N1919" s="814">
        <v>1</v>
      </c>
      <c r="O1919" s="818">
        <v>0.5</v>
      </c>
      <c r="P1919" s="817">
        <v>134.61000000000001</v>
      </c>
      <c r="Q1919" s="819">
        <v>1</v>
      </c>
      <c r="R1919" s="814">
        <v>1</v>
      </c>
      <c r="S1919" s="819">
        <v>1</v>
      </c>
      <c r="T1919" s="818">
        <v>0.5</v>
      </c>
      <c r="U1919" s="820">
        <v>1</v>
      </c>
    </row>
    <row r="1920" spans="1:21" ht="14.45" customHeight="1" x14ac:dyDescent="0.2">
      <c r="A1920" s="813">
        <v>12</v>
      </c>
      <c r="B1920" s="814" t="s">
        <v>1740</v>
      </c>
      <c r="C1920" s="814" t="s">
        <v>1746</v>
      </c>
      <c r="D1920" s="815" t="s">
        <v>4046</v>
      </c>
      <c r="E1920" s="816" t="s">
        <v>1762</v>
      </c>
      <c r="F1920" s="814" t="s">
        <v>1741</v>
      </c>
      <c r="G1920" s="814" t="s">
        <v>1927</v>
      </c>
      <c r="H1920" s="814" t="s">
        <v>329</v>
      </c>
      <c r="I1920" s="814" t="s">
        <v>2446</v>
      </c>
      <c r="J1920" s="814" t="s">
        <v>1929</v>
      </c>
      <c r="K1920" s="814" t="s">
        <v>2447</v>
      </c>
      <c r="L1920" s="817">
        <v>93.49</v>
      </c>
      <c r="M1920" s="817">
        <v>186.98</v>
      </c>
      <c r="N1920" s="814">
        <v>2</v>
      </c>
      <c r="O1920" s="818">
        <v>0.5</v>
      </c>
      <c r="P1920" s="817">
        <v>186.98</v>
      </c>
      <c r="Q1920" s="819">
        <v>1</v>
      </c>
      <c r="R1920" s="814">
        <v>2</v>
      </c>
      <c r="S1920" s="819">
        <v>1</v>
      </c>
      <c r="T1920" s="818">
        <v>0.5</v>
      </c>
      <c r="U1920" s="820">
        <v>1</v>
      </c>
    </row>
    <row r="1921" spans="1:21" ht="14.45" customHeight="1" x14ac:dyDescent="0.2">
      <c r="A1921" s="813">
        <v>12</v>
      </c>
      <c r="B1921" s="814" t="s">
        <v>1740</v>
      </c>
      <c r="C1921" s="814" t="s">
        <v>1746</v>
      </c>
      <c r="D1921" s="815" t="s">
        <v>4046</v>
      </c>
      <c r="E1921" s="816" t="s">
        <v>1762</v>
      </c>
      <c r="F1921" s="814" t="s">
        <v>1741</v>
      </c>
      <c r="G1921" s="814" t="s">
        <v>3816</v>
      </c>
      <c r="H1921" s="814" t="s">
        <v>329</v>
      </c>
      <c r="I1921" s="814" t="s">
        <v>3817</v>
      </c>
      <c r="J1921" s="814" t="s">
        <v>3818</v>
      </c>
      <c r="K1921" s="814" t="s">
        <v>3819</v>
      </c>
      <c r="L1921" s="817">
        <v>0</v>
      </c>
      <c r="M1921" s="817">
        <v>0</v>
      </c>
      <c r="N1921" s="814">
        <v>1</v>
      </c>
      <c r="O1921" s="818">
        <v>1</v>
      </c>
      <c r="P1921" s="817"/>
      <c r="Q1921" s="819"/>
      <c r="R1921" s="814"/>
      <c r="S1921" s="819">
        <v>0</v>
      </c>
      <c r="T1921" s="818"/>
      <c r="U1921" s="820">
        <v>0</v>
      </c>
    </row>
    <row r="1922" spans="1:21" ht="14.45" customHeight="1" x14ac:dyDescent="0.2">
      <c r="A1922" s="813">
        <v>12</v>
      </c>
      <c r="B1922" s="814" t="s">
        <v>1740</v>
      </c>
      <c r="C1922" s="814" t="s">
        <v>1746</v>
      </c>
      <c r="D1922" s="815" t="s">
        <v>4046</v>
      </c>
      <c r="E1922" s="816" t="s">
        <v>1762</v>
      </c>
      <c r="F1922" s="814" t="s">
        <v>1741</v>
      </c>
      <c r="G1922" s="814" t="s">
        <v>1935</v>
      </c>
      <c r="H1922" s="814" t="s">
        <v>329</v>
      </c>
      <c r="I1922" s="814" t="s">
        <v>1936</v>
      </c>
      <c r="J1922" s="814" t="s">
        <v>1937</v>
      </c>
      <c r="K1922" s="814" t="s">
        <v>1938</v>
      </c>
      <c r="L1922" s="817">
        <v>1740.47</v>
      </c>
      <c r="M1922" s="817">
        <v>5221.41</v>
      </c>
      <c r="N1922" s="814">
        <v>3</v>
      </c>
      <c r="O1922" s="818">
        <v>2.5</v>
      </c>
      <c r="P1922" s="817">
        <v>5221.41</v>
      </c>
      <c r="Q1922" s="819">
        <v>1</v>
      </c>
      <c r="R1922" s="814">
        <v>3</v>
      </c>
      <c r="S1922" s="819">
        <v>1</v>
      </c>
      <c r="T1922" s="818">
        <v>2.5</v>
      </c>
      <c r="U1922" s="820">
        <v>1</v>
      </c>
    </row>
    <row r="1923" spans="1:21" ht="14.45" customHeight="1" x14ac:dyDescent="0.2">
      <c r="A1923" s="813">
        <v>12</v>
      </c>
      <c r="B1923" s="814" t="s">
        <v>1740</v>
      </c>
      <c r="C1923" s="814" t="s">
        <v>1746</v>
      </c>
      <c r="D1923" s="815" t="s">
        <v>4046</v>
      </c>
      <c r="E1923" s="816" t="s">
        <v>1762</v>
      </c>
      <c r="F1923" s="814" t="s">
        <v>1741</v>
      </c>
      <c r="G1923" s="814" t="s">
        <v>1941</v>
      </c>
      <c r="H1923" s="814" t="s">
        <v>329</v>
      </c>
      <c r="I1923" s="814" t="s">
        <v>3820</v>
      </c>
      <c r="J1923" s="814" t="s">
        <v>3821</v>
      </c>
      <c r="K1923" s="814" t="s">
        <v>640</v>
      </c>
      <c r="L1923" s="817">
        <v>679.54</v>
      </c>
      <c r="M1923" s="817">
        <v>679.54</v>
      </c>
      <c r="N1923" s="814">
        <v>1</v>
      </c>
      <c r="O1923" s="818">
        <v>0.5</v>
      </c>
      <c r="P1923" s="817"/>
      <c r="Q1923" s="819">
        <v>0</v>
      </c>
      <c r="R1923" s="814"/>
      <c r="S1923" s="819">
        <v>0</v>
      </c>
      <c r="T1923" s="818"/>
      <c r="U1923" s="820">
        <v>0</v>
      </c>
    </row>
    <row r="1924" spans="1:21" ht="14.45" customHeight="1" x14ac:dyDescent="0.2">
      <c r="A1924" s="813">
        <v>12</v>
      </c>
      <c r="B1924" s="814" t="s">
        <v>1740</v>
      </c>
      <c r="C1924" s="814" t="s">
        <v>1746</v>
      </c>
      <c r="D1924" s="815" t="s">
        <v>4046</v>
      </c>
      <c r="E1924" s="816" t="s">
        <v>1762</v>
      </c>
      <c r="F1924" s="814" t="s">
        <v>1741</v>
      </c>
      <c r="G1924" s="814" t="s">
        <v>1839</v>
      </c>
      <c r="H1924" s="814" t="s">
        <v>329</v>
      </c>
      <c r="I1924" s="814" t="s">
        <v>3822</v>
      </c>
      <c r="J1924" s="814" t="s">
        <v>3823</v>
      </c>
      <c r="K1924" s="814" t="s">
        <v>1946</v>
      </c>
      <c r="L1924" s="817">
        <v>1392.47</v>
      </c>
      <c r="M1924" s="817">
        <v>1392.47</v>
      </c>
      <c r="N1924" s="814">
        <v>1</v>
      </c>
      <c r="O1924" s="818">
        <v>0.5</v>
      </c>
      <c r="P1924" s="817"/>
      <c r="Q1924" s="819">
        <v>0</v>
      </c>
      <c r="R1924" s="814"/>
      <c r="S1924" s="819">
        <v>0</v>
      </c>
      <c r="T1924" s="818"/>
      <c r="U1924" s="820">
        <v>0</v>
      </c>
    </row>
    <row r="1925" spans="1:21" ht="14.45" customHeight="1" x14ac:dyDescent="0.2">
      <c r="A1925" s="813">
        <v>12</v>
      </c>
      <c r="B1925" s="814" t="s">
        <v>1740</v>
      </c>
      <c r="C1925" s="814" t="s">
        <v>1746</v>
      </c>
      <c r="D1925" s="815" t="s">
        <v>4046</v>
      </c>
      <c r="E1925" s="816" t="s">
        <v>1762</v>
      </c>
      <c r="F1925" s="814" t="s">
        <v>1741</v>
      </c>
      <c r="G1925" s="814" t="s">
        <v>1840</v>
      </c>
      <c r="H1925" s="814" t="s">
        <v>329</v>
      </c>
      <c r="I1925" s="814" t="s">
        <v>1841</v>
      </c>
      <c r="J1925" s="814" t="s">
        <v>1842</v>
      </c>
      <c r="K1925" s="814" t="s">
        <v>1843</v>
      </c>
      <c r="L1925" s="817">
        <v>91.78</v>
      </c>
      <c r="M1925" s="817">
        <v>458.9</v>
      </c>
      <c r="N1925" s="814">
        <v>5</v>
      </c>
      <c r="O1925" s="818">
        <v>2</v>
      </c>
      <c r="P1925" s="817">
        <v>458.9</v>
      </c>
      <c r="Q1925" s="819">
        <v>1</v>
      </c>
      <c r="R1925" s="814">
        <v>5</v>
      </c>
      <c r="S1925" s="819">
        <v>1</v>
      </c>
      <c r="T1925" s="818">
        <v>2</v>
      </c>
      <c r="U1925" s="820">
        <v>1</v>
      </c>
    </row>
    <row r="1926" spans="1:21" ht="14.45" customHeight="1" x14ac:dyDescent="0.2">
      <c r="A1926" s="813">
        <v>12</v>
      </c>
      <c r="B1926" s="814" t="s">
        <v>1740</v>
      </c>
      <c r="C1926" s="814" t="s">
        <v>1746</v>
      </c>
      <c r="D1926" s="815" t="s">
        <v>4046</v>
      </c>
      <c r="E1926" s="816" t="s">
        <v>1762</v>
      </c>
      <c r="F1926" s="814" t="s">
        <v>1741</v>
      </c>
      <c r="G1926" s="814" t="s">
        <v>2307</v>
      </c>
      <c r="H1926" s="814" t="s">
        <v>329</v>
      </c>
      <c r="I1926" s="814" t="s">
        <v>2308</v>
      </c>
      <c r="J1926" s="814" t="s">
        <v>1246</v>
      </c>
      <c r="K1926" s="814" t="s">
        <v>2309</v>
      </c>
      <c r="L1926" s="817">
        <v>42.14</v>
      </c>
      <c r="M1926" s="817">
        <v>84.28</v>
      </c>
      <c r="N1926" s="814">
        <v>2</v>
      </c>
      <c r="O1926" s="818">
        <v>1.5</v>
      </c>
      <c r="P1926" s="817">
        <v>42.14</v>
      </c>
      <c r="Q1926" s="819">
        <v>0.5</v>
      </c>
      <c r="R1926" s="814">
        <v>1</v>
      </c>
      <c r="S1926" s="819">
        <v>0.5</v>
      </c>
      <c r="T1926" s="818">
        <v>0.5</v>
      </c>
      <c r="U1926" s="820">
        <v>0.33333333333333331</v>
      </c>
    </row>
    <row r="1927" spans="1:21" ht="14.45" customHeight="1" x14ac:dyDescent="0.2">
      <c r="A1927" s="813">
        <v>12</v>
      </c>
      <c r="B1927" s="814" t="s">
        <v>1740</v>
      </c>
      <c r="C1927" s="814" t="s">
        <v>1746</v>
      </c>
      <c r="D1927" s="815" t="s">
        <v>4046</v>
      </c>
      <c r="E1927" s="816" t="s">
        <v>1762</v>
      </c>
      <c r="F1927" s="814" t="s">
        <v>1741</v>
      </c>
      <c r="G1927" s="814" t="s">
        <v>3824</v>
      </c>
      <c r="H1927" s="814" t="s">
        <v>329</v>
      </c>
      <c r="I1927" s="814" t="s">
        <v>3825</v>
      </c>
      <c r="J1927" s="814" t="s">
        <v>3826</v>
      </c>
      <c r="K1927" s="814" t="s">
        <v>3827</v>
      </c>
      <c r="L1927" s="817">
        <v>8.7899999999999991</v>
      </c>
      <c r="M1927" s="817">
        <v>8.7899999999999991</v>
      </c>
      <c r="N1927" s="814">
        <v>1</v>
      </c>
      <c r="O1927" s="818">
        <v>1</v>
      </c>
      <c r="P1927" s="817">
        <v>8.7899999999999991</v>
      </c>
      <c r="Q1927" s="819">
        <v>1</v>
      </c>
      <c r="R1927" s="814">
        <v>1</v>
      </c>
      <c r="S1927" s="819">
        <v>1</v>
      </c>
      <c r="T1927" s="818">
        <v>1</v>
      </c>
      <c r="U1927" s="820">
        <v>1</v>
      </c>
    </row>
    <row r="1928" spans="1:21" ht="14.45" customHeight="1" x14ac:dyDescent="0.2">
      <c r="A1928" s="813">
        <v>12</v>
      </c>
      <c r="B1928" s="814" t="s">
        <v>1740</v>
      </c>
      <c r="C1928" s="814" t="s">
        <v>1746</v>
      </c>
      <c r="D1928" s="815" t="s">
        <v>4046</v>
      </c>
      <c r="E1928" s="816" t="s">
        <v>1762</v>
      </c>
      <c r="F1928" s="814" t="s">
        <v>1741</v>
      </c>
      <c r="G1928" s="814" t="s">
        <v>1958</v>
      </c>
      <c r="H1928" s="814" t="s">
        <v>329</v>
      </c>
      <c r="I1928" s="814" t="s">
        <v>1959</v>
      </c>
      <c r="J1928" s="814" t="s">
        <v>1960</v>
      </c>
      <c r="K1928" s="814" t="s">
        <v>1016</v>
      </c>
      <c r="L1928" s="817">
        <v>163.54</v>
      </c>
      <c r="M1928" s="817">
        <v>1471.86</v>
      </c>
      <c r="N1928" s="814">
        <v>9</v>
      </c>
      <c r="O1928" s="818">
        <v>6.5</v>
      </c>
      <c r="P1928" s="817">
        <v>1144.78</v>
      </c>
      <c r="Q1928" s="819">
        <v>0.77777777777777779</v>
      </c>
      <c r="R1928" s="814">
        <v>7</v>
      </c>
      <c r="S1928" s="819">
        <v>0.77777777777777779</v>
      </c>
      <c r="T1928" s="818">
        <v>5.5</v>
      </c>
      <c r="U1928" s="820">
        <v>0.84615384615384615</v>
      </c>
    </row>
    <row r="1929" spans="1:21" ht="14.45" customHeight="1" x14ac:dyDescent="0.2">
      <c r="A1929" s="813">
        <v>12</v>
      </c>
      <c r="B1929" s="814" t="s">
        <v>1740</v>
      </c>
      <c r="C1929" s="814" t="s">
        <v>1746</v>
      </c>
      <c r="D1929" s="815" t="s">
        <v>4046</v>
      </c>
      <c r="E1929" s="816" t="s">
        <v>1762</v>
      </c>
      <c r="F1929" s="814" t="s">
        <v>1741</v>
      </c>
      <c r="G1929" s="814" t="s">
        <v>1958</v>
      </c>
      <c r="H1929" s="814" t="s">
        <v>329</v>
      </c>
      <c r="I1929" s="814" t="s">
        <v>3616</v>
      </c>
      <c r="J1929" s="814" t="s">
        <v>1960</v>
      </c>
      <c r="K1929" s="814" t="s">
        <v>1016</v>
      </c>
      <c r="L1929" s="817">
        <v>163.54</v>
      </c>
      <c r="M1929" s="817">
        <v>327.08</v>
      </c>
      <c r="N1929" s="814">
        <v>2</v>
      </c>
      <c r="O1929" s="818">
        <v>1</v>
      </c>
      <c r="P1929" s="817">
        <v>327.08</v>
      </c>
      <c r="Q1929" s="819">
        <v>1</v>
      </c>
      <c r="R1929" s="814">
        <v>2</v>
      </c>
      <c r="S1929" s="819">
        <v>1</v>
      </c>
      <c r="T1929" s="818">
        <v>1</v>
      </c>
      <c r="U1929" s="820">
        <v>1</v>
      </c>
    </row>
    <row r="1930" spans="1:21" ht="14.45" customHeight="1" x14ac:dyDescent="0.2">
      <c r="A1930" s="813">
        <v>12</v>
      </c>
      <c r="B1930" s="814" t="s">
        <v>1740</v>
      </c>
      <c r="C1930" s="814" t="s">
        <v>1746</v>
      </c>
      <c r="D1930" s="815" t="s">
        <v>4046</v>
      </c>
      <c r="E1930" s="816" t="s">
        <v>1762</v>
      </c>
      <c r="F1930" s="814" t="s">
        <v>1741</v>
      </c>
      <c r="G1930" s="814" t="s">
        <v>2505</v>
      </c>
      <c r="H1930" s="814" t="s">
        <v>647</v>
      </c>
      <c r="I1930" s="814" t="s">
        <v>3828</v>
      </c>
      <c r="J1930" s="814" t="s">
        <v>703</v>
      </c>
      <c r="K1930" s="814" t="s">
        <v>2389</v>
      </c>
      <c r="L1930" s="817">
        <v>17.559999999999999</v>
      </c>
      <c r="M1930" s="817">
        <v>17.559999999999999</v>
      </c>
      <c r="N1930" s="814">
        <v>1</v>
      </c>
      <c r="O1930" s="818">
        <v>0.5</v>
      </c>
      <c r="P1930" s="817">
        <v>17.559999999999999</v>
      </c>
      <c r="Q1930" s="819">
        <v>1</v>
      </c>
      <c r="R1930" s="814">
        <v>1</v>
      </c>
      <c r="S1930" s="819">
        <v>1</v>
      </c>
      <c r="T1930" s="818">
        <v>0.5</v>
      </c>
      <c r="U1930" s="820">
        <v>1</v>
      </c>
    </row>
    <row r="1931" spans="1:21" ht="14.45" customHeight="1" x14ac:dyDescent="0.2">
      <c r="A1931" s="813">
        <v>12</v>
      </c>
      <c r="B1931" s="814" t="s">
        <v>1740</v>
      </c>
      <c r="C1931" s="814" t="s">
        <v>1746</v>
      </c>
      <c r="D1931" s="815" t="s">
        <v>4046</v>
      </c>
      <c r="E1931" s="816" t="s">
        <v>1762</v>
      </c>
      <c r="F1931" s="814" t="s">
        <v>1741</v>
      </c>
      <c r="G1931" s="814" t="s">
        <v>1967</v>
      </c>
      <c r="H1931" s="814" t="s">
        <v>329</v>
      </c>
      <c r="I1931" s="814" t="s">
        <v>1968</v>
      </c>
      <c r="J1931" s="814" t="s">
        <v>1969</v>
      </c>
      <c r="K1931" s="814" t="s">
        <v>1970</v>
      </c>
      <c r="L1931" s="817">
        <v>69.59</v>
      </c>
      <c r="M1931" s="817">
        <v>69.59</v>
      </c>
      <c r="N1931" s="814">
        <v>1</v>
      </c>
      <c r="O1931" s="818">
        <v>0.5</v>
      </c>
      <c r="P1931" s="817">
        <v>69.59</v>
      </c>
      <c r="Q1931" s="819">
        <v>1</v>
      </c>
      <c r="R1931" s="814">
        <v>1</v>
      </c>
      <c r="S1931" s="819">
        <v>1</v>
      </c>
      <c r="T1931" s="818">
        <v>0.5</v>
      </c>
      <c r="U1931" s="820">
        <v>1</v>
      </c>
    </row>
    <row r="1932" spans="1:21" ht="14.45" customHeight="1" x14ac:dyDescent="0.2">
      <c r="A1932" s="813">
        <v>12</v>
      </c>
      <c r="B1932" s="814" t="s">
        <v>1740</v>
      </c>
      <c r="C1932" s="814" t="s">
        <v>1746</v>
      </c>
      <c r="D1932" s="815" t="s">
        <v>4046</v>
      </c>
      <c r="E1932" s="816" t="s">
        <v>1762</v>
      </c>
      <c r="F1932" s="814" t="s">
        <v>1741</v>
      </c>
      <c r="G1932" s="814" t="s">
        <v>1791</v>
      </c>
      <c r="H1932" s="814" t="s">
        <v>647</v>
      </c>
      <c r="I1932" s="814" t="s">
        <v>2509</v>
      </c>
      <c r="J1932" s="814" t="s">
        <v>833</v>
      </c>
      <c r="K1932" s="814" t="s">
        <v>2510</v>
      </c>
      <c r="L1932" s="817">
        <v>2309.36</v>
      </c>
      <c r="M1932" s="817">
        <v>4618.72</v>
      </c>
      <c r="N1932" s="814">
        <v>2</v>
      </c>
      <c r="O1932" s="818">
        <v>1</v>
      </c>
      <c r="P1932" s="817">
        <v>4618.72</v>
      </c>
      <c r="Q1932" s="819">
        <v>1</v>
      </c>
      <c r="R1932" s="814">
        <v>2</v>
      </c>
      <c r="S1932" s="819">
        <v>1</v>
      </c>
      <c r="T1932" s="818">
        <v>1</v>
      </c>
      <c r="U1932" s="820">
        <v>1</v>
      </c>
    </row>
    <row r="1933" spans="1:21" ht="14.45" customHeight="1" x14ac:dyDescent="0.2">
      <c r="A1933" s="813">
        <v>12</v>
      </c>
      <c r="B1933" s="814" t="s">
        <v>1740</v>
      </c>
      <c r="C1933" s="814" t="s">
        <v>1746</v>
      </c>
      <c r="D1933" s="815" t="s">
        <v>4046</v>
      </c>
      <c r="E1933" s="816" t="s">
        <v>1762</v>
      </c>
      <c r="F1933" s="814" t="s">
        <v>1741</v>
      </c>
      <c r="G1933" s="814" t="s">
        <v>1791</v>
      </c>
      <c r="H1933" s="814" t="s">
        <v>647</v>
      </c>
      <c r="I1933" s="814" t="s">
        <v>1466</v>
      </c>
      <c r="J1933" s="814" t="s">
        <v>827</v>
      </c>
      <c r="K1933" s="814" t="s">
        <v>1467</v>
      </c>
      <c r="L1933" s="817">
        <v>316.75</v>
      </c>
      <c r="M1933" s="817">
        <v>316.75</v>
      </c>
      <c r="N1933" s="814">
        <v>1</v>
      </c>
      <c r="O1933" s="818">
        <v>0.5</v>
      </c>
      <c r="P1933" s="817">
        <v>316.75</v>
      </c>
      <c r="Q1933" s="819">
        <v>1</v>
      </c>
      <c r="R1933" s="814">
        <v>1</v>
      </c>
      <c r="S1933" s="819">
        <v>1</v>
      </c>
      <c r="T1933" s="818">
        <v>0.5</v>
      </c>
      <c r="U1933" s="820">
        <v>1</v>
      </c>
    </row>
    <row r="1934" spans="1:21" ht="14.45" customHeight="1" x14ac:dyDescent="0.2">
      <c r="A1934" s="813">
        <v>12</v>
      </c>
      <c r="B1934" s="814" t="s">
        <v>1740</v>
      </c>
      <c r="C1934" s="814" t="s">
        <v>1746</v>
      </c>
      <c r="D1934" s="815" t="s">
        <v>4046</v>
      </c>
      <c r="E1934" s="816" t="s">
        <v>1762</v>
      </c>
      <c r="F1934" s="814" t="s">
        <v>1741</v>
      </c>
      <c r="G1934" s="814" t="s">
        <v>1791</v>
      </c>
      <c r="H1934" s="814" t="s">
        <v>647</v>
      </c>
      <c r="I1934" s="814" t="s">
        <v>1462</v>
      </c>
      <c r="J1934" s="814" t="s">
        <v>833</v>
      </c>
      <c r="K1934" s="814" t="s">
        <v>1463</v>
      </c>
      <c r="L1934" s="817">
        <v>1385.62</v>
      </c>
      <c r="M1934" s="817">
        <v>1385.62</v>
      </c>
      <c r="N1934" s="814">
        <v>1</v>
      </c>
      <c r="O1934" s="818">
        <v>0.5</v>
      </c>
      <c r="P1934" s="817">
        <v>1385.62</v>
      </c>
      <c r="Q1934" s="819">
        <v>1</v>
      </c>
      <c r="R1934" s="814">
        <v>1</v>
      </c>
      <c r="S1934" s="819">
        <v>1</v>
      </c>
      <c r="T1934" s="818">
        <v>0.5</v>
      </c>
      <c r="U1934" s="820">
        <v>1</v>
      </c>
    </row>
    <row r="1935" spans="1:21" ht="14.45" customHeight="1" x14ac:dyDescent="0.2">
      <c r="A1935" s="813">
        <v>12</v>
      </c>
      <c r="B1935" s="814" t="s">
        <v>1740</v>
      </c>
      <c r="C1935" s="814" t="s">
        <v>1746</v>
      </c>
      <c r="D1935" s="815" t="s">
        <v>4046</v>
      </c>
      <c r="E1935" s="816" t="s">
        <v>1762</v>
      </c>
      <c r="F1935" s="814" t="s">
        <v>1741</v>
      </c>
      <c r="G1935" s="814" t="s">
        <v>1791</v>
      </c>
      <c r="H1935" s="814" t="s">
        <v>647</v>
      </c>
      <c r="I1935" s="814" t="s">
        <v>1468</v>
      </c>
      <c r="J1935" s="814" t="s">
        <v>827</v>
      </c>
      <c r="K1935" s="814" t="s">
        <v>1469</v>
      </c>
      <c r="L1935" s="817">
        <v>736.33</v>
      </c>
      <c r="M1935" s="817">
        <v>2208.9900000000002</v>
      </c>
      <c r="N1935" s="814">
        <v>3</v>
      </c>
      <c r="O1935" s="818">
        <v>0.5</v>
      </c>
      <c r="P1935" s="817">
        <v>2208.9900000000002</v>
      </c>
      <c r="Q1935" s="819">
        <v>1</v>
      </c>
      <c r="R1935" s="814">
        <v>3</v>
      </c>
      <c r="S1935" s="819">
        <v>1</v>
      </c>
      <c r="T1935" s="818">
        <v>0.5</v>
      </c>
      <c r="U1935" s="820">
        <v>1</v>
      </c>
    </row>
    <row r="1936" spans="1:21" ht="14.45" customHeight="1" x14ac:dyDescent="0.2">
      <c r="A1936" s="813">
        <v>12</v>
      </c>
      <c r="B1936" s="814" t="s">
        <v>1740</v>
      </c>
      <c r="C1936" s="814" t="s">
        <v>1746</v>
      </c>
      <c r="D1936" s="815" t="s">
        <v>4046</v>
      </c>
      <c r="E1936" s="816" t="s">
        <v>1762</v>
      </c>
      <c r="F1936" s="814" t="s">
        <v>1741</v>
      </c>
      <c r="G1936" s="814" t="s">
        <v>1791</v>
      </c>
      <c r="H1936" s="814" t="s">
        <v>647</v>
      </c>
      <c r="I1936" s="814" t="s">
        <v>1468</v>
      </c>
      <c r="J1936" s="814" t="s">
        <v>827</v>
      </c>
      <c r="K1936" s="814" t="s">
        <v>1469</v>
      </c>
      <c r="L1936" s="817">
        <v>633.49</v>
      </c>
      <c r="M1936" s="817">
        <v>4434.43</v>
      </c>
      <c r="N1936" s="814">
        <v>7</v>
      </c>
      <c r="O1936" s="818">
        <v>4</v>
      </c>
      <c r="P1936" s="817">
        <v>3800.94</v>
      </c>
      <c r="Q1936" s="819">
        <v>0.8571428571428571</v>
      </c>
      <c r="R1936" s="814">
        <v>6</v>
      </c>
      <c r="S1936" s="819">
        <v>0.8571428571428571</v>
      </c>
      <c r="T1936" s="818">
        <v>3</v>
      </c>
      <c r="U1936" s="820">
        <v>0.75</v>
      </c>
    </row>
    <row r="1937" spans="1:21" ht="14.45" customHeight="1" x14ac:dyDescent="0.2">
      <c r="A1937" s="813">
        <v>12</v>
      </c>
      <c r="B1937" s="814" t="s">
        <v>1740</v>
      </c>
      <c r="C1937" s="814" t="s">
        <v>1746</v>
      </c>
      <c r="D1937" s="815" t="s">
        <v>4046</v>
      </c>
      <c r="E1937" s="816" t="s">
        <v>1762</v>
      </c>
      <c r="F1937" s="814" t="s">
        <v>1741</v>
      </c>
      <c r="G1937" s="814" t="s">
        <v>1791</v>
      </c>
      <c r="H1937" s="814" t="s">
        <v>647</v>
      </c>
      <c r="I1937" s="814" t="s">
        <v>1472</v>
      </c>
      <c r="J1937" s="814" t="s">
        <v>827</v>
      </c>
      <c r="K1937" s="814" t="s">
        <v>1473</v>
      </c>
      <c r="L1937" s="817">
        <v>490.89</v>
      </c>
      <c r="M1937" s="817">
        <v>490.89</v>
      </c>
      <c r="N1937" s="814">
        <v>1</v>
      </c>
      <c r="O1937" s="818">
        <v>1</v>
      </c>
      <c r="P1937" s="817"/>
      <c r="Q1937" s="819">
        <v>0</v>
      </c>
      <c r="R1937" s="814"/>
      <c r="S1937" s="819">
        <v>0</v>
      </c>
      <c r="T1937" s="818"/>
      <c r="U1937" s="820">
        <v>0</v>
      </c>
    </row>
    <row r="1938" spans="1:21" ht="14.45" customHeight="1" x14ac:dyDescent="0.2">
      <c r="A1938" s="813">
        <v>12</v>
      </c>
      <c r="B1938" s="814" t="s">
        <v>1740</v>
      </c>
      <c r="C1938" s="814" t="s">
        <v>1746</v>
      </c>
      <c r="D1938" s="815" t="s">
        <v>4046</v>
      </c>
      <c r="E1938" s="816" t="s">
        <v>1762</v>
      </c>
      <c r="F1938" s="814" t="s">
        <v>1741</v>
      </c>
      <c r="G1938" s="814" t="s">
        <v>1791</v>
      </c>
      <c r="H1938" s="814" t="s">
        <v>647</v>
      </c>
      <c r="I1938" s="814" t="s">
        <v>1472</v>
      </c>
      <c r="J1938" s="814" t="s">
        <v>827</v>
      </c>
      <c r="K1938" s="814" t="s">
        <v>1473</v>
      </c>
      <c r="L1938" s="817">
        <v>422.33</v>
      </c>
      <c r="M1938" s="817">
        <v>2111.65</v>
      </c>
      <c r="N1938" s="814">
        <v>5</v>
      </c>
      <c r="O1938" s="818">
        <v>1.5</v>
      </c>
      <c r="P1938" s="817">
        <v>844.66</v>
      </c>
      <c r="Q1938" s="819">
        <v>0.39999999999999997</v>
      </c>
      <c r="R1938" s="814">
        <v>2</v>
      </c>
      <c r="S1938" s="819">
        <v>0.4</v>
      </c>
      <c r="T1938" s="818">
        <v>0.5</v>
      </c>
      <c r="U1938" s="820">
        <v>0.33333333333333331</v>
      </c>
    </row>
    <row r="1939" spans="1:21" ht="14.45" customHeight="1" x14ac:dyDescent="0.2">
      <c r="A1939" s="813">
        <v>12</v>
      </c>
      <c r="B1939" s="814" t="s">
        <v>1740</v>
      </c>
      <c r="C1939" s="814" t="s">
        <v>1746</v>
      </c>
      <c r="D1939" s="815" t="s">
        <v>4046</v>
      </c>
      <c r="E1939" s="816" t="s">
        <v>1762</v>
      </c>
      <c r="F1939" s="814" t="s">
        <v>1741</v>
      </c>
      <c r="G1939" s="814" t="s">
        <v>1791</v>
      </c>
      <c r="H1939" s="814" t="s">
        <v>647</v>
      </c>
      <c r="I1939" s="814" t="s">
        <v>1971</v>
      </c>
      <c r="J1939" s="814" t="s">
        <v>833</v>
      </c>
      <c r="K1939" s="814" t="s">
        <v>1972</v>
      </c>
      <c r="L1939" s="817">
        <v>1847.49</v>
      </c>
      <c r="M1939" s="817">
        <v>7389.96</v>
      </c>
      <c r="N1939" s="814">
        <v>4</v>
      </c>
      <c r="O1939" s="818">
        <v>1.5</v>
      </c>
      <c r="P1939" s="817">
        <v>7389.96</v>
      </c>
      <c r="Q1939" s="819">
        <v>1</v>
      </c>
      <c r="R1939" s="814">
        <v>4</v>
      </c>
      <c r="S1939" s="819">
        <v>1</v>
      </c>
      <c r="T1939" s="818">
        <v>1.5</v>
      </c>
      <c r="U1939" s="820">
        <v>1</v>
      </c>
    </row>
    <row r="1940" spans="1:21" ht="14.45" customHeight="1" x14ac:dyDescent="0.2">
      <c r="A1940" s="813">
        <v>12</v>
      </c>
      <c r="B1940" s="814" t="s">
        <v>1740</v>
      </c>
      <c r="C1940" s="814" t="s">
        <v>1746</v>
      </c>
      <c r="D1940" s="815" t="s">
        <v>4046</v>
      </c>
      <c r="E1940" s="816" t="s">
        <v>1762</v>
      </c>
      <c r="F1940" s="814" t="s">
        <v>1741</v>
      </c>
      <c r="G1940" s="814" t="s">
        <v>1791</v>
      </c>
      <c r="H1940" s="814" t="s">
        <v>647</v>
      </c>
      <c r="I1940" s="814" t="s">
        <v>1464</v>
      </c>
      <c r="J1940" s="814" t="s">
        <v>827</v>
      </c>
      <c r="K1940" s="814" t="s">
        <v>1465</v>
      </c>
      <c r="L1940" s="817">
        <v>923.75</v>
      </c>
      <c r="M1940" s="817">
        <v>923.75</v>
      </c>
      <c r="N1940" s="814">
        <v>1</v>
      </c>
      <c r="O1940" s="818">
        <v>0.5</v>
      </c>
      <c r="P1940" s="817"/>
      <c r="Q1940" s="819">
        <v>0</v>
      </c>
      <c r="R1940" s="814"/>
      <c r="S1940" s="819">
        <v>0</v>
      </c>
      <c r="T1940" s="818"/>
      <c r="U1940" s="820">
        <v>0</v>
      </c>
    </row>
    <row r="1941" spans="1:21" ht="14.45" customHeight="1" x14ac:dyDescent="0.2">
      <c r="A1941" s="813">
        <v>12</v>
      </c>
      <c r="B1941" s="814" t="s">
        <v>1740</v>
      </c>
      <c r="C1941" s="814" t="s">
        <v>1746</v>
      </c>
      <c r="D1941" s="815" t="s">
        <v>4046</v>
      </c>
      <c r="E1941" s="816" t="s">
        <v>1762</v>
      </c>
      <c r="F1941" s="814" t="s">
        <v>1741</v>
      </c>
      <c r="G1941" s="814" t="s">
        <v>1801</v>
      </c>
      <c r="H1941" s="814" t="s">
        <v>329</v>
      </c>
      <c r="I1941" s="814" t="s">
        <v>1802</v>
      </c>
      <c r="J1941" s="814" t="s">
        <v>1803</v>
      </c>
      <c r="K1941" s="814" t="s">
        <v>1804</v>
      </c>
      <c r="L1941" s="817">
        <v>174.59</v>
      </c>
      <c r="M1941" s="817">
        <v>1745.8999999999999</v>
      </c>
      <c r="N1941" s="814">
        <v>10</v>
      </c>
      <c r="O1941" s="818">
        <v>7.5</v>
      </c>
      <c r="P1941" s="817">
        <v>1222.1299999999999</v>
      </c>
      <c r="Q1941" s="819">
        <v>0.7</v>
      </c>
      <c r="R1941" s="814">
        <v>7</v>
      </c>
      <c r="S1941" s="819">
        <v>0.7</v>
      </c>
      <c r="T1941" s="818">
        <v>5.5</v>
      </c>
      <c r="U1941" s="820">
        <v>0.73333333333333328</v>
      </c>
    </row>
    <row r="1942" spans="1:21" ht="14.45" customHeight="1" x14ac:dyDescent="0.2">
      <c r="A1942" s="813">
        <v>12</v>
      </c>
      <c r="B1942" s="814" t="s">
        <v>1740</v>
      </c>
      <c r="C1942" s="814" t="s">
        <v>1746</v>
      </c>
      <c r="D1942" s="815" t="s">
        <v>4046</v>
      </c>
      <c r="E1942" s="816" t="s">
        <v>1762</v>
      </c>
      <c r="F1942" s="814" t="s">
        <v>1741</v>
      </c>
      <c r="G1942" s="814" t="s">
        <v>2513</v>
      </c>
      <c r="H1942" s="814" t="s">
        <v>329</v>
      </c>
      <c r="I1942" s="814" t="s">
        <v>3829</v>
      </c>
      <c r="J1942" s="814" t="s">
        <v>2515</v>
      </c>
      <c r="K1942" s="814" t="s">
        <v>3830</v>
      </c>
      <c r="L1942" s="817">
        <v>168.9</v>
      </c>
      <c r="M1942" s="817">
        <v>844.5</v>
      </c>
      <c r="N1942" s="814">
        <v>5</v>
      </c>
      <c r="O1942" s="818">
        <v>4</v>
      </c>
      <c r="P1942" s="817">
        <v>675.6</v>
      </c>
      <c r="Q1942" s="819">
        <v>0.8</v>
      </c>
      <c r="R1942" s="814">
        <v>4</v>
      </c>
      <c r="S1942" s="819">
        <v>0.8</v>
      </c>
      <c r="T1942" s="818">
        <v>3</v>
      </c>
      <c r="U1942" s="820">
        <v>0.75</v>
      </c>
    </row>
    <row r="1943" spans="1:21" ht="14.45" customHeight="1" x14ac:dyDescent="0.2">
      <c r="A1943" s="813">
        <v>12</v>
      </c>
      <c r="B1943" s="814" t="s">
        <v>1740</v>
      </c>
      <c r="C1943" s="814" t="s">
        <v>1746</v>
      </c>
      <c r="D1943" s="815" t="s">
        <v>4046</v>
      </c>
      <c r="E1943" s="816" t="s">
        <v>1762</v>
      </c>
      <c r="F1943" s="814" t="s">
        <v>1741</v>
      </c>
      <c r="G1943" s="814" t="s">
        <v>1992</v>
      </c>
      <c r="H1943" s="814" t="s">
        <v>329</v>
      </c>
      <c r="I1943" s="814" t="s">
        <v>1993</v>
      </c>
      <c r="J1943" s="814" t="s">
        <v>1994</v>
      </c>
      <c r="K1943" s="814" t="s">
        <v>1995</v>
      </c>
      <c r="L1943" s="817">
        <v>78.33</v>
      </c>
      <c r="M1943" s="817">
        <v>1331.6100000000001</v>
      </c>
      <c r="N1943" s="814">
        <v>17</v>
      </c>
      <c r="O1943" s="818">
        <v>3.5</v>
      </c>
      <c r="P1943" s="817">
        <v>1331.6100000000001</v>
      </c>
      <c r="Q1943" s="819">
        <v>1</v>
      </c>
      <c r="R1943" s="814">
        <v>17</v>
      </c>
      <c r="S1943" s="819">
        <v>1</v>
      </c>
      <c r="T1943" s="818">
        <v>3.5</v>
      </c>
      <c r="U1943" s="820">
        <v>1</v>
      </c>
    </row>
    <row r="1944" spans="1:21" ht="14.45" customHeight="1" x14ac:dyDescent="0.2">
      <c r="A1944" s="813">
        <v>12</v>
      </c>
      <c r="B1944" s="814" t="s">
        <v>1740</v>
      </c>
      <c r="C1944" s="814" t="s">
        <v>1746</v>
      </c>
      <c r="D1944" s="815" t="s">
        <v>4046</v>
      </c>
      <c r="E1944" s="816" t="s">
        <v>1762</v>
      </c>
      <c r="F1944" s="814" t="s">
        <v>1741</v>
      </c>
      <c r="G1944" s="814" t="s">
        <v>1832</v>
      </c>
      <c r="H1944" s="814" t="s">
        <v>329</v>
      </c>
      <c r="I1944" s="814" t="s">
        <v>1833</v>
      </c>
      <c r="J1944" s="814" t="s">
        <v>652</v>
      </c>
      <c r="K1944" s="814" t="s">
        <v>1834</v>
      </c>
      <c r="L1944" s="817">
        <v>127.91</v>
      </c>
      <c r="M1944" s="817">
        <v>255.82</v>
      </c>
      <c r="N1944" s="814">
        <v>2</v>
      </c>
      <c r="O1944" s="818">
        <v>1.5</v>
      </c>
      <c r="P1944" s="817">
        <v>255.82</v>
      </c>
      <c r="Q1944" s="819">
        <v>1</v>
      </c>
      <c r="R1944" s="814">
        <v>2</v>
      </c>
      <c r="S1944" s="819">
        <v>1</v>
      </c>
      <c r="T1944" s="818">
        <v>1.5</v>
      </c>
      <c r="U1944" s="820">
        <v>1</v>
      </c>
    </row>
    <row r="1945" spans="1:21" ht="14.45" customHeight="1" x14ac:dyDescent="0.2">
      <c r="A1945" s="813">
        <v>12</v>
      </c>
      <c r="B1945" s="814" t="s">
        <v>1740</v>
      </c>
      <c r="C1945" s="814" t="s">
        <v>1746</v>
      </c>
      <c r="D1945" s="815" t="s">
        <v>4046</v>
      </c>
      <c r="E1945" s="816" t="s">
        <v>1762</v>
      </c>
      <c r="F1945" s="814" t="s">
        <v>1741</v>
      </c>
      <c r="G1945" s="814" t="s">
        <v>2528</v>
      </c>
      <c r="H1945" s="814" t="s">
        <v>647</v>
      </c>
      <c r="I1945" s="814" t="s">
        <v>1568</v>
      </c>
      <c r="J1945" s="814" t="s">
        <v>1566</v>
      </c>
      <c r="K1945" s="814" t="s">
        <v>1569</v>
      </c>
      <c r="L1945" s="817">
        <v>87.67</v>
      </c>
      <c r="M1945" s="817">
        <v>263.01</v>
      </c>
      <c r="N1945" s="814">
        <v>3</v>
      </c>
      <c r="O1945" s="818">
        <v>3</v>
      </c>
      <c r="P1945" s="817">
        <v>175.34</v>
      </c>
      <c r="Q1945" s="819">
        <v>0.66666666666666674</v>
      </c>
      <c r="R1945" s="814">
        <v>2</v>
      </c>
      <c r="S1945" s="819">
        <v>0.66666666666666663</v>
      </c>
      <c r="T1945" s="818">
        <v>2</v>
      </c>
      <c r="U1945" s="820">
        <v>0.66666666666666663</v>
      </c>
    </row>
    <row r="1946" spans="1:21" ht="14.45" customHeight="1" x14ac:dyDescent="0.2">
      <c r="A1946" s="813">
        <v>12</v>
      </c>
      <c r="B1946" s="814" t="s">
        <v>1740</v>
      </c>
      <c r="C1946" s="814" t="s">
        <v>1746</v>
      </c>
      <c r="D1946" s="815" t="s">
        <v>4046</v>
      </c>
      <c r="E1946" s="816" t="s">
        <v>1762</v>
      </c>
      <c r="F1946" s="814" t="s">
        <v>1741</v>
      </c>
      <c r="G1946" s="814" t="s">
        <v>1792</v>
      </c>
      <c r="H1946" s="814" t="s">
        <v>329</v>
      </c>
      <c r="I1946" s="814" t="s">
        <v>2012</v>
      </c>
      <c r="J1946" s="814" t="s">
        <v>2013</v>
      </c>
      <c r="K1946" s="814" t="s">
        <v>2014</v>
      </c>
      <c r="L1946" s="817">
        <v>290.08</v>
      </c>
      <c r="M1946" s="817">
        <v>7542.08</v>
      </c>
      <c r="N1946" s="814">
        <v>26</v>
      </c>
      <c r="O1946" s="818">
        <v>8</v>
      </c>
      <c r="P1946" s="817">
        <v>4931.3599999999997</v>
      </c>
      <c r="Q1946" s="819">
        <v>0.65384615384615385</v>
      </c>
      <c r="R1946" s="814">
        <v>17</v>
      </c>
      <c r="S1946" s="819">
        <v>0.65384615384615385</v>
      </c>
      <c r="T1946" s="818">
        <v>6</v>
      </c>
      <c r="U1946" s="820">
        <v>0.75</v>
      </c>
    </row>
    <row r="1947" spans="1:21" ht="14.45" customHeight="1" x14ac:dyDescent="0.2">
      <c r="A1947" s="813">
        <v>12</v>
      </c>
      <c r="B1947" s="814" t="s">
        <v>1740</v>
      </c>
      <c r="C1947" s="814" t="s">
        <v>1746</v>
      </c>
      <c r="D1947" s="815" t="s">
        <v>4046</v>
      </c>
      <c r="E1947" s="816" t="s">
        <v>1762</v>
      </c>
      <c r="F1947" s="814" t="s">
        <v>1741</v>
      </c>
      <c r="G1947" s="814" t="s">
        <v>1792</v>
      </c>
      <c r="H1947" s="814" t="s">
        <v>329</v>
      </c>
      <c r="I1947" s="814" t="s">
        <v>2015</v>
      </c>
      <c r="J1947" s="814" t="s">
        <v>2016</v>
      </c>
      <c r="K1947" s="814"/>
      <c r="L1947" s="817">
        <v>290.08</v>
      </c>
      <c r="M1947" s="817">
        <v>2610.7200000000003</v>
      </c>
      <c r="N1947" s="814">
        <v>9</v>
      </c>
      <c r="O1947" s="818">
        <v>3</v>
      </c>
      <c r="P1947" s="817">
        <v>1740.48</v>
      </c>
      <c r="Q1947" s="819">
        <v>0.66666666666666663</v>
      </c>
      <c r="R1947" s="814">
        <v>6</v>
      </c>
      <c r="S1947" s="819">
        <v>0.66666666666666663</v>
      </c>
      <c r="T1947" s="818">
        <v>2</v>
      </c>
      <c r="U1947" s="820">
        <v>0.66666666666666663</v>
      </c>
    </row>
    <row r="1948" spans="1:21" ht="14.45" customHeight="1" x14ac:dyDescent="0.2">
      <c r="A1948" s="813">
        <v>12</v>
      </c>
      <c r="B1948" s="814" t="s">
        <v>1740</v>
      </c>
      <c r="C1948" s="814" t="s">
        <v>1746</v>
      </c>
      <c r="D1948" s="815" t="s">
        <v>4046</v>
      </c>
      <c r="E1948" s="816" t="s">
        <v>1762</v>
      </c>
      <c r="F1948" s="814" t="s">
        <v>1741</v>
      </c>
      <c r="G1948" s="814" t="s">
        <v>1792</v>
      </c>
      <c r="H1948" s="814" t="s">
        <v>329</v>
      </c>
      <c r="I1948" s="814" t="s">
        <v>2015</v>
      </c>
      <c r="J1948" s="814" t="s">
        <v>2013</v>
      </c>
      <c r="K1948" s="814" t="s">
        <v>2014</v>
      </c>
      <c r="L1948" s="817">
        <v>290.08</v>
      </c>
      <c r="M1948" s="817">
        <v>1740.48</v>
      </c>
      <c r="N1948" s="814">
        <v>6</v>
      </c>
      <c r="O1948" s="818">
        <v>2</v>
      </c>
      <c r="P1948" s="817">
        <v>870.24</v>
      </c>
      <c r="Q1948" s="819">
        <v>0.5</v>
      </c>
      <c r="R1948" s="814">
        <v>3</v>
      </c>
      <c r="S1948" s="819">
        <v>0.5</v>
      </c>
      <c r="T1948" s="818">
        <v>1</v>
      </c>
      <c r="U1948" s="820">
        <v>0.5</v>
      </c>
    </row>
    <row r="1949" spans="1:21" ht="14.45" customHeight="1" x14ac:dyDescent="0.2">
      <c r="A1949" s="813">
        <v>12</v>
      </c>
      <c r="B1949" s="814" t="s">
        <v>1740</v>
      </c>
      <c r="C1949" s="814" t="s">
        <v>1746</v>
      </c>
      <c r="D1949" s="815" t="s">
        <v>4046</v>
      </c>
      <c r="E1949" s="816" t="s">
        <v>1762</v>
      </c>
      <c r="F1949" s="814" t="s">
        <v>1741</v>
      </c>
      <c r="G1949" s="814" t="s">
        <v>1792</v>
      </c>
      <c r="H1949" s="814" t="s">
        <v>329</v>
      </c>
      <c r="I1949" s="814" t="s">
        <v>2332</v>
      </c>
      <c r="J1949" s="814" t="s">
        <v>2013</v>
      </c>
      <c r="K1949" s="814" t="s">
        <v>2014</v>
      </c>
      <c r="L1949" s="817">
        <v>290.08</v>
      </c>
      <c r="M1949" s="817">
        <v>3771.04</v>
      </c>
      <c r="N1949" s="814">
        <v>13</v>
      </c>
      <c r="O1949" s="818">
        <v>4.5</v>
      </c>
      <c r="P1949" s="817">
        <v>2900.8</v>
      </c>
      <c r="Q1949" s="819">
        <v>0.76923076923076927</v>
      </c>
      <c r="R1949" s="814">
        <v>10</v>
      </c>
      <c r="S1949" s="819">
        <v>0.76923076923076927</v>
      </c>
      <c r="T1949" s="818">
        <v>3.5</v>
      </c>
      <c r="U1949" s="820">
        <v>0.77777777777777779</v>
      </c>
    </row>
    <row r="1950" spans="1:21" ht="14.45" customHeight="1" x14ac:dyDescent="0.2">
      <c r="A1950" s="813">
        <v>12</v>
      </c>
      <c r="B1950" s="814" t="s">
        <v>1740</v>
      </c>
      <c r="C1950" s="814" t="s">
        <v>1746</v>
      </c>
      <c r="D1950" s="815" t="s">
        <v>4046</v>
      </c>
      <c r="E1950" s="816" t="s">
        <v>1762</v>
      </c>
      <c r="F1950" s="814" t="s">
        <v>1741</v>
      </c>
      <c r="G1950" s="814" t="s">
        <v>2023</v>
      </c>
      <c r="H1950" s="814" t="s">
        <v>329</v>
      </c>
      <c r="I1950" s="814" t="s">
        <v>2024</v>
      </c>
      <c r="J1950" s="814" t="s">
        <v>2025</v>
      </c>
      <c r="K1950" s="814" t="s">
        <v>2026</v>
      </c>
      <c r="L1950" s="817">
        <v>308.69</v>
      </c>
      <c r="M1950" s="817">
        <v>3704.2799999999997</v>
      </c>
      <c r="N1950" s="814">
        <v>12</v>
      </c>
      <c r="O1950" s="818">
        <v>4</v>
      </c>
      <c r="P1950" s="817">
        <v>2778.21</v>
      </c>
      <c r="Q1950" s="819">
        <v>0.75000000000000011</v>
      </c>
      <c r="R1950" s="814">
        <v>9</v>
      </c>
      <c r="S1950" s="819">
        <v>0.75</v>
      </c>
      <c r="T1950" s="818">
        <v>3</v>
      </c>
      <c r="U1950" s="820">
        <v>0.75</v>
      </c>
    </row>
    <row r="1951" spans="1:21" ht="14.45" customHeight="1" x14ac:dyDescent="0.2">
      <c r="A1951" s="813">
        <v>12</v>
      </c>
      <c r="B1951" s="814" t="s">
        <v>1740</v>
      </c>
      <c r="C1951" s="814" t="s">
        <v>1746</v>
      </c>
      <c r="D1951" s="815" t="s">
        <v>4046</v>
      </c>
      <c r="E1951" s="816" t="s">
        <v>1762</v>
      </c>
      <c r="F1951" s="814" t="s">
        <v>1741</v>
      </c>
      <c r="G1951" s="814" t="s">
        <v>2031</v>
      </c>
      <c r="H1951" s="814" t="s">
        <v>329</v>
      </c>
      <c r="I1951" s="814" t="s">
        <v>2032</v>
      </c>
      <c r="J1951" s="814" t="s">
        <v>2033</v>
      </c>
      <c r="K1951" s="814" t="s">
        <v>2034</v>
      </c>
      <c r="L1951" s="817">
        <v>0</v>
      </c>
      <c r="M1951" s="817">
        <v>0</v>
      </c>
      <c r="N1951" s="814">
        <v>19</v>
      </c>
      <c r="O1951" s="818">
        <v>5.5</v>
      </c>
      <c r="P1951" s="817">
        <v>0</v>
      </c>
      <c r="Q1951" s="819"/>
      <c r="R1951" s="814">
        <v>11</v>
      </c>
      <c r="S1951" s="819">
        <v>0.57894736842105265</v>
      </c>
      <c r="T1951" s="818">
        <v>2.5</v>
      </c>
      <c r="U1951" s="820">
        <v>0.45454545454545453</v>
      </c>
    </row>
    <row r="1952" spans="1:21" ht="14.45" customHeight="1" x14ac:dyDescent="0.2">
      <c r="A1952" s="813">
        <v>12</v>
      </c>
      <c r="B1952" s="814" t="s">
        <v>1740</v>
      </c>
      <c r="C1952" s="814" t="s">
        <v>1746</v>
      </c>
      <c r="D1952" s="815" t="s">
        <v>4046</v>
      </c>
      <c r="E1952" s="816" t="s">
        <v>1762</v>
      </c>
      <c r="F1952" s="814" t="s">
        <v>1741</v>
      </c>
      <c r="G1952" s="814" t="s">
        <v>2031</v>
      </c>
      <c r="H1952" s="814" t="s">
        <v>329</v>
      </c>
      <c r="I1952" s="814" t="s">
        <v>2949</v>
      </c>
      <c r="J1952" s="814" t="s">
        <v>2033</v>
      </c>
      <c r="K1952" s="814" t="s">
        <v>2950</v>
      </c>
      <c r="L1952" s="817">
        <v>0</v>
      </c>
      <c r="M1952" s="817">
        <v>0</v>
      </c>
      <c r="N1952" s="814">
        <v>1</v>
      </c>
      <c r="O1952" s="818">
        <v>1</v>
      </c>
      <c r="P1952" s="817">
        <v>0</v>
      </c>
      <c r="Q1952" s="819"/>
      <c r="R1952" s="814">
        <v>1</v>
      </c>
      <c r="S1952" s="819">
        <v>1</v>
      </c>
      <c r="T1952" s="818">
        <v>1</v>
      </c>
      <c r="U1952" s="820">
        <v>1</v>
      </c>
    </row>
    <row r="1953" spans="1:21" ht="14.45" customHeight="1" x14ac:dyDescent="0.2">
      <c r="A1953" s="813">
        <v>12</v>
      </c>
      <c r="B1953" s="814" t="s">
        <v>1740</v>
      </c>
      <c r="C1953" s="814" t="s">
        <v>1746</v>
      </c>
      <c r="D1953" s="815" t="s">
        <v>4046</v>
      </c>
      <c r="E1953" s="816" t="s">
        <v>1762</v>
      </c>
      <c r="F1953" s="814" t="s">
        <v>1741</v>
      </c>
      <c r="G1953" s="814" t="s">
        <v>2031</v>
      </c>
      <c r="H1953" s="814" t="s">
        <v>329</v>
      </c>
      <c r="I1953" s="814" t="s">
        <v>3831</v>
      </c>
      <c r="J1953" s="814" t="s">
        <v>3832</v>
      </c>
      <c r="K1953" s="814" t="s">
        <v>2950</v>
      </c>
      <c r="L1953" s="817">
        <v>0</v>
      </c>
      <c r="M1953" s="817">
        <v>0</v>
      </c>
      <c r="N1953" s="814">
        <v>4</v>
      </c>
      <c r="O1953" s="818">
        <v>1</v>
      </c>
      <c r="P1953" s="817"/>
      <c r="Q1953" s="819"/>
      <c r="R1953" s="814"/>
      <c r="S1953" s="819">
        <v>0</v>
      </c>
      <c r="T1953" s="818"/>
      <c r="U1953" s="820">
        <v>0</v>
      </c>
    </row>
    <row r="1954" spans="1:21" ht="14.45" customHeight="1" x14ac:dyDescent="0.2">
      <c r="A1954" s="813">
        <v>12</v>
      </c>
      <c r="B1954" s="814" t="s">
        <v>1740</v>
      </c>
      <c r="C1954" s="814" t="s">
        <v>1746</v>
      </c>
      <c r="D1954" s="815" t="s">
        <v>4046</v>
      </c>
      <c r="E1954" s="816" t="s">
        <v>1762</v>
      </c>
      <c r="F1954" s="814" t="s">
        <v>1741</v>
      </c>
      <c r="G1954" s="814" t="s">
        <v>1835</v>
      </c>
      <c r="H1954" s="814" t="s">
        <v>647</v>
      </c>
      <c r="I1954" s="814" t="s">
        <v>2737</v>
      </c>
      <c r="J1954" s="814" t="s">
        <v>1837</v>
      </c>
      <c r="K1954" s="814" t="s">
        <v>2736</v>
      </c>
      <c r="L1954" s="817">
        <v>44.86</v>
      </c>
      <c r="M1954" s="817">
        <v>179.44</v>
      </c>
      <c r="N1954" s="814">
        <v>4</v>
      </c>
      <c r="O1954" s="818">
        <v>2.5</v>
      </c>
      <c r="P1954" s="817">
        <v>179.44</v>
      </c>
      <c r="Q1954" s="819">
        <v>1</v>
      </c>
      <c r="R1954" s="814">
        <v>4</v>
      </c>
      <c r="S1954" s="819">
        <v>1</v>
      </c>
      <c r="T1954" s="818">
        <v>2.5</v>
      </c>
      <c r="U1954" s="820">
        <v>1</v>
      </c>
    </row>
    <row r="1955" spans="1:21" ht="14.45" customHeight="1" x14ac:dyDescent="0.2">
      <c r="A1955" s="813">
        <v>12</v>
      </c>
      <c r="B1955" s="814" t="s">
        <v>1740</v>
      </c>
      <c r="C1955" s="814" t="s">
        <v>1746</v>
      </c>
      <c r="D1955" s="815" t="s">
        <v>4046</v>
      </c>
      <c r="E1955" s="816" t="s">
        <v>1762</v>
      </c>
      <c r="F1955" s="814" t="s">
        <v>1741</v>
      </c>
      <c r="G1955" s="814" t="s">
        <v>1835</v>
      </c>
      <c r="H1955" s="814" t="s">
        <v>647</v>
      </c>
      <c r="I1955" s="814" t="s">
        <v>1836</v>
      </c>
      <c r="J1955" s="814" t="s">
        <v>1837</v>
      </c>
      <c r="K1955" s="814" t="s">
        <v>1838</v>
      </c>
      <c r="L1955" s="817">
        <v>134.61000000000001</v>
      </c>
      <c r="M1955" s="817">
        <v>1211.4900000000002</v>
      </c>
      <c r="N1955" s="814">
        <v>9</v>
      </c>
      <c r="O1955" s="818">
        <v>8</v>
      </c>
      <c r="P1955" s="817">
        <v>807.66000000000008</v>
      </c>
      <c r="Q1955" s="819">
        <v>0.66666666666666663</v>
      </c>
      <c r="R1955" s="814">
        <v>6</v>
      </c>
      <c r="S1955" s="819">
        <v>0.66666666666666663</v>
      </c>
      <c r="T1955" s="818">
        <v>6</v>
      </c>
      <c r="U1955" s="820">
        <v>0.75</v>
      </c>
    </row>
    <row r="1956" spans="1:21" ht="14.45" customHeight="1" x14ac:dyDescent="0.2">
      <c r="A1956" s="813">
        <v>12</v>
      </c>
      <c r="B1956" s="814" t="s">
        <v>1740</v>
      </c>
      <c r="C1956" s="814" t="s">
        <v>1746</v>
      </c>
      <c r="D1956" s="815" t="s">
        <v>4046</v>
      </c>
      <c r="E1956" s="816" t="s">
        <v>1762</v>
      </c>
      <c r="F1956" s="814" t="s">
        <v>1741</v>
      </c>
      <c r="G1956" s="814" t="s">
        <v>1835</v>
      </c>
      <c r="H1956" s="814" t="s">
        <v>647</v>
      </c>
      <c r="I1956" s="814" t="s">
        <v>3480</v>
      </c>
      <c r="J1956" s="814" t="s">
        <v>1837</v>
      </c>
      <c r="K1956" s="814" t="s">
        <v>3380</v>
      </c>
      <c r="L1956" s="817">
        <v>22.44</v>
      </c>
      <c r="M1956" s="817">
        <v>44.88</v>
      </c>
      <c r="N1956" s="814">
        <v>2</v>
      </c>
      <c r="O1956" s="818">
        <v>0.5</v>
      </c>
      <c r="P1956" s="817"/>
      <c r="Q1956" s="819">
        <v>0</v>
      </c>
      <c r="R1956" s="814"/>
      <c r="S1956" s="819">
        <v>0</v>
      </c>
      <c r="T1956" s="818"/>
      <c r="U1956" s="820">
        <v>0</v>
      </c>
    </row>
    <row r="1957" spans="1:21" ht="14.45" customHeight="1" x14ac:dyDescent="0.2">
      <c r="A1957" s="813">
        <v>12</v>
      </c>
      <c r="B1957" s="814" t="s">
        <v>1740</v>
      </c>
      <c r="C1957" s="814" t="s">
        <v>1746</v>
      </c>
      <c r="D1957" s="815" t="s">
        <v>4046</v>
      </c>
      <c r="E1957" s="816" t="s">
        <v>1762</v>
      </c>
      <c r="F1957" s="814" t="s">
        <v>1741</v>
      </c>
      <c r="G1957" s="814" t="s">
        <v>2044</v>
      </c>
      <c r="H1957" s="814" t="s">
        <v>329</v>
      </c>
      <c r="I1957" s="814" t="s">
        <v>2045</v>
      </c>
      <c r="J1957" s="814" t="s">
        <v>1150</v>
      </c>
      <c r="K1957" s="814" t="s">
        <v>2046</v>
      </c>
      <c r="L1957" s="817">
        <v>140.97</v>
      </c>
      <c r="M1957" s="817">
        <v>563.88</v>
      </c>
      <c r="N1957" s="814">
        <v>4</v>
      </c>
      <c r="O1957" s="818">
        <v>2.5</v>
      </c>
      <c r="P1957" s="817">
        <v>422.90999999999997</v>
      </c>
      <c r="Q1957" s="819">
        <v>0.75</v>
      </c>
      <c r="R1957" s="814">
        <v>3</v>
      </c>
      <c r="S1957" s="819">
        <v>0.75</v>
      </c>
      <c r="T1957" s="818">
        <v>1.5</v>
      </c>
      <c r="U1957" s="820">
        <v>0.6</v>
      </c>
    </row>
    <row r="1958" spans="1:21" ht="14.45" customHeight="1" x14ac:dyDescent="0.2">
      <c r="A1958" s="813">
        <v>12</v>
      </c>
      <c r="B1958" s="814" t="s">
        <v>1740</v>
      </c>
      <c r="C1958" s="814" t="s">
        <v>1746</v>
      </c>
      <c r="D1958" s="815" t="s">
        <v>4046</v>
      </c>
      <c r="E1958" s="816" t="s">
        <v>1762</v>
      </c>
      <c r="F1958" s="814" t="s">
        <v>1741</v>
      </c>
      <c r="G1958" s="814" t="s">
        <v>1825</v>
      </c>
      <c r="H1958" s="814" t="s">
        <v>647</v>
      </c>
      <c r="I1958" s="814" t="s">
        <v>1676</v>
      </c>
      <c r="J1958" s="814" t="s">
        <v>1012</v>
      </c>
      <c r="K1958" s="814" t="s">
        <v>1016</v>
      </c>
      <c r="L1958" s="817">
        <v>0</v>
      </c>
      <c r="M1958" s="817">
        <v>0</v>
      </c>
      <c r="N1958" s="814">
        <v>5</v>
      </c>
      <c r="O1958" s="818">
        <v>3</v>
      </c>
      <c r="P1958" s="817">
        <v>0</v>
      </c>
      <c r="Q1958" s="819"/>
      <c r="R1958" s="814">
        <v>2</v>
      </c>
      <c r="S1958" s="819">
        <v>0.4</v>
      </c>
      <c r="T1958" s="818">
        <v>1</v>
      </c>
      <c r="U1958" s="820">
        <v>0.33333333333333331</v>
      </c>
    </row>
    <row r="1959" spans="1:21" ht="14.45" customHeight="1" x14ac:dyDescent="0.2">
      <c r="A1959" s="813">
        <v>12</v>
      </c>
      <c r="B1959" s="814" t="s">
        <v>1740</v>
      </c>
      <c r="C1959" s="814" t="s">
        <v>1746</v>
      </c>
      <c r="D1959" s="815" t="s">
        <v>4046</v>
      </c>
      <c r="E1959" s="816" t="s">
        <v>1762</v>
      </c>
      <c r="F1959" s="814" t="s">
        <v>1741</v>
      </c>
      <c r="G1959" s="814" t="s">
        <v>2047</v>
      </c>
      <c r="H1959" s="814" t="s">
        <v>329</v>
      </c>
      <c r="I1959" s="814" t="s">
        <v>2048</v>
      </c>
      <c r="J1959" s="814" t="s">
        <v>2049</v>
      </c>
      <c r="K1959" s="814" t="s">
        <v>640</v>
      </c>
      <c r="L1959" s="817">
        <v>1036</v>
      </c>
      <c r="M1959" s="817">
        <v>4144</v>
      </c>
      <c r="N1959" s="814">
        <v>4</v>
      </c>
      <c r="O1959" s="818">
        <v>2.5</v>
      </c>
      <c r="P1959" s="817">
        <v>1036</v>
      </c>
      <c r="Q1959" s="819">
        <v>0.25</v>
      </c>
      <c r="R1959" s="814">
        <v>1</v>
      </c>
      <c r="S1959" s="819">
        <v>0.25</v>
      </c>
      <c r="T1959" s="818">
        <v>1</v>
      </c>
      <c r="U1959" s="820">
        <v>0.4</v>
      </c>
    </row>
    <row r="1960" spans="1:21" ht="14.45" customHeight="1" x14ac:dyDescent="0.2">
      <c r="A1960" s="813">
        <v>12</v>
      </c>
      <c r="B1960" s="814" t="s">
        <v>1740</v>
      </c>
      <c r="C1960" s="814" t="s">
        <v>1746</v>
      </c>
      <c r="D1960" s="815" t="s">
        <v>4046</v>
      </c>
      <c r="E1960" s="816" t="s">
        <v>1762</v>
      </c>
      <c r="F1960" s="814" t="s">
        <v>1741</v>
      </c>
      <c r="G1960" s="814" t="s">
        <v>2047</v>
      </c>
      <c r="H1960" s="814" t="s">
        <v>329</v>
      </c>
      <c r="I1960" s="814" t="s">
        <v>2050</v>
      </c>
      <c r="J1960" s="814" t="s">
        <v>2049</v>
      </c>
      <c r="K1960" s="814" t="s">
        <v>2051</v>
      </c>
      <c r="L1960" s="817">
        <v>2071.9899999999998</v>
      </c>
      <c r="M1960" s="817">
        <v>2071.9899999999998</v>
      </c>
      <c r="N1960" s="814">
        <v>1</v>
      </c>
      <c r="O1960" s="818">
        <v>1</v>
      </c>
      <c r="P1960" s="817"/>
      <c r="Q1960" s="819">
        <v>0</v>
      </c>
      <c r="R1960" s="814"/>
      <c r="S1960" s="819">
        <v>0</v>
      </c>
      <c r="T1960" s="818"/>
      <c r="U1960" s="820">
        <v>0</v>
      </c>
    </row>
    <row r="1961" spans="1:21" ht="14.45" customHeight="1" x14ac:dyDescent="0.2">
      <c r="A1961" s="813">
        <v>12</v>
      </c>
      <c r="B1961" s="814" t="s">
        <v>1740</v>
      </c>
      <c r="C1961" s="814" t="s">
        <v>1746</v>
      </c>
      <c r="D1961" s="815" t="s">
        <v>4046</v>
      </c>
      <c r="E1961" s="816" t="s">
        <v>1762</v>
      </c>
      <c r="F1961" s="814" t="s">
        <v>1741</v>
      </c>
      <c r="G1961" s="814" t="s">
        <v>2047</v>
      </c>
      <c r="H1961" s="814" t="s">
        <v>329</v>
      </c>
      <c r="I1961" s="814" t="s">
        <v>3833</v>
      </c>
      <c r="J1961" s="814" t="s">
        <v>3482</v>
      </c>
      <c r="K1961" s="814" t="s">
        <v>3453</v>
      </c>
      <c r="L1961" s="817">
        <v>1036</v>
      </c>
      <c r="M1961" s="817">
        <v>2072</v>
      </c>
      <c r="N1961" s="814">
        <v>2</v>
      </c>
      <c r="O1961" s="818">
        <v>1.5</v>
      </c>
      <c r="P1961" s="817"/>
      <c r="Q1961" s="819">
        <v>0</v>
      </c>
      <c r="R1961" s="814"/>
      <c r="S1961" s="819">
        <v>0</v>
      </c>
      <c r="T1961" s="818"/>
      <c r="U1961" s="820">
        <v>0</v>
      </c>
    </row>
    <row r="1962" spans="1:21" ht="14.45" customHeight="1" x14ac:dyDescent="0.2">
      <c r="A1962" s="813">
        <v>12</v>
      </c>
      <c r="B1962" s="814" t="s">
        <v>1740</v>
      </c>
      <c r="C1962" s="814" t="s">
        <v>1746</v>
      </c>
      <c r="D1962" s="815" t="s">
        <v>4046</v>
      </c>
      <c r="E1962" s="816" t="s">
        <v>1762</v>
      </c>
      <c r="F1962" s="814" t="s">
        <v>1741</v>
      </c>
      <c r="G1962" s="814" t="s">
        <v>2047</v>
      </c>
      <c r="H1962" s="814" t="s">
        <v>329</v>
      </c>
      <c r="I1962" s="814" t="s">
        <v>3834</v>
      </c>
      <c r="J1962" s="814" t="s">
        <v>3482</v>
      </c>
      <c r="K1962" s="814" t="s">
        <v>2496</v>
      </c>
      <c r="L1962" s="817">
        <v>1388.93</v>
      </c>
      <c r="M1962" s="817">
        <v>1388.93</v>
      </c>
      <c r="N1962" s="814">
        <v>1</v>
      </c>
      <c r="O1962" s="818">
        <v>1</v>
      </c>
      <c r="P1962" s="817">
        <v>1388.93</v>
      </c>
      <c r="Q1962" s="819">
        <v>1</v>
      </c>
      <c r="R1962" s="814">
        <v>1</v>
      </c>
      <c r="S1962" s="819">
        <v>1</v>
      </c>
      <c r="T1962" s="818">
        <v>1</v>
      </c>
      <c r="U1962" s="820">
        <v>1</v>
      </c>
    </row>
    <row r="1963" spans="1:21" ht="14.45" customHeight="1" x14ac:dyDescent="0.2">
      <c r="A1963" s="813">
        <v>12</v>
      </c>
      <c r="B1963" s="814" t="s">
        <v>1740</v>
      </c>
      <c r="C1963" s="814" t="s">
        <v>1746</v>
      </c>
      <c r="D1963" s="815" t="s">
        <v>4046</v>
      </c>
      <c r="E1963" s="816" t="s">
        <v>1762</v>
      </c>
      <c r="F1963" s="814" t="s">
        <v>1741</v>
      </c>
      <c r="G1963" s="814" t="s">
        <v>1796</v>
      </c>
      <c r="H1963" s="814" t="s">
        <v>329</v>
      </c>
      <c r="I1963" s="814" t="s">
        <v>1805</v>
      </c>
      <c r="J1963" s="814" t="s">
        <v>1272</v>
      </c>
      <c r="K1963" s="814" t="s">
        <v>1806</v>
      </c>
      <c r="L1963" s="817">
        <v>0</v>
      </c>
      <c r="M1963" s="817">
        <v>0</v>
      </c>
      <c r="N1963" s="814">
        <v>7</v>
      </c>
      <c r="O1963" s="818">
        <v>2</v>
      </c>
      <c r="P1963" s="817">
        <v>0</v>
      </c>
      <c r="Q1963" s="819"/>
      <c r="R1963" s="814">
        <v>7</v>
      </c>
      <c r="S1963" s="819">
        <v>1</v>
      </c>
      <c r="T1963" s="818">
        <v>2</v>
      </c>
      <c r="U1963" s="820">
        <v>1</v>
      </c>
    </row>
    <row r="1964" spans="1:21" ht="14.45" customHeight="1" x14ac:dyDescent="0.2">
      <c r="A1964" s="813">
        <v>12</v>
      </c>
      <c r="B1964" s="814" t="s">
        <v>1740</v>
      </c>
      <c r="C1964" s="814" t="s">
        <v>1746</v>
      </c>
      <c r="D1964" s="815" t="s">
        <v>4046</v>
      </c>
      <c r="E1964" s="816" t="s">
        <v>1762</v>
      </c>
      <c r="F1964" s="814" t="s">
        <v>1741</v>
      </c>
      <c r="G1964" s="814" t="s">
        <v>1796</v>
      </c>
      <c r="H1964" s="814" t="s">
        <v>329</v>
      </c>
      <c r="I1964" s="814" t="s">
        <v>1797</v>
      </c>
      <c r="J1964" s="814" t="s">
        <v>1798</v>
      </c>
      <c r="K1964" s="814" t="s">
        <v>1799</v>
      </c>
      <c r="L1964" s="817">
        <v>59.56</v>
      </c>
      <c r="M1964" s="817">
        <v>1191.1999999999996</v>
      </c>
      <c r="N1964" s="814">
        <v>20</v>
      </c>
      <c r="O1964" s="818">
        <v>15.5</v>
      </c>
      <c r="P1964" s="817">
        <v>893.39999999999964</v>
      </c>
      <c r="Q1964" s="819">
        <v>0.75</v>
      </c>
      <c r="R1964" s="814">
        <v>15</v>
      </c>
      <c r="S1964" s="819">
        <v>0.75</v>
      </c>
      <c r="T1964" s="818">
        <v>10.5</v>
      </c>
      <c r="U1964" s="820">
        <v>0.67741935483870963</v>
      </c>
    </row>
    <row r="1965" spans="1:21" ht="14.45" customHeight="1" x14ac:dyDescent="0.2">
      <c r="A1965" s="813">
        <v>12</v>
      </c>
      <c r="B1965" s="814" t="s">
        <v>1740</v>
      </c>
      <c r="C1965" s="814" t="s">
        <v>1746</v>
      </c>
      <c r="D1965" s="815" t="s">
        <v>4046</v>
      </c>
      <c r="E1965" s="816" t="s">
        <v>1762</v>
      </c>
      <c r="F1965" s="814" t="s">
        <v>1741</v>
      </c>
      <c r="G1965" s="814" t="s">
        <v>1796</v>
      </c>
      <c r="H1965" s="814" t="s">
        <v>329</v>
      </c>
      <c r="I1965" s="814" t="s">
        <v>2352</v>
      </c>
      <c r="J1965" s="814" t="s">
        <v>1798</v>
      </c>
      <c r="K1965" s="814" t="s">
        <v>1799</v>
      </c>
      <c r="L1965" s="817">
        <v>59.56</v>
      </c>
      <c r="M1965" s="817">
        <v>416.92</v>
      </c>
      <c r="N1965" s="814">
        <v>7</v>
      </c>
      <c r="O1965" s="818">
        <v>1.5</v>
      </c>
      <c r="P1965" s="817">
        <v>416.92</v>
      </c>
      <c r="Q1965" s="819">
        <v>1</v>
      </c>
      <c r="R1965" s="814">
        <v>7</v>
      </c>
      <c r="S1965" s="819">
        <v>1</v>
      </c>
      <c r="T1965" s="818">
        <v>1.5</v>
      </c>
      <c r="U1965" s="820">
        <v>1</v>
      </c>
    </row>
    <row r="1966" spans="1:21" ht="14.45" customHeight="1" x14ac:dyDescent="0.2">
      <c r="A1966" s="813">
        <v>12</v>
      </c>
      <c r="B1966" s="814" t="s">
        <v>1740</v>
      </c>
      <c r="C1966" s="814" t="s">
        <v>1746</v>
      </c>
      <c r="D1966" s="815" t="s">
        <v>4046</v>
      </c>
      <c r="E1966" s="816" t="s">
        <v>1762</v>
      </c>
      <c r="F1966" s="814" t="s">
        <v>1741</v>
      </c>
      <c r="G1966" s="814" t="s">
        <v>2353</v>
      </c>
      <c r="H1966" s="814" t="s">
        <v>329</v>
      </c>
      <c r="I1966" s="814" t="s">
        <v>3636</v>
      </c>
      <c r="J1966" s="814" t="s">
        <v>2362</v>
      </c>
      <c r="K1966" s="814" t="s">
        <v>3637</v>
      </c>
      <c r="L1966" s="817">
        <v>0</v>
      </c>
      <c r="M1966" s="817">
        <v>0</v>
      </c>
      <c r="N1966" s="814">
        <v>5</v>
      </c>
      <c r="O1966" s="818">
        <v>4.5</v>
      </c>
      <c r="P1966" s="817">
        <v>0</v>
      </c>
      <c r="Q1966" s="819"/>
      <c r="R1966" s="814">
        <v>4</v>
      </c>
      <c r="S1966" s="819">
        <v>0.8</v>
      </c>
      <c r="T1966" s="818">
        <v>4</v>
      </c>
      <c r="U1966" s="820">
        <v>0.88888888888888884</v>
      </c>
    </row>
    <row r="1967" spans="1:21" ht="14.45" customHeight="1" x14ac:dyDescent="0.2">
      <c r="A1967" s="813">
        <v>12</v>
      </c>
      <c r="B1967" s="814" t="s">
        <v>1740</v>
      </c>
      <c r="C1967" s="814" t="s">
        <v>1746</v>
      </c>
      <c r="D1967" s="815" t="s">
        <v>4046</v>
      </c>
      <c r="E1967" s="816" t="s">
        <v>1762</v>
      </c>
      <c r="F1967" s="814" t="s">
        <v>1741</v>
      </c>
      <c r="G1967" s="814" t="s">
        <v>2353</v>
      </c>
      <c r="H1967" s="814" t="s">
        <v>329</v>
      </c>
      <c r="I1967" s="814" t="s">
        <v>2361</v>
      </c>
      <c r="J1967" s="814" t="s">
        <v>2362</v>
      </c>
      <c r="K1967" s="814" t="s">
        <v>2363</v>
      </c>
      <c r="L1967" s="817">
        <v>0</v>
      </c>
      <c r="M1967" s="817">
        <v>0</v>
      </c>
      <c r="N1967" s="814">
        <v>1</v>
      </c>
      <c r="O1967" s="818">
        <v>0.5</v>
      </c>
      <c r="P1967" s="817">
        <v>0</v>
      </c>
      <c r="Q1967" s="819"/>
      <c r="R1967" s="814">
        <v>1</v>
      </c>
      <c r="S1967" s="819">
        <v>1</v>
      </c>
      <c r="T1967" s="818">
        <v>0.5</v>
      </c>
      <c r="U1967" s="820">
        <v>1</v>
      </c>
    </row>
    <row r="1968" spans="1:21" ht="14.45" customHeight="1" x14ac:dyDescent="0.2">
      <c r="A1968" s="813">
        <v>12</v>
      </c>
      <c r="B1968" s="814" t="s">
        <v>1740</v>
      </c>
      <c r="C1968" s="814" t="s">
        <v>1746</v>
      </c>
      <c r="D1968" s="815" t="s">
        <v>4046</v>
      </c>
      <c r="E1968" s="816" t="s">
        <v>1762</v>
      </c>
      <c r="F1968" s="814" t="s">
        <v>1741</v>
      </c>
      <c r="G1968" s="814" t="s">
        <v>2063</v>
      </c>
      <c r="H1968" s="814" t="s">
        <v>647</v>
      </c>
      <c r="I1968" s="814" t="s">
        <v>1553</v>
      </c>
      <c r="J1968" s="814" t="s">
        <v>819</v>
      </c>
      <c r="K1968" s="814" t="s">
        <v>1554</v>
      </c>
      <c r="L1968" s="817">
        <v>44.86</v>
      </c>
      <c r="M1968" s="817">
        <v>44.86</v>
      </c>
      <c r="N1968" s="814">
        <v>1</v>
      </c>
      <c r="O1968" s="818">
        <v>1</v>
      </c>
      <c r="P1968" s="817"/>
      <c r="Q1968" s="819">
        <v>0</v>
      </c>
      <c r="R1968" s="814"/>
      <c r="S1968" s="819">
        <v>0</v>
      </c>
      <c r="T1968" s="818"/>
      <c r="U1968" s="820">
        <v>0</v>
      </c>
    </row>
    <row r="1969" spans="1:21" ht="14.45" customHeight="1" x14ac:dyDescent="0.2">
      <c r="A1969" s="813">
        <v>12</v>
      </c>
      <c r="B1969" s="814" t="s">
        <v>1740</v>
      </c>
      <c r="C1969" s="814" t="s">
        <v>1746</v>
      </c>
      <c r="D1969" s="815" t="s">
        <v>4046</v>
      </c>
      <c r="E1969" s="816" t="s">
        <v>1762</v>
      </c>
      <c r="F1969" s="814" t="s">
        <v>1741</v>
      </c>
      <c r="G1969" s="814" t="s">
        <v>2063</v>
      </c>
      <c r="H1969" s="814" t="s">
        <v>329</v>
      </c>
      <c r="I1969" s="814" t="s">
        <v>2064</v>
      </c>
      <c r="J1969" s="814" t="s">
        <v>2065</v>
      </c>
      <c r="K1969" s="814" t="s">
        <v>2066</v>
      </c>
      <c r="L1969" s="817">
        <v>149.55000000000001</v>
      </c>
      <c r="M1969" s="817">
        <v>747.75</v>
      </c>
      <c r="N1969" s="814">
        <v>5</v>
      </c>
      <c r="O1969" s="818">
        <v>4</v>
      </c>
      <c r="P1969" s="817">
        <v>448.65000000000003</v>
      </c>
      <c r="Q1969" s="819">
        <v>0.60000000000000009</v>
      </c>
      <c r="R1969" s="814">
        <v>3</v>
      </c>
      <c r="S1969" s="819">
        <v>0.6</v>
      </c>
      <c r="T1969" s="818">
        <v>3</v>
      </c>
      <c r="U1969" s="820">
        <v>0.75</v>
      </c>
    </row>
    <row r="1970" spans="1:21" ht="14.45" customHeight="1" x14ac:dyDescent="0.2">
      <c r="A1970" s="813">
        <v>12</v>
      </c>
      <c r="B1970" s="814" t="s">
        <v>1740</v>
      </c>
      <c r="C1970" s="814" t="s">
        <v>1746</v>
      </c>
      <c r="D1970" s="815" t="s">
        <v>4046</v>
      </c>
      <c r="E1970" s="816" t="s">
        <v>1762</v>
      </c>
      <c r="F1970" s="814" t="s">
        <v>1741</v>
      </c>
      <c r="G1970" s="814" t="s">
        <v>2063</v>
      </c>
      <c r="H1970" s="814" t="s">
        <v>647</v>
      </c>
      <c r="I1970" s="814" t="s">
        <v>2067</v>
      </c>
      <c r="J1970" s="814" t="s">
        <v>819</v>
      </c>
      <c r="K1970" s="814" t="s">
        <v>2068</v>
      </c>
      <c r="L1970" s="817">
        <v>134.61000000000001</v>
      </c>
      <c r="M1970" s="817">
        <v>1211.4900000000002</v>
      </c>
      <c r="N1970" s="814">
        <v>9</v>
      </c>
      <c r="O1970" s="818">
        <v>8.5</v>
      </c>
      <c r="P1970" s="817">
        <v>538.44000000000005</v>
      </c>
      <c r="Q1970" s="819">
        <v>0.44444444444444442</v>
      </c>
      <c r="R1970" s="814">
        <v>4</v>
      </c>
      <c r="S1970" s="819">
        <v>0.44444444444444442</v>
      </c>
      <c r="T1970" s="818">
        <v>4</v>
      </c>
      <c r="U1970" s="820">
        <v>0.47058823529411764</v>
      </c>
    </row>
    <row r="1971" spans="1:21" ht="14.45" customHeight="1" x14ac:dyDescent="0.2">
      <c r="A1971" s="813">
        <v>12</v>
      </c>
      <c r="B1971" s="814" t="s">
        <v>1740</v>
      </c>
      <c r="C1971" s="814" t="s">
        <v>1746</v>
      </c>
      <c r="D1971" s="815" t="s">
        <v>4046</v>
      </c>
      <c r="E1971" s="816" t="s">
        <v>1762</v>
      </c>
      <c r="F1971" s="814" t="s">
        <v>1741</v>
      </c>
      <c r="G1971" s="814" t="s">
        <v>1807</v>
      </c>
      <c r="H1971" s="814" t="s">
        <v>329</v>
      </c>
      <c r="I1971" s="814" t="s">
        <v>2072</v>
      </c>
      <c r="J1971" s="814" t="s">
        <v>2073</v>
      </c>
      <c r="K1971" s="814" t="s">
        <v>1810</v>
      </c>
      <c r="L1971" s="817">
        <v>659.9</v>
      </c>
      <c r="M1971" s="817">
        <v>659.9</v>
      </c>
      <c r="N1971" s="814">
        <v>1</v>
      </c>
      <c r="O1971" s="818">
        <v>1</v>
      </c>
      <c r="P1971" s="817"/>
      <c r="Q1971" s="819">
        <v>0</v>
      </c>
      <c r="R1971" s="814"/>
      <c r="S1971" s="819">
        <v>0</v>
      </c>
      <c r="T1971" s="818"/>
      <c r="U1971" s="820">
        <v>0</v>
      </c>
    </row>
    <row r="1972" spans="1:21" ht="14.45" customHeight="1" x14ac:dyDescent="0.2">
      <c r="A1972" s="813">
        <v>12</v>
      </c>
      <c r="B1972" s="814" t="s">
        <v>1740</v>
      </c>
      <c r="C1972" s="814" t="s">
        <v>1746</v>
      </c>
      <c r="D1972" s="815" t="s">
        <v>4046</v>
      </c>
      <c r="E1972" s="816" t="s">
        <v>1762</v>
      </c>
      <c r="F1972" s="814" t="s">
        <v>1741</v>
      </c>
      <c r="G1972" s="814" t="s">
        <v>1807</v>
      </c>
      <c r="H1972" s="814" t="s">
        <v>647</v>
      </c>
      <c r="I1972" s="814" t="s">
        <v>1808</v>
      </c>
      <c r="J1972" s="814" t="s">
        <v>1809</v>
      </c>
      <c r="K1972" s="814" t="s">
        <v>1810</v>
      </c>
      <c r="L1972" s="817">
        <v>659.9</v>
      </c>
      <c r="M1972" s="817">
        <v>5279.2</v>
      </c>
      <c r="N1972" s="814">
        <v>8</v>
      </c>
      <c r="O1972" s="818">
        <v>8</v>
      </c>
      <c r="P1972" s="817">
        <v>3299.5</v>
      </c>
      <c r="Q1972" s="819">
        <v>0.625</v>
      </c>
      <c r="R1972" s="814">
        <v>5</v>
      </c>
      <c r="S1972" s="819">
        <v>0.625</v>
      </c>
      <c r="T1972" s="818">
        <v>5</v>
      </c>
      <c r="U1972" s="820">
        <v>0.625</v>
      </c>
    </row>
    <row r="1973" spans="1:21" ht="14.45" customHeight="1" x14ac:dyDescent="0.2">
      <c r="A1973" s="813">
        <v>12</v>
      </c>
      <c r="B1973" s="814" t="s">
        <v>1740</v>
      </c>
      <c r="C1973" s="814" t="s">
        <v>1746</v>
      </c>
      <c r="D1973" s="815" t="s">
        <v>4046</v>
      </c>
      <c r="E1973" s="816" t="s">
        <v>1762</v>
      </c>
      <c r="F1973" s="814" t="s">
        <v>1741</v>
      </c>
      <c r="G1973" s="814" t="s">
        <v>2075</v>
      </c>
      <c r="H1973" s="814" t="s">
        <v>329</v>
      </c>
      <c r="I1973" s="814" t="s">
        <v>3788</v>
      </c>
      <c r="J1973" s="814" t="s">
        <v>2961</v>
      </c>
      <c r="K1973" s="814" t="s">
        <v>3789</v>
      </c>
      <c r="L1973" s="817">
        <v>237.31</v>
      </c>
      <c r="M1973" s="817">
        <v>237.31</v>
      </c>
      <c r="N1973" s="814">
        <v>1</v>
      </c>
      <c r="O1973" s="818">
        <v>0.5</v>
      </c>
      <c r="P1973" s="817">
        <v>237.31</v>
      </c>
      <c r="Q1973" s="819">
        <v>1</v>
      </c>
      <c r="R1973" s="814">
        <v>1</v>
      </c>
      <c r="S1973" s="819">
        <v>1</v>
      </c>
      <c r="T1973" s="818">
        <v>0.5</v>
      </c>
      <c r="U1973" s="820">
        <v>1</v>
      </c>
    </row>
    <row r="1974" spans="1:21" ht="14.45" customHeight="1" x14ac:dyDescent="0.2">
      <c r="A1974" s="813">
        <v>12</v>
      </c>
      <c r="B1974" s="814" t="s">
        <v>1740</v>
      </c>
      <c r="C1974" s="814" t="s">
        <v>1746</v>
      </c>
      <c r="D1974" s="815" t="s">
        <v>4046</v>
      </c>
      <c r="E1974" s="816" t="s">
        <v>1762</v>
      </c>
      <c r="F1974" s="814" t="s">
        <v>1741</v>
      </c>
      <c r="G1974" s="814" t="s">
        <v>2079</v>
      </c>
      <c r="H1974" s="814" t="s">
        <v>329</v>
      </c>
      <c r="I1974" s="814" t="s">
        <v>3496</v>
      </c>
      <c r="J1974" s="814" t="s">
        <v>2081</v>
      </c>
      <c r="K1974" s="814" t="s">
        <v>3497</v>
      </c>
      <c r="L1974" s="817">
        <v>224.69</v>
      </c>
      <c r="M1974" s="817">
        <v>449.38</v>
      </c>
      <c r="N1974" s="814">
        <v>2</v>
      </c>
      <c r="O1974" s="818">
        <v>1</v>
      </c>
      <c r="P1974" s="817">
        <v>224.69</v>
      </c>
      <c r="Q1974" s="819">
        <v>0.5</v>
      </c>
      <c r="R1974" s="814">
        <v>1</v>
      </c>
      <c r="S1974" s="819">
        <v>0.5</v>
      </c>
      <c r="T1974" s="818">
        <v>0.5</v>
      </c>
      <c r="U1974" s="820">
        <v>0.5</v>
      </c>
    </row>
    <row r="1975" spans="1:21" ht="14.45" customHeight="1" x14ac:dyDescent="0.2">
      <c r="A1975" s="813">
        <v>12</v>
      </c>
      <c r="B1975" s="814" t="s">
        <v>1740</v>
      </c>
      <c r="C1975" s="814" t="s">
        <v>1746</v>
      </c>
      <c r="D1975" s="815" t="s">
        <v>4046</v>
      </c>
      <c r="E1975" s="816" t="s">
        <v>1762</v>
      </c>
      <c r="F1975" s="814" t="s">
        <v>1741</v>
      </c>
      <c r="G1975" s="814" t="s">
        <v>2085</v>
      </c>
      <c r="H1975" s="814" t="s">
        <v>329</v>
      </c>
      <c r="I1975" s="814" t="s">
        <v>3835</v>
      </c>
      <c r="J1975" s="814" t="s">
        <v>2087</v>
      </c>
      <c r="K1975" s="814" t="s">
        <v>3836</v>
      </c>
      <c r="L1975" s="817">
        <v>0</v>
      </c>
      <c r="M1975" s="817">
        <v>0</v>
      </c>
      <c r="N1975" s="814">
        <v>1</v>
      </c>
      <c r="O1975" s="818">
        <v>0.5</v>
      </c>
      <c r="P1975" s="817">
        <v>0</v>
      </c>
      <c r="Q1975" s="819"/>
      <c r="R1975" s="814">
        <v>1</v>
      </c>
      <c r="S1975" s="819">
        <v>1</v>
      </c>
      <c r="T1975" s="818">
        <v>0.5</v>
      </c>
      <c r="U1975" s="820">
        <v>1</v>
      </c>
    </row>
    <row r="1976" spans="1:21" ht="14.45" customHeight="1" x14ac:dyDescent="0.2">
      <c r="A1976" s="813">
        <v>12</v>
      </c>
      <c r="B1976" s="814" t="s">
        <v>1740</v>
      </c>
      <c r="C1976" s="814" t="s">
        <v>1746</v>
      </c>
      <c r="D1976" s="815" t="s">
        <v>4046</v>
      </c>
      <c r="E1976" s="816" t="s">
        <v>1762</v>
      </c>
      <c r="F1976" s="814" t="s">
        <v>1741</v>
      </c>
      <c r="G1976" s="814" t="s">
        <v>2090</v>
      </c>
      <c r="H1976" s="814" t="s">
        <v>329</v>
      </c>
      <c r="I1976" s="814" t="s">
        <v>2390</v>
      </c>
      <c r="J1976" s="814" t="s">
        <v>2092</v>
      </c>
      <c r="K1976" s="814" t="s">
        <v>2391</v>
      </c>
      <c r="L1976" s="817">
        <v>1543.26</v>
      </c>
      <c r="M1976" s="817">
        <v>4629.78</v>
      </c>
      <c r="N1976" s="814">
        <v>3</v>
      </c>
      <c r="O1976" s="818">
        <v>2.5</v>
      </c>
      <c r="P1976" s="817">
        <v>1543.26</v>
      </c>
      <c r="Q1976" s="819">
        <v>0.33333333333333337</v>
      </c>
      <c r="R1976" s="814">
        <v>1</v>
      </c>
      <c r="S1976" s="819">
        <v>0.33333333333333331</v>
      </c>
      <c r="T1976" s="818">
        <v>1</v>
      </c>
      <c r="U1976" s="820">
        <v>0.4</v>
      </c>
    </row>
    <row r="1977" spans="1:21" ht="14.45" customHeight="1" x14ac:dyDescent="0.2">
      <c r="A1977" s="813">
        <v>12</v>
      </c>
      <c r="B1977" s="814" t="s">
        <v>1740</v>
      </c>
      <c r="C1977" s="814" t="s">
        <v>1746</v>
      </c>
      <c r="D1977" s="815" t="s">
        <v>4046</v>
      </c>
      <c r="E1977" s="816" t="s">
        <v>1762</v>
      </c>
      <c r="F1977" s="814" t="s">
        <v>1741</v>
      </c>
      <c r="G1977" s="814" t="s">
        <v>2095</v>
      </c>
      <c r="H1977" s="814" t="s">
        <v>329</v>
      </c>
      <c r="I1977" s="814" t="s">
        <v>2096</v>
      </c>
      <c r="J1977" s="814" t="s">
        <v>2097</v>
      </c>
      <c r="K1977" s="814" t="s">
        <v>2098</v>
      </c>
      <c r="L1977" s="817">
        <v>1392.75</v>
      </c>
      <c r="M1977" s="817">
        <v>5571</v>
      </c>
      <c r="N1977" s="814">
        <v>4</v>
      </c>
      <c r="O1977" s="818">
        <v>4</v>
      </c>
      <c r="P1977" s="817">
        <v>2785.5</v>
      </c>
      <c r="Q1977" s="819">
        <v>0.5</v>
      </c>
      <c r="R1977" s="814">
        <v>2</v>
      </c>
      <c r="S1977" s="819">
        <v>0.5</v>
      </c>
      <c r="T1977" s="818">
        <v>2</v>
      </c>
      <c r="U1977" s="820">
        <v>0.5</v>
      </c>
    </row>
    <row r="1978" spans="1:21" ht="14.45" customHeight="1" x14ac:dyDescent="0.2">
      <c r="A1978" s="813">
        <v>12</v>
      </c>
      <c r="B1978" s="814" t="s">
        <v>1740</v>
      </c>
      <c r="C1978" s="814" t="s">
        <v>1746</v>
      </c>
      <c r="D1978" s="815" t="s">
        <v>4046</v>
      </c>
      <c r="E1978" s="816" t="s">
        <v>1762</v>
      </c>
      <c r="F1978" s="814" t="s">
        <v>1741</v>
      </c>
      <c r="G1978" s="814" t="s">
        <v>2107</v>
      </c>
      <c r="H1978" s="814" t="s">
        <v>329</v>
      </c>
      <c r="I1978" s="814" t="s">
        <v>2108</v>
      </c>
      <c r="J1978" s="814" t="s">
        <v>2109</v>
      </c>
      <c r="K1978" s="814" t="s">
        <v>2110</v>
      </c>
      <c r="L1978" s="817">
        <v>2030.55</v>
      </c>
      <c r="M1978" s="817">
        <v>10152.75</v>
      </c>
      <c r="N1978" s="814">
        <v>5</v>
      </c>
      <c r="O1978" s="818">
        <v>4.5</v>
      </c>
      <c r="P1978" s="817">
        <v>6091.65</v>
      </c>
      <c r="Q1978" s="819">
        <v>0.6</v>
      </c>
      <c r="R1978" s="814">
        <v>3</v>
      </c>
      <c r="S1978" s="819">
        <v>0.6</v>
      </c>
      <c r="T1978" s="818">
        <v>3</v>
      </c>
      <c r="U1978" s="820">
        <v>0.66666666666666663</v>
      </c>
    </row>
    <row r="1979" spans="1:21" ht="14.45" customHeight="1" x14ac:dyDescent="0.2">
      <c r="A1979" s="813">
        <v>12</v>
      </c>
      <c r="B1979" s="814" t="s">
        <v>1740</v>
      </c>
      <c r="C1979" s="814" t="s">
        <v>1746</v>
      </c>
      <c r="D1979" s="815" t="s">
        <v>4046</v>
      </c>
      <c r="E1979" s="816" t="s">
        <v>1762</v>
      </c>
      <c r="F1979" s="814" t="s">
        <v>1741</v>
      </c>
      <c r="G1979" s="814" t="s">
        <v>2113</v>
      </c>
      <c r="H1979" s="814" t="s">
        <v>647</v>
      </c>
      <c r="I1979" s="814" t="s">
        <v>3837</v>
      </c>
      <c r="J1979" s="814" t="s">
        <v>2588</v>
      </c>
      <c r="K1979" s="814" t="s">
        <v>3838</v>
      </c>
      <c r="L1979" s="817">
        <v>50.32</v>
      </c>
      <c r="M1979" s="817">
        <v>50.32</v>
      </c>
      <c r="N1979" s="814">
        <v>1</v>
      </c>
      <c r="O1979" s="818">
        <v>1</v>
      </c>
      <c r="P1979" s="817">
        <v>50.32</v>
      </c>
      <c r="Q1979" s="819">
        <v>1</v>
      </c>
      <c r="R1979" s="814">
        <v>1</v>
      </c>
      <c r="S1979" s="819">
        <v>1</v>
      </c>
      <c r="T1979" s="818">
        <v>1</v>
      </c>
      <c r="U1979" s="820">
        <v>1</v>
      </c>
    </row>
    <row r="1980" spans="1:21" ht="14.45" customHeight="1" x14ac:dyDescent="0.2">
      <c r="A1980" s="813">
        <v>12</v>
      </c>
      <c r="B1980" s="814" t="s">
        <v>1740</v>
      </c>
      <c r="C1980" s="814" t="s">
        <v>1746</v>
      </c>
      <c r="D1980" s="815" t="s">
        <v>4046</v>
      </c>
      <c r="E1980" s="816" t="s">
        <v>1762</v>
      </c>
      <c r="F1980" s="814" t="s">
        <v>1741</v>
      </c>
      <c r="G1980" s="814" t="s">
        <v>1800</v>
      </c>
      <c r="H1980" s="814" t="s">
        <v>647</v>
      </c>
      <c r="I1980" s="814" t="s">
        <v>1591</v>
      </c>
      <c r="J1980" s="814" t="s">
        <v>1213</v>
      </c>
      <c r="K1980" s="814" t="s">
        <v>1592</v>
      </c>
      <c r="L1980" s="817">
        <v>154.36000000000001</v>
      </c>
      <c r="M1980" s="817">
        <v>2778.48</v>
      </c>
      <c r="N1980" s="814">
        <v>18</v>
      </c>
      <c r="O1980" s="818">
        <v>10</v>
      </c>
      <c r="P1980" s="817">
        <v>2161.04</v>
      </c>
      <c r="Q1980" s="819">
        <v>0.77777777777777779</v>
      </c>
      <c r="R1980" s="814">
        <v>14</v>
      </c>
      <c r="S1980" s="819">
        <v>0.77777777777777779</v>
      </c>
      <c r="T1980" s="818">
        <v>7</v>
      </c>
      <c r="U1980" s="820">
        <v>0.7</v>
      </c>
    </row>
    <row r="1981" spans="1:21" ht="14.45" customHeight="1" x14ac:dyDescent="0.2">
      <c r="A1981" s="813">
        <v>12</v>
      </c>
      <c r="B1981" s="814" t="s">
        <v>1740</v>
      </c>
      <c r="C1981" s="814" t="s">
        <v>1746</v>
      </c>
      <c r="D1981" s="815" t="s">
        <v>4046</v>
      </c>
      <c r="E1981" s="816" t="s">
        <v>1762</v>
      </c>
      <c r="F1981" s="814" t="s">
        <v>1741</v>
      </c>
      <c r="G1981" s="814" t="s">
        <v>3839</v>
      </c>
      <c r="H1981" s="814" t="s">
        <v>329</v>
      </c>
      <c r="I1981" s="814" t="s">
        <v>3840</v>
      </c>
      <c r="J1981" s="814" t="s">
        <v>3841</v>
      </c>
      <c r="K1981" s="814" t="s">
        <v>3842</v>
      </c>
      <c r="L1981" s="817">
        <v>0</v>
      </c>
      <c r="M1981" s="817">
        <v>0</v>
      </c>
      <c r="N1981" s="814">
        <v>1</v>
      </c>
      <c r="O1981" s="818">
        <v>0.5</v>
      </c>
      <c r="P1981" s="817">
        <v>0</v>
      </c>
      <c r="Q1981" s="819"/>
      <c r="R1981" s="814">
        <v>1</v>
      </c>
      <c r="S1981" s="819">
        <v>1</v>
      </c>
      <c r="T1981" s="818">
        <v>0.5</v>
      </c>
      <c r="U1981" s="820">
        <v>1</v>
      </c>
    </row>
    <row r="1982" spans="1:21" ht="14.45" customHeight="1" x14ac:dyDescent="0.2">
      <c r="A1982" s="813">
        <v>12</v>
      </c>
      <c r="B1982" s="814" t="s">
        <v>1740</v>
      </c>
      <c r="C1982" s="814" t="s">
        <v>1746</v>
      </c>
      <c r="D1982" s="815" t="s">
        <v>4046</v>
      </c>
      <c r="E1982" s="816" t="s">
        <v>1762</v>
      </c>
      <c r="F1982" s="814" t="s">
        <v>1741</v>
      </c>
      <c r="G1982" s="814" t="s">
        <v>3839</v>
      </c>
      <c r="H1982" s="814" t="s">
        <v>329</v>
      </c>
      <c r="I1982" s="814" t="s">
        <v>3843</v>
      </c>
      <c r="J1982" s="814" t="s">
        <v>3841</v>
      </c>
      <c r="K1982" s="814" t="s">
        <v>3844</v>
      </c>
      <c r="L1982" s="817">
        <v>0</v>
      </c>
      <c r="M1982" s="817">
        <v>0</v>
      </c>
      <c r="N1982" s="814">
        <v>1</v>
      </c>
      <c r="O1982" s="818">
        <v>0.5</v>
      </c>
      <c r="P1982" s="817">
        <v>0</v>
      </c>
      <c r="Q1982" s="819"/>
      <c r="R1982" s="814">
        <v>1</v>
      </c>
      <c r="S1982" s="819">
        <v>1</v>
      </c>
      <c r="T1982" s="818">
        <v>0.5</v>
      </c>
      <c r="U1982" s="820">
        <v>1</v>
      </c>
    </row>
    <row r="1983" spans="1:21" ht="14.45" customHeight="1" x14ac:dyDescent="0.2">
      <c r="A1983" s="813">
        <v>12</v>
      </c>
      <c r="B1983" s="814" t="s">
        <v>1740</v>
      </c>
      <c r="C1983" s="814" t="s">
        <v>1746</v>
      </c>
      <c r="D1983" s="815" t="s">
        <v>4046</v>
      </c>
      <c r="E1983" s="816" t="s">
        <v>1762</v>
      </c>
      <c r="F1983" s="814" t="s">
        <v>1741</v>
      </c>
      <c r="G1983" s="814" t="s">
        <v>2123</v>
      </c>
      <c r="H1983" s="814" t="s">
        <v>329</v>
      </c>
      <c r="I1983" s="814" t="s">
        <v>2124</v>
      </c>
      <c r="J1983" s="814" t="s">
        <v>2125</v>
      </c>
      <c r="K1983" s="814" t="s">
        <v>2126</v>
      </c>
      <c r="L1983" s="817">
        <v>144.38999999999999</v>
      </c>
      <c r="M1983" s="817">
        <v>288.77999999999997</v>
      </c>
      <c r="N1983" s="814">
        <v>2</v>
      </c>
      <c r="O1983" s="818">
        <v>1</v>
      </c>
      <c r="P1983" s="817">
        <v>288.77999999999997</v>
      </c>
      <c r="Q1983" s="819">
        <v>1</v>
      </c>
      <c r="R1983" s="814">
        <v>2</v>
      </c>
      <c r="S1983" s="819">
        <v>1</v>
      </c>
      <c r="T1983" s="818">
        <v>1</v>
      </c>
      <c r="U1983" s="820">
        <v>1</v>
      </c>
    </row>
    <row r="1984" spans="1:21" ht="14.45" customHeight="1" x14ac:dyDescent="0.2">
      <c r="A1984" s="813">
        <v>12</v>
      </c>
      <c r="B1984" s="814" t="s">
        <v>1740</v>
      </c>
      <c r="C1984" s="814" t="s">
        <v>1746</v>
      </c>
      <c r="D1984" s="815" t="s">
        <v>4046</v>
      </c>
      <c r="E1984" s="816" t="s">
        <v>1762</v>
      </c>
      <c r="F1984" s="814" t="s">
        <v>1742</v>
      </c>
      <c r="G1984" s="814" t="s">
        <v>2128</v>
      </c>
      <c r="H1984" s="814" t="s">
        <v>329</v>
      </c>
      <c r="I1984" s="814" t="s">
        <v>2672</v>
      </c>
      <c r="J1984" s="814" t="s">
        <v>2016</v>
      </c>
      <c r="K1984" s="814"/>
      <c r="L1984" s="817">
        <v>0</v>
      </c>
      <c r="M1984" s="817">
        <v>0</v>
      </c>
      <c r="N1984" s="814">
        <v>2</v>
      </c>
      <c r="O1984" s="818">
        <v>2</v>
      </c>
      <c r="P1984" s="817">
        <v>0</v>
      </c>
      <c r="Q1984" s="819"/>
      <c r="R1984" s="814">
        <v>2</v>
      </c>
      <c r="S1984" s="819">
        <v>1</v>
      </c>
      <c r="T1984" s="818">
        <v>2</v>
      </c>
      <c r="U1984" s="820">
        <v>1</v>
      </c>
    </row>
    <row r="1985" spans="1:21" ht="14.45" customHeight="1" x14ac:dyDescent="0.2">
      <c r="A1985" s="813">
        <v>12</v>
      </c>
      <c r="B1985" s="814" t="s">
        <v>1740</v>
      </c>
      <c r="C1985" s="814" t="s">
        <v>1746</v>
      </c>
      <c r="D1985" s="815" t="s">
        <v>4046</v>
      </c>
      <c r="E1985" s="816" t="s">
        <v>1762</v>
      </c>
      <c r="F1985" s="814" t="s">
        <v>1743</v>
      </c>
      <c r="G1985" s="814" t="s">
        <v>1787</v>
      </c>
      <c r="H1985" s="814" t="s">
        <v>329</v>
      </c>
      <c r="I1985" s="814" t="s">
        <v>1788</v>
      </c>
      <c r="J1985" s="814" t="s">
        <v>1789</v>
      </c>
      <c r="K1985" s="814" t="s">
        <v>1790</v>
      </c>
      <c r="L1985" s="817">
        <v>168.55</v>
      </c>
      <c r="M1985" s="817">
        <v>8933.1500000000015</v>
      </c>
      <c r="N1985" s="814">
        <v>53</v>
      </c>
      <c r="O1985" s="818">
        <v>10</v>
      </c>
      <c r="P1985" s="817">
        <v>3876.6500000000005</v>
      </c>
      <c r="Q1985" s="819">
        <v>0.43396226415094341</v>
      </c>
      <c r="R1985" s="814">
        <v>23</v>
      </c>
      <c r="S1985" s="819">
        <v>0.43396226415094341</v>
      </c>
      <c r="T1985" s="818">
        <v>4</v>
      </c>
      <c r="U1985" s="820">
        <v>0.4</v>
      </c>
    </row>
    <row r="1986" spans="1:21" ht="14.45" customHeight="1" x14ac:dyDescent="0.2">
      <c r="A1986" s="813">
        <v>12</v>
      </c>
      <c r="B1986" s="814" t="s">
        <v>1740</v>
      </c>
      <c r="C1986" s="814" t="s">
        <v>1746</v>
      </c>
      <c r="D1986" s="815" t="s">
        <v>4046</v>
      </c>
      <c r="E1986" s="816" t="s">
        <v>1762</v>
      </c>
      <c r="F1986" s="814" t="s">
        <v>1743</v>
      </c>
      <c r="G1986" s="814" t="s">
        <v>1787</v>
      </c>
      <c r="H1986" s="814" t="s">
        <v>329</v>
      </c>
      <c r="I1986" s="814" t="s">
        <v>2132</v>
      </c>
      <c r="J1986" s="814" t="s">
        <v>2133</v>
      </c>
      <c r="K1986" s="814" t="s">
        <v>2134</v>
      </c>
      <c r="L1986" s="817">
        <v>99.84</v>
      </c>
      <c r="M1986" s="817">
        <v>1297.92</v>
      </c>
      <c r="N1986" s="814">
        <v>13</v>
      </c>
      <c r="O1986" s="818">
        <v>1</v>
      </c>
      <c r="P1986" s="817"/>
      <c r="Q1986" s="819">
        <v>0</v>
      </c>
      <c r="R1986" s="814"/>
      <c r="S1986" s="819">
        <v>0</v>
      </c>
      <c r="T1986" s="818"/>
      <c r="U1986" s="820">
        <v>0</v>
      </c>
    </row>
    <row r="1987" spans="1:21" ht="14.45" customHeight="1" x14ac:dyDescent="0.2">
      <c r="A1987" s="813">
        <v>12</v>
      </c>
      <c r="B1987" s="814" t="s">
        <v>1740</v>
      </c>
      <c r="C1987" s="814" t="s">
        <v>1746</v>
      </c>
      <c r="D1987" s="815" t="s">
        <v>4046</v>
      </c>
      <c r="E1987" s="816" t="s">
        <v>1762</v>
      </c>
      <c r="F1987" s="814" t="s">
        <v>1743</v>
      </c>
      <c r="G1987" s="814" t="s">
        <v>1787</v>
      </c>
      <c r="H1987" s="814" t="s">
        <v>329</v>
      </c>
      <c r="I1987" s="814" t="s">
        <v>2138</v>
      </c>
      <c r="J1987" s="814" t="s">
        <v>2139</v>
      </c>
      <c r="K1987" s="814" t="s">
        <v>2140</v>
      </c>
      <c r="L1987" s="817">
        <v>134.84</v>
      </c>
      <c r="M1987" s="817">
        <v>1348.4</v>
      </c>
      <c r="N1987" s="814">
        <v>10</v>
      </c>
      <c r="O1987" s="818">
        <v>1</v>
      </c>
      <c r="P1987" s="817"/>
      <c r="Q1987" s="819">
        <v>0</v>
      </c>
      <c r="R1987" s="814"/>
      <c r="S1987" s="819">
        <v>0</v>
      </c>
      <c r="T1987" s="818"/>
      <c r="U1987" s="820">
        <v>0</v>
      </c>
    </row>
    <row r="1988" spans="1:21" ht="14.45" customHeight="1" x14ac:dyDescent="0.2">
      <c r="A1988" s="813">
        <v>12</v>
      </c>
      <c r="B1988" s="814" t="s">
        <v>1740</v>
      </c>
      <c r="C1988" s="814" t="s">
        <v>1746</v>
      </c>
      <c r="D1988" s="815" t="s">
        <v>4046</v>
      </c>
      <c r="E1988" s="816" t="s">
        <v>1762</v>
      </c>
      <c r="F1988" s="814" t="s">
        <v>1743</v>
      </c>
      <c r="G1988" s="814" t="s">
        <v>1787</v>
      </c>
      <c r="H1988" s="814" t="s">
        <v>329</v>
      </c>
      <c r="I1988" s="814" t="s">
        <v>2401</v>
      </c>
      <c r="J1988" s="814" t="s">
        <v>2402</v>
      </c>
      <c r="K1988" s="814" t="s">
        <v>2403</v>
      </c>
      <c r="L1988" s="817">
        <v>109.28</v>
      </c>
      <c r="M1988" s="817">
        <v>764.96</v>
      </c>
      <c r="N1988" s="814">
        <v>7</v>
      </c>
      <c r="O1988" s="818">
        <v>1</v>
      </c>
      <c r="P1988" s="817">
        <v>764.96</v>
      </c>
      <c r="Q1988" s="819">
        <v>1</v>
      </c>
      <c r="R1988" s="814">
        <v>7</v>
      </c>
      <c r="S1988" s="819">
        <v>1</v>
      </c>
      <c r="T1988" s="818">
        <v>1</v>
      </c>
      <c r="U1988" s="820">
        <v>1</v>
      </c>
    </row>
    <row r="1989" spans="1:21" ht="14.45" customHeight="1" x14ac:dyDescent="0.2">
      <c r="A1989" s="813">
        <v>12</v>
      </c>
      <c r="B1989" s="814" t="s">
        <v>1740</v>
      </c>
      <c r="C1989" s="814" t="s">
        <v>1746</v>
      </c>
      <c r="D1989" s="815" t="s">
        <v>4046</v>
      </c>
      <c r="E1989" s="816" t="s">
        <v>1762</v>
      </c>
      <c r="F1989" s="814" t="s">
        <v>1743</v>
      </c>
      <c r="G1989" s="814" t="s">
        <v>1787</v>
      </c>
      <c r="H1989" s="814" t="s">
        <v>329</v>
      </c>
      <c r="I1989" s="814" t="s">
        <v>3845</v>
      </c>
      <c r="J1989" s="814" t="s">
        <v>3846</v>
      </c>
      <c r="K1989" s="814" t="s">
        <v>3847</v>
      </c>
      <c r="L1989" s="817">
        <v>288.94</v>
      </c>
      <c r="M1989" s="817">
        <v>4334.1000000000004</v>
      </c>
      <c r="N1989" s="814">
        <v>15</v>
      </c>
      <c r="O1989" s="818">
        <v>1</v>
      </c>
      <c r="P1989" s="817"/>
      <c r="Q1989" s="819">
        <v>0</v>
      </c>
      <c r="R1989" s="814"/>
      <c r="S1989" s="819">
        <v>0</v>
      </c>
      <c r="T1989" s="818"/>
      <c r="U1989" s="820">
        <v>0</v>
      </c>
    </row>
    <row r="1990" spans="1:21" ht="14.45" customHeight="1" x14ac:dyDescent="0.2">
      <c r="A1990" s="813">
        <v>12</v>
      </c>
      <c r="B1990" s="814" t="s">
        <v>1740</v>
      </c>
      <c r="C1990" s="814" t="s">
        <v>1746</v>
      </c>
      <c r="D1990" s="815" t="s">
        <v>4046</v>
      </c>
      <c r="E1990" s="816" t="s">
        <v>1770</v>
      </c>
      <c r="F1990" s="814" t="s">
        <v>1741</v>
      </c>
      <c r="G1990" s="814" t="s">
        <v>2278</v>
      </c>
      <c r="H1990" s="814" t="s">
        <v>329</v>
      </c>
      <c r="I1990" s="814" t="s">
        <v>2675</v>
      </c>
      <c r="J1990" s="814" t="s">
        <v>2280</v>
      </c>
      <c r="K1990" s="814" t="s">
        <v>2676</v>
      </c>
      <c r="L1990" s="817">
        <v>58.77</v>
      </c>
      <c r="M1990" s="817">
        <v>58.77</v>
      </c>
      <c r="N1990" s="814">
        <v>1</v>
      </c>
      <c r="O1990" s="818">
        <v>1</v>
      </c>
      <c r="P1990" s="817"/>
      <c r="Q1990" s="819">
        <v>0</v>
      </c>
      <c r="R1990" s="814"/>
      <c r="S1990" s="819">
        <v>0</v>
      </c>
      <c r="T1990" s="818"/>
      <c r="U1990" s="820">
        <v>0</v>
      </c>
    </row>
    <row r="1991" spans="1:21" ht="14.45" customHeight="1" x14ac:dyDescent="0.2">
      <c r="A1991" s="813">
        <v>12</v>
      </c>
      <c r="B1991" s="814" t="s">
        <v>1740</v>
      </c>
      <c r="C1991" s="814" t="s">
        <v>1746</v>
      </c>
      <c r="D1991" s="815" t="s">
        <v>4046</v>
      </c>
      <c r="E1991" s="816" t="s">
        <v>1770</v>
      </c>
      <c r="F1991" s="814" t="s">
        <v>1741</v>
      </c>
      <c r="G1991" s="814" t="s">
        <v>1822</v>
      </c>
      <c r="H1991" s="814" t="s">
        <v>647</v>
      </c>
      <c r="I1991" s="814" t="s">
        <v>1601</v>
      </c>
      <c r="J1991" s="814" t="s">
        <v>1602</v>
      </c>
      <c r="K1991" s="814" t="s">
        <v>1603</v>
      </c>
      <c r="L1991" s="817">
        <v>168.41</v>
      </c>
      <c r="M1991" s="817">
        <v>673.64</v>
      </c>
      <c r="N1991" s="814">
        <v>4</v>
      </c>
      <c r="O1991" s="818">
        <v>3</v>
      </c>
      <c r="P1991" s="817">
        <v>336.82</v>
      </c>
      <c r="Q1991" s="819">
        <v>0.5</v>
      </c>
      <c r="R1991" s="814">
        <v>2</v>
      </c>
      <c r="S1991" s="819">
        <v>0.5</v>
      </c>
      <c r="T1991" s="818">
        <v>2</v>
      </c>
      <c r="U1991" s="820">
        <v>0.66666666666666663</v>
      </c>
    </row>
    <row r="1992" spans="1:21" ht="14.45" customHeight="1" x14ac:dyDescent="0.2">
      <c r="A1992" s="813">
        <v>12</v>
      </c>
      <c r="B1992" s="814" t="s">
        <v>1740</v>
      </c>
      <c r="C1992" s="814" t="s">
        <v>1746</v>
      </c>
      <c r="D1992" s="815" t="s">
        <v>4046</v>
      </c>
      <c r="E1992" s="816" t="s">
        <v>1770</v>
      </c>
      <c r="F1992" s="814" t="s">
        <v>1741</v>
      </c>
      <c r="G1992" s="814" t="s">
        <v>1822</v>
      </c>
      <c r="H1992" s="814" t="s">
        <v>329</v>
      </c>
      <c r="I1992" s="814" t="s">
        <v>1889</v>
      </c>
      <c r="J1992" s="814" t="s">
        <v>1602</v>
      </c>
      <c r="K1992" s="814" t="s">
        <v>1890</v>
      </c>
      <c r="L1992" s="817">
        <v>235.78</v>
      </c>
      <c r="M1992" s="817">
        <v>943.12</v>
      </c>
      <c r="N1992" s="814">
        <v>4</v>
      </c>
      <c r="O1992" s="818">
        <v>4</v>
      </c>
      <c r="P1992" s="817">
        <v>235.78</v>
      </c>
      <c r="Q1992" s="819">
        <v>0.25</v>
      </c>
      <c r="R1992" s="814">
        <v>1</v>
      </c>
      <c r="S1992" s="819">
        <v>0.25</v>
      </c>
      <c r="T1992" s="818">
        <v>1</v>
      </c>
      <c r="U1992" s="820">
        <v>0.25</v>
      </c>
    </row>
    <row r="1993" spans="1:21" ht="14.45" customHeight="1" x14ac:dyDescent="0.2">
      <c r="A1993" s="813">
        <v>12</v>
      </c>
      <c r="B1993" s="814" t="s">
        <v>1740</v>
      </c>
      <c r="C1993" s="814" t="s">
        <v>1746</v>
      </c>
      <c r="D1993" s="815" t="s">
        <v>4046</v>
      </c>
      <c r="E1993" s="816" t="s">
        <v>1770</v>
      </c>
      <c r="F1993" s="814" t="s">
        <v>1741</v>
      </c>
      <c r="G1993" s="814" t="s">
        <v>1891</v>
      </c>
      <c r="H1993" s="814" t="s">
        <v>329</v>
      </c>
      <c r="I1993" s="814" t="s">
        <v>1892</v>
      </c>
      <c r="J1993" s="814" t="s">
        <v>1893</v>
      </c>
      <c r="K1993" s="814" t="s">
        <v>1603</v>
      </c>
      <c r="L1993" s="817">
        <v>78.33</v>
      </c>
      <c r="M1993" s="817">
        <v>78.33</v>
      </c>
      <c r="N1993" s="814">
        <v>1</v>
      </c>
      <c r="O1993" s="818">
        <v>1</v>
      </c>
      <c r="P1993" s="817">
        <v>78.33</v>
      </c>
      <c r="Q1993" s="819">
        <v>1</v>
      </c>
      <c r="R1993" s="814">
        <v>1</v>
      </c>
      <c r="S1993" s="819">
        <v>1</v>
      </c>
      <c r="T1993" s="818">
        <v>1</v>
      </c>
      <c r="U1993" s="820">
        <v>1</v>
      </c>
    </row>
    <row r="1994" spans="1:21" ht="14.45" customHeight="1" x14ac:dyDescent="0.2">
      <c r="A1994" s="813">
        <v>12</v>
      </c>
      <c r="B1994" s="814" t="s">
        <v>1740</v>
      </c>
      <c r="C1994" s="814" t="s">
        <v>1746</v>
      </c>
      <c r="D1994" s="815" t="s">
        <v>4046</v>
      </c>
      <c r="E1994" s="816" t="s">
        <v>1770</v>
      </c>
      <c r="F1994" s="814" t="s">
        <v>1741</v>
      </c>
      <c r="G1994" s="814" t="s">
        <v>1891</v>
      </c>
      <c r="H1994" s="814" t="s">
        <v>329</v>
      </c>
      <c r="I1994" s="814" t="s">
        <v>1894</v>
      </c>
      <c r="J1994" s="814" t="s">
        <v>1893</v>
      </c>
      <c r="K1994" s="814" t="s">
        <v>1885</v>
      </c>
      <c r="L1994" s="817">
        <v>39.17</v>
      </c>
      <c r="M1994" s="817">
        <v>39.17</v>
      </c>
      <c r="N1994" s="814">
        <v>1</v>
      </c>
      <c r="O1994" s="818">
        <v>1</v>
      </c>
      <c r="P1994" s="817"/>
      <c r="Q1994" s="819">
        <v>0</v>
      </c>
      <c r="R1994" s="814"/>
      <c r="S1994" s="819">
        <v>0</v>
      </c>
      <c r="T1994" s="818"/>
      <c r="U1994" s="820">
        <v>0</v>
      </c>
    </row>
    <row r="1995" spans="1:21" ht="14.45" customHeight="1" x14ac:dyDescent="0.2">
      <c r="A1995" s="813">
        <v>12</v>
      </c>
      <c r="B1995" s="814" t="s">
        <v>1740</v>
      </c>
      <c r="C1995" s="814" t="s">
        <v>1746</v>
      </c>
      <c r="D1995" s="815" t="s">
        <v>4046</v>
      </c>
      <c r="E1995" s="816" t="s">
        <v>1770</v>
      </c>
      <c r="F1995" s="814" t="s">
        <v>1741</v>
      </c>
      <c r="G1995" s="814" t="s">
        <v>1891</v>
      </c>
      <c r="H1995" s="814" t="s">
        <v>329</v>
      </c>
      <c r="I1995" s="814" t="s">
        <v>1895</v>
      </c>
      <c r="J1995" s="814" t="s">
        <v>1893</v>
      </c>
      <c r="K1995" s="814" t="s">
        <v>1603</v>
      </c>
      <c r="L1995" s="817">
        <v>78.33</v>
      </c>
      <c r="M1995" s="817">
        <v>78.33</v>
      </c>
      <c r="N1995" s="814">
        <v>1</v>
      </c>
      <c r="O1995" s="818">
        <v>0.5</v>
      </c>
      <c r="P1995" s="817">
        <v>78.33</v>
      </c>
      <c r="Q1995" s="819">
        <v>1</v>
      </c>
      <c r="R1995" s="814">
        <v>1</v>
      </c>
      <c r="S1995" s="819">
        <v>1</v>
      </c>
      <c r="T1995" s="818">
        <v>0.5</v>
      </c>
      <c r="U1995" s="820">
        <v>1</v>
      </c>
    </row>
    <row r="1996" spans="1:21" ht="14.45" customHeight="1" x14ac:dyDescent="0.2">
      <c r="A1996" s="813">
        <v>12</v>
      </c>
      <c r="B1996" s="814" t="s">
        <v>1740</v>
      </c>
      <c r="C1996" s="814" t="s">
        <v>1746</v>
      </c>
      <c r="D1996" s="815" t="s">
        <v>4046</v>
      </c>
      <c r="E1996" s="816" t="s">
        <v>1770</v>
      </c>
      <c r="F1996" s="814" t="s">
        <v>1741</v>
      </c>
      <c r="G1996" s="814" t="s">
        <v>2679</v>
      </c>
      <c r="H1996" s="814" t="s">
        <v>329</v>
      </c>
      <c r="I1996" s="814" t="s">
        <v>2846</v>
      </c>
      <c r="J1996" s="814" t="s">
        <v>2842</v>
      </c>
      <c r="K1996" s="814" t="s">
        <v>640</v>
      </c>
      <c r="L1996" s="817">
        <v>230.51</v>
      </c>
      <c r="M1996" s="817">
        <v>230.51</v>
      </c>
      <c r="N1996" s="814">
        <v>1</v>
      </c>
      <c r="O1996" s="818">
        <v>0.5</v>
      </c>
      <c r="P1996" s="817">
        <v>230.51</v>
      </c>
      <c r="Q1996" s="819">
        <v>1</v>
      </c>
      <c r="R1996" s="814">
        <v>1</v>
      </c>
      <c r="S1996" s="819">
        <v>1</v>
      </c>
      <c r="T1996" s="818">
        <v>0.5</v>
      </c>
      <c r="U1996" s="820">
        <v>1</v>
      </c>
    </row>
    <row r="1997" spans="1:21" ht="14.45" customHeight="1" x14ac:dyDescent="0.2">
      <c r="A1997" s="813">
        <v>12</v>
      </c>
      <c r="B1997" s="814" t="s">
        <v>1740</v>
      </c>
      <c r="C1997" s="814" t="s">
        <v>1746</v>
      </c>
      <c r="D1997" s="815" t="s">
        <v>4046</v>
      </c>
      <c r="E1997" s="816" t="s">
        <v>1770</v>
      </c>
      <c r="F1997" s="814" t="s">
        <v>1741</v>
      </c>
      <c r="G1997" s="814" t="s">
        <v>1900</v>
      </c>
      <c r="H1997" s="814" t="s">
        <v>329</v>
      </c>
      <c r="I1997" s="814" t="s">
        <v>1901</v>
      </c>
      <c r="J1997" s="814" t="s">
        <v>1902</v>
      </c>
      <c r="K1997" s="814" t="s">
        <v>1903</v>
      </c>
      <c r="L1997" s="817">
        <v>672.43</v>
      </c>
      <c r="M1997" s="817">
        <v>2017.29</v>
      </c>
      <c r="N1997" s="814">
        <v>3</v>
      </c>
      <c r="O1997" s="818">
        <v>1</v>
      </c>
      <c r="P1997" s="817"/>
      <c r="Q1997" s="819">
        <v>0</v>
      </c>
      <c r="R1997" s="814"/>
      <c r="S1997" s="819">
        <v>0</v>
      </c>
      <c r="T1997" s="818"/>
      <c r="U1997" s="820">
        <v>0</v>
      </c>
    </row>
    <row r="1998" spans="1:21" ht="14.45" customHeight="1" x14ac:dyDescent="0.2">
      <c r="A1998" s="813">
        <v>12</v>
      </c>
      <c r="B1998" s="814" t="s">
        <v>1740</v>
      </c>
      <c r="C1998" s="814" t="s">
        <v>1746</v>
      </c>
      <c r="D1998" s="815" t="s">
        <v>4046</v>
      </c>
      <c r="E1998" s="816" t="s">
        <v>1770</v>
      </c>
      <c r="F1998" s="814" t="s">
        <v>1741</v>
      </c>
      <c r="G1998" s="814" t="s">
        <v>2435</v>
      </c>
      <c r="H1998" s="814" t="s">
        <v>329</v>
      </c>
      <c r="I1998" s="814" t="s">
        <v>2683</v>
      </c>
      <c r="J1998" s="814" t="s">
        <v>765</v>
      </c>
      <c r="K1998" s="814" t="s">
        <v>2684</v>
      </c>
      <c r="L1998" s="817">
        <v>93.61</v>
      </c>
      <c r="M1998" s="817">
        <v>93.61</v>
      </c>
      <c r="N1998" s="814">
        <v>1</v>
      </c>
      <c r="O1998" s="818">
        <v>1</v>
      </c>
      <c r="P1998" s="817">
        <v>93.61</v>
      </c>
      <c r="Q1998" s="819">
        <v>1</v>
      </c>
      <c r="R1998" s="814">
        <v>1</v>
      </c>
      <c r="S1998" s="819">
        <v>1</v>
      </c>
      <c r="T1998" s="818">
        <v>1</v>
      </c>
      <c r="U1998" s="820">
        <v>1</v>
      </c>
    </row>
    <row r="1999" spans="1:21" ht="14.45" customHeight="1" x14ac:dyDescent="0.2">
      <c r="A1999" s="813">
        <v>12</v>
      </c>
      <c r="B1999" s="814" t="s">
        <v>1740</v>
      </c>
      <c r="C1999" s="814" t="s">
        <v>1746</v>
      </c>
      <c r="D1999" s="815" t="s">
        <v>4046</v>
      </c>
      <c r="E1999" s="816" t="s">
        <v>1770</v>
      </c>
      <c r="F1999" s="814" t="s">
        <v>1741</v>
      </c>
      <c r="G1999" s="814" t="s">
        <v>1844</v>
      </c>
      <c r="H1999" s="814" t="s">
        <v>329</v>
      </c>
      <c r="I1999" s="814" t="s">
        <v>1845</v>
      </c>
      <c r="J1999" s="814" t="s">
        <v>1846</v>
      </c>
      <c r="K1999" s="814" t="s">
        <v>816</v>
      </c>
      <c r="L1999" s="817">
        <v>35.25</v>
      </c>
      <c r="M1999" s="817">
        <v>35.25</v>
      </c>
      <c r="N1999" s="814">
        <v>1</v>
      </c>
      <c r="O1999" s="818">
        <v>1</v>
      </c>
      <c r="P1999" s="817"/>
      <c r="Q1999" s="819">
        <v>0</v>
      </c>
      <c r="R1999" s="814"/>
      <c r="S1999" s="819">
        <v>0</v>
      </c>
      <c r="T1999" s="818"/>
      <c r="U1999" s="820">
        <v>0</v>
      </c>
    </row>
    <row r="2000" spans="1:21" ht="14.45" customHeight="1" x14ac:dyDescent="0.2">
      <c r="A2000" s="813">
        <v>12</v>
      </c>
      <c r="B2000" s="814" t="s">
        <v>1740</v>
      </c>
      <c r="C2000" s="814" t="s">
        <v>1746</v>
      </c>
      <c r="D2000" s="815" t="s">
        <v>4046</v>
      </c>
      <c r="E2000" s="816" t="s">
        <v>1770</v>
      </c>
      <c r="F2000" s="814" t="s">
        <v>1741</v>
      </c>
      <c r="G2000" s="814" t="s">
        <v>1927</v>
      </c>
      <c r="H2000" s="814" t="s">
        <v>329</v>
      </c>
      <c r="I2000" s="814" t="s">
        <v>2446</v>
      </c>
      <c r="J2000" s="814" t="s">
        <v>1929</v>
      </c>
      <c r="K2000" s="814" t="s">
        <v>2447</v>
      </c>
      <c r="L2000" s="817">
        <v>93.49</v>
      </c>
      <c r="M2000" s="817">
        <v>93.49</v>
      </c>
      <c r="N2000" s="814">
        <v>1</v>
      </c>
      <c r="O2000" s="818">
        <v>0.5</v>
      </c>
      <c r="P2000" s="817">
        <v>93.49</v>
      </c>
      <c r="Q2000" s="819">
        <v>1</v>
      </c>
      <c r="R2000" s="814">
        <v>1</v>
      </c>
      <c r="S2000" s="819">
        <v>1</v>
      </c>
      <c r="T2000" s="818">
        <v>0.5</v>
      </c>
      <c r="U2000" s="820">
        <v>1</v>
      </c>
    </row>
    <row r="2001" spans="1:21" ht="14.45" customHeight="1" x14ac:dyDescent="0.2">
      <c r="A2001" s="813">
        <v>12</v>
      </c>
      <c r="B2001" s="814" t="s">
        <v>1740</v>
      </c>
      <c r="C2001" s="814" t="s">
        <v>1746</v>
      </c>
      <c r="D2001" s="815" t="s">
        <v>4046</v>
      </c>
      <c r="E2001" s="816" t="s">
        <v>1770</v>
      </c>
      <c r="F2001" s="814" t="s">
        <v>1741</v>
      </c>
      <c r="G2001" s="814" t="s">
        <v>1941</v>
      </c>
      <c r="H2001" s="814" t="s">
        <v>329</v>
      </c>
      <c r="I2001" s="814" t="s">
        <v>2697</v>
      </c>
      <c r="J2001" s="814" t="s">
        <v>639</v>
      </c>
      <c r="K2001" s="814" t="s">
        <v>640</v>
      </c>
      <c r="L2001" s="817">
        <v>583.66</v>
      </c>
      <c r="M2001" s="817">
        <v>583.66</v>
      </c>
      <c r="N2001" s="814">
        <v>1</v>
      </c>
      <c r="O2001" s="818">
        <v>0.5</v>
      </c>
      <c r="P2001" s="817"/>
      <c r="Q2001" s="819">
        <v>0</v>
      </c>
      <c r="R2001" s="814"/>
      <c r="S2001" s="819">
        <v>0</v>
      </c>
      <c r="T2001" s="818"/>
      <c r="U2001" s="820">
        <v>0</v>
      </c>
    </row>
    <row r="2002" spans="1:21" ht="14.45" customHeight="1" x14ac:dyDescent="0.2">
      <c r="A2002" s="813">
        <v>12</v>
      </c>
      <c r="B2002" s="814" t="s">
        <v>1740</v>
      </c>
      <c r="C2002" s="814" t="s">
        <v>1746</v>
      </c>
      <c r="D2002" s="815" t="s">
        <v>4046</v>
      </c>
      <c r="E2002" s="816" t="s">
        <v>1770</v>
      </c>
      <c r="F2002" s="814" t="s">
        <v>1741</v>
      </c>
      <c r="G2002" s="814" t="s">
        <v>2310</v>
      </c>
      <c r="H2002" s="814" t="s">
        <v>329</v>
      </c>
      <c r="I2002" s="814" t="s">
        <v>2311</v>
      </c>
      <c r="J2002" s="814" t="s">
        <v>2312</v>
      </c>
      <c r="K2002" s="814" t="s">
        <v>2313</v>
      </c>
      <c r="L2002" s="817">
        <v>950.39</v>
      </c>
      <c r="M2002" s="817">
        <v>950.39</v>
      </c>
      <c r="N2002" s="814">
        <v>1</v>
      </c>
      <c r="O2002" s="818">
        <v>1</v>
      </c>
      <c r="P2002" s="817">
        <v>950.39</v>
      </c>
      <c r="Q2002" s="819">
        <v>1</v>
      </c>
      <c r="R2002" s="814">
        <v>1</v>
      </c>
      <c r="S2002" s="819">
        <v>1</v>
      </c>
      <c r="T2002" s="818">
        <v>1</v>
      </c>
      <c r="U2002" s="820">
        <v>1</v>
      </c>
    </row>
    <row r="2003" spans="1:21" ht="14.45" customHeight="1" x14ac:dyDescent="0.2">
      <c r="A2003" s="813">
        <v>12</v>
      </c>
      <c r="B2003" s="814" t="s">
        <v>1740</v>
      </c>
      <c r="C2003" s="814" t="s">
        <v>1746</v>
      </c>
      <c r="D2003" s="815" t="s">
        <v>4046</v>
      </c>
      <c r="E2003" s="816" t="s">
        <v>1770</v>
      </c>
      <c r="F2003" s="814" t="s">
        <v>1741</v>
      </c>
      <c r="G2003" s="814" t="s">
        <v>2477</v>
      </c>
      <c r="H2003" s="814" t="s">
        <v>329</v>
      </c>
      <c r="I2003" s="814" t="s">
        <v>3848</v>
      </c>
      <c r="J2003" s="814" t="s">
        <v>2479</v>
      </c>
      <c r="K2003" s="814" t="s">
        <v>2483</v>
      </c>
      <c r="L2003" s="817">
        <v>38.5</v>
      </c>
      <c r="M2003" s="817">
        <v>38.5</v>
      </c>
      <c r="N2003" s="814">
        <v>1</v>
      </c>
      <c r="O2003" s="818">
        <v>1</v>
      </c>
      <c r="P2003" s="817">
        <v>38.5</v>
      </c>
      <c r="Q2003" s="819">
        <v>1</v>
      </c>
      <c r="R2003" s="814">
        <v>1</v>
      </c>
      <c r="S2003" s="819">
        <v>1</v>
      </c>
      <c r="T2003" s="818">
        <v>1</v>
      </c>
      <c r="U2003" s="820">
        <v>1</v>
      </c>
    </row>
    <row r="2004" spans="1:21" ht="14.45" customHeight="1" x14ac:dyDescent="0.2">
      <c r="A2004" s="813">
        <v>12</v>
      </c>
      <c r="B2004" s="814" t="s">
        <v>1740</v>
      </c>
      <c r="C2004" s="814" t="s">
        <v>1746</v>
      </c>
      <c r="D2004" s="815" t="s">
        <v>4046</v>
      </c>
      <c r="E2004" s="816" t="s">
        <v>1770</v>
      </c>
      <c r="F2004" s="814" t="s">
        <v>1741</v>
      </c>
      <c r="G2004" s="814" t="s">
        <v>2488</v>
      </c>
      <c r="H2004" s="814" t="s">
        <v>329</v>
      </c>
      <c r="I2004" s="814" t="s">
        <v>2489</v>
      </c>
      <c r="J2004" s="814" t="s">
        <v>637</v>
      </c>
      <c r="K2004" s="814" t="s">
        <v>638</v>
      </c>
      <c r="L2004" s="817">
        <v>109.72</v>
      </c>
      <c r="M2004" s="817">
        <v>109.72</v>
      </c>
      <c r="N2004" s="814">
        <v>1</v>
      </c>
      <c r="O2004" s="818">
        <v>1</v>
      </c>
      <c r="P2004" s="817">
        <v>109.72</v>
      </c>
      <c r="Q2004" s="819">
        <v>1</v>
      </c>
      <c r="R2004" s="814">
        <v>1</v>
      </c>
      <c r="S2004" s="819">
        <v>1</v>
      </c>
      <c r="T2004" s="818">
        <v>1</v>
      </c>
      <c r="U2004" s="820">
        <v>1</v>
      </c>
    </row>
    <row r="2005" spans="1:21" ht="14.45" customHeight="1" x14ac:dyDescent="0.2">
      <c r="A2005" s="813">
        <v>12</v>
      </c>
      <c r="B2005" s="814" t="s">
        <v>1740</v>
      </c>
      <c r="C2005" s="814" t="s">
        <v>1746</v>
      </c>
      <c r="D2005" s="815" t="s">
        <v>4046</v>
      </c>
      <c r="E2005" s="816" t="s">
        <v>1770</v>
      </c>
      <c r="F2005" s="814" t="s">
        <v>1741</v>
      </c>
      <c r="G2005" s="814" t="s">
        <v>1958</v>
      </c>
      <c r="H2005" s="814" t="s">
        <v>329</v>
      </c>
      <c r="I2005" s="814" t="s">
        <v>1959</v>
      </c>
      <c r="J2005" s="814" t="s">
        <v>1960</v>
      </c>
      <c r="K2005" s="814" t="s">
        <v>1016</v>
      </c>
      <c r="L2005" s="817">
        <v>163.54</v>
      </c>
      <c r="M2005" s="817">
        <v>817.7</v>
      </c>
      <c r="N2005" s="814">
        <v>5</v>
      </c>
      <c r="O2005" s="818">
        <v>3.5</v>
      </c>
      <c r="P2005" s="817">
        <v>490.62</v>
      </c>
      <c r="Q2005" s="819">
        <v>0.6</v>
      </c>
      <c r="R2005" s="814">
        <v>3</v>
      </c>
      <c r="S2005" s="819">
        <v>0.6</v>
      </c>
      <c r="T2005" s="818">
        <v>2</v>
      </c>
      <c r="U2005" s="820">
        <v>0.5714285714285714</v>
      </c>
    </row>
    <row r="2006" spans="1:21" ht="14.45" customHeight="1" x14ac:dyDescent="0.2">
      <c r="A2006" s="813">
        <v>12</v>
      </c>
      <c r="B2006" s="814" t="s">
        <v>1740</v>
      </c>
      <c r="C2006" s="814" t="s">
        <v>1746</v>
      </c>
      <c r="D2006" s="815" t="s">
        <v>4046</v>
      </c>
      <c r="E2006" s="816" t="s">
        <v>1770</v>
      </c>
      <c r="F2006" s="814" t="s">
        <v>1741</v>
      </c>
      <c r="G2006" s="814" t="s">
        <v>1967</v>
      </c>
      <c r="H2006" s="814" t="s">
        <v>329</v>
      </c>
      <c r="I2006" s="814" t="s">
        <v>2939</v>
      </c>
      <c r="J2006" s="814" t="s">
        <v>1969</v>
      </c>
      <c r="K2006" s="814" t="s">
        <v>1970</v>
      </c>
      <c r="L2006" s="817">
        <v>69.59</v>
      </c>
      <c r="M2006" s="817">
        <v>69.59</v>
      </c>
      <c r="N2006" s="814">
        <v>1</v>
      </c>
      <c r="O2006" s="818">
        <v>1</v>
      </c>
      <c r="P2006" s="817">
        <v>69.59</v>
      </c>
      <c r="Q2006" s="819">
        <v>1</v>
      </c>
      <c r="R2006" s="814">
        <v>1</v>
      </c>
      <c r="S2006" s="819">
        <v>1</v>
      </c>
      <c r="T2006" s="818">
        <v>1</v>
      </c>
      <c r="U2006" s="820">
        <v>1</v>
      </c>
    </row>
    <row r="2007" spans="1:21" ht="14.45" customHeight="1" x14ac:dyDescent="0.2">
      <c r="A2007" s="813">
        <v>12</v>
      </c>
      <c r="B2007" s="814" t="s">
        <v>1740</v>
      </c>
      <c r="C2007" s="814" t="s">
        <v>1746</v>
      </c>
      <c r="D2007" s="815" t="s">
        <v>4046</v>
      </c>
      <c r="E2007" s="816" t="s">
        <v>1770</v>
      </c>
      <c r="F2007" s="814" t="s">
        <v>1741</v>
      </c>
      <c r="G2007" s="814" t="s">
        <v>1791</v>
      </c>
      <c r="H2007" s="814" t="s">
        <v>647</v>
      </c>
      <c r="I2007" s="814" t="s">
        <v>2509</v>
      </c>
      <c r="J2007" s="814" t="s">
        <v>833</v>
      </c>
      <c r="K2007" s="814" t="s">
        <v>2510</v>
      </c>
      <c r="L2007" s="817">
        <v>2309.36</v>
      </c>
      <c r="M2007" s="817">
        <v>2309.36</v>
      </c>
      <c r="N2007" s="814">
        <v>1</v>
      </c>
      <c r="O2007" s="818">
        <v>1</v>
      </c>
      <c r="P2007" s="817">
        <v>2309.36</v>
      </c>
      <c r="Q2007" s="819">
        <v>1</v>
      </c>
      <c r="R2007" s="814">
        <v>1</v>
      </c>
      <c r="S2007" s="819">
        <v>1</v>
      </c>
      <c r="T2007" s="818">
        <v>1</v>
      </c>
      <c r="U2007" s="820">
        <v>1</v>
      </c>
    </row>
    <row r="2008" spans="1:21" ht="14.45" customHeight="1" x14ac:dyDescent="0.2">
      <c r="A2008" s="813">
        <v>12</v>
      </c>
      <c r="B2008" s="814" t="s">
        <v>1740</v>
      </c>
      <c r="C2008" s="814" t="s">
        <v>1746</v>
      </c>
      <c r="D2008" s="815" t="s">
        <v>4046</v>
      </c>
      <c r="E2008" s="816" t="s">
        <v>1770</v>
      </c>
      <c r="F2008" s="814" t="s">
        <v>1741</v>
      </c>
      <c r="G2008" s="814" t="s">
        <v>1791</v>
      </c>
      <c r="H2008" s="814" t="s">
        <v>647</v>
      </c>
      <c r="I2008" s="814" t="s">
        <v>1466</v>
      </c>
      <c r="J2008" s="814" t="s">
        <v>827</v>
      </c>
      <c r="K2008" s="814" t="s">
        <v>1467</v>
      </c>
      <c r="L2008" s="817">
        <v>316.75</v>
      </c>
      <c r="M2008" s="817">
        <v>633.5</v>
      </c>
      <c r="N2008" s="814">
        <v>2</v>
      </c>
      <c r="O2008" s="818">
        <v>1</v>
      </c>
      <c r="P2008" s="817">
        <v>633.5</v>
      </c>
      <c r="Q2008" s="819">
        <v>1</v>
      </c>
      <c r="R2008" s="814">
        <v>2</v>
      </c>
      <c r="S2008" s="819">
        <v>1</v>
      </c>
      <c r="T2008" s="818">
        <v>1</v>
      </c>
      <c r="U2008" s="820">
        <v>1</v>
      </c>
    </row>
    <row r="2009" spans="1:21" ht="14.45" customHeight="1" x14ac:dyDescent="0.2">
      <c r="A2009" s="813">
        <v>12</v>
      </c>
      <c r="B2009" s="814" t="s">
        <v>1740</v>
      </c>
      <c r="C2009" s="814" t="s">
        <v>1746</v>
      </c>
      <c r="D2009" s="815" t="s">
        <v>4046</v>
      </c>
      <c r="E2009" s="816" t="s">
        <v>1770</v>
      </c>
      <c r="F2009" s="814" t="s">
        <v>1741</v>
      </c>
      <c r="G2009" s="814" t="s">
        <v>1791</v>
      </c>
      <c r="H2009" s="814" t="s">
        <v>647</v>
      </c>
      <c r="I2009" s="814" t="s">
        <v>1462</v>
      </c>
      <c r="J2009" s="814" t="s">
        <v>833</v>
      </c>
      <c r="K2009" s="814" t="s">
        <v>1463</v>
      </c>
      <c r="L2009" s="817">
        <v>1385.62</v>
      </c>
      <c r="M2009" s="817">
        <v>4156.8599999999997</v>
      </c>
      <c r="N2009" s="814">
        <v>3</v>
      </c>
      <c r="O2009" s="818">
        <v>1.5</v>
      </c>
      <c r="P2009" s="817"/>
      <c r="Q2009" s="819">
        <v>0</v>
      </c>
      <c r="R2009" s="814"/>
      <c r="S2009" s="819">
        <v>0</v>
      </c>
      <c r="T2009" s="818"/>
      <c r="U2009" s="820">
        <v>0</v>
      </c>
    </row>
    <row r="2010" spans="1:21" ht="14.45" customHeight="1" x14ac:dyDescent="0.2">
      <c r="A2010" s="813">
        <v>12</v>
      </c>
      <c r="B2010" s="814" t="s">
        <v>1740</v>
      </c>
      <c r="C2010" s="814" t="s">
        <v>1746</v>
      </c>
      <c r="D2010" s="815" t="s">
        <v>4046</v>
      </c>
      <c r="E2010" s="816" t="s">
        <v>1770</v>
      </c>
      <c r="F2010" s="814" t="s">
        <v>1741</v>
      </c>
      <c r="G2010" s="814" t="s">
        <v>1791</v>
      </c>
      <c r="H2010" s="814" t="s">
        <v>647</v>
      </c>
      <c r="I2010" s="814" t="s">
        <v>1468</v>
      </c>
      <c r="J2010" s="814" t="s">
        <v>827</v>
      </c>
      <c r="K2010" s="814" t="s">
        <v>1469</v>
      </c>
      <c r="L2010" s="817">
        <v>633.49</v>
      </c>
      <c r="M2010" s="817">
        <v>3167.45</v>
      </c>
      <c r="N2010" s="814">
        <v>5</v>
      </c>
      <c r="O2010" s="818">
        <v>3</v>
      </c>
      <c r="P2010" s="817">
        <v>2533.96</v>
      </c>
      <c r="Q2010" s="819">
        <v>0.8</v>
      </c>
      <c r="R2010" s="814">
        <v>4</v>
      </c>
      <c r="S2010" s="819">
        <v>0.8</v>
      </c>
      <c r="T2010" s="818">
        <v>2.5</v>
      </c>
      <c r="U2010" s="820">
        <v>0.83333333333333337</v>
      </c>
    </row>
    <row r="2011" spans="1:21" ht="14.45" customHeight="1" x14ac:dyDescent="0.2">
      <c r="A2011" s="813">
        <v>12</v>
      </c>
      <c r="B2011" s="814" t="s">
        <v>1740</v>
      </c>
      <c r="C2011" s="814" t="s">
        <v>1746</v>
      </c>
      <c r="D2011" s="815" t="s">
        <v>4046</v>
      </c>
      <c r="E2011" s="816" t="s">
        <v>1770</v>
      </c>
      <c r="F2011" s="814" t="s">
        <v>1741</v>
      </c>
      <c r="G2011" s="814" t="s">
        <v>1791</v>
      </c>
      <c r="H2011" s="814" t="s">
        <v>647</v>
      </c>
      <c r="I2011" s="814" t="s">
        <v>1472</v>
      </c>
      <c r="J2011" s="814" t="s">
        <v>827</v>
      </c>
      <c r="K2011" s="814" t="s">
        <v>1473</v>
      </c>
      <c r="L2011" s="817">
        <v>490.89</v>
      </c>
      <c r="M2011" s="817">
        <v>490.89</v>
      </c>
      <c r="N2011" s="814">
        <v>1</v>
      </c>
      <c r="O2011" s="818">
        <v>0.5</v>
      </c>
      <c r="P2011" s="817"/>
      <c r="Q2011" s="819">
        <v>0</v>
      </c>
      <c r="R2011" s="814"/>
      <c r="S2011" s="819">
        <v>0</v>
      </c>
      <c r="T2011" s="818"/>
      <c r="U2011" s="820">
        <v>0</v>
      </c>
    </row>
    <row r="2012" spans="1:21" ht="14.45" customHeight="1" x14ac:dyDescent="0.2">
      <c r="A2012" s="813">
        <v>12</v>
      </c>
      <c r="B2012" s="814" t="s">
        <v>1740</v>
      </c>
      <c r="C2012" s="814" t="s">
        <v>1746</v>
      </c>
      <c r="D2012" s="815" t="s">
        <v>4046</v>
      </c>
      <c r="E2012" s="816" t="s">
        <v>1770</v>
      </c>
      <c r="F2012" s="814" t="s">
        <v>1741</v>
      </c>
      <c r="G2012" s="814" t="s">
        <v>1791</v>
      </c>
      <c r="H2012" s="814" t="s">
        <v>647</v>
      </c>
      <c r="I2012" s="814" t="s">
        <v>1472</v>
      </c>
      <c r="J2012" s="814" t="s">
        <v>827</v>
      </c>
      <c r="K2012" s="814" t="s">
        <v>1473</v>
      </c>
      <c r="L2012" s="817">
        <v>422.33</v>
      </c>
      <c r="M2012" s="817">
        <v>6334.95</v>
      </c>
      <c r="N2012" s="814">
        <v>15</v>
      </c>
      <c r="O2012" s="818">
        <v>7</v>
      </c>
      <c r="P2012" s="817">
        <v>1689.32</v>
      </c>
      <c r="Q2012" s="819">
        <v>0.26666666666666666</v>
      </c>
      <c r="R2012" s="814">
        <v>4</v>
      </c>
      <c r="S2012" s="819">
        <v>0.26666666666666666</v>
      </c>
      <c r="T2012" s="818">
        <v>2.5</v>
      </c>
      <c r="U2012" s="820">
        <v>0.35714285714285715</v>
      </c>
    </row>
    <row r="2013" spans="1:21" ht="14.45" customHeight="1" x14ac:dyDescent="0.2">
      <c r="A2013" s="813">
        <v>12</v>
      </c>
      <c r="B2013" s="814" t="s">
        <v>1740</v>
      </c>
      <c r="C2013" s="814" t="s">
        <v>1746</v>
      </c>
      <c r="D2013" s="815" t="s">
        <v>4046</v>
      </c>
      <c r="E2013" s="816" t="s">
        <v>1770</v>
      </c>
      <c r="F2013" s="814" t="s">
        <v>1741</v>
      </c>
      <c r="G2013" s="814" t="s">
        <v>1791</v>
      </c>
      <c r="H2013" s="814" t="s">
        <v>647</v>
      </c>
      <c r="I2013" s="814" t="s">
        <v>1971</v>
      </c>
      <c r="J2013" s="814" t="s">
        <v>833</v>
      </c>
      <c r="K2013" s="814" t="s">
        <v>1972</v>
      </c>
      <c r="L2013" s="817">
        <v>1847.49</v>
      </c>
      <c r="M2013" s="817">
        <v>3694.98</v>
      </c>
      <c r="N2013" s="814">
        <v>2</v>
      </c>
      <c r="O2013" s="818">
        <v>2</v>
      </c>
      <c r="P2013" s="817">
        <v>1847.49</v>
      </c>
      <c r="Q2013" s="819">
        <v>0.5</v>
      </c>
      <c r="R2013" s="814">
        <v>1</v>
      </c>
      <c r="S2013" s="819">
        <v>0.5</v>
      </c>
      <c r="T2013" s="818">
        <v>1</v>
      </c>
      <c r="U2013" s="820">
        <v>0.5</v>
      </c>
    </row>
    <row r="2014" spans="1:21" ht="14.45" customHeight="1" x14ac:dyDescent="0.2">
      <c r="A2014" s="813">
        <v>12</v>
      </c>
      <c r="B2014" s="814" t="s">
        <v>1740</v>
      </c>
      <c r="C2014" s="814" t="s">
        <v>1746</v>
      </c>
      <c r="D2014" s="815" t="s">
        <v>4046</v>
      </c>
      <c r="E2014" s="816" t="s">
        <v>1770</v>
      </c>
      <c r="F2014" s="814" t="s">
        <v>1741</v>
      </c>
      <c r="G2014" s="814" t="s">
        <v>1791</v>
      </c>
      <c r="H2014" s="814" t="s">
        <v>647</v>
      </c>
      <c r="I2014" s="814" t="s">
        <v>1464</v>
      </c>
      <c r="J2014" s="814" t="s">
        <v>827</v>
      </c>
      <c r="K2014" s="814" t="s">
        <v>1465</v>
      </c>
      <c r="L2014" s="817">
        <v>923.75</v>
      </c>
      <c r="M2014" s="817">
        <v>1847.5</v>
      </c>
      <c r="N2014" s="814">
        <v>2</v>
      </c>
      <c r="O2014" s="818">
        <v>2</v>
      </c>
      <c r="P2014" s="817">
        <v>1847.5</v>
      </c>
      <c r="Q2014" s="819">
        <v>1</v>
      </c>
      <c r="R2014" s="814">
        <v>2</v>
      </c>
      <c r="S2014" s="819">
        <v>1</v>
      </c>
      <c r="T2014" s="818">
        <v>2</v>
      </c>
      <c r="U2014" s="820">
        <v>1</v>
      </c>
    </row>
    <row r="2015" spans="1:21" ht="14.45" customHeight="1" x14ac:dyDescent="0.2">
      <c r="A2015" s="813">
        <v>12</v>
      </c>
      <c r="B2015" s="814" t="s">
        <v>1740</v>
      </c>
      <c r="C2015" s="814" t="s">
        <v>1746</v>
      </c>
      <c r="D2015" s="815" t="s">
        <v>4046</v>
      </c>
      <c r="E2015" s="816" t="s">
        <v>1770</v>
      </c>
      <c r="F2015" s="814" t="s">
        <v>1741</v>
      </c>
      <c r="G2015" s="814" t="s">
        <v>1801</v>
      </c>
      <c r="H2015" s="814" t="s">
        <v>329</v>
      </c>
      <c r="I2015" s="814" t="s">
        <v>1802</v>
      </c>
      <c r="J2015" s="814" t="s">
        <v>1803</v>
      </c>
      <c r="K2015" s="814" t="s">
        <v>1804</v>
      </c>
      <c r="L2015" s="817">
        <v>174.59</v>
      </c>
      <c r="M2015" s="817">
        <v>1222.1300000000001</v>
      </c>
      <c r="N2015" s="814">
        <v>7</v>
      </c>
      <c r="O2015" s="818">
        <v>6.5</v>
      </c>
      <c r="P2015" s="817">
        <v>523.77</v>
      </c>
      <c r="Q2015" s="819">
        <v>0.42857142857142849</v>
      </c>
      <c r="R2015" s="814">
        <v>3</v>
      </c>
      <c r="S2015" s="819">
        <v>0.42857142857142855</v>
      </c>
      <c r="T2015" s="818">
        <v>3</v>
      </c>
      <c r="U2015" s="820">
        <v>0.46153846153846156</v>
      </c>
    </row>
    <row r="2016" spans="1:21" ht="14.45" customHeight="1" x14ac:dyDescent="0.2">
      <c r="A2016" s="813">
        <v>12</v>
      </c>
      <c r="B2016" s="814" t="s">
        <v>1740</v>
      </c>
      <c r="C2016" s="814" t="s">
        <v>1746</v>
      </c>
      <c r="D2016" s="815" t="s">
        <v>4046</v>
      </c>
      <c r="E2016" s="816" t="s">
        <v>1770</v>
      </c>
      <c r="F2016" s="814" t="s">
        <v>1741</v>
      </c>
      <c r="G2016" s="814" t="s">
        <v>1985</v>
      </c>
      <c r="H2016" s="814" t="s">
        <v>329</v>
      </c>
      <c r="I2016" s="814" t="s">
        <v>1986</v>
      </c>
      <c r="J2016" s="814" t="s">
        <v>1987</v>
      </c>
      <c r="K2016" s="814" t="s">
        <v>1988</v>
      </c>
      <c r="L2016" s="817">
        <v>75.739999999999995</v>
      </c>
      <c r="M2016" s="817">
        <v>151.47999999999999</v>
      </c>
      <c r="N2016" s="814">
        <v>2</v>
      </c>
      <c r="O2016" s="818">
        <v>2</v>
      </c>
      <c r="P2016" s="817"/>
      <c r="Q2016" s="819">
        <v>0</v>
      </c>
      <c r="R2016" s="814"/>
      <c r="S2016" s="819">
        <v>0</v>
      </c>
      <c r="T2016" s="818"/>
      <c r="U2016" s="820">
        <v>0</v>
      </c>
    </row>
    <row r="2017" spans="1:21" ht="14.45" customHeight="1" x14ac:dyDescent="0.2">
      <c r="A2017" s="813">
        <v>12</v>
      </c>
      <c r="B2017" s="814" t="s">
        <v>1740</v>
      </c>
      <c r="C2017" s="814" t="s">
        <v>1746</v>
      </c>
      <c r="D2017" s="815" t="s">
        <v>4046</v>
      </c>
      <c r="E2017" s="816" t="s">
        <v>1770</v>
      </c>
      <c r="F2017" s="814" t="s">
        <v>1741</v>
      </c>
      <c r="G2017" s="814" t="s">
        <v>1992</v>
      </c>
      <c r="H2017" s="814" t="s">
        <v>329</v>
      </c>
      <c r="I2017" s="814" t="s">
        <v>1993</v>
      </c>
      <c r="J2017" s="814" t="s">
        <v>1994</v>
      </c>
      <c r="K2017" s="814" t="s">
        <v>1995</v>
      </c>
      <c r="L2017" s="817">
        <v>78.33</v>
      </c>
      <c r="M2017" s="817">
        <v>156.66</v>
      </c>
      <c r="N2017" s="814">
        <v>2</v>
      </c>
      <c r="O2017" s="818">
        <v>2</v>
      </c>
      <c r="P2017" s="817">
        <v>156.66</v>
      </c>
      <c r="Q2017" s="819">
        <v>1</v>
      </c>
      <c r="R2017" s="814">
        <v>2</v>
      </c>
      <c r="S2017" s="819">
        <v>1</v>
      </c>
      <c r="T2017" s="818">
        <v>2</v>
      </c>
      <c r="U2017" s="820">
        <v>1</v>
      </c>
    </row>
    <row r="2018" spans="1:21" ht="14.45" customHeight="1" x14ac:dyDescent="0.2">
      <c r="A2018" s="813">
        <v>12</v>
      </c>
      <c r="B2018" s="814" t="s">
        <v>1740</v>
      </c>
      <c r="C2018" s="814" t="s">
        <v>1746</v>
      </c>
      <c r="D2018" s="815" t="s">
        <v>4046</v>
      </c>
      <c r="E2018" s="816" t="s">
        <v>1770</v>
      </c>
      <c r="F2018" s="814" t="s">
        <v>1741</v>
      </c>
      <c r="G2018" s="814" t="s">
        <v>3849</v>
      </c>
      <c r="H2018" s="814" t="s">
        <v>647</v>
      </c>
      <c r="I2018" s="814" t="s">
        <v>3850</v>
      </c>
      <c r="J2018" s="814" t="s">
        <v>741</v>
      </c>
      <c r="K2018" s="814" t="s">
        <v>3851</v>
      </c>
      <c r="L2018" s="817">
        <v>13.68</v>
      </c>
      <c r="M2018" s="817">
        <v>13.68</v>
      </c>
      <c r="N2018" s="814">
        <v>1</v>
      </c>
      <c r="O2018" s="818">
        <v>1</v>
      </c>
      <c r="P2018" s="817">
        <v>13.68</v>
      </c>
      <c r="Q2018" s="819">
        <v>1</v>
      </c>
      <c r="R2018" s="814">
        <v>1</v>
      </c>
      <c r="S2018" s="819">
        <v>1</v>
      </c>
      <c r="T2018" s="818">
        <v>1</v>
      </c>
      <c r="U2018" s="820">
        <v>1</v>
      </c>
    </row>
    <row r="2019" spans="1:21" ht="14.45" customHeight="1" x14ac:dyDescent="0.2">
      <c r="A2019" s="813">
        <v>12</v>
      </c>
      <c r="B2019" s="814" t="s">
        <v>1740</v>
      </c>
      <c r="C2019" s="814" t="s">
        <v>1746</v>
      </c>
      <c r="D2019" s="815" t="s">
        <v>4046</v>
      </c>
      <c r="E2019" s="816" t="s">
        <v>1770</v>
      </c>
      <c r="F2019" s="814" t="s">
        <v>1741</v>
      </c>
      <c r="G2019" s="814" t="s">
        <v>1832</v>
      </c>
      <c r="H2019" s="814" t="s">
        <v>329</v>
      </c>
      <c r="I2019" s="814" t="s">
        <v>1833</v>
      </c>
      <c r="J2019" s="814" t="s">
        <v>652</v>
      </c>
      <c r="K2019" s="814" t="s">
        <v>1834</v>
      </c>
      <c r="L2019" s="817">
        <v>127.91</v>
      </c>
      <c r="M2019" s="817">
        <v>895.36999999999989</v>
      </c>
      <c r="N2019" s="814">
        <v>7</v>
      </c>
      <c r="O2019" s="818">
        <v>4</v>
      </c>
      <c r="P2019" s="817">
        <v>639.54999999999995</v>
      </c>
      <c r="Q2019" s="819">
        <v>0.7142857142857143</v>
      </c>
      <c r="R2019" s="814">
        <v>5</v>
      </c>
      <c r="S2019" s="819">
        <v>0.7142857142857143</v>
      </c>
      <c r="T2019" s="818">
        <v>3</v>
      </c>
      <c r="U2019" s="820">
        <v>0.75</v>
      </c>
    </row>
    <row r="2020" spans="1:21" ht="14.45" customHeight="1" x14ac:dyDescent="0.2">
      <c r="A2020" s="813">
        <v>12</v>
      </c>
      <c r="B2020" s="814" t="s">
        <v>1740</v>
      </c>
      <c r="C2020" s="814" t="s">
        <v>1746</v>
      </c>
      <c r="D2020" s="815" t="s">
        <v>4046</v>
      </c>
      <c r="E2020" s="816" t="s">
        <v>1770</v>
      </c>
      <c r="F2020" s="814" t="s">
        <v>1741</v>
      </c>
      <c r="G2020" s="814" t="s">
        <v>3852</v>
      </c>
      <c r="H2020" s="814" t="s">
        <v>329</v>
      </c>
      <c r="I2020" s="814" t="s">
        <v>3853</v>
      </c>
      <c r="J2020" s="814" t="s">
        <v>3854</v>
      </c>
      <c r="K2020" s="814" t="s">
        <v>3855</v>
      </c>
      <c r="L2020" s="817">
        <v>51.06</v>
      </c>
      <c r="M2020" s="817">
        <v>51.06</v>
      </c>
      <c r="N2020" s="814">
        <v>1</v>
      </c>
      <c r="O2020" s="818">
        <v>0.5</v>
      </c>
      <c r="P2020" s="817"/>
      <c r="Q2020" s="819">
        <v>0</v>
      </c>
      <c r="R2020" s="814"/>
      <c r="S2020" s="819">
        <v>0</v>
      </c>
      <c r="T2020" s="818"/>
      <c r="U2020" s="820">
        <v>0</v>
      </c>
    </row>
    <row r="2021" spans="1:21" ht="14.45" customHeight="1" x14ac:dyDescent="0.2">
      <c r="A2021" s="813">
        <v>12</v>
      </c>
      <c r="B2021" s="814" t="s">
        <v>1740</v>
      </c>
      <c r="C2021" s="814" t="s">
        <v>1746</v>
      </c>
      <c r="D2021" s="815" t="s">
        <v>4046</v>
      </c>
      <c r="E2021" s="816" t="s">
        <v>1770</v>
      </c>
      <c r="F2021" s="814" t="s">
        <v>1741</v>
      </c>
      <c r="G2021" s="814" t="s">
        <v>1792</v>
      </c>
      <c r="H2021" s="814" t="s">
        <v>329</v>
      </c>
      <c r="I2021" s="814" t="s">
        <v>2012</v>
      </c>
      <c r="J2021" s="814" t="s">
        <v>2013</v>
      </c>
      <c r="K2021" s="814" t="s">
        <v>2014</v>
      </c>
      <c r="L2021" s="817">
        <v>290.08</v>
      </c>
      <c r="M2021" s="817">
        <v>2030.56</v>
      </c>
      <c r="N2021" s="814">
        <v>7</v>
      </c>
      <c r="O2021" s="818">
        <v>2</v>
      </c>
      <c r="P2021" s="817">
        <v>290.08</v>
      </c>
      <c r="Q2021" s="819">
        <v>0.14285714285714285</v>
      </c>
      <c r="R2021" s="814">
        <v>1</v>
      </c>
      <c r="S2021" s="819">
        <v>0.14285714285714285</v>
      </c>
      <c r="T2021" s="818">
        <v>1</v>
      </c>
      <c r="U2021" s="820">
        <v>0.5</v>
      </c>
    </row>
    <row r="2022" spans="1:21" ht="14.45" customHeight="1" x14ac:dyDescent="0.2">
      <c r="A2022" s="813">
        <v>12</v>
      </c>
      <c r="B2022" s="814" t="s">
        <v>1740</v>
      </c>
      <c r="C2022" s="814" t="s">
        <v>1746</v>
      </c>
      <c r="D2022" s="815" t="s">
        <v>4046</v>
      </c>
      <c r="E2022" s="816" t="s">
        <v>1770</v>
      </c>
      <c r="F2022" s="814" t="s">
        <v>1741</v>
      </c>
      <c r="G2022" s="814" t="s">
        <v>1792</v>
      </c>
      <c r="H2022" s="814" t="s">
        <v>329</v>
      </c>
      <c r="I2022" s="814" t="s">
        <v>2017</v>
      </c>
      <c r="J2022" s="814" t="s">
        <v>2013</v>
      </c>
      <c r="K2022" s="814" t="s">
        <v>2018</v>
      </c>
      <c r="L2022" s="817">
        <v>435.12</v>
      </c>
      <c r="M2022" s="817">
        <v>1305.3600000000001</v>
      </c>
      <c r="N2022" s="814">
        <v>3</v>
      </c>
      <c r="O2022" s="818">
        <v>1</v>
      </c>
      <c r="P2022" s="817">
        <v>1305.3600000000001</v>
      </c>
      <c r="Q2022" s="819">
        <v>1</v>
      </c>
      <c r="R2022" s="814">
        <v>3</v>
      </c>
      <c r="S2022" s="819">
        <v>1</v>
      </c>
      <c r="T2022" s="818">
        <v>1</v>
      </c>
      <c r="U2022" s="820">
        <v>1</v>
      </c>
    </row>
    <row r="2023" spans="1:21" ht="14.45" customHeight="1" x14ac:dyDescent="0.2">
      <c r="A2023" s="813">
        <v>12</v>
      </c>
      <c r="B2023" s="814" t="s">
        <v>1740</v>
      </c>
      <c r="C2023" s="814" t="s">
        <v>1746</v>
      </c>
      <c r="D2023" s="815" t="s">
        <v>4046</v>
      </c>
      <c r="E2023" s="816" t="s">
        <v>1770</v>
      </c>
      <c r="F2023" s="814" t="s">
        <v>1741</v>
      </c>
      <c r="G2023" s="814" t="s">
        <v>2023</v>
      </c>
      <c r="H2023" s="814" t="s">
        <v>329</v>
      </c>
      <c r="I2023" s="814" t="s">
        <v>2024</v>
      </c>
      <c r="J2023" s="814" t="s">
        <v>2025</v>
      </c>
      <c r="K2023" s="814" t="s">
        <v>2026</v>
      </c>
      <c r="L2023" s="817">
        <v>308.69</v>
      </c>
      <c r="M2023" s="817">
        <v>308.69</v>
      </c>
      <c r="N2023" s="814">
        <v>1</v>
      </c>
      <c r="O2023" s="818">
        <v>0.5</v>
      </c>
      <c r="P2023" s="817"/>
      <c r="Q2023" s="819">
        <v>0</v>
      </c>
      <c r="R2023" s="814"/>
      <c r="S2023" s="819">
        <v>0</v>
      </c>
      <c r="T2023" s="818"/>
      <c r="U2023" s="820">
        <v>0</v>
      </c>
    </row>
    <row r="2024" spans="1:21" ht="14.45" customHeight="1" x14ac:dyDescent="0.2">
      <c r="A2024" s="813">
        <v>12</v>
      </c>
      <c r="B2024" s="814" t="s">
        <v>1740</v>
      </c>
      <c r="C2024" s="814" t="s">
        <v>1746</v>
      </c>
      <c r="D2024" s="815" t="s">
        <v>4046</v>
      </c>
      <c r="E2024" s="816" t="s">
        <v>1770</v>
      </c>
      <c r="F2024" s="814" t="s">
        <v>1741</v>
      </c>
      <c r="G2024" s="814" t="s">
        <v>2539</v>
      </c>
      <c r="H2024" s="814" t="s">
        <v>329</v>
      </c>
      <c r="I2024" s="814" t="s">
        <v>2540</v>
      </c>
      <c r="J2024" s="814" t="s">
        <v>1072</v>
      </c>
      <c r="K2024" s="814" t="s">
        <v>2541</v>
      </c>
      <c r="L2024" s="817">
        <v>128.69999999999999</v>
      </c>
      <c r="M2024" s="817">
        <v>128.69999999999999</v>
      </c>
      <c r="N2024" s="814">
        <v>1</v>
      </c>
      <c r="O2024" s="818">
        <v>0.5</v>
      </c>
      <c r="P2024" s="817"/>
      <c r="Q2024" s="819">
        <v>0</v>
      </c>
      <c r="R2024" s="814"/>
      <c r="S2024" s="819">
        <v>0</v>
      </c>
      <c r="T2024" s="818"/>
      <c r="U2024" s="820">
        <v>0</v>
      </c>
    </row>
    <row r="2025" spans="1:21" ht="14.45" customHeight="1" x14ac:dyDescent="0.2">
      <c r="A2025" s="813">
        <v>12</v>
      </c>
      <c r="B2025" s="814" t="s">
        <v>1740</v>
      </c>
      <c r="C2025" s="814" t="s">
        <v>1746</v>
      </c>
      <c r="D2025" s="815" t="s">
        <v>4046</v>
      </c>
      <c r="E2025" s="816" t="s">
        <v>1770</v>
      </c>
      <c r="F2025" s="814" t="s">
        <v>1741</v>
      </c>
      <c r="G2025" s="814" t="s">
        <v>2539</v>
      </c>
      <c r="H2025" s="814" t="s">
        <v>329</v>
      </c>
      <c r="I2025" s="814" t="s">
        <v>2732</v>
      </c>
      <c r="J2025" s="814" t="s">
        <v>1072</v>
      </c>
      <c r="K2025" s="814" t="s">
        <v>2733</v>
      </c>
      <c r="L2025" s="817">
        <v>181.04</v>
      </c>
      <c r="M2025" s="817">
        <v>181.04</v>
      </c>
      <c r="N2025" s="814">
        <v>1</v>
      </c>
      <c r="O2025" s="818">
        <v>0.5</v>
      </c>
      <c r="P2025" s="817"/>
      <c r="Q2025" s="819">
        <v>0</v>
      </c>
      <c r="R2025" s="814"/>
      <c r="S2025" s="819">
        <v>0</v>
      </c>
      <c r="T2025" s="818"/>
      <c r="U2025" s="820">
        <v>0</v>
      </c>
    </row>
    <row r="2026" spans="1:21" ht="14.45" customHeight="1" x14ac:dyDescent="0.2">
      <c r="A2026" s="813">
        <v>12</v>
      </c>
      <c r="B2026" s="814" t="s">
        <v>1740</v>
      </c>
      <c r="C2026" s="814" t="s">
        <v>1746</v>
      </c>
      <c r="D2026" s="815" t="s">
        <v>4046</v>
      </c>
      <c r="E2026" s="816" t="s">
        <v>1770</v>
      </c>
      <c r="F2026" s="814" t="s">
        <v>1741</v>
      </c>
      <c r="G2026" s="814" t="s">
        <v>2539</v>
      </c>
      <c r="H2026" s="814" t="s">
        <v>329</v>
      </c>
      <c r="I2026" s="814" t="s">
        <v>3856</v>
      </c>
      <c r="J2026" s="814" t="s">
        <v>1072</v>
      </c>
      <c r="K2026" s="814" t="s">
        <v>3857</v>
      </c>
      <c r="L2026" s="817">
        <v>64.349999999999994</v>
      </c>
      <c r="M2026" s="817">
        <v>64.349999999999994</v>
      </c>
      <c r="N2026" s="814">
        <v>1</v>
      </c>
      <c r="O2026" s="818">
        <v>0.5</v>
      </c>
      <c r="P2026" s="817">
        <v>64.349999999999994</v>
      </c>
      <c r="Q2026" s="819">
        <v>1</v>
      </c>
      <c r="R2026" s="814">
        <v>1</v>
      </c>
      <c r="S2026" s="819">
        <v>1</v>
      </c>
      <c r="T2026" s="818">
        <v>0.5</v>
      </c>
      <c r="U2026" s="820">
        <v>1</v>
      </c>
    </row>
    <row r="2027" spans="1:21" ht="14.45" customHeight="1" x14ac:dyDescent="0.2">
      <c r="A2027" s="813">
        <v>12</v>
      </c>
      <c r="B2027" s="814" t="s">
        <v>1740</v>
      </c>
      <c r="C2027" s="814" t="s">
        <v>1746</v>
      </c>
      <c r="D2027" s="815" t="s">
        <v>4046</v>
      </c>
      <c r="E2027" s="816" t="s">
        <v>1770</v>
      </c>
      <c r="F2027" s="814" t="s">
        <v>1741</v>
      </c>
      <c r="G2027" s="814" t="s">
        <v>2031</v>
      </c>
      <c r="H2027" s="814" t="s">
        <v>329</v>
      </c>
      <c r="I2027" s="814" t="s">
        <v>2032</v>
      </c>
      <c r="J2027" s="814" t="s">
        <v>2033</v>
      </c>
      <c r="K2027" s="814" t="s">
        <v>2034</v>
      </c>
      <c r="L2027" s="817">
        <v>0</v>
      </c>
      <c r="M2027" s="817">
        <v>0</v>
      </c>
      <c r="N2027" s="814">
        <v>4</v>
      </c>
      <c r="O2027" s="818">
        <v>3</v>
      </c>
      <c r="P2027" s="817">
        <v>0</v>
      </c>
      <c r="Q2027" s="819"/>
      <c r="R2027" s="814">
        <v>2</v>
      </c>
      <c r="S2027" s="819">
        <v>0.5</v>
      </c>
      <c r="T2027" s="818">
        <v>1</v>
      </c>
      <c r="U2027" s="820">
        <v>0.33333333333333331</v>
      </c>
    </row>
    <row r="2028" spans="1:21" ht="14.45" customHeight="1" x14ac:dyDescent="0.2">
      <c r="A2028" s="813">
        <v>12</v>
      </c>
      <c r="B2028" s="814" t="s">
        <v>1740</v>
      </c>
      <c r="C2028" s="814" t="s">
        <v>1746</v>
      </c>
      <c r="D2028" s="815" t="s">
        <v>4046</v>
      </c>
      <c r="E2028" s="816" t="s">
        <v>1770</v>
      </c>
      <c r="F2028" s="814" t="s">
        <v>1741</v>
      </c>
      <c r="G2028" s="814" t="s">
        <v>1835</v>
      </c>
      <c r="H2028" s="814" t="s">
        <v>647</v>
      </c>
      <c r="I2028" s="814" t="s">
        <v>2737</v>
      </c>
      <c r="J2028" s="814" t="s">
        <v>1837</v>
      </c>
      <c r="K2028" s="814" t="s">
        <v>2736</v>
      </c>
      <c r="L2028" s="817">
        <v>44.86</v>
      </c>
      <c r="M2028" s="817">
        <v>89.72</v>
      </c>
      <c r="N2028" s="814">
        <v>2</v>
      </c>
      <c r="O2028" s="818">
        <v>1.5</v>
      </c>
      <c r="P2028" s="817">
        <v>89.72</v>
      </c>
      <c r="Q2028" s="819">
        <v>1</v>
      </c>
      <c r="R2028" s="814">
        <v>2</v>
      </c>
      <c r="S2028" s="819">
        <v>1</v>
      </c>
      <c r="T2028" s="818">
        <v>1.5</v>
      </c>
      <c r="U2028" s="820">
        <v>1</v>
      </c>
    </row>
    <row r="2029" spans="1:21" ht="14.45" customHeight="1" x14ac:dyDescent="0.2">
      <c r="A2029" s="813">
        <v>12</v>
      </c>
      <c r="B2029" s="814" t="s">
        <v>1740</v>
      </c>
      <c r="C2029" s="814" t="s">
        <v>1746</v>
      </c>
      <c r="D2029" s="815" t="s">
        <v>4046</v>
      </c>
      <c r="E2029" s="816" t="s">
        <v>1770</v>
      </c>
      <c r="F2029" s="814" t="s">
        <v>1741</v>
      </c>
      <c r="G2029" s="814" t="s">
        <v>2041</v>
      </c>
      <c r="H2029" s="814" t="s">
        <v>329</v>
      </c>
      <c r="I2029" s="814" t="s">
        <v>2544</v>
      </c>
      <c r="J2029" s="814" t="s">
        <v>972</v>
      </c>
      <c r="K2029" s="814" t="s">
        <v>973</v>
      </c>
      <c r="L2029" s="817">
        <v>54.43</v>
      </c>
      <c r="M2029" s="817">
        <v>108.86</v>
      </c>
      <c r="N2029" s="814">
        <v>2</v>
      </c>
      <c r="O2029" s="818">
        <v>1</v>
      </c>
      <c r="P2029" s="817">
        <v>108.86</v>
      </c>
      <c r="Q2029" s="819">
        <v>1</v>
      </c>
      <c r="R2029" s="814">
        <v>2</v>
      </c>
      <c r="S2029" s="819">
        <v>1</v>
      </c>
      <c r="T2029" s="818">
        <v>1</v>
      </c>
      <c r="U2029" s="820">
        <v>1</v>
      </c>
    </row>
    <row r="2030" spans="1:21" ht="14.45" customHeight="1" x14ac:dyDescent="0.2">
      <c r="A2030" s="813">
        <v>12</v>
      </c>
      <c r="B2030" s="814" t="s">
        <v>1740</v>
      </c>
      <c r="C2030" s="814" t="s">
        <v>1746</v>
      </c>
      <c r="D2030" s="815" t="s">
        <v>4046</v>
      </c>
      <c r="E2030" s="816" t="s">
        <v>1770</v>
      </c>
      <c r="F2030" s="814" t="s">
        <v>1741</v>
      </c>
      <c r="G2030" s="814" t="s">
        <v>1825</v>
      </c>
      <c r="H2030" s="814" t="s">
        <v>647</v>
      </c>
      <c r="I2030" s="814" t="s">
        <v>1676</v>
      </c>
      <c r="J2030" s="814" t="s">
        <v>1012</v>
      </c>
      <c r="K2030" s="814" t="s">
        <v>1016</v>
      </c>
      <c r="L2030" s="817">
        <v>0</v>
      </c>
      <c r="M2030" s="817">
        <v>0</v>
      </c>
      <c r="N2030" s="814">
        <v>13</v>
      </c>
      <c r="O2030" s="818">
        <v>9.5</v>
      </c>
      <c r="P2030" s="817">
        <v>0</v>
      </c>
      <c r="Q2030" s="819"/>
      <c r="R2030" s="814">
        <v>10</v>
      </c>
      <c r="S2030" s="819">
        <v>0.76923076923076927</v>
      </c>
      <c r="T2030" s="818">
        <v>7.5</v>
      </c>
      <c r="U2030" s="820">
        <v>0.78947368421052633</v>
      </c>
    </row>
    <row r="2031" spans="1:21" ht="14.45" customHeight="1" x14ac:dyDescent="0.2">
      <c r="A2031" s="813">
        <v>12</v>
      </c>
      <c r="B2031" s="814" t="s">
        <v>1740</v>
      </c>
      <c r="C2031" s="814" t="s">
        <v>1746</v>
      </c>
      <c r="D2031" s="815" t="s">
        <v>4046</v>
      </c>
      <c r="E2031" s="816" t="s">
        <v>1770</v>
      </c>
      <c r="F2031" s="814" t="s">
        <v>1741</v>
      </c>
      <c r="G2031" s="814" t="s">
        <v>2047</v>
      </c>
      <c r="H2031" s="814" t="s">
        <v>329</v>
      </c>
      <c r="I2031" s="814" t="s">
        <v>2050</v>
      </c>
      <c r="J2031" s="814" t="s">
        <v>2049</v>
      </c>
      <c r="K2031" s="814" t="s">
        <v>2051</v>
      </c>
      <c r="L2031" s="817">
        <v>2071.9899999999998</v>
      </c>
      <c r="M2031" s="817">
        <v>2071.9899999999998</v>
      </c>
      <c r="N2031" s="814">
        <v>1</v>
      </c>
      <c r="O2031" s="818">
        <v>1</v>
      </c>
      <c r="P2031" s="817">
        <v>2071.9899999999998</v>
      </c>
      <c r="Q2031" s="819">
        <v>1</v>
      </c>
      <c r="R2031" s="814">
        <v>1</v>
      </c>
      <c r="S2031" s="819">
        <v>1</v>
      </c>
      <c r="T2031" s="818">
        <v>1</v>
      </c>
      <c r="U2031" s="820">
        <v>1</v>
      </c>
    </row>
    <row r="2032" spans="1:21" ht="14.45" customHeight="1" x14ac:dyDescent="0.2">
      <c r="A2032" s="813">
        <v>12</v>
      </c>
      <c r="B2032" s="814" t="s">
        <v>1740</v>
      </c>
      <c r="C2032" s="814" t="s">
        <v>1746</v>
      </c>
      <c r="D2032" s="815" t="s">
        <v>4046</v>
      </c>
      <c r="E2032" s="816" t="s">
        <v>1770</v>
      </c>
      <c r="F2032" s="814" t="s">
        <v>1741</v>
      </c>
      <c r="G2032" s="814" t="s">
        <v>2047</v>
      </c>
      <c r="H2032" s="814" t="s">
        <v>329</v>
      </c>
      <c r="I2032" s="814" t="s">
        <v>3383</v>
      </c>
      <c r="J2032" s="814" t="s">
        <v>2788</v>
      </c>
      <c r="K2032" s="814" t="s">
        <v>2051</v>
      </c>
      <c r="L2032" s="817">
        <v>2071.9899999999998</v>
      </c>
      <c r="M2032" s="817">
        <v>2071.9899999999998</v>
      </c>
      <c r="N2032" s="814">
        <v>1</v>
      </c>
      <c r="O2032" s="818">
        <v>0.5</v>
      </c>
      <c r="P2032" s="817"/>
      <c r="Q2032" s="819">
        <v>0</v>
      </c>
      <c r="R2032" s="814"/>
      <c r="S2032" s="819">
        <v>0</v>
      </c>
      <c r="T2032" s="818"/>
      <c r="U2032" s="820">
        <v>0</v>
      </c>
    </row>
    <row r="2033" spans="1:21" ht="14.45" customHeight="1" x14ac:dyDescent="0.2">
      <c r="A2033" s="813">
        <v>12</v>
      </c>
      <c r="B2033" s="814" t="s">
        <v>1740</v>
      </c>
      <c r="C2033" s="814" t="s">
        <v>1746</v>
      </c>
      <c r="D2033" s="815" t="s">
        <v>4046</v>
      </c>
      <c r="E2033" s="816" t="s">
        <v>1770</v>
      </c>
      <c r="F2033" s="814" t="s">
        <v>1741</v>
      </c>
      <c r="G2033" s="814" t="s">
        <v>1796</v>
      </c>
      <c r="H2033" s="814" t="s">
        <v>329</v>
      </c>
      <c r="I2033" s="814" t="s">
        <v>1805</v>
      </c>
      <c r="J2033" s="814" t="s">
        <v>1272</v>
      </c>
      <c r="K2033" s="814" t="s">
        <v>1806</v>
      </c>
      <c r="L2033" s="817">
        <v>0</v>
      </c>
      <c r="M2033" s="817">
        <v>0</v>
      </c>
      <c r="N2033" s="814">
        <v>7</v>
      </c>
      <c r="O2033" s="818">
        <v>6</v>
      </c>
      <c r="P2033" s="817">
        <v>0</v>
      </c>
      <c r="Q2033" s="819"/>
      <c r="R2033" s="814">
        <v>4</v>
      </c>
      <c r="S2033" s="819">
        <v>0.5714285714285714</v>
      </c>
      <c r="T2033" s="818">
        <v>3.5</v>
      </c>
      <c r="U2033" s="820">
        <v>0.58333333333333337</v>
      </c>
    </row>
    <row r="2034" spans="1:21" ht="14.45" customHeight="1" x14ac:dyDescent="0.2">
      <c r="A2034" s="813">
        <v>12</v>
      </c>
      <c r="B2034" s="814" t="s">
        <v>1740</v>
      </c>
      <c r="C2034" s="814" t="s">
        <v>1746</v>
      </c>
      <c r="D2034" s="815" t="s">
        <v>4046</v>
      </c>
      <c r="E2034" s="816" t="s">
        <v>1770</v>
      </c>
      <c r="F2034" s="814" t="s">
        <v>1741</v>
      </c>
      <c r="G2034" s="814" t="s">
        <v>1796</v>
      </c>
      <c r="H2034" s="814" t="s">
        <v>329</v>
      </c>
      <c r="I2034" s="814" t="s">
        <v>1805</v>
      </c>
      <c r="J2034" s="814" t="s">
        <v>1272</v>
      </c>
      <c r="K2034" s="814" t="s">
        <v>1806</v>
      </c>
      <c r="L2034" s="817">
        <v>42.54</v>
      </c>
      <c r="M2034" s="817">
        <v>553.02</v>
      </c>
      <c r="N2034" s="814">
        <v>13</v>
      </c>
      <c r="O2034" s="818">
        <v>10</v>
      </c>
      <c r="P2034" s="817">
        <v>382.86</v>
      </c>
      <c r="Q2034" s="819">
        <v>0.6923076923076924</v>
      </c>
      <c r="R2034" s="814">
        <v>9</v>
      </c>
      <c r="S2034" s="819">
        <v>0.69230769230769229</v>
      </c>
      <c r="T2034" s="818">
        <v>6.5</v>
      </c>
      <c r="U2034" s="820">
        <v>0.65</v>
      </c>
    </row>
    <row r="2035" spans="1:21" ht="14.45" customHeight="1" x14ac:dyDescent="0.2">
      <c r="A2035" s="813">
        <v>12</v>
      </c>
      <c r="B2035" s="814" t="s">
        <v>1740</v>
      </c>
      <c r="C2035" s="814" t="s">
        <v>1746</v>
      </c>
      <c r="D2035" s="815" t="s">
        <v>4046</v>
      </c>
      <c r="E2035" s="816" t="s">
        <v>1770</v>
      </c>
      <c r="F2035" s="814" t="s">
        <v>1741</v>
      </c>
      <c r="G2035" s="814" t="s">
        <v>2353</v>
      </c>
      <c r="H2035" s="814" t="s">
        <v>329</v>
      </c>
      <c r="I2035" s="814" t="s">
        <v>3858</v>
      </c>
      <c r="J2035" s="814" t="s">
        <v>2366</v>
      </c>
      <c r="K2035" s="814" t="s">
        <v>2790</v>
      </c>
      <c r="L2035" s="817">
        <v>0</v>
      </c>
      <c r="M2035" s="817">
        <v>0</v>
      </c>
      <c r="N2035" s="814">
        <v>1</v>
      </c>
      <c r="O2035" s="818">
        <v>1</v>
      </c>
      <c r="P2035" s="817">
        <v>0</v>
      </c>
      <c r="Q2035" s="819"/>
      <c r="R2035" s="814">
        <v>1</v>
      </c>
      <c r="S2035" s="819">
        <v>1</v>
      </c>
      <c r="T2035" s="818">
        <v>1</v>
      </c>
      <c r="U2035" s="820">
        <v>1</v>
      </c>
    </row>
    <row r="2036" spans="1:21" ht="14.45" customHeight="1" x14ac:dyDescent="0.2">
      <c r="A2036" s="813">
        <v>12</v>
      </c>
      <c r="B2036" s="814" t="s">
        <v>1740</v>
      </c>
      <c r="C2036" s="814" t="s">
        <v>1746</v>
      </c>
      <c r="D2036" s="815" t="s">
        <v>4046</v>
      </c>
      <c r="E2036" s="816" t="s">
        <v>1770</v>
      </c>
      <c r="F2036" s="814" t="s">
        <v>1741</v>
      </c>
      <c r="G2036" s="814" t="s">
        <v>2063</v>
      </c>
      <c r="H2036" s="814" t="s">
        <v>647</v>
      </c>
      <c r="I2036" s="814" t="s">
        <v>1553</v>
      </c>
      <c r="J2036" s="814" t="s">
        <v>819</v>
      </c>
      <c r="K2036" s="814" t="s">
        <v>1554</v>
      </c>
      <c r="L2036" s="817">
        <v>44.86</v>
      </c>
      <c r="M2036" s="817">
        <v>44.86</v>
      </c>
      <c r="N2036" s="814">
        <v>1</v>
      </c>
      <c r="O2036" s="818">
        <v>0.5</v>
      </c>
      <c r="P2036" s="817">
        <v>44.86</v>
      </c>
      <c r="Q2036" s="819">
        <v>1</v>
      </c>
      <c r="R2036" s="814">
        <v>1</v>
      </c>
      <c r="S2036" s="819">
        <v>1</v>
      </c>
      <c r="T2036" s="818">
        <v>0.5</v>
      </c>
      <c r="U2036" s="820">
        <v>1</v>
      </c>
    </row>
    <row r="2037" spans="1:21" ht="14.45" customHeight="1" x14ac:dyDescent="0.2">
      <c r="A2037" s="813">
        <v>12</v>
      </c>
      <c r="B2037" s="814" t="s">
        <v>1740</v>
      </c>
      <c r="C2037" s="814" t="s">
        <v>1746</v>
      </c>
      <c r="D2037" s="815" t="s">
        <v>4046</v>
      </c>
      <c r="E2037" s="816" t="s">
        <v>1770</v>
      </c>
      <c r="F2037" s="814" t="s">
        <v>1741</v>
      </c>
      <c r="G2037" s="814" t="s">
        <v>2063</v>
      </c>
      <c r="H2037" s="814" t="s">
        <v>329</v>
      </c>
      <c r="I2037" s="814" t="s">
        <v>2064</v>
      </c>
      <c r="J2037" s="814" t="s">
        <v>2065</v>
      </c>
      <c r="K2037" s="814" t="s">
        <v>2066</v>
      </c>
      <c r="L2037" s="817">
        <v>149.55000000000001</v>
      </c>
      <c r="M2037" s="817">
        <v>149.55000000000001</v>
      </c>
      <c r="N2037" s="814">
        <v>1</v>
      </c>
      <c r="O2037" s="818">
        <v>0.5</v>
      </c>
      <c r="P2037" s="817"/>
      <c r="Q2037" s="819">
        <v>0</v>
      </c>
      <c r="R2037" s="814"/>
      <c r="S2037" s="819">
        <v>0</v>
      </c>
      <c r="T2037" s="818"/>
      <c r="U2037" s="820">
        <v>0</v>
      </c>
    </row>
    <row r="2038" spans="1:21" ht="14.45" customHeight="1" x14ac:dyDescent="0.2">
      <c r="A2038" s="813">
        <v>12</v>
      </c>
      <c r="B2038" s="814" t="s">
        <v>1740</v>
      </c>
      <c r="C2038" s="814" t="s">
        <v>1746</v>
      </c>
      <c r="D2038" s="815" t="s">
        <v>4046</v>
      </c>
      <c r="E2038" s="816" t="s">
        <v>1770</v>
      </c>
      <c r="F2038" s="814" t="s">
        <v>1741</v>
      </c>
      <c r="G2038" s="814" t="s">
        <v>2063</v>
      </c>
      <c r="H2038" s="814" t="s">
        <v>647</v>
      </c>
      <c r="I2038" s="814" t="s">
        <v>2067</v>
      </c>
      <c r="J2038" s="814" t="s">
        <v>819</v>
      </c>
      <c r="K2038" s="814" t="s">
        <v>2068</v>
      </c>
      <c r="L2038" s="817">
        <v>134.61000000000001</v>
      </c>
      <c r="M2038" s="817">
        <v>673.05000000000007</v>
      </c>
      <c r="N2038" s="814">
        <v>5</v>
      </c>
      <c r="O2038" s="818">
        <v>3.5</v>
      </c>
      <c r="P2038" s="817">
        <v>538.44000000000005</v>
      </c>
      <c r="Q2038" s="819">
        <v>0.8</v>
      </c>
      <c r="R2038" s="814">
        <v>4</v>
      </c>
      <c r="S2038" s="819">
        <v>0.8</v>
      </c>
      <c r="T2038" s="818">
        <v>3</v>
      </c>
      <c r="U2038" s="820">
        <v>0.8571428571428571</v>
      </c>
    </row>
    <row r="2039" spans="1:21" ht="14.45" customHeight="1" x14ac:dyDescent="0.2">
      <c r="A2039" s="813">
        <v>12</v>
      </c>
      <c r="B2039" s="814" t="s">
        <v>1740</v>
      </c>
      <c r="C2039" s="814" t="s">
        <v>1746</v>
      </c>
      <c r="D2039" s="815" t="s">
        <v>4046</v>
      </c>
      <c r="E2039" s="816" t="s">
        <v>1770</v>
      </c>
      <c r="F2039" s="814" t="s">
        <v>1741</v>
      </c>
      <c r="G2039" s="814" t="s">
        <v>1807</v>
      </c>
      <c r="H2039" s="814" t="s">
        <v>329</v>
      </c>
      <c r="I2039" s="814" t="s">
        <v>2072</v>
      </c>
      <c r="J2039" s="814" t="s">
        <v>2073</v>
      </c>
      <c r="K2039" s="814" t="s">
        <v>1810</v>
      </c>
      <c r="L2039" s="817">
        <v>659.9</v>
      </c>
      <c r="M2039" s="817">
        <v>1979.6999999999998</v>
      </c>
      <c r="N2039" s="814">
        <v>3</v>
      </c>
      <c r="O2039" s="818">
        <v>2</v>
      </c>
      <c r="P2039" s="817">
        <v>1979.6999999999998</v>
      </c>
      <c r="Q2039" s="819">
        <v>1</v>
      </c>
      <c r="R2039" s="814">
        <v>3</v>
      </c>
      <c r="S2039" s="819">
        <v>1</v>
      </c>
      <c r="T2039" s="818">
        <v>2</v>
      </c>
      <c r="U2039" s="820">
        <v>1</v>
      </c>
    </row>
    <row r="2040" spans="1:21" ht="14.45" customHeight="1" x14ac:dyDescent="0.2">
      <c r="A2040" s="813">
        <v>12</v>
      </c>
      <c r="B2040" s="814" t="s">
        <v>1740</v>
      </c>
      <c r="C2040" s="814" t="s">
        <v>1746</v>
      </c>
      <c r="D2040" s="815" t="s">
        <v>4046</v>
      </c>
      <c r="E2040" s="816" t="s">
        <v>1770</v>
      </c>
      <c r="F2040" s="814" t="s">
        <v>1741</v>
      </c>
      <c r="G2040" s="814" t="s">
        <v>2564</v>
      </c>
      <c r="H2040" s="814" t="s">
        <v>329</v>
      </c>
      <c r="I2040" s="814" t="s">
        <v>3494</v>
      </c>
      <c r="J2040" s="814" t="s">
        <v>1107</v>
      </c>
      <c r="K2040" s="814" t="s">
        <v>3495</v>
      </c>
      <c r="L2040" s="817">
        <v>33.4</v>
      </c>
      <c r="M2040" s="817">
        <v>66.8</v>
      </c>
      <c r="N2040" s="814">
        <v>2</v>
      </c>
      <c r="O2040" s="818">
        <v>1</v>
      </c>
      <c r="P2040" s="817">
        <v>66.8</v>
      </c>
      <c r="Q2040" s="819">
        <v>1</v>
      </c>
      <c r="R2040" s="814">
        <v>2</v>
      </c>
      <c r="S2040" s="819">
        <v>1</v>
      </c>
      <c r="T2040" s="818">
        <v>1</v>
      </c>
      <c r="U2040" s="820">
        <v>1</v>
      </c>
    </row>
    <row r="2041" spans="1:21" ht="14.45" customHeight="1" x14ac:dyDescent="0.2">
      <c r="A2041" s="813">
        <v>12</v>
      </c>
      <c r="B2041" s="814" t="s">
        <v>1740</v>
      </c>
      <c r="C2041" s="814" t="s">
        <v>1746</v>
      </c>
      <c r="D2041" s="815" t="s">
        <v>4046</v>
      </c>
      <c r="E2041" s="816" t="s">
        <v>1770</v>
      </c>
      <c r="F2041" s="814" t="s">
        <v>1741</v>
      </c>
      <c r="G2041" s="814" t="s">
        <v>2085</v>
      </c>
      <c r="H2041" s="814" t="s">
        <v>329</v>
      </c>
      <c r="I2041" s="814" t="s">
        <v>2382</v>
      </c>
      <c r="J2041" s="814" t="s">
        <v>2383</v>
      </c>
      <c r="K2041" s="814" t="s">
        <v>2051</v>
      </c>
      <c r="L2041" s="817">
        <v>0</v>
      </c>
      <c r="M2041" s="817">
        <v>0</v>
      </c>
      <c r="N2041" s="814">
        <v>1</v>
      </c>
      <c r="O2041" s="818">
        <v>1</v>
      </c>
      <c r="P2041" s="817"/>
      <c r="Q2041" s="819"/>
      <c r="R2041" s="814"/>
      <c r="S2041" s="819">
        <v>0</v>
      </c>
      <c r="T2041" s="818"/>
      <c r="U2041" s="820">
        <v>0</v>
      </c>
    </row>
    <row r="2042" spans="1:21" ht="14.45" customHeight="1" x14ac:dyDescent="0.2">
      <c r="A2042" s="813">
        <v>12</v>
      </c>
      <c r="B2042" s="814" t="s">
        <v>1740</v>
      </c>
      <c r="C2042" s="814" t="s">
        <v>1746</v>
      </c>
      <c r="D2042" s="815" t="s">
        <v>4046</v>
      </c>
      <c r="E2042" s="816" t="s">
        <v>1770</v>
      </c>
      <c r="F2042" s="814" t="s">
        <v>1741</v>
      </c>
      <c r="G2042" s="814" t="s">
        <v>2107</v>
      </c>
      <c r="H2042" s="814" t="s">
        <v>329</v>
      </c>
      <c r="I2042" s="814" t="s">
        <v>2108</v>
      </c>
      <c r="J2042" s="814" t="s">
        <v>2109</v>
      </c>
      <c r="K2042" s="814" t="s">
        <v>2110</v>
      </c>
      <c r="L2042" s="817">
        <v>2030.55</v>
      </c>
      <c r="M2042" s="817">
        <v>2030.55</v>
      </c>
      <c r="N2042" s="814">
        <v>1</v>
      </c>
      <c r="O2042" s="818">
        <v>1</v>
      </c>
      <c r="P2042" s="817">
        <v>2030.55</v>
      </c>
      <c r="Q2042" s="819">
        <v>1</v>
      </c>
      <c r="R2042" s="814">
        <v>1</v>
      </c>
      <c r="S2042" s="819">
        <v>1</v>
      </c>
      <c r="T2042" s="818">
        <v>1</v>
      </c>
      <c r="U2042" s="820">
        <v>1</v>
      </c>
    </row>
    <row r="2043" spans="1:21" ht="14.45" customHeight="1" x14ac:dyDescent="0.2">
      <c r="A2043" s="813">
        <v>12</v>
      </c>
      <c r="B2043" s="814" t="s">
        <v>1740</v>
      </c>
      <c r="C2043" s="814" t="s">
        <v>1746</v>
      </c>
      <c r="D2043" s="815" t="s">
        <v>4046</v>
      </c>
      <c r="E2043" s="816" t="s">
        <v>1770</v>
      </c>
      <c r="F2043" s="814" t="s">
        <v>1741</v>
      </c>
      <c r="G2043" s="814" t="s">
        <v>1800</v>
      </c>
      <c r="H2043" s="814" t="s">
        <v>647</v>
      </c>
      <c r="I2043" s="814" t="s">
        <v>1591</v>
      </c>
      <c r="J2043" s="814" t="s">
        <v>1213</v>
      </c>
      <c r="K2043" s="814" t="s">
        <v>1592</v>
      </c>
      <c r="L2043" s="817">
        <v>154.36000000000001</v>
      </c>
      <c r="M2043" s="817">
        <v>926.16000000000008</v>
      </c>
      <c r="N2043" s="814">
        <v>6</v>
      </c>
      <c r="O2043" s="818">
        <v>4</v>
      </c>
      <c r="P2043" s="817">
        <v>617.44000000000005</v>
      </c>
      <c r="Q2043" s="819">
        <v>0.66666666666666663</v>
      </c>
      <c r="R2043" s="814">
        <v>4</v>
      </c>
      <c r="S2043" s="819">
        <v>0.66666666666666663</v>
      </c>
      <c r="T2043" s="818">
        <v>2.5</v>
      </c>
      <c r="U2043" s="820">
        <v>0.625</v>
      </c>
    </row>
    <row r="2044" spans="1:21" ht="14.45" customHeight="1" x14ac:dyDescent="0.2">
      <c r="A2044" s="813">
        <v>12</v>
      </c>
      <c r="B2044" s="814" t="s">
        <v>1740</v>
      </c>
      <c r="C2044" s="814" t="s">
        <v>1746</v>
      </c>
      <c r="D2044" s="815" t="s">
        <v>4046</v>
      </c>
      <c r="E2044" s="816" t="s">
        <v>1770</v>
      </c>
      <c r="F2044" s="814" t="s">
        <v>1741</v>
      </c>
      <c r="G2044" s="814" t="s">
        <v>1800</v>
      </c>
      <c r="H2044" s="814" t="s">
        <v>647</v>
      </c>
      <c r="I2044" s="814" t="s">
        <v>1593</v>
      </c>
      <c r="J2044" s="814" t="s">
        <v>1594</v>
      </c>
      <c r="K2044" s="814" t="s">
        <v>1595</v>
      </c>
      <c r="L2044" s="817">
        <v>149.52000000000001</v>
      </c>
      <c r="M2044" s="817">
        <v>1345.68</v>
      </c>
      <c r="N2044" s="814">
        <v>9</v>
      </c>
      <c r="O2044" s="818">
        <v>2.5</v>
      </c>
      <c r="P2044" s="817">
        <v>299.04000000000002</v>
      </c>
      <c r="Q2044" s="819">
        <v>0.22222222222222224</v>
      </c>
      <c r="R2044" s="814">
        <v>2</v>
      </c>
      <c r="S2044" s="819">
        <v>0.22222222222222221</v>
      </c>
      <c r="T2044" s="818">
        <v>1</v>
      </c>
      <c r="U2044" s="820">
        <v>0.4</v>
      </c>
    </row>
    <row r="2045" spans="1:21" ht="14.45" customHeight="1" x14ac:dyDescent="0.2">
      <c r="A2045" s="813">
        <v>12</v>
      </c>
      <c r="B2045" s="814" t="s">
        <v>1740</v>
      </c>
      <c r="C2045" s="814" t="s">
        <v>1746</v>
      </c>
      <c r="D2045" s="815" t="s">
        <v>4046</v>
      </c>
      <c r="E2045" s="816" t="s">
        <v>1770</v>
      </c>
      <c r="F2045" s="814" t="s">
        <v>1741</v>
      </c>
      <c r="G2045" s="814" t="s">
        <v>1800</v>
      </c>
      <c r="H2045" s="814" t="s">
        <v>329</v>
      </c>
      <c r="I2045" s="814" t="s">
        <v>1811</v>
      </c>
      <c r="J2045" s="814" t="s">
        <v>1213</v>
      </c>
      <c r="K2045" s="814" t="s">
        <v>1812</v>
      </c>
      <c r="L2045" s="817">
        <v>225.06</v>
      </c>
      <c r="M2045" s="817">
        <v>3150.84</v>
      </c>
      <c r="N2045" s="814">
        <v>14</v>
      </c>
      <c r="O2045" s="818">
        <v>8.5</v>
      </c>
      <c r="P2045" s="817">
        <v>2475.66</v>
      </c>
      <c r="Q2045" s="819">
        <v>0.78571428571428559</v>
      </c>
      <c r="R2045" s="814">
        <v>11</v>
      </c>
      <c r="S2045" s="819">
        <v>0.7857142857142857</v>
      </c>
      <c r="T2045" s="818">
        <v>6.5</v>
      </c>
      <c r="U2045" s="820">
        <v>0.76470588235294112</v>
      </c>
    </row>
    <row r="2046" spans="1:21" ht="14.45" customHeight="1" x14ac:dyDescent="0.2">
      <c r="A2046" s="813">
        <v>12</v>
      </c>
      <c r="B2046" s="814" t="s">
        <v>1740</v>
      </c>
      <c r="C2046" s="814" t="s">
        <v>1746</v>
      </c>
      <c r="D2046" s="815" t="s">
        <v>4046</v>
      </c>
      <c r="E2046" s="816" t="s">
        <v>1770</v>
      </c>
      <c r="F2046" s="814" t="s">
        <v>1741</v>
      </c>
      <c r="G2046" s="814" t="s">
        <v>2115</v>
      </c>
      <c r="H2046" s="814" t="s">
        <v>329</v>
      </c>
      <c r="I2046" s="814" t="s">
        <v>3859</v>
      </c>
      <c r="J2046" s="814" t="s">
        <v>1577</v>
      </c>
      <c r="K2046" s="814" t="s">
        <v>3808</v>
      </c>
      <c r="L2046" s="817">
        <v>49.08</v>
      </c>
      <c r="M2046" s="817">
        <v>49.08</v>
      </c>
      <c r="N2046" s="814">
        <v>1</v>
      </c>
      <c r="O2046" s="818">
        <v>0.5</v>
      </c>
      <c r="P2046" s="817">
        <v>49.08</v>
      </c>
      <c r="Q2046" s="819">
        <v>1</v>
      </c>
      <c r="R2046" s="814">
        <v>1</v>
      </c>
      <c r="S2046" s="819">
        <v>1</v>
      </c>
      <c r="T2046" s="818">
        <v>0.5</v>
      </c>
      <c r="U2046" s="820">
        <v>1</v>
      </c>
    </row>
    <row r="2047" spans="1:21" ht="14.45" customHeight="1" x14ac:dyDescent="0.2">
      <c r="A2047" s="813">
        <v>12</v>
      </c>
      <c r="B2047" s="814" t="s">
        <v>1740</v>
      </c>
      <c r="C2047" s="814" t="s">
        <v>1746</v>
      </c>
      <c r="D2047" s="815" t="s">
        <v>4046</v>
      </c>
      <c r="E2047" s="816" t="s">
        <v>1770</v>
      </c>
      <c r="F2047" s="814" t="s">
        <v>1742</v>
      </c>
      <c r="G2047" s="814" t="s">
        <v>2128</v>
      </c>
      <c r="H2047" s="814" t="s">
        <v>329</v>
      </c>
      <c r="I2047" s="814" t="s">
        <v>2672</v>
      </c>
      <c r="J2047" s="814" t="s">
        <v>2016</v>
      </c>
      <c r="K2047" s="814"/>
      <c r="L2047" s="817">
        <v>0</v>
      </c>
      <c r="M2047" s="817">
        <v>0</v>
      </c>
      <c r="N2047" s="814">
        <v>1</v>
      </c>
      <c r="O2047" s="818">
        <v>1</v>
      </c>
      <c r="P2047" s="817">
        <v>0</v>
      </c>
      <c r="Q2047" s="819"/>
      <c r="R2047" s="814">
        <v>1</v>
      </c>
      <c r="S2047" s="819">
        <v>1</v>
      </c>
      <c r="T2047" s="818">
        <v>1</v>
      </c>
      <c r="U2047" s="820">
        <v>1</v>
      </c>
    </row>
    <row r="2048" spans="1:21" ht="14.45" customHeight="1" x14ac:dyDescent="0.2">
      <c r="A2048" s="813">
        <v>12</v>
      </c>
      <c r="B2048" s="814" t="s">
        <v>1740</v>
      </c>
      <c r="C2048" s="814" t="s">
        <v>1746</v>
      </c>
      <c r="D2048" s="815" t="s">
        <v>4046</v>
      </c>
      <c r="E2048" s="816" t="s">
        <v>1770</v>
      </c>
      <c r="F2048" s="814" t="s">
        <v>1743</v>
      </c>
      <c r="G2048" s="814" t="s">
        <v>1787</v>
      </c>
      <c r="H2048" s="814" t="s">
        <v>329</v>
      </c>
      <c r="I2048" s="814" t="s">
        <v>2144</v>
      </c>
      <c r="J2048" s="814" t="s">
        <v>2145</v>
      </c>
      <c r="K2048" s="814" t="s">
        <v>2146</v>
      </c>
      <c r="L2048" s="817">
        <v>168.58</v>
      </c>
      <c r="M2048" s="817">
        <v>2360.1200000000003</v>
      </c>
      <c r="N2048" s="814">
        <v>14</v>
      </c>
      <c r="O2048" s="818">
        <v>1</v>
      </c>
      <c r="P2048" s="817"/>
      <c r="Q2048" s="819">
        <v>0</v>
      </c>
      <c r="R2048" s="814"/>
      <c r="S2048" s="819">
        <v>0</v>
      </c>
      <c r="T2048" s="818"/>
      <c r="U2048" s="820">
        <v>0</v>
      </c>
    </row>
    <row r="2049" spans="1:21" ht="14.45" customHeight="1" x14ac:dyDescent="0.2">
      <c r="A2049" s="813">
        <v>12</v>
      </c>
      <c r="B2049" s="814" t="s">
        <v>1740</v>
      </c>
      <c r="C2049" s="814" t="s">
        <v>1746</v>
      </c>
      <c r="D2049" s="815" t="s">
        <v>4046</v>
      </c>
      <c r="E2049" s="816" t="s">
        <v>1770</v>
      </c>
      <c r="F2049" s="814" t="s">
        <v>1743</v>
      </c>
      <c r="G2049" s="814" t="s">
        <v>1787</v>
      </c>
      <c r="H2049" s="814" t="s">
        <v>329</v>
      </c>
      <c r="I2049" s="814" t="s">
        <v>3860</v>
      </c>
      <c r="J2049" s="814" t="s">
        <v>2204</v>
      </c>
      <c r="K2049" s="814" t="s">
        <v>3861</v>
      </c>
      <c r="L2049" s="817">
        <v>1483.5</v>
      </c>
      <c r="M2049" s="817">
        <v>2967</v>
      </c>
      <c r="N2049" s="814">
        <v>2</v>
      </c>
      <c r="O2049" s="818">
        <v>1</v>
      </c>
      <c r="P2049" s="817"/>
      <c r="Q2049" s="819">
        <v>0</v>
      </c>
      <c r="R2049" s="814"/>
      <c r="S2049" s="819">
        <v>0</v>
      </c>
      <c r="T2049" s="818"/>
      <c r="U2049" s="820">
        <v>0</v>
      </c>
    </row>
    <row r="2050" spans="1:21" ht="14.45" customHeight="1" x14ac:dyDescent="0.2">
      <c r="A2050" s="813">
        <v>12</v>
      </c>
      <c r="B2050" s="814" t="s">
        <v>1740</v>
      </c>
      <c r="C2050" s="814" t="s">
        <v>1746</v>
      </c>
      <c r="D2050" s="815" t="s">
        <v>4046</v>
      </c>
      <c r="E2050" s="816" t="s">
        <v>1767</v>
      </c>
      <c r="F2050" s="814" t="s">
        <v>1741</v>
      </c>
      <c r="G2050" s="814" t="s">
        <v>1822</v>
      </c>
      <c r="H2050" s="814" t="s">
        <v>647</v>
      </c>
      <c r="I2050" s="814" t="s">
        <v>1601</v>
      </c>
      <c r="J2050" s="814" t="s">
        <v>1602</v>
      </c>
      <c r="K2050" s="814" t="s">
        <v>1603</v>
      </c>
      <c r="L2050" s="817">
        <v>168.41</v>
      </c>
      <c r="M2050" s="817">
        <v>168.41</v>
      </c>
      <c r="N2050" s="814">
        <v>1</v>
      </c>
      <c r="O2050" s="818">
        <v>1</v>
      </c>
      <c r="P2050" s="817">
        <v>168.41</v>
      </c>
      <c r="Q2050" s="819">
        <v>1</v>
      </c>
      <c r="R2050" s="814">
        <v>1</v>
      </c>
      <c r="S2050" s="819">
        <v>1</v>
      </c>
      <c r="T2050" s="818">
        <v>1</v>
      </c>
      <c r="U2050" s="820">
        <v>1</v>
      </c>
    </row>
    <row r="2051" spans="1:21" ht="14.45" customHeight="1" x14ac:dyDescent="0.2">
      <c r="A2051" s="813">
        <v>12</v>
      </c>
      <c r="B2051" s="814" t="s">
        <v>1740</v>
      </c>
      <c r="C2051" s="814" t="s">
        <v>1746</v>
      </c>
      <c r="D2051" s="815" t="s">
        <v>4046</v>
      </c>
      <c r="E2051" s="816" t="s">
        <v>1767</v>
      </c>
      <c r="F2051" s="814" t="s">
        <v>1741</v>
      </c>
      <c r="G2051" s="814" t="s">
        <v>2679</v>
      </c>
      <c r="H2051" s="814" t="s">
        <v>329</v>
      </c>
      <c r="I2051" s="814" t="s">
        <v>3862</v>
      </c>
      <c r="J2051" s="814" t="s">
        <v>2681</v>
      </c>
      <c r="K2051" s="814" t="s">
        <v>716</v>
      </c>
      <c r="L2051" s="817">
        <v>58.77</v>
      </c>
      <c r="M2051" s="817">
        <v>58.77</v>
      </c>
      <c r="N2051" s="814">
        <v>1</v>
      </c>
      <c r="O2051" s="818">
        <v>0.5</v>
      </c>
      <c r="P2051" s="817"/>
      <c r="Q2051" s="819">
        <v>0</v>
      </c>
      <c r="R2051" s="814"/>
      <c r="S2051" s="819">
        <v>0</v>
      </c>
      <c r="T2051" s="818"/>
      <c r="U2051" s="820">
        <v>0</v>
      </c>
    </row>
    <row r="2052" spans="1:21" ht="14.45" customHeight="1" x14ac:dyDescent="0.2">
      <c r="A2052" s="813">
        <v>12</v>
      </c>
      <c r="B2052" s="814" t="s">
        <v>1740</v>
      </c>
      <c r="C2052" s="814" t="s">
        <v>1746</v>
      </c>
      <c r="D2052" s="815" t="s">
        <v>4046</v>
      </c>
      <c r="E2052" s="816" t="s">
        <v>1767</v>
      </c>
      <c r="F2052" s="814" t="s">
        <v>1741</v>
      </c>
      <c r="G2052" s="814" t="s">
        <v>1844</v>
      </c>
      <c r="H2052" s="814" t="s">
        <v>329</v>
      </c>
      <c r="I2052" s="814" t="s">
        <v>1845</v>
      </c>
      <c r="J2052" s="814" t="s">
        <v>1846</v>
      </c>
      <c r="K2052" s="814" t="s">
        <v>816</v>
      </c>
      <c r="L2052" s="817">
        <v>35.25</v>
      </c>
      <c r="M2052" s="817">
        <v>105.75</v>
      </c>
      <c r="N2052" s="814">
        <v>3</v>
      </c>
      <c r="O2052" s="818">
        <v>1</v>
      </c>
      <c r="P2052" s="817">
        <v>105.75</v>
      </c>
      <c r="Q2052" s="819">
        <v>1</v>
      </c>
      <c r="R2052" s="814">
        <v>3</v>
      </c>
      <c r="S2052" s="819">
        <v>1</v>
      </c>
      <c r="T2052" s="818">
        <v>1</v>
      </c>
      <c r="U2052" s="820">
        <v>1</v>
      </c>
    </row>
    <row r="2053" spans="1:21" ht="14.45" customHeight="1" x14ac:dyDescent="0.2">
      <c r="A2053" s="813">
        <v>12</v>
      </c>
      <c r="B2053" s="814" t="s">
        <v>1740</v>
      </c>
      <c r="C2053" s="814" t="s">
        <v>1746</v>
      </c>
      <c r="D2053" s="815" t="s">
        <v>4046</v>
      </c>
      <c r="E2053" s="816" t="s">
        <v>1767</v>
      </c>
      <c r="F2053" s="814" t="s">
        <v>1741</v>
      </c>
      <c r="G2053" s="814" t="s">
        <v>3721</v>
      </c>
      <c r="H2053" s="814" t="s">
        <v>329</v>
      </c>
      <c r="I2053" s="814" t="s">
        <v>3863</v>
      </c>
      <c r="J2053" s="814" t="s">
        <v>3864</v>
      </c>
      <c r="K2053" s="814" t="s">
        <v>2586</v>
      </c>
      <c r="L2053" s="817">
        <v>0</v>
      </c>
      <c r="M2053" s="817">
        <v>0</v>
      </c>
      <c r="N2053" s="814">
        <v>1</v>
      </c>
      <c r="O2053" s="818">
        <v>0.5</v>
      </c>
      <c r="P2053" s="817"/>
      <c r="Q2053" s="819"/>
      <c r="R2053" s="814"/>
      <c r="S2053" s="819">
        <v>0</v>
      </c>
      <c r="T2053" s="818"/>
      <c r="U2053" s="820">
        <v>0</v>
      </c>
    </row>
    <row r="2054" spans="1:21" ht="14.45" customHeight="1" x14ac:dyDescent="0.2">
      <c r="A2054" s="813">
        <v>12</v>
      </c>
      <c r="B2054" s="814" t="s">
        <v>1740</v>
      </c>
      <c r="C2054" s="814" t="s">
        <v>1746</v>
      </c>
      <c r="D2054" s="815" t="s">
        <v>4046</v>
      </c>
      <c r="E2054" s="816" t="s">
        <v>1767</v>
      </c>
      <c r="F2054" s="814" t="s">
        <v>1741</v>
      </c>
      <c r="G2054" s="814" t="s">
        <v>2310</v>
      </c>
      <c r="H2054" s="814" t="s">
        <v>329</v>
      </c>
      <c r="I2054" s="814" t="s">
        <v>2311</v>
      </c>
      <c r="J2054" s="814" t="s">
        <v>2312</v>
      </c>
      <c r="K2054" s="814" t="s">
        <v>2313</v>
      </c>
      <c r="L2054" s="817">
        <v>950.39</v>
      </c>
      <c r="M2054" s="817">
        <v>950.39</v>
      </c>
      <c r="N2054" s="814">
        <v>1</v>
      </c>
      <c r="O2054" s="818">
        <v>1</v>
      </c>
      <c r="P2054" s="817">
        <v>950.39</v>
      </c>
      <c r="Q2054" s="819">
        <v>1</v>
      </c>
      <c r="R2054" s="814">
        <v>1</v>
      </c>
      <c r="S2054" s="819">
        <v>1</v>
      </c>
      <c r="T2054" s="818">
        <v>1</v>
      </c>
      <c r="U2054" s="820">
        <v>1</v>
      </c>
    </row>
    <row r="2055" spans="1:21" ht="14.45" customHeight="1" x14ac:dyDescent="0.2">
      <c r="A2055" s="813">
        <v>12</v>
      </c>
      <c r="B2055" s="814" t="s">
        <v>1740</v>
      </c>
      <c r="C2055" s="814" t="s">
        <v>1746</v>
      </c>
      <c r="D2055" s="815" t="s">
        <v>4046</v>
      </c>
      <c r="E2055" s="816" t="s">
        <v>1767</v>
      </c>
      <c r="F2055" s="814" t="s">
        <v>1741</v>
      </c>
      <c r="G2055" s="814" t="s">
        <v>1958</v>
      </c>
      <c r="H2055" s="814" t="s">
        <v>329</v>
      </c>
      <c r="I2055" s="814" t="s">
        <v>1959</v>
      </c>
      <c r="J2055" s="814" t="s">
        <v>1960</v>
      </c>
      <c r="K2055" s="814" t="s">
        <v>1016</v>
      </c>
      <c r="L2055" s="817">
        <v>163.54</v>
      </c>
      <c r="M2055" s="817">
        <v>163.54</v>
      </c>
      <c r="N2055" s="814">
        <v>1</v>
      </c>
      <c r="O2055" s="818">
        <v>1</v>
      </c>
      <c r="P2055" s="817">
        <v>163.54</v>
      </c>
      <c r="Q2055" s="819">
        <v>1</v>
      </c>
      <c r="R2055" s="814">
        <v>1</v>
      </c>
      <c r="S2055" s="819">
        <v>1</v>
      </c>
      <c r="T2055" s="818">
        <v>1</v>
      </c>
      <c r="U2055" s="820">
        <v>1</v>
      </c>
    </row>
    <row r="2056" spans="1:21" ht="14.45" customHeight="1" x14ac:dyDescent="0.2">
      <c r="A2056" s="813">
        <v>12</v>
      </c>
      <c r="B2056" s="814" t="s">
        <v>1740</v>
      </c>
      <c r="C2056" s="814" t="s">
        <v>1746</v>
      </c>
      <c r="D2056" s="815" t="s">
        <v>4046</v>
      </c>
      <c r="E2056" s="816" t="s">
        <v>1767</v>
      </c>
      <c r="F2056" s="814" t="s">
        <v>1741</v>
      </c>
      <c r="G2056" s="814" t="s">
        <v>2031</v>
      </c>
      <c r="H2056" s="814" t="s">
        <v>329</v>
      </c>
      <c r="I2056" s="814" t="s">
        <v>2032</v>
      </c>
      <c r="J2056" s="814" t="s">
        <v>2033</v>
      </c>
      <c r="K2056" s="814" t="s">
        <v>2034</v>
      </c>
      <c r="L2056" s="817">
        <v>0</v>
      </c>
      <c r="M2056" s="817">
        <v>0</v>
      </c>
      <c r="N2056" s="814">
        <v>1</v>
      </c>
      <c r="O2056" s="818">
        <v>1</v>
      </c>
      <c r="P2056" s="817"/>
      <c r="Q2056" s="819"/>
      <c r="R2056" s="814"/>
      <c r="S2056" s="819">
        <v>0</v>
      </c>
      <c r="T2056" s="818"/>
      <c r="U2056" s="820">
        <v>0</v>
      </c>
    </row>
    <row r="2057" spans="1:21" ht="14.45" customHeight="1" x14ac:dyDescent="0.2">
      <c r="A2057" s="813">
        <v>12</v>
      </c>
      <c r="B2057" s="814" t="s">
        <v>1740</v>
      </c>
      <c r="C2057" s="814" t="s">
        <v>1746</v>
      </c>
      <c r="D2057" s="815" t="s">
        <v>4046</v>
      </c>
      <c r="E2057" s="816" t="s">
        <v>1767</v>
      </c>
      <c r="F2057" s="814" t="s">
        <v>1741</v>
      </c>
      <c r="G2057" s="814" t="s">
        <v>2047</v>
      </c>
      <c r="H2057" s="814" t="s">
        <v>329</v>
      </c>
      <c r="I2057" s="814" t="s">
        <v>2048</v>
      </c>
      <c r="J2057" s="814" t="s">
        <v>2049</v>
      </c>
      <c r="K2057" s="814" t="s">
        <v>640</v>
      </c>
      <c r="L2057" s="817">
        <v>1036</v>
      </c>
      <c r="M2057" s="817">
        <v>2072</v>
      </c>
      <c r="N2057" s="814">
        <v>2</v>
      </c>
      <c r="O2057" s="818">
        <v>1</v>
      </c>
      <c r="P2057" s="817"/>
      <c r="Q2057" s="819">
        <v>0</v>
      </c>
      <c r="R2057" s="814"/>
      <c r="S2057" s="819">
        <v>0</v>
      </c>
      <c r="T2057" s="818"/>
      <c r="U2057" s="820">
        <v>0</v>
      </c>
    </row>
    <row r="2058" spans="1:21" ht="14.45" customHeight="1" x14ac:dyDescent="0.2">
      <c r="A2058" s="813">
        <v>12</v>
      </c>
      <c r="B2058" s="814" t="s">
        <v>1740</v>
      </c>
      <c r="C2058" s="814" t="s">
        <v>1746</v>
      </c>
      <c r="D2058" s="815" t="s">
        <v>4046</v>
      </c>
      <c r="E2058" s="816" t="s">
        <v>1767</v>
      </c>
      <c r="F2058" s="814" t="s">
        <v>1741</v>
      </c>
      <c r="G2058" s="814" t="s">
        <v>2047</v>
      </c>
      <c r="H2058" s="814" t="s">
        <v>329</v>
      </c>
      <c r="I2058" s="814" t="s">
        <v>2050</v>
      </c>
      <c r="J2058" s="814" t="s">
        <v>2049</v>
      </c>
      <c r="K2058" s="814" t="s">
        <v>2051</v>
      </c>
      <c r="L2058" s="817">
        <v>2071.9899999999998</v>
      </c>
      <c r="M2058" s="817">
        <v>6215.9699999999993</v>
      </c>
      <c r="N2058" s="814">
        <v>3</v>
      </c>
      <c r="O2058" s="818">
        <v>2</v>
      </c>
      <c r="P2058" s="817">
        <v>6215.9699999999993</v>
      </c>
      <c r="Q2058" s="819">
        <v>1</v>
      </c>
      <c r="R2058" s="814">
        <v>3</v>
      </c>
      <c r="S2058" s="819">
        <v>1</v>
      </c>
      <c r="T2058" s="818">
        <v>2</v>
      </c>
      <c r="U2058" s="820">
        <v>1</v>
      </c>
    </row>
    <row r="2059" spans="1:21" ht="14.45" customHeight="1" x14ac:dyDescent="0.2">
      <c r="A2059" s="813">
        <v>12</v>
      </c>
      <c r="B2059" s="814" t="s">
        <v>1740</v>
      </c>
      <c r="C2059" s="814" t="s">
        <v>1746</v>
      </c>
      <c r="D2059" s="815" t="s">
        <v>4046</v>
      </c>
      <c r="E2059" s="816" t="s">
        <v>1767</v>
      </c>
      <c r="F2059" s="814" t="s">
        <v>1741</v>
      </c>
      <c r="G2059" s="814" t="s">
        <v>2063</v>
      </c>
      <c r="H2059" s="814" t="s">
        <v>329</v>
      </c>
      <c r="I2059" s="814" t="s">
        <v>2064</v>
      </c>
      <c r="J2059" s="814" t="s">
        <v>2065</v>
      </c>
      <c r="K2059" s="814" t="s">
        <v>2066</v>
      </c>
      <c r="L2059" s="817">
        <v>149.55000000000001</v>
      </c>
      <c r="M2059" s="817">
        <v>299.10000000000002</v>
      </c>
      <c r="N2059" s="814">
        <v>2</v>
      </c>
      <c r="O2059" s="818">
        <v>1</v>
      </c>
      <c r="P2059" s="817">
        <v>299.10000000000002</v>
      </c>
      <c r="Q2059" s="819">
        <v>1</v>
      </c>
      <c r="R2059" s="814">
        <v>2</v>
      </c>
      <c r="S2059" s="819">
        <v>1</v>
      </c>
      <c r="T2059" s="818">
        <v>1</v>
      </c>
      <c r="U2059" s="820">
        <v>1</v>
      </c>
    </row>
    <row r="2060" spans="1:21" ht="14.45" customHeight="1" x14ac:dyDescent="0.2">
      <c r="A2060" s="813">
        <v>12</v>
      </c>
      <c r="B2060" s="814" t="s">
        <v>1740</v>
      </c>
      <c r="C2060" s="814" t="s">
        <v>1746</v>
      </c>
      <c r="D2060" s="815" t="s">
        <v>4046</v>
      </c>
      <c r="E2060" s="816" t="s">
        <v>1767</v>
      </c>
      <c r="F2060" s="814" t="s">
        <v>1741</v>
      </c>
      <c r="G2060" s="814" t="s">
        <v>1807</v>
      </c>
      <c r="H2060" s="814" t="s">
        <v>647</v>
      </c>
      <c r="I2060" s="814" t="s">
        <v>1808</v>
      </c>
      <c r="J2060" s="814" t="s">
        <v>1809</v>
      </c>
      <c r="K2060" s="814" t="s">
        <v>1810</v>
      </c>
      <c r="L2060" s="817">
        <v>659.9</v>
      </c>
      <c r="M2060" s="817">
        <v>1319.8</v>
      </c>
      <c r="N2060" s="814">
        <v>2</v>
      </c>
      <c r="O2060" s="818">
        <v>1</v>
      </c>
      <c r="P2060" s="817"/>
      <c r="Q2060" s="819">
        <v>0</v>
      </c>
      <c r="R2060" s="814"/>
      <c r="S2060" s="819">
        <v>0</v>
      </c>
      <c r="T2060" s="818"/>
      <c r="U2060" s="820">
        <v>0</v>
      </c>
    </row>
    <row r="2061" spans="1:21" ht="14.45" customHeight="1" x14ac:dyDescent="0.2">
      <c r="A2061" s="813">
        <v>12</v>
      </c>
      <c r="B2061" s="814" t="s">
        <v>1740</v>
      </c>
      <c r="C2061" s="814" t="s">
        <v>1746</v>
      </c>
      <c r="D2061" s="815" t="s">
        <v>4046</v>
      </c>
      <c r="E2061" s="816" t="s">
        <v>1767</v>
      </c>
      <c r="F2061" s="814" t="s">
        <v>1741</v>
      </c>
      <c r="G2061" s="814" t="s">
        <v>1800</v>
      </c>
      <c r="H2061" s="814" t="s">
        <v>647</v>
      </c>
      <c r="I2061" s="814" t="s">
        <v>1591</v>
      </c>
      <c r="J2061" s="814" t="s">
        <v>1213</v>
      </c>
      <c r="K2061" s="814" t="s">
        <v>1592</v>
      </c>
      <c r="L2061" s="817">
        <v>154.36000000000001</v>
      </c>
      <c r="M2061" s="817">
        <v>154.36000000000001</v>
      </c>
      <c r="N2061" s="814">
        <v>1</v>
      </c>
      <c r="O2061" s="818">
        <v>1</v>
      </c>
      <c r="P2061" s="817">
        <v>154.36000000000001</v>
      </c>
      <c r="Q2061" s="819">
        <v>1</v>
      </c>
      <c r="R2061" s="814">
        <v>1</v>
      </c>
      <c r="S2061" s="819">
        <v>1</v>
      </c>
      <c r="T2061" s="818">
        <v>1</v>
      </c>
      <c r="U2061" s="820">
        <v>1</v>
      </c>
    </row>
    <row r="2062" spans="1:21" ht="14.45" customHeight="1" x14ac:dyDescent="0.2">
      <c r="A2062" s="813">
        <v>12</v>
      </c>
      <c r="B2062" s="814" t="s">
        <v>1740</v>
      </c>
      <c r="C2062" s="814" t="s">
        <v>1746</v>
      </c>
      <c r="D2062" s="815" t="s">
        <v>4046</v>
      </c>
      <c r="E2062" s="816" t="s">
        <v>1767</v>
      </c>
      <c r="F2062" s="814" t="s">
        <v>1741</v>
      </c>
      <c r="G2062" s="814" t="s">
        <v>1800</v>
      </c>
      <c r="H2062" s="814" t="s">
        <v>329</v>
      </c>
      <c r="I2062" s="814" t="s">
        <v>1811</v>
      </c>
      <c r="J2062" s="814" t="s">
        <v>1213</v>
      </c>
      <c r="K2062" s="814" t="s">
        <v>1812</v>
      </c>
      <c r="L2062" s="817">
        <v>225.06</v>
      </c>
      <c r="M2062" s="817">
        <v>225.06</v>
      </c>
      <c r="N2062" s="814">
        <v>1</v>
      </c>
      <c r="O2062" s="818">
        <v>1</v>
      </c>
      <c r="P2062" s="817">
        <v>225.06</v>
      </c>
      <c r="Q2062" s="819">
        <v>1</v>
      </c>
      <c r="R2062" s="814">
        <v>1</v>
      </c>
      <c r="S2062" s="819">
        <v>1</v>
      </c>
      <c r="T2062" s="818">
        <v>1</v>
      </c>
      <c r="U2062" s="820">
        <v>1</v>
      </c>
    </row>
    <row r="2063" spans="1:21" ht="14.45" customHeight="1" x14ac:dyDescent="0.2">
      <c r="A2063" s="813">
        <v>12</v>
      </c>
      <c r="B2063" s="814" t="s">
        <v>1740</v>
      </c>
      <c r="C2063" s="814" t="s">
        <v>1746</v>
      </c>
      <c r="D2063" s="815" t="s">
        <v>4046</v>
      </c>
      <c r="E2063" s="816" t="s">
        <v>1760</v>
      </c>
      <c r="F2063" s="814" t="s">
        <v>1741</v>
      </c>
      <c r="G2063" s="814" t="s">
        <v>2770</v>
      </c>
      <c r="H2063" s="814" t="s">
        <v>329</v>
      </c>
      <c r="I2063" s="814" t="s">
        <v>2771</v>
      </c>
      <c r="J2063" s="814" t="s">
        <v>2772</v>
      </c>
      <c r="K2063" s="814" t="s">
        <v>2773</v>
      </c>
      <c r="L2063" s="817">
        <v>34.93</v>
      </c>
      <c r="M2063" s="817">
        <v>34.93</v>
      </c>
      <c r="N2063" s="814">
        <v>1</v>
      </c>
      <c r="O2063" s="818">
        <v>1</v>
      </c>
      <c r="P2063" s="817">
        <v>34.93</v>
      </c>
      <c r="Q2063" s="819">
        <v>1</v>
      </c>
      <c r="R2063" s="814">
        <v>1</v>
      </c>
      <c r="S2063" s="819">
        <v>1</v>
      </c>
      <c r="T2063" s="818">
        <v>1</v>
      </c>
      <c r="U2063" s="820">
        <v>1</v>
      </c>
    </row>
    <row r="2064" spans="1:21" ht="14.45" customHeight="1" x14ac:dyDescent="0.2">
      <c r="A2064" s="813">
        <v>12</v>
      </c>
      <c r="B2064" s="814" t="s">
        <v>1740</v>
      </c>
      <c r="C2064" s="814" t="s">
        <v>1746</v>
      </c>
      <c r="D2064" s="815" t="s">
        <v>4046</v>
      </c>
      <c r="E2064" s="816" t="s">
        <v>1760</v>
      </c>
      <c r="F2064" s="814" t="s">
        <v>1741</v>
      </c>
      <c r="G2064" s="814" t="s">
        <v>1791</v>
      </c>
      <c r="H2064" s="814" t="s">
        <v>647</v>
      </c>
      <c r="I2064" s="814" t="s">
        <v>1468</v>
      </c>
      <c r="J2064" s="814" t="s">
        <v>827</v>
      </c>
      <c r="K2064" s="814" t="s">
        <v>1469</v>
      </c>
      <c r="L2064" s="817">
        <v>633.49</v>
      </c>
      <c r="M2064" s="817">
        <v>633.49</v>
      </c>
      <c r="N2064" s="814">
        <v>1</v>
      </c>
      <c r="O2064" s="818">
        <v>0.5</v>
      </c>
      <c r="P2064" s="817">
        <v>633.49</v>
      </c>
      <c r="Q2064" s="819">
        <v>1</v>
      </c>
      <c r="R2064" s="814">
        <v>1</v>
      </c>
      <c r="S2064" s="819">
        <v>1</v>
      </c>
      <c r="T2064" s="818">
        <v>0.5</v>
      </c>
      <c r="U2064" s="820">
        <v>1</v>
      </c>
    </row>
    <row r="2065" spans="1:21" ht="14.45" customHeight="1" x14ac:dyDescent="0.2">
      <c r="A2065" s="813">
        <v>12</v>
      </c>
      <c r="B2065" s="814" t="s">
        <v>1740</v>
      </c>
      <c r="C2065" s="814" t="s">
        <v>1746</v>
      </c>
      <c r="D2065" s="815" t="s">
        <v>4046</v>
      </c>
      <c r="E2065" s="816" t="s">
        <v>1760</v>
      </c>
      <c r="F2065" s="814" t="s">
        <v>1741</v>
      </c>
      <c r="G2065" s="814" t="s">
        <v>1832</v>
      </c>
      <c r="H2065" s="814" t="s">
        <v>329</v>
      </c>
      <c r="I2065" s="814" t="s">
        <v>1833</v>
      </c>
      <c r="J2065" s="814" t="s">
        <v>652</v>
      </c>
      <c r="K2065" s="814" t="s">
        <v>1834</v>
      </c>
      <c r="L2065" s="817">
        <v>127.91</v>
      </c>
      <c r="M2065" s="817">
        <v>127.91</v>
      </c>
      <c r="N2065" s="814">
        <v>1</v>
      </c>
      <c r="O2065" s="818">
        <v>1</v>
      </c>
      <c r="P2065" s="817">
        <v>127.91</v>
      </c>
      <c r="Q2065" s="819">
        <v>1</v>
      </c>
      <c r="R2065" s="814">
        <v>1</v>
      </c>
      <c r="S2065" s="819">
        <v>1</v>
      </c>
      <c r="T2065" s="818">
        <v>1</v>
      </c>
      <c r="U2065" s="820">
        <v>1</v>
      </c>
    </row>
    <row r="2066" spans="1:21" ht="14.45" customHeight="1" x14ac:dyDescent="0.2">
      <c r="A2066" s="813">
        <v>12</v>
      </c>
      <c r="B2066" s="814" t="s">
        <v>1740</v>
      </c>
      <c r="C2066" s="814" t="s">
        <v>1746</v>
      </c>
      <c r="D2066" s="815" t="s">
        <v>4046</v>
      </c>
      <c r="E2066" s="816" t="s">
        <v>1760</v>
      </c>
      <c r="F2066" s="814" t="s">
        <v>1741</v>
      </c>
      <c r="G2066" s="814" t="s">
        <v>1825</v>
      </c>
      <c r="H2066" s="814" t="s">
        <v>647</v>
      </c>
      <c r="I2066" s="814" t="s">
        <v>1676</v>
      </c>
      <c r="J2066" s="814" t="s">
        <v>1012</v>
      </c>
      <c r="K2066" s="814" t="s">
        <v>1016</v>
      </c>
      <c r="L2066" s="817">
        <v>0</v>
      </c>
      <c r="M2066" s="817">
        <v>0</v>
      </c>
      <c r="N2066" s="814">
        <v>1</v>
      </c>
      <c r="O2066" s="818">
        <v>1</v>
      </c>
      <c r="P2066" s="817"/>
      <c r="Q2066" s="819"/>
      <c r="R2066" s="814"/>
      <c r="S2066" s="819">
        <v>0</v>
      </c>
      <c r="T2066" s="818"/>
      <c r="U2066" s="820">
        <v>0</v>
      </c>
    </row>
    <row r="2067" spans="1:21" ht="14.45" customHeight="1" x14ac:dyDescent="0.2">
      <c r="A2067" s="813">
        <v>12</v>
      </c>
      <c r="B2067" s="814" t="s">
        <v>1740</v>
      </c>
      <c r="C2067" s="814" t="s">
        <v>1746</v>
      </c>
      <c r="D2067" s="815" t="s">
        <v>4046</v>
      </c>
      <c r="E2067" s="816" t="s">
        <v>1760</v>
      </c>
      <c r="F2067" s="814" t="s">
        <v>1741</v>
      </c>
      <c r="G2067" s="814" t="s">
        <v>1800</v>
      </c>
      <c r="H2067" s="814" t="s">
        <v>647</v>
      </c>
      <c r="I2067" s="814" t="s">
        <v>1591</v>
      </c>
      <c r="J2067" s="814" t="s">
        <v>1213</v>
      </c>
      <c r="K2067" s="814" t="s">
        <v>1592</v>
      </c>
      <c r="L2067" s="817">
        <v>154.36000000000001</v>
      </c>
      <c r="M2067" s="817">
        <v>154.36000000000001</v>
      </c>
      <c r="N2067" s="814">
        <v>1</v>
      </c>
      <c r="O2067" s="818">
        <v>1</v>
      </c>
      <c r="P2067" s="817">
        <v>154.36000000000001</v>
      </c>
      <c r="Q2067" s="819">
        <v>1</v>
      </c>
      <c r="R2067" s="814">
        <v>1</v>
      </c>
      <c r="S2067" s="819">
        <v>1</v>
      </c>
      <c r="T2067" s="818">
        <v>1</v>
      </c>
      <c r="U2067" s="820">
        <v>1</v>
      </c>
    </row>
    <row r="2068" spans="1:21" ht="14.45" customHeight="1" x14ac:dyDescent="0.2">
      <c r="A2068" s="813">
        <v>12</v>
      </c>
      <c r="B2068" s="814" t="s">
        <v>1740</v>
      </c>
      <c r="C2068" s="814" t="s">
        <v>1746</v>
      </c>
      <c r="D2068" s="815" t="s">
        <v>4046</v>
      </c>
      <c r="E2068" s="816" t="s">
        <v>1760</v>
      </c>
      <c r="F2068" s="814" t="s">
        <v>1741</v>
      </c>
      <c r="G2068" s="814" t="s">
        <v>1800</v>
      </c>
      <c r="H2068" s="814" t="s">
        <v>329</v>
      </c>
      <c r="I2068" s="814" t="s">
        <v>1811</v>
      </c>
      <c r="J2068" s="814" t="s">
        <v>1213</v>
      </c>
      <c r="K2068" s="814" t="s">
        <v>1812</v>
      </c>
      <c r="L2068" s="817">
        <v>225.06</v>
      </c>
      <c r="M2068" s="817">
        <v>450.12</v>
      </c>
      <c r="N2068" s="814">
        <v>2</v>
      </c>
      <c r="O2068" s="818">
        <v>1.5</v>
      </c>
      <c r="P2068" s="817">
        <v>450.12</v>
      </c>
      <c r="Q2068" s="819">
        <v>1</v>
      </c>
      <c r="R2068" s="814">
        <v>2</v>
      </c>
      <c r="S2068" s="819">
        <v>1</v>
      </c>
      <c r="T2068" s="818">
        <v>1.5</v>
      </c>
      <c r="U2068" s="820">
        <v>1</v>
      </c>
    </row>
    <row r="2069" spans="1:21" ht="14.45" customHeight="1" x14ac:dyDescent="0.2">
      <c r="A2069" s="813">
        <v>12</v>
      </c>
      <c r="B2069" s="814" t="s">
        <v>1740</v>
      </c>
      <c r="C2069" s="814" t="s">
        <v>1746</v>
      </c>
      <c r="D2069" s="815" t="s">
        <v>4046</v>
      </c>
      <c r="E2069" s="816" t="s">
        <v>1782</v>
      </c>
      <c r="F2069" s="814" t="s">
        <v>1741</v>
      </c>
      <c r="G2069" s="814" t="s">
        <v>1839</v>
      </c>
      <c r="H2069" s="814" t="s">
        <v>647</v>
      </c>
      <c r="I2069" s="814" t="s">
        <v>1650</v>
      </c>
      <c r="J2069" s="814" t="s">
        <v>1651</v>
      </c>
      <c r="K2069" s="814" t="s">
        <v>1652</v>
      </c>
      <c r="L2069" s="817">
        <v>1392.47</v>
      </c>
      <c r="M2069" s="817">
        <v>1392.47</v>
      </c>
      <c r="N2069" s="814">
        <v>1</v>
      </c>
      <c r="O2069" s="818">
        <v>1</v>
      </c>
      <c r="P2069" s="817"/>
      <c r="Q2069" s="819">
        <v>0</v>
      </c>
      <c r="R2069" s="814"/>
      <c r="S2069" s="819">
        <v>0</v>
      </c>
      <c r="T2069" s="818"/>
      <c r="U2069" s="820">
        <v>0</v>
      </c>
    </row>
    <row r="2070" spans="1:21" ht="14.45" customHeight="1" x14ac:dyDescent="0.2">
      <c r="A2070" s="813">
        <v>12</v>
      </c>
      <c r="B2070" s="814" t="s">
        <v>1740</v>
      </c>
      <c r="C2070" s="814" t="s">
        <v>1746</v>
      </c>
      <c r="D2070" s="815" t="s">
        <v>4046</v>
      </c>
      <c r="E2070" s="816" t="s">
        <v>1782</v>
      </c>
      <c r="F2070" s="814" t="s">
        <v>1741</v>
      </c>
      <c r="G2070" s="814" t="s">
        <v>1791</v>
      </c>
      <c r="H2070" s="814" t="s">
        <v>647</v>
      </c>
      <c r="I2070" s="814" t="s">
        <v>1472</v>
      </c>
      <c r="J2070" s="814" t="s">
        <v>827</v>
      </c>
      <c r="K2070" s="814" t="s">
        <v>1473</v>
      </c>
      <c r="L2070" s="817">
        <v>422.33</v>
      </c>
      <c r="M2070" s="817">
        <v>1266.99</v>
      </c>
      <c r="N2070" s="814">
        <v>3</v>
      </c>
      <c r="O2070" s="818">
        <v>1</v>
      </c>
      <c r="P2070" s="817">
        <v>1266.99</v>
      </c>
      <c r="Q2070" s="819">
        <v>1</v>
      </c>
      <c r="R2070" s="814">
        <v>3</v>
      </c>
      <c r="S2070" s="819">
        <v>1</v>
      </c>
      <c r="T2070" s="818">
        <v>1</v>
      </c>
      <c r="U2070" s="820">
        <v>1</v>
      </c>
    </row>
    <row r="2071" spans="1:21" ht="14.45" customHeight="1" x14ac:dyDescent="0.2">
      <c r="A2071" s="813">
        <v>12</v>
      </c>
      <c r="B2071" s="814" t="s">
        <v>1740</v>
      </c>
      <c r="C2071" s="814" t="s">
        <v>1746</v>
      </c>
      <c r="D2071" s="815" t="s">
        <v>4046</v>
      </c>
      <c r="E2071" s="816" t="s">
        <v>1756</v>
      </c>
      <c r="F2071" s="814" t="s">
        <v>1741</v>
      </c>
      <c r="G2071" s="814" t="s">
        <v>1822</v>
      </c>
      <c r="H2071" s="814" t="s">
        <v>329</v>
      </c>
      <c r="I2071" s="814" t="s">
        <v>1889</v>
      </c>
      <c r="J2071" s="814" t="s">
        <v>1602</v>
      </c>
      <c r="K2071" s="814" t="s">
        <v>1890</v>
      </c>
      <c r="L2071" s="817">
        <v>235.78</v>
      </c>
      <c r="M2071" s="817">
        <v>471.56</v>
      </c>
      <c r="N2071" s="814">
        <v>2</v>
      </c>
      <c r="O2071" s="818">
        <v>1</v>
      </c>
      <c r="P2071" s="817">
        <v>471.56</v>
      </c>
      <c r="Q2071" s="819">
        <v>1</v>
      </c>
      <c r="R2071" s="814">
        <v>2</v>
      </c>
      <c r="S2071" s="819">
        <v>1</v>
      </c>
      <c r="T2071" s="818">
        <v>1</v>
      </c>
      <c r="U2071" s="820">
        <v>1</v>
      </c>
    </row>
    <row r="2072" spans="1:21" ht="14.45" customHeight="1" x14ac:dyDescent="0.2">
      <c r="A2072" s="813">
        <v>12</v>
      </c>
      <c r="B2072" s="814" t="s">
        <v>1740</v>
      </c>
      <c r="C2072" s="814" t="s">
        <v>1746</v>
      </c>
      <c r="D2072" s="815" t="s">
        <v>4046</v>
      </c>
      <c r="E2072" s="816" t="s">
        <v>1756</v>
      </c>
      <c r="F2072" s="814" t="s">
        <v>1741</v>
      </c>
      <c r="G2072" s="814" t="s">
        <v>1891</v>
      </c>
      <c r="H2072" s="814" t="s">
        <v>329</v>
      </c>
      <c r="I2072" s="814" t="s">
        <v>1892</v>
      </c>
      <c r="J2072" s="814" t="s">
        <v>1893</v>
      </c>
      <c r="K2072" s="814" t="s">
        <v>1603</v>
      </c>
      <c r="L2072" s="817">
        <v>78.33</v>
      </c>
      <c r="M2072" s="817">
        <v>234.99</v>
      </c>
      <c r="N2072" s="814">
        <v>3</v>
      </c>
      <c r="O2072" s="818">
        <v>1</v>
      </c>
      <c r="P2072" s="817">
        <v>234.99</v>
      </c>
      <c r="Q2072" s="819">
        <v>1</v>
      </c>
      <c r="R2072" s="814">
        <v>3</v>
      </c>
      <c r="S2072" s="819">
        <v>1</v>
      </c>
      <c r="T2072" s="818">
        <v>1</v>
      </c>
      <c r="U2072" s="820">
        <v>1</v>
      </c>
    </row>
    <row r="2073" spans="1:21" ht="14.45" customHeight="1" x14ac:dyDescent="0.2">
      <c r="A2073" s="813">
        <v>12</v>
      </c>
      <c r="B2073" s="814" t="s">
        <v>1740</v>
      </c>
      <c r="C2073" s="814" t="s">
        <v>1746</v>
      </c>
      <c r="D2073" s="815" t="s">
        <v>4046</v>
      </c>
      <c r="E2073" s="816" t="s">
        <v>1756</v>
      </c>
      <c r="F2073" s="814" t="s">
        <v>1741</v>
      </c>
      <c r="G2073" s="814" t="s">
        <v>3865</v>
      </c>
      <c r="H2073" s="814" t="s">
        <v>329</v>
      </c>
      <c r="I2073" s="814" t="s">
        <v>3866</v>
      </c>
      <c r="J2073" s="814" t="s">
        <v>668</v>
      </c>
      <c r="K2073" s="814" t="s">
        <v>669</v>
      </c>
      <c r="L2073" s="817">
        <v>786.48</v>
      </c>
      <c r="M2073" s="817">
        <v>786.48</v>
      </c>
      <c r="N2073" s="814">
        <v>1</v>
      </c>
      <c r="O2073" s="818">
        <v>1</v>
      </c>
      <c r="P2073" s="817">
        <v>786.48</v>
      </c>
      <c r="Q2073" s="819">
        <v>1</v>
      </c>
      <c r="R2073" s="814">
        <v>1</v>
      </c>
      <c r="S2073" s="819">
        <v>1</v>
      </c>
      <c r="T2073" s="818">
        <v>1</v>
      </c>
      <c r="U2073" s="820">
        <v>1</v>
      </c>
    </row>
    <row r="2074" spans="1:21" ht="14.45" customHeight="1" x14ac:dyDescent="0.2">
      <c r="A2074" s="813">
        <v>12</v>
      </c>
      <c r="B2074" s="814" t="s">
        <v>1740</v>
      </c>
      <c r="C2074" s="814" t="s">
        <v>1746</v>
      </c>
      <c r="D2074" s="815" t="s">
        <v>4046</v>
      </c>
      <c r="E2074" s="816" t="s">
        <v>1756</v>
      </c>
      <c r="F2074" s="814" t="s">
        <v>1741</v>
      </c>
      <c r="G2074" s="814" t="s">
        <v>1844</v>
      </c>
      <c r="H2074" s="814" t="s">
        <v>329</v>
      </c>
      <c r="I2074" s="814" t="s">
        <v>1845</v>
      </c>
      <c r="J2074" s="814" t="s">
        <v>1846</v>
      </c>
      <c r="K2074" s="814" t="s">
        <v>816</v>
      </c>
      <c r="L2074" s="817">
        <v>35.25</v>
      </c>
      <c r="M2074" s="817">
        <v>70.5</v>
      </c>
      <c r="N2074" s="814">
        <v>2</v>
      </c>
      <c r="O2074" s="818">
        <v>0.5</v>
      </c>
      <c r="P2074" s="817"/>
      <c r="Q2074" s="819">
        <v>0</v>
      </c>
      <c r="R2074" s="814"/>
      <c r="S2074" s="819">
        <v>0</v>
      </c>
      <c r="T2074" s="818"/>
      <c r="U2074" s="820">
        <v>0</v>
      </c>
    </row>
    <row r="2075" spans="1:21" ht="14.45" customHeight="1" x14ac:dyDescent="0.2">
      <c r="A2075" s="813">
        <v>12</v>
      </c>
      <c r="B2075" s="814" t="s">
        <v>1740</v>
      </c>
      <c r="C2075" s="814" t="s">
        <v>1746</v>
      </c>
      <c r="D2075" s="815" t="s">
        <v>4046</v>
      </c>
      <c r="E2075" s="816" t="s">
        <v>1756</v>
      </c>
      <c r="F2075" s="814" t="s">
        <v>1741</v>
      </c>
      <c r="G2075" s="814" t="s">
        <v>2307</v>
      </c>
      <c r="H2075" s="814" t="s">
        <v>329</v>
      </c>
      <c r="I2075" s="814" t="s">
        <v>2308</v>
      </c>
      <c r="J2075" s="814" t="s">
        <v>1246</v>
      </c>
      <c r="K2075" s="814" t="s">
        <v>2309</v>
      </c>
      <c r="L2075" s="817">
        <v>42.14</v>
      </c>
      <c r="M2075" s="817">
        <v>84.28</v>
      </c>
      <c r="N2075" s="814">
        <v>2</v>
      </c>
      <c r="O2075" s="818">
        <v>1</v>
      </c>
      <c r="P2075" s="817">
        <v>84.28</v>
      </c>
      <c r="Q2075" s="819">
        <v>1</v>
      </c>
      <c r="R2075" s="814">
        <v>2</v>
      </c>
      <c r="S2075" s="819">
        <v>1</v>
      </c>
      <c r="T2075" s="818">
        <v>1</v>
      </c>
      <c r="U2075" s="820">
        <v>1</v>
      </c>
    </row>
    <row r="2076" spans="1:21" ht="14.45" customHeight="1" x14ac:dyDescent="0.2">
      <c r="A2076" s="813">
        <v>12</v>
      </c>
      <c r="B2076" s="814" t="s">
        <v>1740</v>
      </c>
      <c r="C2076" s="814" t="s">
        <v>1746</v>
      </c>
      <c r="D2076" s="815" t="s">
        <v>4046</v>
      </c>
      <c r="E2076" s="816" t="s">
        <v>1756</v>
      </c>
      <c r="F2076" s="814" t="s">
        <v>1741</v>
      </c>
      <c r="G2076" s="814" t="s">
        <v>1958</v>
      </c>
      <c r="H2076" s="814" t="s">
        <v>329</v>
      </c>
      <c r="I2076" s="814" t="s">
        <v>1959</v>
      </c>
      <c r="J2076" s="814" t="s">
        <v>1960</v>
      </c>
      <c r="K2076" s="814" t="s">
        <v>1016</v>
      </c>
      <c r="L2076" s="817">
        <v>163.54</v>
      </c>
      <c r="M2076" s="817">
        <v>163.54</v>
      </c>
      <c r="N2076" s="814">
        <v>1</v>
      </c>
      <c r="O2076" s="818">
        <v>1</v>
      </c>
      <c r="P2076" s="817">
        <v>163.54</v>
      </c>
      <c r="Q2076" s="819">
        <v>1</v>
      </c>
      <c r="R2076" s="814">
        <v>1</v>
      </c>
      <c r="S2076" s="819">
        <v>1</v>
      </c>
      <c r="T2076" s="818">
        <v>1</v>
      </c>
      <c r="U2076" s="820">
        <v>1</v>
      </c>
    </row>
    <row r="2077" spans="1:21" ht="14.45" customHeight="1" x14ac:dyDescent="0.2">
      <c r="A2077" s="813">
        <v>12</v>
      </c>
      <c r="B2077" s="814" t="s">
        <v>1740</v>
      </c>
      <c r="C2077" s="814" t="s">
        <v>1746</v>
      </c>
      <c r="D2077" s="815" t="s">
        <v>4046</v>
      </c>
      <c r="E2077" s="816" t="s">
        <v>1756</v>
      </c>
      <c r="F2077" s="814" t="s">
        <v>1741</v>
      </c>
      <c r="G2077" s="814" t="s">
        <v>1791</v>
      </c>
      <c r="H2077" s="814" t="s">
        <v>647</v>
      </c>
      <c r="I2077" s="814" t="s">
        <v>1468</v>
      </c>
      <c r="J2077" s="814" t="s">
        <v>827</v>
      </c>
      <c r="K2077" s="814" t="s">
        <v>1469</v>
      </c>
      <c r="L2077" s="817">
        <v>633.49</v>
      </c>
      <c r="M2077" s="817">
        <v>1900.47</v>
      </c>
      <c r="N2077" s="814">
        <v>3</v>
      </c>
      <c r="O2077" s="818">
        <v>0.5</v>
      </c>
      <c r="P2077" s="817"/>
      <c r="Q2077" s="819">
        <v>0</v>
      </c>
      <c r="R2077" s="814"/>
      <c r="S2077" s="819">
        <v>0</v>
      </c>
      <c r="T2077" s="818"/>
      <c r="U2077" s="820">
        <v>0</v>
      </c>
    </row>
    <row r="2078" spans="1:21" ht="14.45" customHeight="1" x14ac:dyDescent="0.2">
      <c r="A2078" s="813">
        <v>12</v>
      </c>
      <c r="B2078" s="814" t="s">
        <v>1740</v>
      </c>
      <c r="C2078" s="814" t="s">
        <v>1746</v>
      </c>
      <c r="D2078" s="815" t="s">
        <v>4046</v>
      </c>
      <c r="E2078" s="816" t="s">
        <v>1756</v>
      </c>
      <c r="F2078" s="814" t="s">
        <v>1741</v>
      </c>
      <c r="G2078" s="814" t="s">
        <v>1791</v>
      </c>
      <c r="H2078" s="814" t="s">
        <v>647</v>
      </c>
      <c r="I2078" s="814" t="s">
        <v>1472</v>
      </c>
      <c r="J2078" s="814" t="s">
        <v>827</v>
      </c>
      <c r="K2078" s="814" t="s">
        <v>1473</v>
      </c>
      <c r="L2078" s="817">
        <v>422.33</v>
      </c>
      <c r="M2078" s="817">
        <v>2956.31</v>
      </c>
      <c r="N2078" s="814">
        <v>7</v>
      </c>
      <c r="O2078" s="818">
        <v>3.5</v>
      </c>
      <c r="P2078" s="817">
        <v>422.33</v>
      </c>
      <c r="Q2078" s="819">
        <v>0.14285714285714285</v>
      </c>
      <c r="R2078" s="814">
        <v>1</v>
      </c>
      <c r="S2078" s="819">
        <v>0.14285714285714285</v>
      </c>
      <c r="T2078" s="818">
        <v>0.5</v>
      </c>
      <c r="U2078" s="820">
        <v>0.14285714285714285</v>
      </c>
    </row>
    <row r="2079" spans="1:21" ht="14.45" customHeight="1" x14ac:dyDescent="0.2">
      <c r="A2079" s="813">
        <v>12</v>
      </c>
      <c r="B2079" s="814" t="s">
        <v>1740</v>
      </c>
      <c r="C2079" s="814" t="s">
        <v>1746</v>
      </c>
      <c r="D2079" s="815" t="s">
        <v>4046</v>
      </c>
      <c r="E2079" s="816" t="s">
        <v>1756</v>
      </c>
      <c r="F2079" s="814" t="s">
        <v>1741</v>
      </c>
      <c r="G2079" s="814" t="s">
        <v>1791</v>
      </c>
      <c r="H2079" s="814" t="s">
        <v>647</v>
      </c>
      <c r="I2079" s="814" t="s">
        <v>1971</v>
      </c>
      <c r="J2079" s="814" t="s">
        <v>833</v>
      </c>
      <c r="K2079" s="814" t="s">
        <v>1972</v>
      </c>
      <c r="L2079" s="817">
        <v>1847.49</v>
      </c>
      <c r="M2079" s="817">
        <v>1847.49</v>
      </c>
      <c r="N2079" s="814">
        <v>1</v>
      </c>
      <c r="O2079" s="818">
        <v>1</v>
      </c>
      <c r="P2079" s="817"/>
      <c r="Q2079" s="819">
        <v>0</v>
      </c>
      <c r="R2079" s="814"/>
      <c r="S2079" s="819">
        <v>0</v>
      </c>
      <c r="T2079" s="818"/>
      <c r="U2079" s="820">
        <v>0</v>
      </c>
    </row>
    <row r="2080" spans="1:21" ht="14.45" customHeight="1" x14ac:dyDescent="0.2">
      <c r="A2080" s="813">
        <v>12</v>
      </c>
      <c r="B2080" s="814" t="s">
        <v>1740</v>
      </c>
      <c r="C2080" s="814" t="s">
        <v>1746</v>
      </c>
      <c r="D2080" s="815" t="s">
        <v>4046</v>
      </c>
      <c r="E2080" s="816" t="s">
        <v>1756</v>
      </c>
      <c r="F2080" s="814" t="s">
        <v>1741</v>
      </c>
      <c r="G2080" s="814" t="s">
        <v>1801</v>
      </c>
      <c r="H2080" s="814" t="s">
        <v>329</v>
      </c>
      <c r="I2080" s="814" t="s">
        <v>1802</v>
      </c>
      <c r="J2080" s="814" t="s">
        <v>1803</v>
      </c>
      <c r="K2080" s="814" t="s">
        <v>1804</v>
      </c>
      <c r="L2080" s="817">
        <v>174.59</v>
      </c>
      <c r="M2080" s="817">
        <v>174.59</v>
      </c>
      <c r="N2080" s="814">
        <v>1</v>
      </c>
      <c r="O2080" s="818">
        <v>1</v>
      </c>
      <c r="P2080" s="817"/>
      <c r="Q2080" s="819">
        <v>0</v>
      </c>
      <c r="R2080" s="814"/>
      <c r="S2080" s="819">
        <v>0</v>
      </c>
      <c r="T2080" s="818"/>
      <c r="U2080" s="820">
        <v>0</v>
      </c>
    </row>
    <row r="2081" spans="1:21" ht="14.45" customHeight="1" x14ac:dyDescent="0.2">
      <c r="A2081" s="813">
        <v>12</v>
      </c>
      <c r="B2081" s="814" t="s">
        <v>1740</v>
      </c>
      <c r="C2081" s="814" t="s">
        <v>1746</v>
      </c>
      <c r="D2081" s="815" t="s">
        <v>4046</v>
      </c>
      <c r="E2081" s="816" t="s">
        <v>1756</v>
      </c>
      <c r="F2081" s="814" t="s">
        <v>1741</v>
      </c>
      <c r="G2081" s="814" t="s">
        <v>1832</v>
      </c>
      <c r="H2081" s="814" t="s">
        <v>329</v>
      </c>
      <c r="I2081" s="814" t="s">
        <v>1833</v>
      </c>
      <c r="J2081" s="814" t="s">
        <v>652</v>
      </c>
      <c r="K2081" s="814" t="s">
        <v>1834</v>
      </c>
      <c r="L2081" s="817">
        <v>127.91</v>
      </c>
      <c r="M2081" s="817">
        <v>127.91</v>
      </c>
      <c r="N2081" s="814">
        <v>1</v>
      </c>
      <c r="O2081" s="818">
        <v>1</v>
      </c>
      <c r="P2081" s="817">
        <v>127.91</v>
      </c>
      <c r="Q2081" s="819">
        <v>1</v>
      </c>
      <c r="R2081" s="814">
        <v>1</v>
      </c>
      <c r="S2081" s="819">
        <v>1</v>
      </c>
      <c r="T2081" s="818">
        <v>1</v>
      </c>
      <c r="U2081" s="820">
        <v>1</v>
      </c>
    </row>
    <row r="2082" spans="1:21" ht="14.45" customHeight="1" x14ac:dyDescent="0.2">
      <c r="A2082" s="813">
        <v>12</v>
      </c>
      <c r="B2082" s="814" t="s">
        <v>1740</v>
      </c>
      <c r="C2082" s="814" t="s">
        <v>1746</v>
      </c>
      <c r="D2082" s="815" t="s">
        <v>4046</v>
      </c>
      <c r="E2082" s="816" t="s">
        <v>1756</v>
      </c>
      <c r="F2082" s="814" t="s">
        <v>1741</v>
      </c>
      <c r="G2082" s="814" t="s">
        <v>2031</v>
      </c>
      <c r="H2082" s="814" t="s">
        <v>329</v>
      </c>
      <c r="I2082" s="814" t="s">
        <v>2032</v>
      </c>
      <c r="J2082" s="814" t="s">
        <v>2033</v>
      </c>
      <c r="K2082" s="814" t="s">
        <v>2034</v>
      </c>
      <c r="L2082" s="817">
        <v>0</v>
      </c>
      <c r="M2082" s="817">
        <v>0</v>
      </c>
      <c r="N2082" s="814">
        <v>1</v>
      </c>
      <c r="O2082" s="818">
        <v>1</v>
      </c>
      <c r="P2082" s="817"/>
      <c r="Q2082" s="819"/>
      <c r="R2082" s="814"/>
      <c r="S2082" s="819">
        <v>0</v>
      </c>
      <c r="T2082" s="818"/>
      <c r="U2082" s="820">
        <v>0</v>
      </c>
    </row>
    <row r="2083" spans="1:21" ht="14.45" customHeight="1" x14ac:dyDescent="0.2">
      <c r="A2083" s="813">
        <v>12</v>
      </c>
      <c r="B2083" s="814" t="s">
        <v>1740</v>
      </c>
      <c r="C2083" s="814" t="s">
        <v>1746</v>
      </c>
      <c r="D2083" s="815" t="s">
        <v>4046</v>
      </c>
      <c r="E2083" s="816" t="s">
        <v>1756</v>
      </c>
      <c r="F2083" s="814" t="s">
        <v>1741</v>
      </c>
      <c r="G2083" s="814" t="s">
        <v>2031</v>
      </c>
      <c r="H2083" s="814" t="s">
        <v>329</v>
      </c>
      <c r="I2083" s="814" t="s">
        <v>2343</v>
      </c>
      <c r="J2083" s="814" t="s">
        <v>2344</v>
      </c>
      <c r="K2083" s="814" t="s">
        <v>2345</v>
      </c>
      <c r="L2083" s="817">
        <v>0</v>
      </c>
      <c r="M2083" s="817">
        <v>0</v>
      </c>
      <c r="N2083" s="814">
        <v>1</v>
      </c>
      <c r="O2083" s="818">
        <v>1</v>
      </c>
      <c r="P2083" s="817"/>
      <c r="Q2083" s="819"/>
      <c r="R2083" s="814"/>
      <c r="S2083" s="819">
        <v>0</v>
      </c>
      <c r="T2083" s="818"/>
      <c r="U2083" s="820">
        <v>0</v>
      </c>
    </row>
    <row r="2084" spans="1:21" ht="14.45" customHeight="1" x14ac:dyDescent="0.2">
      <c r="A2084" s="813">
        <v>12</v>
      </c>
      <c r="B2084" s="814" t="s">
        <v>1740</v>
      </c>
      <c r="C2084" s="814" t="s">
        <v>1746</v>
      </c>
      <c r="D2084" s="815" t="s">
        <v>4046</v>
      </c>
      <c r="E2084" s="816" t="s">
        <v>1756</v>
      </c>
      <c r="F2084" s="814" t="s">
        <v>1741</v>
      </c>
      <c r="G2084" s="814" t="s">
        <v>2044</v>
      </c>
      <c r="H2084" s="814" t="s">
        <v>329</v>
      </c>
      <c r="I2084" s="814" t="s">
        <v>2045</v>
      </c>
      <c r="J2084" s="814" t="s">
        <v>1150</v>
      </c>
      <c r="K2084" s="814" t="s">
        <v>2046</v>
      </c>
      <c r="L2084" s="817">
        <v>140.97</v>
      </c>
      <c r="M2084" s="817">
        <v>140.97</v>
      </c>
      <c r="N2084" s="814">
        <v>1</v>
      </c>
      <c r="O2084" s="818">
        <v>0.5</v>
      </c>
      <c r="P2084" s="817"/>
      <c r="Q2084" s="819">
        <v>0</v>
      </c>
      <c r="R2084" s="814"/>
      <c r="S2084" s="819">
        <v>0</v>
      </c>
      <c r="T2084" s="818"/>
      <c r="U2084" s="820">
        <v>0</v>
      </c>
    </row>
    <row r="2085" spans="1:21" ht="14.45" customHeight="1" x14ac:dyDescent="0.2">
      <c r="A2085" s="813">
        <v>12</v>
      </c>
      <c r="B2085" s="814" t="s">
        <v>1740</v>
      </c>
      <c r="C2085" s="814" t="s">
        <v>1746</v>
      </c>
      <c r="D2085" s="815" t="s">
        <v>4046</v>
      </c>
      <c r="E2085" s="816" t="s">
        <v>1756</v>
      </c>
      <c r="F2085" s="814" t="s">
        <v>1741</v>
      </c>
      <c r="G2085" s="814" t="s">
        <v>1796</v>
      </c>
      <c r="H2085" s="814" t="s">
        <v>329</v>
      </c>
      <c r="I2085" s="814" t="s">
        <v>1797</v>
      </c>
      <c r="J2085" s="814" t="s">
        <v>1798</v>
      </c>
      <c r="K2085" s="814" t="s">
        <v>1799</v>
      </c>
      <c r="L2085" s="817">
        <v>59.56</v>
      </c>
      <c r="M2085" s="817">
        <v>119.12</v>
      </c>
      <c r="N2085" s="814">
        <v>2</v>
      </c>
      <c r="O2085" s="818">
        <v>1.5</v>
      </c>
      <c r="P2085" s="817">
        <v>59.56</v>
      </c>
      <c r="Q2085" s="819">
        <v>0.5</v>
      </c>
      <c r="R2085" s="814">
        <v>1</v>
      </c>
      <c r="S2085" s="819">
        <v>0.5</v>
      </c>
      <c r="T2085" s="818">
        <v>1</v>
      </c>
      <c r="U2085" s="820">
        <v>0.66666666666666663</v>
      </c>
    </row>
    <row r="2086" spans="1:21" ht="14.45" customHeight="1" x14ac:dyDescent="0.2">
      <c r="A2086" s="813">
        <v>12</v>
      </c>
      <c r="B2086" s="814" t="s">
        <v>1740</v>
      </c>
      <c r="C2086" s="814" t="s">
        <v>1746</v>
      </c>
      <c r="D2086" s="815" t="s">
        <v>4046</v>
      </c>
      <c r="E2086" s="816" t="s">
        <v>1756</v>
      </c>
      <c r="F2086" s="814" t="s">
        <v>1741</v>
      </c>
      <c r="G2086" s="814" t="s">
        <v>2063</v>
      </c>
      <c r="H2086" s="814" t="s">
        <v>647</v>
      </c>
      <c r="I2086" s="814" t="s">
        <v>2067</v>
      </c>
      <c r="J2086" s="814" t="s">
        <v>819</v>
      </c>
      <c r="K2086" s="814" t="s">
        <v>2068</v>
      </c>
      <c r="L2086" s="817">
        <v>134.61000000000001</v>
      </c>
      <c r="M2086" s="817">
        <v>269.22000000000003</v>
      </c>
      <c r="N2086" s="814">
        <v>2</v>
      </c>
      <c r="O2086" s="818">
        <v>1</v>
      </c>
      <c r="P2086" s="817">
        <v>269.22000000000003</v>
      </c>
      <c r="Q2086" s="819">
        <v>1</v>
      </c>
      <c r="R2086" s="814">
        <v>2</v>
      </c>
      <c r="S2086" s="819">
        <v>1</v>
      </c>
      <c r="T2086" s="818">
        <v>1</v>
      </c>
      <c r="U2086" s="820">
        <v>1</v>
      </c>
    </row>
    <row r="2087" spans="1:21" ht="14.45" customHeight="1" x14ac:dyDescent="0.2">
      <c r="A2087" s="813">
        <v>12</v>
      </c>
      <c r="B2087" s="814" t="s">
        <v>1740</v>
      </c>
      <c r="C2087" s="814" t="s">
        <v>1746</v>
      </c>
      <c r="D2087" s="815" t="s">
        <v>4046</v>
      </c>
      <c r="E2087" s="816" t="s">
        <v>1756</v>
      </c>
      <c r="F2087" s="814" t="s">
        <v>1741</v>
      </c>
      <c r="G2087" s="814" t="s">
        <v>2095</v>
      </c>
      <c r="H2087" s="814" t="s">
        <v>329</v>
      </c>
      <c r="I2087" s="814" t="s">
        <v>2096</v>
      </c>
      <c r="J2087" s="814" t="s">
        <v>2097</v>
      </c>
      <c r="K2087" s="814" t="s">
        <v>2098</v>
      </c>
      <c r="L2087" s="817">
        <v>1392.75</v>
      </c>
      <c r="M2087" s="817">
        <v>1392.75</v>
      </c>
      <c r="N2087" s="814">
        <v>1</v>
      </c>
      <c r="O2087" s="818">
        <v>1</v>
      </c>
      <c r="P2087" s="817">
        <v>1392.75</v>
      </c>
      <c r="Q2087" s="819">
        <v>1</v>
      </c>
      <c r="R2087" s="814">
        <v>1</v>
      </c>
      <c r="S2087" s="819">
        <v>1</v>
      </c>
      <c r="T2087" s="818">
        <v>1</v>
      </c>
      <c r="U2087" s="820">
        <v>1</v>
      </c>
    </row>
    <row r="2088" spans="1:21" ht="14.45" customHeight="1" x14ac:dyDescent="0.2">
      <c r="A2088" s="813">
        <v>12</v>
      </c>
      <c r="B2088" s="814" t="s">
        <v>1740</v>
      </c>
      <c r="C2088" s="814" t="s">
        <v>1746</v>
      </c>
      <c r="D2088" s="815" t="s">
        <v>4046</v>
      </c>
      <c r="E2088" s="816" t="s">
        <v>1756</v>
      </c>
      <c r="F2088" s="814" t="s">
        <v>1741</v>
      </c>
      <c r="G2088" s="814" t="s">
        <v>1800</v>
      </c>
      <c r="H2088" s="814" t="s">
        <v>647</v>
      </c>
      <c r="I2088" s="814" t="s">
        <v>1591</v>
      </c>
      <c r="J2088" s="814" t="s">
        <v>1213</v>
      </c>
      <c r="K2088" s="814" t="s">
        <v>1592</v>
      </c>
      <c r="L2088" s="817">
        <v>154.36000000000001</v>
      </c>
      <c r="M2088" s="817">
        <v>308.72000000000003</v>
      </c>
      <c r="N2088" s="814">
        <v>2</v>
      </c>
      <c r="O2088" s="818">
        <v>1.5</v>
      </c>
      <c r="P2088" s="817">
        <v>308.72000000000003</v>
      </c>
      <c r="Q2088" s="819">
        <v>1</v>
      </c>
      <c r="R2088" s="814">
        <v>2</v>
      </c>
      <c r="S2088" s="819">
        <v>1</v>
      </c>
      <c r="T2088" s="818">
        <v>1.5</v>
      </c>
      <c r="U2088" s="820">
        <v>1</v>
      </c>
    </row>
    <row r="2089" spans="1:21" ht="14.45" customHeight="1" x14ac:dyDescent="0.2">
      <c r="A2089" s="813">
        <v>12</v>
      </c>
      <c r="B2089" s="814" t="s">
        <v>1740</v>
      </c>
      <c r="C2089" s="814" t="s">
        <v>1746</v>
      </c>
      <c r="D2089" s="815" t="s">
        <v>4046</v>
      </c>
      <c r="E2089" s="816" t="s">
        <v>1756</v>
      </c>
      <c r="F2089" s="814" t="s">
        <v>1743</v>
      </c>
      <c r="G2089" s="814" t="s">
        <v>1787</v>
      </c>
      <c r="H2089" s="814" t="s">
        <v>329</v>
      </c>
      <c r="I2089" s="814" t="s">
        <v>1788</v>
      </c>
      <c r="J2089" s="814" t="s">
        <v>1789</v>
      </c>
      <c r="K2089" s="814" t="s">
        <v>1790</v>
      </c>
      <c r="L2089" s="817">
        <v>168.55</v>
      </c>
      <c r="M2089" s="817">
        <v>842.75</v>
      </c>
      <c r="N2089" s="814">
        <v>5</v>
      </c>
      <c r="O2089" s="818">
        <v>1</v>
      </c>
      <c r="P2089" s="817">
        <v>842.75</v>
      </c>
      <c r="Q2089" s="819">
        <v>1</v>
      </c>
      <c r="R2089" s="814">
        <v>5</v>
      </c>
      <c r="S2089" s="819">
        <v>1</v>
      </c>
      <c r="T2089" s="818">
        <v>1</v>
      </c>
      <c r="U2089" s="820">
        <v>1</v>
      </c>
    </row>
    <row r="2090" spans="1:21" ht="14.45" customHeight="1" x14ac:dyDescent="0.2">
      <c r="A2090" s="813">
        <v>12</v>
      </c>
      <c r="B2090" s="814" t="s">
        <v>1740</v>
      </c>
      <c r="C2090" s="814" t="s">
        <v>1746</v>
      </c>
      <c r="D2090" s="815" t="s">
        <v>4046</v>
      </c>
      <c r="E2090" s="816" t="s">
        <v>1756</v>
      </c>
      <c r="F2090" s="814" t="s">
        <v>1743</v>
      </c>
      <c r="G2090" s="814" t="s">
        <v>1787</v>
      </c>
      <c r="H2090" s="814" t="s">
        <v>329</v>
      </c>
      <c r="I2090" s="814" t="s">
        <v>1826</v>
      </c>
      <c r="J2090" s="814" t="s">
        <v>1827</v>
      </c>
      <c r="K2090" s="814" t="s">
        <v>1828</v>
      </c>
      <c r="L2090" s="817">
        <v>146.71</v>
      </c>
      <c r="M2090" s="817">
        <v>146.71</v>
      </c>
      <c r="N2090" s="814">
        <v>1</v>
      </c>
      <c r="O2090" s="818">
        <v>1</v>
      </c>
      <c r="P2090" s="817"/>
      <c r="Q2090" s="819">
        <v>0</v>
      </c>
      <c r="R2090" s="814"/>
      <c r="S2090" s="819">
        <v>0</v>
      </c>
      <c r="T2090" s="818"/>
      <c r="U2090" s="820">
        <v>0</v>
      </c>
    </row>
    <row r="2091" spans="1:21" ht="14.45" customHeight="1" x14ac:dyDescent="0.2">
      <c r="A2091" s="813">
        <v>12</v>
      </c>
      <c r="B2091" s="814" t="s">
        <v>1740</v>
      </c>
      <c r="C2091" s="814" t="s">
        <v>1748</v>
      </c>
      <c r="D2091" s="815" t="s">
        <v>4047</v>
      </c>
      <c r="E2091" s="816" t="s">
        <v>1755</v>
      </c>
      <c r="F2091" s="814" t="s">
        <v>1741</v>
      </c>
      <c r="G2091" s="814" t="s">
        <v>1847</v>
      </c>
      <c r="H2091" s="814" t="s">
        <v>329</v>
      </c>
      <c r="I2091" s="814" t="s">
        <v>3867</v>
      </c>
      <c r="J2091" s="814" t="s">
        <v>1849</v>
      </c>
      <c r="K2091" s="814" t="s">
        <v>1850</v>
      </c>
      <c r="L2091" s="817">
        <v>36.270000000000003</v>
      </c>
      <c r="M2091" s="817">
        <v>72.540000000000006</v>
      </c>
      <c r="N2091" s="814">
        <v>2</v>
      </c>
      <c r="O2091" s="818">
        <v>1</v>
      </c>
      <c r="P2091" s="817"/>
      <c r="Q2091" s="819">
        <v>0</v>
      </c>
      <c r="R2091" s="814"/>
      <c r="S2091" s="819">
        <v>0</v>
      </c>
      <c r="T2091" s="818"/>
      <c r="U2091" s="820">
        <v>0</v>
      </c>
    </row>
    <row r="2092" spans="1:21" ht="14.45" customHeight="1" x14ac:dyDescent="0.2">
      <c r="A2092" s="813">
        <v>12</v>
      </c>
      <c r="B2092" s="814" t="s">
        <v>1740</v>
      </c>
      <c r="C2092" s="814" t="s">
        <v>1748</v>
      </c>
      <c r="D2092" s="815" t="s">
        <v>4047</v>
      </c>
      <c r="E2092" s="816" t="s">
        <v>1755</v>
      </c>
      <c r="F2092" s="814" t="s">
        <v>1741</v>
      </c>
      <c r="G2092" s="814" t="s">
        <v>1881</v>
      </c>
      <c r="H2092" s="814" t="s">
        <v>329</v>
      </c>
      <c r="I2092" s="814" t="s">
        <v>1884</v>
      </c>
      <c r="J2092" s="814" t="s">
        <v>1883</v>
      </c>
      <c r="K2092" s="814" t="s">
        <v>1885</v>
      </c>
      <c r="L2092" s="817">
        <v>84.21</v>
      </c>
      <c r="M2092" s="817">
        <v>252.63</v>
      </c>
      <c r="N2092" s="814">
        <v>3</v>
      </c>
      <c r="O2092" s="818">
        <v>1</v>
      </c>
      <c r="P2092" s="817"/>
      <c r="Q2092" s="819">
        <v>0</v>
      </c>
      <c r="R2092" s="814"/>
      <c r="S2092" s="819">
        <v>0</v>
      </c>
      <c r="T2092" s="818"/>
      <c r="U2092" s="820">
        <v>0</v>
      </c>
    </row>
    <row r="2093" spans="1:21" ht="14.45" customHeight="1" x14ac:dyDescent="0.2">
      <c r="A2093" s="813">
        <v>12</v>
      </c>
      <c r="B2093" s="814" t="s">
        <v>1740</v>
      </c>
      <c r="C2093" s="814" t="s">
        <v>1748</v>
      </c>
      <c r="D2093" s="815" t="s">
        <v>4047</v>
      </c>
      <c r="E2093" s="816" t="s">
        <v>1755</v>
      </c>
      <c r="F2093" s="814" t="s">
        <v>1741</v>
      </c>
      <c r="G2093" s="814" t="s">
        <v>1822</v>
      </c>
      <c r="H2093" s="814" t="s">
        <v>647</v>
      </c>
      <c r="I2093" s="814" t="s">
        <v>1601</v>
      </c>
      <c r="J2093" s="814" t="s">
        <v>1602</v>
      </c>
      <c r="K2093" s="814" t="s">
        <v>1603</v>
      </c>
      <c r="L2093" s="817">
        <v>168.41</v>
      </c>
      <c r="M2093" s="817">
        <v>842.05</v>
      </c>
      <c r="N2093" s="814">
        <v>5</v>
      </c>
      <c r="O2093" s="818">
        <v>5</v>
      </c>
      <c r="P2093" s="817">
        <v>505.23</v>
      </c>
      <c r="Q2093" s="819">
        <v>0.60000000000000009</v>
      </c>
      <c r="R2093" s="814">
        <v>3</v>
      </c>
      <c r="S2093" s="819">
        <v>0.6</v>
      </c>
      <c r="T2093" s="818">
        <v>3</v>
      </c>
      <c r="U2093" s="820">
        <v>0.6</v>
      </c>
    </row>
    <row r="2094" spans="1:21" ht="14.45" customHeight="1" x14ac:dyDescent="0.2">
      <c r="A2094" s="813">
        <v>12</v>
      </c>
      <c r="B2094" s="814" t="s">
        <v>1740</v>
      </c>
      <c r="C2094" s="814" t="s">
        <v>1748</v>
      </c>
      <c r="D2094" s="815" t="s">
        <v>4047</v>
      </c>
      <c r="E2094" s="816" t="s">
        <v>1755</v>
      </c>
      <c r="F2094" s="814" t="s">
        <v>1741</v>
      </c>
      <c r="G2094" s="814" t="s">
        <v>1822</v>
      </c>
      <c r="H2094" s="814" t="s">
        <v>647</v>
      </c>
      <c r="I2094" s="814" t="s">
        <v>1888</v>
      </c>
      <c r="J2094" s="814" t="s">
        <v>1602</v>
      </c>
      <c r="K2094" s="814" t="s">
        <v>1885</v>
      </c>
      <c r="L2094" s="817">
        <v>84.21</v>
      </c>
      <c r="M2094" s="817">
        <v>168.42</v>
      </c>
      <c r="N2094" s="814">
        <v>2</v>
      </c>
      <c r="O2094" s="818">
        <v>1.5</v>
      </c>
      <c r="P2094" s="817">
        <v>84.21</v>
      </c>
      <c r="Q2094" s="819">
        <v>0.5</v>
      </c>
      <c r="R2094" s="814">
        <v>1</v>
      </c>
      <c r="S2094" s="819">
        <v>0.5</v>
      </c>
      <c r="T2094" s="818">
        <v>0.5</v>
      </c>
      <c r="U2094" s="820">
        <v>0.33333333333333331</v>
      </c>
    </row>
    <row r="2095" spans="1:21" ht="14.45" customHeight="1" x14ac:dyDescent="0.2">
      <c r="A2095" s="813">
        <v>12</v>
      </c>
      <c r="B2095" s="814" t="s">
        <v>1740</v>
      </c>
      <c r="C2095" s="814" t="s">
        <v>1748</v>
      </c>
      <c r="D2095" s="815" t="s">
        <v>4047</v>
      </c>
      <c r="E2095" s="816" t="s">
        <v>1755</v>
      </c>
      <c r="F2095" s="814" t="s">
        <v>1741</v>
      </c>
      <c r="G2095" s="814" t="s">
        <v>1891</v>
      </c>
      <c r="H2095" s="814" t="s">
        <v>329</v>
      </c>
      <c r="I2095" s="814" t="s">
        <v>1892</v>
      </c>
      <c r="J2095" s="814" t="s">
        <v>1893</v>
      </c>
      <c r="K2095" s="814" t="s">
        <v>1603</v>
      </c>
      <c r="L2095" s="817">
        <v>78.33</v>
      </c>
      <c r="M2095" s="817">
        <v>1096.6199999999999</v>
      </c>
      <c r="N2095" s="814">
        <v>14</v>
      </c>
      <c r="O2095" s="818">
        <v>3</v>
      </c>
      <c r="P2095" s="817">
        <v>939.95999999999992</v>
      </c>
      <c r="Q2095" s="819">
        <v>0.85714285714285721</v>
      </c>
      <c r="R2095" s="814">
        <v>12</v>
      </c>
      <c r="S2095" s="819">
        <v>0.8571428571428571</v>
      </c>
      <c r="T2095" s="818">
        <v>2</v>
      </c>
      <c r="U2095" s="820">
        <v>0.66666666666666663</v>
      </c>
    </row>
    <row r="2096" spans="1:21" ht="14.45" customHeight="1" x14ac:dyDescent="0.2">
      <c r="A2096" s="813">
        <v>12</v>
      </c>
      <c r="B2096" s="814" t="s">
        <v>1740</v>
      </c>
      <c r="C2096" s="814" t="s">
        <v>1748</v>
      </c>
      <c r="D2096" s="815" t="s">
        <v>4047</v>
      </c>
      <c r="E2096" s="816" t="s">
        <v>1755</v>
      </c>
      <c r="F2096" s="814" t="s">
        <v>1741</v>
      </c>
      <c r="G2096" s="814" t="s">
        <v>1900</v>
      </c>
      <c r="H2096" s="814" t="s">
        <v>329</v>
      </c>
      <c r="I2096" s="814" t="s">
        <v>1904</v>
      </c>
      <c r="J2096" s="814" t="s">
        <v>1902</v>
      </c>
      <c r="K2096" s="814" t="s">
        <v>1905</v>
      </c>
      <c r="L2096" s="817">
        <v>1047.94</v>
      </c>
      <c r="M2096" s="817">
        <v>3143.82</v>
      </c>
      <c r="N2096" s="814">
        <v>3</v>
      </c>
      <c r="O2096" s="818">
        <v>0.5</v>
      </c>
      <c r="P2096" s="817">
        <v>3143.82</v>
      </c>
      <c r="Q2096" s="819">
        <v>1</v>
      </c>
      <c r="R2096" s="814">
        <v>3</v>
      </c>
      <c r="S2096" s="819">
        <v>1</v>
      </c>
      <c r="T2096" s="818">
        <v>0.5</v>
      </c>
      <c r="U2096" s="820">
        <v>1</v>
      </c>
    </row>
    <row r="2097" spans="1:21" ht="14.45" customHeight="1" x14ac:dyDescent="0.2">
      <c r="A2097" s="813">
        <v>12</v>
      </c>
      <c r="B2097" s="814" t="s">
        <v>1740</v>
      </c>
      <c r="C2097" s="814" t="s">
        <v>1748</v>
      </c>
      <c r="D2097" s="815" t="s">
        <v>4047</v>
      </c>
      <c r="E2097" s="816" t="s">
        <v>1755</v>
      </c>
      <c r="F2097" s="814" t="s">
        <v>1741</v>
      </c>
      <c r="G2097" s="814" t="s">
        <v>1844</v>
      </c>
      <c r="H2097" s="814" t="s">
        <v>329</v>
      </c>
      <c r="I2097" s="814" t="s">
        <v>1845</v>
      </c>
      <c r="J2097" s="814" t="s">
        <v>1846</v>
      </c>
      <c r="K2097" s="814" t="s">
        <v>816</v>
      </c>
      <c r="L2097" s="817">
        <v>35.25</v>
      </c>
      <c r="M2097" s="817">
        <v>35.25</v>
      </c>
      <c r="N2097" s="814">
        <v>1</v>
      </c>
      <c r="O2097" s="818">
        <v>1</v>
      </c>
      <c r="P2097" s="817"/>
      <c r="Q2097" s="819">
        <v>0</v>
      </c>
      <c r="R2097" s="814"/>
      <c r="S2097" s="819">
        <v>0</v>
      </c>
      <c r="T2097" s="818"/>
      <c r="U2097" s="820">
        <v>0</v>
      </c>
    </row>
    <row r="2098" spans="1:21" ht="14.45" customHeight="1" x14ac:dyDescent="0.2">
      <c r="A2098" s="813">
        <v>12</v>
      </c>
      <c r="B2098" s="814" t="s">
        <v>1740</v>
      </c>
      <c r="C2098" s="814" t="s">
        <v>1748</v>
      </c>
      <c r="D2098" s="815" t="s">
        <v>4047</v>
      </c>
      <c r="E2098" s="816" t="s">
        <v>1755</v>
      </c>
      <c r="F2098" s="814" t="s">
        <v>1741</v>
      </c>
      <c r="G2098" s="814" t="s">
        <v>1844</v>
      </c>
      <c r="H2098" s="814" t="s">
        <v>329</v>
      </c>
      <c r="I2098" s="814" t="s">
        <v>1913</v>
      </c>
      <c r="J2098" s="814" t="s">
        <v>1914</v>
      </c>
      <c r="K2098" s="814" t="s">
        <v>1915</v>
      </c>
      <c r="L2098" s="817">
        <v>46.99</v>
      </c>
      <c r="M2098" s="817">
        <v>93.98</v>
      </c>
      <c r="N2098" s="814">
        <v>2</v>
      </c>
      <c r="O2098" s="818">
        <v>2</v>
      </c>
      <c r="P2098" s="817">
        <v>93.98</v>
      </c>
      <c r="Q2098" s="819">
        <v>1</v>
      </c>
      <c r="R2098" s="814">
        <v>2</v>
      </c>
      <c r="S2098" s="819">
        <v>1</v>
      </c>
      <c r="T2098" s="818">
        <v>2</v>
      </c>
      <c r="U2098" s="820">
        <v>1</v>
      </c>
    </row>
    <row r="2099" spans="1:21" ht="14.45" customHeight="1" x14ac:dyDescent="0.2">
      <c r="A2099" s="813">
        <v>12</v>
      </c>
      <c r="B2099" s="814" t="s">
        <v>1740</v>
      </c>
      <c r="C2099" s="814" t="s">
        <v>1748</v>
      </c>
      <c r="D2099" s="815" t="s">
        <v>4047</v>
      </c>
      <c r="E2099" s="816" t="s">
        <v>1755</v>
      </c>
      <c r="F2099" s="814" t="s">
        <v>1741</v>
      </c>
      <c r="G2099" s="814" t="s">
        <v>1844</v>
      </c>
      <c r="H2099" s="814" t="s">
        <v>329</v>
      </c>
      <c r="I2099" s="814" t="s">
        <v>2685</v>
      </c>
      <c r="J2099" s="814" t="s">
        <v>1914</v>
      </c>
      <c r="K2099" s="814" t="s">
        <v>704</v>
      </c>
      <c r="L2099" s="817">
        <v>234.94</v>
      </c>
      <c r="M2099" s="817">
        <v>234.94</v>
      </c>
      <c r="N2099" s="814">
        <v>1</v>
      </c>
      <c r="O2099" s="818">
        <v>0.5</v>
      </c>
      <c r="P2099" s="817">
        <v>234.94</v>
      </c>
      <c r="Q2099" s="819">
        <v>1</v>
      </c>
      <c r="R2099" s="814">
        <v>1</v>
      </c>
      <c r="S2099" s="819">
        <v>1</v>
      </c>
      <c r="T2099" s="818">
        <v>0.5</v>
      </c>
      <c r="U2099" s="820">
        <v>1</v>
      </c>
    </row>
    <row r="2100" spans="1:21" ht="14.45" customHeight="1" x14ac:dyDescent="0.2">
      <c r="A2100" s="813">
        <v>12</v>
      </c>
      <c r="B2100" s="814" t="s">
        <v>1740</v>
      </c>
      <c r="C2100" s="814" t="s">
        <v>1748</v>
      </c>
      <c r="D2100" s="815" t="s">
        <v>4047</v>
      </c>
      <c r="E2100" s="816" t="s">
        <v>1755</v>
      </c>
      <c r="F2100" s="814" t="s">
        <v>1741</v>
      </c>
      <c r="G2100" s="814" t="s">
        <v>2770</v>
      </c>
      <c r="H2100" s="814" t="s">
        <v>329</v>
      </c>
      <c r="I2100" s="814" t="s">
        <v>2771</v>
      </c>
      <c r="J2100" s="814" t="s">
        <v>2772</v>
      </c>
      <c r="K2100" s="814" t="s">
        <v>2773</v>
      </c>
      <c r="L2100" s="817">
        <v>34.93</v>
      </c>
      <c r="M2100" s="817">
        <v>69.86</v>
      </c>
      <c r="N2100" s="814">
        <v>2</v>
      </c>
      <c r="O2100" s="818">
        <v>1</v>
      </c>
      <c r="P2100" s="817">
        <v>69.86</v>
      </c>
      <c r="Q2100" s="819">
        <v>1</v>
      </c>
      <c r="R2100" s="814">
        <v>2</v>
      </c>
      <c r="S2100" s="819">
        <v>1</v>
      </c>
      <c r="T2100" s="818">
        <v>1</v>
      </c>
      <c r="U2100" s="820">
        <v>1</v>
      </c>
    </row>
    <row r="2101" spans="1:21" ht="14.45" customHeight="1" x14ac:dyDescent="0.2">
      <c r="A2101" s="813">
        <v>12</v>
      </c>
      <c r="B2101" s="814" t="s">
        <v>1740</v>
      </c>
      <c r="C2101" s="814" t="s">
        <v>1748</v>
      </c>
      <c r="D2101" s="815" t="s">
        <v>4047</v>
      </c>
      <c r="E2101" s="816" t="s">
        <v>1755</v>
      </c>
      <c r="F2101" s="814" t="s">
        <v>1741</v>
      </c>
      <c r="G2101" s="814" t="s">
        <v>1935</v>
      </c>
      <c r="H2101" s="814" t="s">
        <v>329</v>
      </c>
      <c r="I2101" s="814" t="s">
        <v>1936</v>
      </c>
      <c r="J2101" s="814" t="s">
        <v>1937</v>
      </c>
      <c r="K2101" s="814" t="s">
        <v>1938</v>
      </c>
      <c r="L2101" s="817">
        <v>1740.47</v>
      </c>
      <c r="M2101" s="817">
        <v>1740.47</v>
      </c>
      <c r="N2101" s="814">
        <v>1</v>
      </c>
      <c r="O2101" s="818">
        <v>0.5</v>
      </c>
      <c r="P2101" s="817">
        <v>1740.47</v>
      </c>
      <c r="Q2101" s="819">
        <v>1</v>
      </c>
      <c r="R2101" s="814">
        <v>1</v>
      </c>
      <c r="S2101" s="819">
        <v>1</v>
      </c>
      <c r="T2101" s="818">
        <v>0.5</v>
      </c>
      <c r="U2101" s="820">
        <v>1</v>
      </c>
    </row>
    <row r="2102" spans="1:21" ht="14.45" customHeight="1" x14ac:dyDescent="0.2">
      <c r="A2102" s="813">
        <v>12</v>
      </c>
      <c r="B2102" s="814" t="s">
        <v>1740</v>
      </c>
      <c r="C2102" s="814" t="s">
        <v>1748</v>
      </c>
      <c r="D2102" s="815" t="s">
        <v>4047</v>
      </c>
      <c r="E2102" s="816" t="s">
        <v>1755</v>
      </c>
      <c r="F2102" s="814" t="s">
        <v>1741</v>
      </c>
      <c r="G2102" s="814" t="s">
        <v>1840</v>
      </c>
      <c r="H2102" s="814" t="s">
        <v>329</v>
      </c>
      <c r="I2102" s="814" t="s">
        <v>1841</v>
      </c>
      <c r="J2102" s="814" t="s">
        <v>1842</v>
      </c>
      <c r="K2102" s="814" t="s">
        <v>1843</v>
      </c>
      <c r="L2102" s="817">
        <v>91.78</v>
      </c>
      <c r="M2102" s="817">
        <v>275.34000000000003</v>
      </c>
      <c r="N2102" s="814">
        <v>3</v>
      </c>
      <c r="O2102" s="818">
        <v>2.5</v>
      </c>
      <c r="P2102" s="817">
        <v>275.34000000000003</v>
      </c>
      <c r="Q2102" s="819">
        <v>1</v>
      </c>
      <c r="R2102" s="814">
        <v>3</v>
      </c>
      <c r="S2102" s="819">
        <v>1</v>
      </c>
      <c r="T2102" s="818">
        <v>2.5</v>
      </c>
      <c r="U2102" s="820">
        <v>1</v>
      </c>
    </row>
    <row r="2103" spans="1:21" ht="14.45" customHeight="1" x14ac:dyDescent="0.2">
      <c r="A2103" s="813">
        <v>12</v>
      </c>
      <c r="B2103" s="814" t="s">
        <v>1740</v>
      </c>
      <c r="C2103" s="814" t="s">
        <v>1748</v>
      </c>
      <c r="D2103" s="815" t="s">
        <v>4047</v>
      </c>
      <c r="E2103" s="816" t="s">
        <v>1755</v>
      </c>
      <c r="F2103" s="814" t="s">
        <v>1741</v>
      </c>
      <c r="G2103" s="814" t="s">
        <v>1958</v>
      </c>
      <c r="H2103" s="814" t="s">
        <v>329</v>
      </c>
      <c r="I2103" s="814" t="s">
        <v>1959</v>
      </c>
      <c r="J2103" s="814" t="s">
        <v>1960</v>
      </c>
      <c r="K2103" s="814" t="s">
        <v>1016</v>
      </c>
      <c r="L2103" s="817">
        <v>163.54</v>
      </c>
      <c r="M2103" s="817">
        <v>327.08</v>
      </c>
      <c r="N2103" s="814">
        <v>2</v>
      </c>
      <c r="O2103" s="818">
        <v>2</v>
      </c>
      <c r="P2103" s="817">
        <v>327.08</v>
      </c>
      <c r="Q2103" s="819">
        <v>1</v>
      </c>
      <c r="R2103" s="814">
        <v>2</v>
      </c>
      <c r="S2103" s="819">
        <v>1</v>
      </c>
      <c r="T2103" s="818">
        <v>2</v>
      </c>
      <c r="U2103" s="820">
        <v>1</v>
      </c>
    </row>
    <row r="2104" spans="1:21" ht="14.45" customHeight="1" x14ac:dyDescent="0.2">
      <c r="A2104" s="813">
        <v>12</v>
      </c>
      <c r="B2104" s="814" t="s">
        <v>1740</v>
      </c>
      <c r="C2104" s="814" t="s">
        <v>1748</v>
      </c>
      <c r="D2104" s="815" t="s">
        <v>4047</v>
      </c>
      <c r="E2104" s="816" t="s">
        <v>1755</v>
      </c>
      <c r="F2104" s="814" t="s">
        <v>1741</v>
      </c>
      <c r="G2104" s="814" t="s">
        <v>1967</v>
      </c>
      <c r="H2104" s="814" t="s">
        <v>329</v>
      </c>
      <c r="I2104" s="814" t="s">
        <v>1968</v>
      </c>
      <c r="J2104" s="814" t="s">
        <v>1969</v>
      </c>
      <c r="K2104" s="814" t="s">
        <v>1970</v>
      </c>
      <c r="L2104" s="817">
        <v>69.59</v>
      </c>
      <c r="M2104" s="817">
        <v>69.59</v>
      </c>
      <c r="N2104" s="814">
        <v>1</v>
      </c>
      <c r="O2104" s="818">
        <v>0.5</v>
      </c>
      <c r="P2104" s="817">
        <v>69.59</v>
      </c>
      <c r="Q2104" s="819">
        <v>1</v>
      </c>
      <c r="R2104" s="814">
        <v>1</v>
      </c>
      <c r="S2104" s="819">
        <v>1</v>
      </c>
      <c r="T2104" s="818">
        <v>0.5</v>
      </c>
      <c r="U2104" s="820">
        <v>1</v>
      </c>
    </row>
    <row r="2105" spans="1:21" ht="14.45" customHeight="1" x14ac:dyDescent="0.2">
      <c r="A2105" s="813">
        <v>12</v>
      </c>
      <c r="B2105" s="814" t="s">
        <v>1740</v>
      </c>
      <c r="C2105" s="814" t="s">
        <v>1748</v>
      </c>
      <c r="D2105" s="815" t="s">
        <v>4047</v>
      </c>
      <c r="E2105" s="816" t="s">
        <v>1755</v>
      </c>
      <c r="F2105" s="814" t="s">
        <v>1741</v>
      </c>
      <c r="G2105" s="814" t="s">
        <v>1977</v>
      </c>
      <c r="H2105" s="814" t="s">
        <v>329</v>
      </c>
      <c r="I2105" s="814" t="s">
        <v>1980</v>
      </c>
      <c r="J2105" s="814" t="s">
        <v>1979</v>
      </c>
      <c r="K2105" s="814" t="s">
        <v>1981</v>
      </c>
      <c r="L2105" s="817">
        <v>35.25</v>
      </c>
      <c r="M2105" s="817">
        <v>35.25</v>
      </c>
      <c r="N2105" s="814">
        <v>1</v>
      </c>
      <c r="O2105" s="818">
        <v>0.5</v>
      </c>
      <c r="P2105" s="817">
        <v>35.25</v>
      </c>
      <c r="Q2105" s="819">
        <v>1</v>
      </c>
      <c r="R2105" s="814">
        <v>1</v>
      </c>
      <c r="S2105" s="819">
        <v>1</v>
      </c>
      <c r="T2105" s="818">
        <v>0.5</v>
      </c>
      <c r="U2105" s="820">
        <v>1</v>
      </c>
    </row>
    <row r="2106" spans="1:21" ht="14.45" customHeight="1" x14ac:dyDescent="0.2">
      <c r="A2106" s="813">
        <v>12</v>
      </c>
      <c r="B2106" s="814" t="s">
        <v>1740</v>
      </c>
      <c r="C2106" s="814" t="s">
        <v>1748</v>
      </c>
      <c r="D2106" s="815" t="s">
        <v>4047</v>
      </c>
      <c r="E2106" s="816" t="s">
        <v>1755</v>
      </c>
      <c r="F2106" s="814" t="s">
        <v>1741</v>
      </c>
      <c r="G2106" s="814" t="s">
        <v>1801</v>
      </c>
      <c r="H2106" s="814" t="s">
        <v>329</v>
      </c>
      <c r="I2106" s="814" t="s">
        <v>1802</v>
      </c>
      <c r="J2106" s="814" t="s">
        <v>1803</v>
      </c>
      <c r="K2106" s="814" t="s">
        <v>1804</v>
      </c>
      <c r="L2106" s="817">
        <v>174.59</v>
      </c>
      <c r="M2106" s="817">
        <v>2269.67</v>
      </c>
      <c r="N2106" s="814">
        <v>13</v>
      </c>
      <c r="O2106" s="818">
        <v>4.5</v>
      </c>
      <c r="P2106" s="817">
        <v>523.77</v>
      </c>
      <c r="Q2106" s="819">
        <v>0.23076923076923075</v>
      </c>
      <c r="R2106" s="814">
        <v>3</v>
      </c>
      <c r="S2106" s="819">
        <v>0.23076923076923078</v>
      </c>
      <c r="T2106" s="818">
        <v>0.5</v>
      </c>
      <c r="U2106" s="820">
        <v>0.1111111111111111</v>
      </c>
    </row>
    <row r="2107" spans="1:21" ht="14.45" customHeight="1" x14ac:dyDescent="0.2">
      <c r="A2107" s="813">
        <v>12</v>
      </c>
      <c r="B2107" s="814" t="s">
        <v>1740</v>
      </c>
      <c r="C2107" s="814" t="s">
        <v>1748</v>
      </c>
      <c r="D2107" s="815" t="s">
        <v>4047</v>
      </c>
      <c r="E2107" s="816" t="s">
        <v>1755</v>
      </c>
      <c r="F2107" s="814" t="s">
        <v>1741</v>
      </c>
      <c r="G2107" s="814" t="s">
        <v>1992</v>
      </c>
      <c r="H2107" s="814" t="s">
        <v>329</v>
      </c>
      <c r="I2107" s="814" t="s">
        <v>1993</v>
      </c>
      <c r="J2107" s="814" t="s">
        <v>1994</v>
      </c>
      <c r="K2107" s="814" t="s">
        <v>1995</v>
      </c>
      <c r="L2107" s="817">
        <v>78.33</v>
      </c>
      <c r="M2107" s="817">
        <v>78.33</v>
      </c>
      <c r="N2107" s="814">
        <v>1</v>
      </c>
      <c r="O2107" s="818">
        <v>1</v>
      </c>
      <c r="P2107" s="817"/>
      <c r="Q2107" s="819">
        <v>0</v>
      </c>
      <c r="R2107" s="814"/>
      <c r="S2107" s="819">
        <v>0</v>
      </c>
      <c r="T2107" s="818"/>
      <c r="U2107" s="820">
        <v>0</v>
      </c>
    </row>
    <row r="2108" spans="1:21" ht="14.45" customHeight="1" x14ac:dyDescent="0.2">
      <c r="A2108" s="813">
        <v>12</v>
      </c>
      <c r="B2108" s="814" t="s">
        <v>1740</v>
      </c>
      <c r="C2108" s="814" t="s">
        <v>1748</v>
      </c>
      <c r="D2108" s="815" t="s">
        <v>4047</v>
      </c>
      <c r="E2108" s="816" t="s">
        <v>1755</v>
      </c>
      <c r="F2108" s="814" t="s">
        <v>1741</v>
      </c>
      <c r="G2108" s="814" t="s">
        <v>1996</v>
      </c>
      <c r="H2108" s="814" t="s">
        <v>329</v>
      </c>
      <c r="I2108" s="814" t="s">
        <v>2785</v>
      </c>
      <c r="J2108" s="814" t="s">
        <v>1998</v>
      </c>
      <c r="K2108" s="814" t="s">
        <v>2786</v>
      </c>
      <c r="L2108" s="817">
        <v>27.37</v>
      </c>
      <c r="M2108" s="817">
        <v>27.37</v>
      </c>
      <c r="N2108" s="814">
        <v>1</v>
      </c>
      <c r="O2108" s="818">
        <v>0.5</v>
      </c>
      <c r="P2108" s="817">
        <v>27.37</v>
      </c>
      <c r="Q2108" s="819">
        <v>1</v>
      </c>
      <c r="R2108" s="814">
        <v>1</v>
      </c>
      <c r="S2108" s="819">
        <v>1</v>
      </c>
      <c r="T2108" s="818">
        <v>0.5</v>
      </c>
      <c r="U2108" s="820">
        <v>1</v>
      </c>
    </row>
    <row r="2109" spans="1:21" ht="14.45" customHeight="1" x14ac:dyDescent="0.2">
      <c r="A2109" s="813">
        <v>12</v>
      </c>
      <c r="B2109" s="814" t="s">
        <v>1740</v>
      </c>
      <c r="C2109" s="814" t="s">
        <v>1748</v>
      </c>
      <c r="D2109" s="815" t="s">
        <v>4047</v>
      </c>
      <c r="E2109" s="816" t="s">
        <v>1755</v>
      </c>
      <c r="F2109" s="814" t="s">
        <v>1741</v>
      </c>
      <c r="G2109" s="814" t="s">
        <v>1832</v>
      </c>
      <c r="H2109" s="814" t="s">
        <v>329</v>
      </c>
      <c r="I2109" s="814" t="s">
        <v>1833</v>
      </c>
      <c r="J2109" s="814" t="s">
        <v>652</v>
      </c>
      <c r="K2109" s="814" t="s">
        <v>1834</v>
      </c>
      <c r="L2109" s="817">
        <v>127.91</v>
      </c>
      <c r="M2109" s="817">
        <v>2814.02</v>
      </c>
      <c r="N2109" s="814">
        <v>22</v>
      </c>
      <c r="O2109" s="818">
        <v>19</v>
      </c>
      <c r="P2109" s="817">
        <v>1662.8300000000002</v>
      </c>
      <c r="Q2109" s="819">
        <v>0.59090909090909094</v>
      </c>
      <c r="R2109" s="814">
        <v>13</v>
      </c>
      <c r="S2109" s="819">
        <v>0.59090909090909094</v>
      </c>
      <c r="T2109" s="818">
        <v>11</v>
      </c>
      <c r="U2109" s="820">
        <v>0.57894736842105265</v>
      </c>
    </row>
    <row r="2110" spans="1:21" ht="14.45" customHeight="1" x14ac:dyDescent="0.2">
      <c r="A2110" s="813">
        <v>12</v>
      </c>
      <c r="B2110" s="814" t="s">
        <v>1740</v>
      </c>
      <c r="C2110" s="814" t="s">
        <v>1748</v>
      </c>
      <c r="D2110" s="815" t="s">
        <v>4047</v>
      </c>
      <c r="E2110" s="816" t="s">
        <v>1755</v>
      </c>
      <c r="F2110" s="814" t="s">
        <v>1741</v>
      </c>
      <c r="G2110" s="814" t="s">
        <v>1792</v>
      </c>
      <c r="H2110" s="814" t="s">
        <v>329</v>
      </c>
      <c r="I2110" s="814" t="s">
        <v>2012</v>
      </c>
      <c r="J2110" s="814" t="s">
        <v>2013</v>
      </c>
      <c r="K2110" s="814" t="s">
        <v>2014</v>
      </c>
      <c r="L2110" s="817">
        <v>290.08</v>
      </c>
      <c r="M2110" s="817">
        <v>2030.56</v>
      </c>
      <c r="N2110" s="814">
        <v>7</v>
      </c>
      <c r="O2110" s="818">
        <v>4</v>
      </c>
      <c r="P2110" s="817">
        <v>1740.48</v>
      </c>
      <c r="Q2110" s="819">
        <v>0.85714285714285721</v>
      </c>
      <c r="R2110" s="814">
        <v>6</v>
      </c>
      <c r="S2110" s="819">
        <v>0.8571428571428571</v>
      </c>
      <c r="T2110" s="818">
        <v>3</v>
      </c>
      <c r="U2110" s="820">
        <v>0.75</v>
      </c>
    </row>
    <row r="2111" spans="1:21" ht="14.45" customHeight="1" x14ac:dyDescent="0.2">
      <c r="A2111" s="813">
        <v>12</v>
      </c>
      <c r="B2111" s="814" t="s">
        <v>1740</v>
      </c>
      <c r="C2111" s="814" t="s">
        <v>1748</v>
      </c>
      <c r="D2111" s="815" t="s">
        <v>4047</v>
      </c>
      <c r="E2111" s="816" t="s">
        <v>1755</v>
      </c>
      <c r="F2111" s="814" t="s">
        <v>1741</v>
      </c>
      <c r="G2111" s="814" t="s">
        <v>1792</v>
      </c>
      <c r="H2111" s="814" t="s">
        <v>329</v>
      </c>
      <c r="I2111" s="814" t="s">
        <v>2017</v>
      </c>
      <c r="J2111" s="814" t="s">
        <v>2013</v>
      </c>
      <c r="K2111" s="814" t="s">
        <v>2018</v>
      </c>
      <c r="L2111" s="817">
        <v>435.12</v>
      </c>
      <c r="M2111" s="817">
        <v>3480.96</v>
      </c>
      <c r="N2111" s="814">
        <v>8</v>
      </c>
      <c r="O2111" s="818">
        <v>3.5</v>
      </c>
      <c r="P2111" s="817"/>
      <c r="Q2111" s="819">
        <v>0</v>
      </c>
      <c r="R2111" s="814"/>
      <c r="S2111" s="819">
        <v>0</v>
      </c>
      <c r="T2111" s="818"/>
      <c r="U2111" s="820">
        <v>0</v>
      </c>
    </row>
    <row r="2112" spans="1:21" ht="14.45" customHeight="1" x14ac:dyDescent="0.2">
      <c r="A2112" s="813">
        <v>12</v>
      </c>
      <c r="B2112" s="814" t="s">
        <v>1740</v>
      </c>
      <c r="C2112" s="814" t="s">
        <v>1748</v>
      </c>
      <c r="D2112" s="815" t="s">
        <v>4047</v>
      </c>
      <c r="E2112" s="816" t="s">
        <v>1755</v>
      </c>
      <c r="F2112" s="814" t="s">
        <v>1741</v>
      </c>
      <c r="G2112" s="814" t="s">
        <v>2023</v>
      </c>
      <c r="H2112" s="814" t="s">
        <v>329</v>
      </c>
      <c r="I2112" s="814" t="s">
        <v>2024</v>
      </c>
      <c r="J2112" s="814" t="s">
        <v>2025</v>
      </c>
      <c r="K2112" s="814" t="s">
        <v>2026</v>
      </c>
      <c r="L2112" s="817">
        <v>308.69</v>
      </c>
      <c r="M2112" s="817">
        <v>5247.73</v>
      </c>
      <c r="N2112" s="814">
        <v>17</v>
      </c>
      <c r="O2112" s="818">
        <v>10.5</v>
      </c>
      <c r="P2112" s="817">
        <v>4321.66</v>
      </c>
      <c r="Q2112" s="819">
        <v>0.82352941176470595</v>
      </c>
      <c r="R2112" s="814">
        <v>14</v>
      </c>
      <c r="S2112" s="819">
        <v>0.82352941176470584</v>
      </c>
      <c r="T2112" s="818">
        <v>8.5</v>
      </c>
      <c r="U2112" s="820">
        <v>0.80952380952380953</v>
      </c>
    </row>
    <row r="2113" spans="1:21" ht="14.45" customHeight="1" x14ac:dyDescent="0.2">
      <c r="A2113" s="813">
        <v>12</v>
      </c>
      <c r="B2113" s="814" t="s">
        <v>1740</v>
      </c>
      <c r="C2113" s="814" t="s">
        <v>1748</v>
      </c>
      <c r="D2113" s="815" t="s">
        <v>4047</v>
      </c>
      <c r="E2113" s="816" t="s">
        <v>1755</v>
      </c>
      <c r="F2113" s="814" t="s">
        <v>1741</v>
      </c>
      <c r="G2113" s="814" t="s">
        <v>2044</v>
      </c>
      <c r="H2113" s="814" t="s">
        <v>329</v>
      </c>
      <c r="I2113" s="814" t="s">
        <v>2045</v>
      </c>
      <c r="J2113" s="814" t="s">
        <v>1150</v>
      </c>
      <c r="K2113" s="814" t="s">
        <v>2046</v>
      </c>
      <c r="L2113" s="817">
        <v>140.97</v>
      </c>
      <c r="M2113" s="817">
        <v>140.97</v>
      </c>
      <c r="N2113" s="814">
        <v>1</v>
      </c>
      <c r="O2113" s="818">
        <v>1</v>
      </c>
      <c r="P2113" s="817"/>
      <c r="Q2113" s="819">
        <v>0</v>
      </c>
      <c r="R2113" s="814"/>
      <c r="S2113" s="819">
        <v>0</v>
      </c>
      <c r="T2113" s="818"/>
      <c r="U2113" s="820">
        <v>0</v>
      </c>
    </row>
    <row r="2114" spans="1:21" ht="14.45" customHeight="1" x14ac:dyDescent="0.2">
      <c r="A2114" s="813">
        <v>12</v>
      </c>
      <c r="B2114" s="814" t="s">
        <v>1740</v>
      </c>
      <c r="C2114" s="814" t="s">
        <v>1748</v>
      </c>
      <c r="D2114" s="815" t="s">
        <v>4047</v>
      </c>
      <c r="E2114" s="816" t="s">
        <v>1755</v>
      </c>
      <c r="F2114" s="814" t="s">
        <v>1741</v>
      </c>
      <c r="G2114" s="814" t="s">
        <v>2047</v>
      </c>
      <c r="H2114" s="814" t="s">
        <v>329</v>
      </c>
      <c r="I2114" s="814" t="s">
        <v>2048</v>
      </c>
      <c r="J2114" s="814" t="s">
        <v>2049</v>
      </c>
      <c r="K2114" s="814" t="s">
        <v>640</v>
      </c>
      <c r="L2114" s="817">
        <v>1036</v>
      </c>
      <c r="M2114" s="817">
        <v>7252</v>
      </c>
      <c r="N2114" s="814">
        <v>7</v>
      </c>
      <c r="O2114" s="818">
        <v>6</v>
      </c>
      <c r="P2114" s="817">
        <v>7252</v>
      </c>
      <c r="Q2114" s="819">
        <v>1</v>
      </c>
      <c r="R2114" s="814">
        <v>7</v>
      </c>
      <c r="S2114" s="819">
        <v>1</v>
      </c>
      <c r="T2114" s="818">
        <v>6</v>
      </c>
      <c r="U2114" s="820">
        <v>1</v>
      </c>
    </row>
    <row r="2115" spans="1:21" ht="14.45" customHeight="1" x14ac:dyDescent="0.2">
      <c r="A2115" s="813">
        <v>12</v>
      </c>
      <c r="B2115" s="814" t="s">
        <v>1740</v>
      </c>
      <c r="C2115" s="814" t="s">
        <v>1748</v>
      </c>
      <c r="D2115" s="815" t="s">
        <v>4047</v>
      </c>
      <c r="E2115" s="816" t="s">
        <v>1755</v>
      </c>
      <c r="F2115" s="814" t="s">
        <v>1741</v>
      </c>
      <c r="G2115" s="814" t="s">
        <v>1796</v>
      </c>
      <c r="H2115" s="814" t="s">
        <v>329</v>
      </c>
      <c r="I2115" s="814" t="s">
        <v>1805</v>
      </c>
      <c r="J2115" s="814" t="s">
        <v>1272</v>
      </c>
      <c r="K2115" s="814" t="s">
        <v>1806</v>
      </c>
      <c r="L2115" s="817">
        <v>0</v>
      </c>
      <c r="M2115" s="817">
        <v>0</v>
      </c>
      <c r="N2115" s="814">
        <v>12</v>
      </c>
      <c r="O2115" s="818">
        <v>8.5</v>
      </c>
      <c r="P2115" s="817">
        <v>0</v>
      </c>
      <c r="Q2115" s="819"/>
      <c r="R2115" s="814">
        <v>7</v>
      </c>
      <c r="S2115" s="819">
        <v>0.58333333333333337</v>
      </c>
      <c r="T2115" s="818">
        <v>4</v>
      </c>
      <c r="U2115" s="820">
        <v>0.47058823529411764</v>
      </c>
    </row>
    <row r="2116" spans="1:21" ht="14.45" customHeight="1" x14ac:dyDescent="0.2">
      <c r="A2116" s="813">
        <v>12</v>
      </c>
      <c r="B2116" s="814" t="s">
        <v>1740</v>
      </c>
      <c r="C2116" s="814" t="s">
        <v>1748</v>
      </c>
      <c r="D2116" s="815" t="s">
        <v>4047</v>
      </c>
      <c r="E2116" s="816" t="s">
        <v>1755</v>
      </c>
      <c r="F2116" s="814" t="s">
        <v>1741</v>
      </c>
      <c r="G2116" s="814" t="s">
        <v>1796</v>
      </c>
      <c r="H2116" s="814" t="s">
        <v>329</v>
      </c>
      <c r="I2116" s="814" t="s">
        <v>1805</v>
      </c>
      <c r="J2116" s="814" t="s">
        <v>1272</v>
      </c>
      <c r="K2116" s="814" t="s">
        <v>1806</v>
      </c>
      <c r="L2116" s="817">
        <v>42.54</v>
      </c>
      <c r="M2116" s="817">
        <v>85.08</v>
      </c>
      <c r="N2116" s="814">
        <v>2</v>
      </c>
      <c r="O2116" s="818">
        <v>1.5</v>
      </c>
      <c r="P2116" s="817">
        <v>42.54</v>
      </c>
      <c r="Q2116" s="819">
        <v>0.5</v>
      </c>
      <c r="R2116" s="814">
        <v>1</v>
      </c>
      <c r="S2116" s="819">
        <v>0.5</v>
      </c>
      <c r="T2116" s="818">
        <v>1</v>
      </c>
      <c r="U2116" s="820">
        <v>0.66666666666666663</v>
      </c>
    </row>
    <row r="2117" spans="1:21" ht="14.45" customHeight="1" x14ac:dyDescent="0.2">
      <c r="A2117" s="813">
        <v>12</v>
      </c>
      <c r="B2117" s="814" t="s">
        <v>1740</v>
      </c>
      <c r="C2117" s="814" t="s">
        <v>1748</v>
      </c>
      <c r="D2117" s="815" t="s">
        <v>4047</v>
      </c>
      <c r="E2117" s="816" t="s">
        <v>1755</v>
      </c>
      <c r="F2117" s="814" t="s">
        <v>1741</v>
      </c>
      <c r="G2117" s="814" t="s">
        <v>1796</v>
      </c>
      <c r="H2117" s="814" t="s">
        <v>329</v>
      </c>
      <c r="I2117" s="814" t="s">
        <v>2055</v>
      </c>
      <c r="J2117" s="814" t="s">
        <v>2056</v>
      </c>
      <c r="K2117" s="814" t="s">
        <v>2057</v>
      </c>
      <c r="L2117" s="817">
        <v>33.44</v>
      </c>
      <c r="M2117" s="817">
        <v>33.44</v>
      </c>
      <c r="N2117" s="814">
        <v>1</v>
      </c>
      <c r="O2117" s="818">
        <v>1</v>
      </c>
      <c r="P2117" s="817"/>
      <c r="Q2117" s="819">
        <v>0</v>
      </c>
      <c r="R2117" s="814"/>
      <c r="S2117" s="819">
        <v>0</v>
      </c>
      <c r="T2117" s="818"/>
      <c r="U2117" s="820">
        <v>0</v>
      </c>
    </row>
    <row r="2118" spans="1:21" ht="14.45" customHeight="1" x14ac:dyDescent="0.2">
      <c r="A2118" s="813">
        <v>12</v>
      </c>
      <c r="B2118" s="814" t="s">
        <v>1740</v>
      </c>
      <c r="C2118" s="814" t="s">
        <v>1748</v>
      </c>
      <c r="D2118" s="815" t="s">
        <v>4047</v>
      </c>
      <c r="E2118" s="816" t="s">
        <v>1755</v>
      </c>
      <c r="F2118" s="814" t="s">
        <v>1741</v>
      </c>
      <c r="G2118" s="814" t="s">
        <v>2063</v>
      </c>
      <c r="H2118" s="814" t="s">
        <v>329</v>
      </c>
      <c r="I2118" s="814" t="s">
        <v>2064</v>
      </c>
      <c r="J2118" s="814" t="s">
        <v>2065</v>
      </c>
      <c r="K2118" s="814" t="s">
        <v>2066</v>
      </c>
      <c r="L2118" s="817">
        <v>149.55000000000001</v>
      </c>
      <c r="M2118" s="817">
        <v>299.10000000000002</v>
      </c>
      <c r="N2118" s="814">
        <v>2</v>
      </c>
      <c r="O2118" s="818">
        <v>2</v>
      </c>
      <c r="P2118" s="817">
        <v>149.55000000000001</v>
      </c>
      <c r="Q2118" s="819">
        <v>0.5</v>
      </c>
      <c r="R2118" s="814">
        <v>1</v>
      </c>
      <c r="S2118" s="819">
        <v>0.5</v>
      </c>
      <c r="T2118" s="818">
        <v>1</v>
      </c>
      <c r="U2118" s="820">
        <v>0.5</v>
      </c>
    </row>
    <row r="2119" spans="1:21" ht="14.45" customHeight="1" x14ac:dyDescent="0.2">
      <c r="A2119" s="813">
        <v>12</v>
      </c>
      <c r="B2119" s="814" t="s">
        <v>1740</v>
      </c>
      <c r="C2119" s="814" t="s">
        <v>1748</v>
      </c>
      <c r="D2119" s="815" t="s">
        <v>4047</v>
      </c>
      <c r="E2119" s="816" t="s">
        <v>1755</v>
      </c>
      <c r="F2119" s="814" t="s">
        <v>1741</v>
      </c>
      <c r="G2119" s="814" t="s">
        <v>2063</v>
      </c>
      <c r="H2119" s="814" t="s">
        <v>647</v>
      </c>
      <c r="I2119" s="814" t="s">
        <v>2067</v>
      </c>
      <c r="J2119" s="814" t="s">
        <v>819</v>
      </c>
      <c r="K2119" s="814" t="s">
        <v>2068</v>
      </c>
      <c r="L2119" s="817">
        <v>134.61000000000001</v>
      </c>
      <c r="M2119" s="817">
        <v>134.61000000000001</v>
      </c>
      <c r="N2119" s="814">
        <v>1</v>
      </c>
      <c r="O2119" s="818">
        <v>1</v>
      </c>
      <c r="P2119" s="817"/>
      <c r="Q2119" s="819">
        <v>0</v>
      </c>
      <c r="R2119" s="814"/>
      <c r="S2119" s="819">
        <v>0</v>
      </c>
      <c r="T2119" s="818"/>
      <c r="U2119" s="820">
        <v>0</v>
      </c>
    </row>
    <row r="2120" spans="1:21" ht="14.45" customHeight="1" x14ac:dyDescent="0.2">
      <c r="A2120" s="813">
        <v>12</v>
      </c>
      <c r="B2120" s="814" t="s">
        <v>1740</v>
      </c>
      <c r="C2120" s="814" t="s">
        <v>1748</v>
      </c>
      <c r="D2120" s="815" t="s">
        <v>4047</v>
      </c>
      <c r="E2120" s="816" t="s">
        <v>1755</v>
      </c>
      <c r="F2120" s="814" t="s">
        <v>1741</v>
      </c>
      <c r="G2120" s="814" t="s">
        <v>2075</v>
      </c>
      <c r="H2120" s="814" t="s">
        <v>329</v>
      </c>
      <c r="I2120" s="814" t="s">
        <v>2076</v>
      </c>
      <c r="J2120" s="814" t="s">
        <v>2077</v>
      </c>
      <c r="K2120" s="814" t="s">
        <v>2078</v>
      </c>
      <c r="L2120" s="817">
        <v>263.68</v>
      </c>
      <c r="M2120" s="817">
        <v>263.68</v>
      </c>
      <c r="N2120" s="814">
        <v>1</v>
      </c>
      <c r="O2120" s="818">
        <v>1</v>
      </c>
      <c r="P2120" s="817"/>
      <c r="Q2120" s="819">
        <v>0</v>
      </c>
      <c r="R2120" s="814"/>
      <c r="S2120" s="819">
        <v>0</v>
      </c>
      <c r="T2120" s="818"/>
      <c r="U2120" s="820">
        <v>0</v>
      </c>
    </row>
    <row r="2121" spans="1:21" ht="14.45" customHeight="1" x14ac:dyDescent="0.2">
      <c r="A2121" s="813">
        <v>12</v>
      </c>
      <c r="B2121" s="814" t="s">
        <v>1740</v>
      </c>
      <c r="C2121" s="814" t="s">
        <v>1748</v>
      </c>
      <c r="D2121" s="815" t="s">
        <v>4047</v>
      </c>
      <c r="E2121" s="816" t="s">
        <v>1755</v>
      </c>
      <c r="F2121" s="814" t="s">
        <v>1741</v>
      </c>
      <c r="G2121" s="814" t="s">
        <v>2079</v>
      </c>
      <c r="H2121" s="814" t="s">
        <v>329</v>
      </c>
      <c r="I2121" s="814" t="s">
        <v>2080</v>
      </c>
      <c r="J2121" s="814" t="s">
        <v>2081</v>
      </c>
      <c r="K2121" s="814" t="s">
        <v>2082</v>
      </c>
      <c r="L2121" s="817">
        <v>224.69</v>
      </c>
      <c r="M2121" s="817">
        <v>449.38</v>
      </c>
      <c r="N2121" s="814">
        <v>2</v>
      </c>
      <c r="O2121" s="818">
        <v>0.5</v>
      </c>
      <c r="P2121" s="817"/>
      <c r="Q2121" s="819">
        <v>0</v>
      </c>
      <c r="R2121" s="814"/>
      <c r="S2121" s="819">
        <v>0</v>
      </c>
      <c r="T2121" s="818"/>
      <c r="U2121" s="820">
        <v>0</v>
      </c>
    </row>
    <row r="2122" spans="1:21" ht="14.45" customHeight="1" x14ac:dyDescent="0.2">
      <c r="A2122" s="813">
        <v>12</v>
      </c>
      <c r="B2122" s="814" t="s">
        <v>1740</v>
      </c>
      <c r="C2122" s="814" t="s">
        <v>1748</v>
      </c>
      <c r="D2122" s="815" t="s">
        <v>4047</v>
      </c>
      <c r="E2122" s="816" t="s">
        <v>1755</v>
      </c>
      <c r="F2122" s="814" t="s">
        <v>1741</v>
      </c>
      <c r="G2122" s="814" t="s">
        <v>2079</v>
      </c>
      <c r="H2122" s="814" t="s">
        <v>329</v>
      </c>
      <c r="I2122" s="814" t="s">
        <v>2083</v>
      </c>
      <c r="J2122" s="814" t="s">
        <v>2081</v>
      </c>
      <c r="K2122" s="814" t="s">
        <v>2084</v>
      </c>
      <c r="L2122" s="817">
        <v>112.35</v>
      </c>
      <c r="M2122" s="817">
        <v>224.7</v>
      </c>
      <c r="N2122" s="814">
        <v>2</v>
      </c>
      <c r="O2122" s="818">
        <v>1</v>
      </c>
      <c r="P2122" s="817"/>
      <c r="Q2122" s="819">
        <v>0</v>
      </c>
      <c r="R2122" s="814"/>
      <c r="S2122" s="819">
        <v>0</v>
      </c>
      <c r="T2122" s="818"/>
      <c r="U2122" s="820">
        <v>0</v>
      </c>
    </row>
    <row r="2123" spans="1:21" ht="14.45" customHeight="1" x14ac:dyDescent="0.2">
      <c r="A2123" s="813">
        <v>12</v>
      </c>
      <c r="B2123" s="814" t="s">
        <v>1740</v>
      </c>
      <c r="C2123" s="814" t="s">
        <v>1748</v>
      </c>
      <c r="D2123" s="815" t="s">
        <v>4047</v>
      </c>
      <c r="E2123" s="816" t="s">
        <v>1755</v>
      </c>
      <c r="F2123" s="814" t="s">
        <v>1741</v>
      </c>
      <c r="G2123" s="814" t="s">
        <v>3703</v>
      </c>
      <c r="H2123" s="814" t="s">
        <v>329</v>
      </c>
      <c r="I2123" s="814" t="s">
        <v>3868</v>
      </c>
      <c r="J2123" s="814" t="s">
        <v>3705</v>
      </c>
      <c r="K2123" s="814" t="s">
        <v>3869</v>
      </c>
      <c r="L2123" s="817">
        <v>544.38</v>
      </c>
      <c r="M2123" s="817">
        <v>544.38</v>
      </c>
      <c r="N2123" s="814">
        <v>1</v>
      </c>
      <c r="O2123" s="818">
        <v>1</v>
      </c>
      <c r="P2123" s="817"/>
      <c r="Q2123" s="819">
        <v>0</v>
      </c>
      <c r="R2123" s="814"/>
      <c r="S2123" s="819">
        <v>0</v>
      </c>
      <c r="T2123" s="818"/>
      <c r="U2123" s="820">
        <v>0</v>
      </c>
    </row>
    <row r="2124" spans="1:21" ht="14.45" customHeight="1" x14ac:dyDescent="0.2">
      <c r="A2124" s="813">
        <v>12</v>
      </c>
      <c r="B2124" s="814" t="s">
        <v>1740</v>
      </c>
      <c r="C2124" s="814" t="s">
        <v>1748</v>
      </c>
      <c r="D2124" s="815" t="s">
        <v>4047</v>
      </c>
      <c r="E2124" s="816" t="s">
        <v>1755</v>
      </c>
      <c r="F2124" s="814" t="s">
        <v>1741</v>
      </c>
      <c r="G2124" s="814" t="s">
        <v>1800</v>
      </c>
      <c r="H2124" s="814" t="s">
        <v>647</v>
      </c>
      <c r="I2124" s="814" t="s">
        <v>1591</v>
      </c>
      <c r="J2124" s="814" t="s">
        <v>1213</v>
      </c>
      <c r="K2124" s="814" t="s">
        <v>1592</v>
      </c>
      <c r="L2124" s="817">
        <v>154.36000000000001</v>
      </c>
      <c r="M2124" s="817">
        <v>308.72000000000003</v>
      </c>
      <c r="N2124" s="814">
        <v>2</v>
      </c>
      <c r="O2124" s="818">
        <v>2</v>
      </c>
      <c r="P2124" s="817">
        <v>308.72000000000003</v>
      </c>
      <c r="Q2124" s="819">
        <v>1</v>
      </c>
      <c r="R2124" s="814">
        <v>2</v>
      </c>
      <c r="S2124" s="819">
        <v>1</v>
      </c>
      <c r="T2124" s="818">
        <v>2</v>
      </c>
      <c r="U2124" s="820">
        <v>1</v>
      </c>
    </row>
    <row r="2125" spans="1:21" ht="14.45" customHeight="1" x14ac:dyDescent="0.2">
      <c r="A2125" s="813">
        <v>12</v>
      </c>
      <c r="B2125" s="814" t="s">
        <v>1740</v>
      </c>
      <c r="C2125" s="814" t="s">
        <v>1748</v>
      </c>
      <c r="D2125" s="815" t="s">
        <v>4047</v>
      </c>
      <c r="E2125" s="816" t="s">
        <v>1755</v>
      </c>
      <c r="F2125" s="814" t="s">
        <v>1741</v>
      </c>
      <c r="G2125" s="814" t="s">
        <v>1800</v>
      </c>
      <c r="H2125" s="814" t="s">
        <v>647</v>
      </c>
      <c r="I2125" s="814" t="s">
        <v>1593</v>
      </c>
      <c r="J2125" s="814" t="s">
        <v>1594</v>
      </c>
      <c r="K2125" s="814" t="s">
        <v>1595</v>
      </c>
      <c r="L2125" s="817">
        <v>149.52000000000001</v>
      </c>
      <c r="M2125" s="817">
        <v>149.52000000000001</v>
      </c>
      <c r="N2125" s="814">
        <v>1</v>
      </c>
      <c r="O2125" s="818">
        <v>1</v>
      </c>
      <c r="P2125" s="817"/>
      <c r="Q2125" s="819">
        <v>0</v>
      </c>
      <c r="R2125" s="814"/>
      <c r="S2125" s="819">
        <v>0</v>
      </c>
      <c r="T2125" s="818"/>
      <c r="U2125" s="820">
        <v>0</v>
      </c>
    </row>
    <row r="2126" spans="1:21" ht="14.45" customHeight="1" x14ac:dyDescent="0.2">
      <c r="A2126" s="813">
        <v>12</v>
      </c>
      <c r="B2126" s="814" t="s">
        <v>1740</v>
      </c>
      <c r="C2126" s="814" t="s">
        <v>1748</v>
      </c>
      <c r="D2126" s="815" t="s">
        <v>4047</v>
      </c>
      <c r="E2126" s="816" t="s">
        <v>1755</v>
      </c>
      <c r="F2126" s="814" t="s">
        <v>1741</v>
      </c>
      <c r="G2126" s="814" t="s">
        <v>1800</v>
      </c>
      <c r="H2126" s="814" t="s">
        <v>329</v>
      </c>
      <c r="I2126" s="814" t="s">
        <v>1811</v>
      </c>
      <c r="J2126" s="814" t="s">
        <v>1213</v>
      </c>
      <c r="K2126" s="814" t="s">
        <v>1812</v>
      </c>
      <c r="L2126" s="817">
        <v>225.06</v>
      </c>
      <c r="M2126" s="817">
        <v>450.12</v>
      </c>
      <c r="N2126" s="814">
        <v>2</v>
      </c>
      <c r="O2126" s="818">
        <v>2</v>
      </c>
      <c r="P2126" s="817">
        <v>450.12</v>
      </c>
      <c r="Q2126" s="819">
        <v>1</v>
      </c>
      <c r="R2126" s="814">
        <v>2</v>
      </c>
      <c r="S2126" s="819">
        <v>1</v>
      </c>
      <c r="T2126" s="818">
        <v>2</v>
      </c>
      <c r="U2126" s="820">
        <v>1</v>
      </c>
    </row>
    <row r="2127" spans="1:21" ht="14.45" customHeight="1" x14ac:dyDescent="0.2">
      <c r="A2127" s="813">
        <v>12</v>
      </c>
      <c r="B2127" s="814" t="s">
        <v>1740</v>
      </c>
      <c r="C2127" s="814" t="s">
        <v>1748</v>
      </c>
      <c r="D2127" s="815" t="s">
        <v>4047</v>
      </c>
      <c r="E2127" s="816" t="s">
        <v>1755</v>
      </c>
      <c r="F2127" s="814" t="s">
        <v>1741</v>
      </c>
      <c r="G2127" s="814" t="s">
        <v>2123</v>
      </c>
      <c r="H2127" s="814" t="s">
        <v>329</v>
      </c>
      <c r="I2127" s="814" t="s">
        <v>2124</v>
      </c>
      <c r="J2127" s="814" t="s">
        <v>2125</v>
      </c>
      <c r="K2127" s="814" t="s">
        <v>2126</v>
      </c>
      <c r="L2127" s="817">
        <v>144.38999999999999</v>
      </c>
      <c r="M2127" s="817">
        <v>144.38999999999999</v>
      </c>
      <c r="N2127" s="814">
        <v>1</v>
      </c>
      <c r="O2127" s="818">
        <v>1</v>
      </c>
      <c r="P2127" s="817"/>
      <c r="Q2127" s="819">
        <v>0</v>
      </c>
      <c r="R2127" s="814"/>
      <c r="S2127" s="819">
        <v>0</v>
      </c>
      <c r="T2127" s="818"/>
      <c r="U2127" s="820">
        <v>0</v>
      </c>
    </row>
    <row r="2128" spans="1:21" ht="14.45" customHeight="1" x14ac:dyDescent="0.2">
      <c r="A2128" s="813">
        <v>12</v>
      </c>
      <c r="B2128" s="814" t="s">
        <v>1740</v>
      </c>
      <c r="C2128" s="814" t="s">
        <v>1748</v>
      </c>
      <c r="D2128" s="815" t="s">
        <v>4047</v>
      </c>
      <c r="E2128" s="816" t="s">
        <v>1755</v>
      </c>
      <c r="F2128" s="814" t="s">
        <v>1743</v>
      </c>
      <c r="G2128" s="814" t="s">
        <v>1787</v>
      </c>
      <c r="H2128" s="814" t="s">
        <v>329</v>
      </c>
      <c r="I2128" s="814" t="s">
        <v>1788</v>
      </c>
      <c r="J2128" s="814" t="s">
        <v>1789</v>
      </c>
      <c r="K2128" s="814" t="s">
        <v>1790</v>
      </c>
      <c r="L2128" s="817">
        <v>168.55</v>
      </c>
      <c r="M2128" s="817">
        <v>3708.1000000000004</v>
      </c>
      <c r="N2128" s="814">
        <v>22</v>
      </c>
      <c r="O2128" s="818">
        <v>1</v>
      </c>
      <c r="P2128" s="817"/>
      <c r="Q2128" s="819">
        <v>0</v>
      </c>
      <c r="R2128" s="814"/>
      <c r="S2128" s="819">
        <v>0</v>
      </c>
      <c r="T2128" s="818"/>
      <c r="U2128" s="820">
        <v>0</v>
      </c>
    </row>
    <row r="2129" spans="1:21" ht="14.45" customHeight="1" x14ac:dyDescent="0.2">
      <c r="A2129" s="813">
        <v>12</v>
      </c>
      <c r="B2129" s="814" t="s">
        <v>1740</v>
      </c>
      <c r="C2129" s="814" t="s">
        <v>1748</v>
      </c>
      <c r="D2129" s="815" t="s">
        <v>4047</v>
      </c>
      <c r="E2129" s="816" t="s">
        <v>1755</v>
      </c>
      <c r="F2129" s="814" t="s">
        <v>1743</v>
      </c>
      <c r="G2129" s="814" t="s">
        <v>1787</v>
      </c>
      <c r="H2129" s="814" t="s">
        <v>329</v>
      </c>
      <c r="I2129" s="814" t="s">
        <v>2132</v>
      </c>
      <c r="J2129" s="814" t="s">
        <v>2133</v>
      </c>
      <c r="K2129" s="814" t="s">
        <v>2134</v>
      </c>
      <c r="L2129" s="817">
        <v>99.84</v>
      </c>
      <c r="M2129" s="817">
        <v>2196.48</v>
      </c>
      <c r="N2129" s="814">
        <v>22</v>
      </c>
      <c r="O2129" s="818">
        <v>1</v>
      </c>
      <c r="P2129" s="817"/>
      <c r="Q2129" s="819">
        <v>0</v>
      </c>
      <c r="R2129" s="814"/>
      <c r="S2129" s="819">
        <v>0</v>
      </c>
      <c r="T2129" s="818"/>
      <c r="U2129" s="820">
        <v>0</v>
      </c>
    </row>
    <row r="2130" spans="1:21" ht="14.45" customHeight="1" x14ac:dyDescent="0.2">
      <c r="A2130" s="813">
        <v>12</v>
      </c>
      <c r="B2130" s="814" t="s">
        <v>1740</v>
      </c>
      <c r="C2130" s="814" t="s">
        <v>1748</v>
      </c>
      <c r="D2130" s="815" t="s">
        <v>4047</v>
      </c>
      <c r="E2130" s="816" t="s">
        <v>1755</v>
      </c>
      <c r="F2130" s="814" t="s">
        <v>1743</v>
      </c>
      <c r="G2130" s="814" t="s">
        <v>1787</v>
      </c>
      <c r="H2130" s="814" t="s">
        <v>329</v>
      </c>
      <c r="I2130" s="814" t="s">
        <v>1816</v>
      </c>
      <c r="J2130" s="814" t="s">
        <v>1817</v>
      </c>
      <c r="K2130" s="814" t="s">
        <v>1818</v>
      </c>
      <c r="L2130" s="817">
        <v>494.5</v>
      </c>
      <c r="M2130" s="817">
        <v>1483.5</v>
      </c>
      <c r="N2130" s="814">
        <v>3</v>
      </c>
      <c r="O2130" s="818">
        <v>1</v>
      </c>
      <c r="P2130" s="817"/>
      <c r="Q2130" s="819">
        <v>0</v>
      </c>
      <c r="R2130" s="814"/>
      <c r="S2130" s="819">
        <v>0</v>
      </c>
      <c r="T2130" s="818"/>
      <c r="U2130" s="820">
        <v>0</v>
      </c>
    </row>
    <row r="2131" spans="1:21" ht="14.45" customHeight="1" x14ac:dyDescent="0.2">
      <c r="A2131" s="813">
        <v>12</v>
      </c>
      <c r="B2131" s="814" t="s">
        <v>1740</v>
      </c>
      <c r="C2131" s="814" t="s">
        <v>1748</v>
      </c>
      <c r="D2131" s="815" t="s">
        <v>4047</v>
      </c>
      <c r="E2131" s="816" t="s">
        <v>1755</v>
      </c>
      <c r="F2131" s="814" t="s">
        <v>1743</v>
      </c>
      <c r="G2131" s="814" t="s">
        <v>1787</v>
      </c>
      <c r="H2131" s="814" t="s">
        <v>329</v>
      </c>
      <c r="I2131" s="814" t="s">
        <v>2171</v>
      </c>
      <c r="J2131" s="814" t="s">
        <v>2167</v>
      </c>
      <c r="K2131" s="814" t="s">
        <v>2172</v>
      </c>
      <c r="L2131" s="817">
        <v>1483.5</v>
      </c>
      <c r="M2131" s="817">
        <v>22252.5</v>
      </c>
      <c r="N2131" s="814">
        <v>15</v>
      </c>
      <c r="O2131" s="818">
        <v>1</v>
      </c>
      <c r="P2131" s="817">
        <v>22252.5</v>
      </c>
      <c r="Q2131" s="819">
        <v>1</v>
      </c>
      <c r="R2131" s="814">
        <v>15</v>
      </c>
      <c r="S2131" s="819">
        <v>1</v>
      </c>
      <c r="T2131" s="818">
        <v>1</v>
      </c>
      <c r="U2131" s="820">
        <v>1</v>
      </c>
    </row>
    <row r="2132" spans="1:21" ht="14.45" customHeight="1" x14ac:dyDescent="0.2">
      <c r="A2132" s="813">
        <v>12</v>
      </c>
      <c r="B2132" s="814" t="s">
        <v>1740</v>
      </c>
      <c r="C2132" s="814" t="s">
        <v>1748</v>
      </c>
      <c r="D2132" s="815" t="s">
        <v>4047</v>
      </c>
      <c r="E2132" s="816" t="s">
        <v>1755</v>
      </c>
      <c r="F2132" s="814" t="s">
        <v>1743</v>
      </c>
      <c r="G2132" s="814" t="s">
        <v>1787</v>
      </c>
      <c r="H2132" s="814" t="s">
        <v>329</v>
      </c>
      <c r="I2132" s="814" t="s">
        <v>3870</v>
      </c>
      <c r="J2132" s="814" t="s">
        <v>3871</v>
      </c>
      <c r="K2132" s="814" t="s">
        <v>3872</v>
      </c>
      <c r="L2132" s="817">
        <v>22.1</v>
      </c>
      <c r="M2132" s="817">
        <v>221</v>
      </c>
      <c r="N2132" s="814">
        <v>10</v>
      </c>
      <c r="O2132" s="818">
        <v>1</v>
      </c>
      <c r="P2132" s="817"/>
      <c r="Q2132" s="819">
        <v>0</v>
      </c>
      <c r="R2132" s="814"/>
      <c r="S2132" s="819">
        <v>0</v>
      </c>
      <c r="T2132" s="818"/>
      <c r="U2132" s="820">
        <v>0</v>
      </c>
    </row>
    <row r="2133" spans="1:21" ht="14.45" customHeight="1" x14ac:dyDescent="0.2">
      <c r="A2133" s="813">
        <v>12</v>
      </c>
      <c r="B2133" s="814" t="s">
        <v>1740</v>
      </c>
      <c r="C2133" s="814" t="s">
        <v>1748</v>
      </c>
      <c r="D2133" s="815" t="s">
        <v>4047</v>
      </c>
      <c r="E2133" s="816" t="s">
        <v>1757</v>
      </c>
      <c r="F2133" s="814" t="s">
        <v>1741</v>
      </c>
      <c r="G2133" s="814" t="s">
        <v>1832</v>
      </c>
      <c r="H2133" s="814" t="s">
        <v>329</v>
      </c>
      <c r="I2133" s="814" t="s">
        <v>1833</v>
      </c>
      <c r="J2133" s="814" t="s">
        <v>652</v>
      </c>
      <c r="K2133" s="814" t="s">
        <v>1834</v>
      </c>
      <c r="L2133" s="817">
        <v>127.91</v>
      </c>
      <c r="M2133" s="817">
        <v>127.91</v>
      </c>
      <c r="N2133" s="814">
        <v>1</v>
      </c>
      <c r="O2133" s="818">
        <v>1</v>
      </c>
      <c r="P2133" s="817"/>
      <c r="Q2133" s="819">
        <v>0</v>
      </c>
      <c r="R2133" s="814"/>
      <c r="S2133" s="819">
        <v>0</v>
      </c>
      <c r="T2133" s="818"/>
      <c r="U2133" s="820">
        <v>0</v>
      </c>
    </row>
    <row r="2134" spans="1:21" ht="14.45" customHeight="1" x14ac:dyDescent="0.2">
      <c r="A2134" s="813">
        <v>12</v>
      </c>
      <c r="B2134" s="814" t="s">
        <v>1740</v>
      </c>
      <c r="C2134" s="814" t="s">
        <v>1748</v>
      </c>
      <c r="D2134" s="815" t="s">
        <v>4047</v>
      </c>
      <c r="E2134" s="816" t="s">
        <v>1757</v>
      </c>
      <c r="F2134" s="814" t="s">
        <v>1741</v>
      </c>
      <c r="G2134" s="814" t="s">
        <v>2031</v>
      </c>
      <c r="H2134" s="814" t="s">
        <v>329</v>
      </c>
      <c r="I2134" s="814" t="s">
        <v>2348</v>
      </c>
      <c r="J2134" s="814" t="s">
        <v>2349</v>
      </c>
      <c r="K2134" s="814" t="s">
        <v>2034</v>
      </c>
      <c r="L2134" s="817">
        <v>0</v>
      </c>
      <c r="M2134" s="817">
        <v>0</v>
      </c>
      <c r="N2134" s="814">
        <v>4</v>
      </c>
      <c r="O2134" s="818">
        <v>1</v>
      </c>
      <c r="P2134" s="817"/>
      <c r="Q2134" s="819"/>
      <c r="R2134" s="814"/>
      <c r="S2134" s="819">
        <v>0</v>
      </c>
      <c r="T2134" s="818"/>
      <c r="U2134" s="820">
        <v>0</v>
      </c>
    </row>
    <row r="2135" spans="1:21" ht="14.45" customHeight="1" x14ac:dyDescent="0.2">
      <c r="A2135" s="813">
        <v>12</v>
      </c>
      <c r="B2135" s="814" t="s">
        <v>1740</v>
      </c>
      <c r="C2135" s="814" t="s">
        <v>1748</v>
      </c>
      <c r="D2135" s="815" t="s">
        <v>4047</v>
      </c>
      <c r="E2135" s="816" t="s">
        <v>1757</v>
      </c>
      <c r="F2135" s="814" t="s">
        <v>1741</v>
      </c>
      <c r="G2135" s="814" t="s">
        <v>1796</v>
      </c>
      <c r="H2135" s="814" t="s">
        <v>329</v>
      </c>
      <c r="I2135" s="814" t="s">
        <v>2352</v>
      </c>
      <c r="J2135" s="814" t="s">
        <v>1798</v>
      </c>
      <c r="K2135" s="814" t="s">
        <v>1799</v>
      </c>
      <c r="L2135" s="817">
        <v>59.56</v>
      </c>
      <c r="M2135" s="817">
        <v>59.56</v>
      </c>
      <c r="N2135" s="814">
        <v>1</v>
      </c>
      <c r="O2135" s="818">
        <v>1</v>
      </c>
      <c r="P2135" s="817">
        <v>59.56</v>
      </c>
      <c r="Q2135" s="819">
        <v>1</v>
      </c>
      <c r="R2135" s="814">
        <v>1</v>
      </c>
      <c r="S2135" s="819">
        <v>1</v>
      </c>
      <c r="T2135" s="818">
        <v>1</v>
      </c>
      <c r="U2135" s="820">
        <v>1</v>
      </c>
    </row>
    <row r="2136" spans="1:21" ht="14.45" customHeight="1" x14ac:dyDescent="0.2">
      <c r="A2136" s="813">
        <v>12</v>
      </c>
      <c r="B2136" s="814" t="s">
        <v>1740</v>
      </c>
      <c r="C2136" s="814" t="s">
        <v>1748</v>
      </c>
      <c r="D2136" s="815" t="s">
        <v>4047</v>
      </c>
      <c r="E2136" s="816" t="s">
        <v>1757</v>
      </c>
      <c r="F2136" s="814" t="s">
        <v>1741</v>
      </c>
      <c r="G2136" s="814" t="s">
        <v>2353</v>
      </c>
      <c r="H2136" s="814" t="s">
        <v>329</v>
      </c>
      <c r="I2136" s="814" t="s">
        <v>2364</v>
      </c>
      <c r="J2136" s="814" t="s">
        <v>2360</v>
      </c>
      <c r="K2136" s="814" t="s">
        <v>2356</v>
      </c>
      <c r="L2136" s="817">
        <v>0</v>
      </c>
      <c r="M2136" s="817">
        <v>0</v>
      </c>
      <c r="N2136" s="814">
        <v>3</v>
      </c>
      <c r="O2136" s="818">
        <v>1</v>
      </c>
      <c r="P2136" s="817">
        <v>0</v>
      </c>
      <c r="Q2136" s="819"/>
      <c r="R2136" s="814">
        <v>3</v>
      </c>
      <c r="S2136" s="819">
        <v>1</v>
      </c>
      <c r="T2136" s="818">
        <v>1</v>
      </c>
      <c r="U2136" s="820">
        <v>1</v>
      </c>
    </row>
    <row r="2137" spans="1:21" ht="14.45" customHeight="1" x14ac:dyDescent="0.2">
      <c r="A2137" s="813">
        <v>12</v>
      </c>
      <c r="B2137" s="814" t="s">
        <v>1740</v>
      </c>
      <c r="C2137" s="814" t="s">
        <v>1748</v>
      </c>
      <c r="D2137" s="815" t="s">
        <v>4047</v>
      </c>
      <c r="E2137" s="816" t="s">
        <v>1757</v>
      </c>
      <c r="F2137" s="814" t="s">
        <v>1741</v>
      </c>
      <c r="G2137" s="814" t="s">
        <v>1800</v>
      </c>
      <c r="H2137" s="814" t="s">
        <v>647</v>
      </c>
      <c r="I2137" s="814" t="s">
        <v>1591</v>
      </c>
      <c r="J2137" s="814" t="s">
        <v>1213</v>
      </c>
      <c r="K2137" s="814" t="s">
        <v>1592</v>
      </c>
      <c r="L2137" s="817">
        <v>154.36000000000001</v>
      </c>
      <c r="M2137" s="817">
        <v>617.44000000000005</v>
      </c>
      <c r="N2137" s="814">
        <v>4</v>
      </c>
      <c r="O2137" s="818">
        <v>3</v>
      </c>
      <c r="P2137" s="817">
        <v>617.44000000000005</v>
      </c>
      <c r="Q2137" s="819">
        <v>1</v>
      </c>
      <c r="R2137" s="814">
        <v>4</v>
      </c>
      <c r="S2137" s="819">
        <v>1</v>
      </c>
      <c r="T2137" s="818">
        <v>3</v>
      </c>
      <c r="U2137" s="820">
        <v>1</v>
      </c>
    </row>
    <row r="2138" spans="1:21" ht="14.45" customHeight="1" x14ac:dyDescent="0.2">
      <c r="A2138" s="813">
        <v>12</v>
      </c>
      <c r="B2138" s="814" t="s">
        <v>1740</v>
      </c>
      <c r="C2138" s="814" t="s">
        <v>1748</v>
      </c>
      <c r="D2138" s="815" t="s">
        <v>4047</v>
      </c>
      <c r="E2138" s="816" t="s">
        <v>1758</v>
      </c>
      <c r="F2138" s="814" t="s">
        <v>1741</v>
      </c>
      <c r="G2138" s="814" t="s">
        <v>2404</v>
      </c>
      <c r="H2138" s="814" t="s">
        <v>329</v>
      </c>
      <c r="I2138" s="814" t="s">
        <v>2405</v>
      </c>
      <c r="J2138" s="814" t="s">
        <v>2406</v>
      </c>
      <c r="K2138" s="814" t="s">
        <v>2407</v>
      </c>
      <c r="L2138" s="817">
        <v>23.49</v>
      </c>
      <c r="M2138" s="817">
        <v>23.49</v>
      </c>
      <c r="N2138" s="814">
        <v>1</v>
      </c>
      <c r="O2138" s="818">
        <v>0.5</v>
      </c>
      <c r="P2138" s="817">
        <v>23.49</v>
      </c>
      <c r="Q2138" s="819">
        <v>1</v>
      </c>
      <c r="R2138" s="814">
        <v>1</v>
      </c>
      <c r="S2138" s="819">
        <v>1</v>
      </c>
      <c r="T2138" s="818">
        <v>0.5</v>
      </c>
      <c r="U2138" s="820">
        <v>1</v>
      </c>
    </row>
    <row r="2139" spans="1:21" ht="14.45" customHeight="1" x14ac:dyDescent="0.2">
      <c r="A2139" s="813">
        <v>12</v>
      </c>
      <c r="B2139" s="814" t="s">
        <v>1740</v>
      </c>
      <c r="C2139" s="814" t="s">
        <v>1748</v>
      </c>
      <c r="D2139" s="815" t="s">
        <v>4047</v>
      </c>
      <c r="E2139" s="816" t="s">
        <v>1758</v>
      </c>
      <c r="F2139" s="814" t="s">
        <v>1741</v>
      </c>
      <c r="G2139" s="814" t="s">
        <v>2414</v>
      </c>
      <c r="H2139" s="814" t="s">
        <v>329</v>
      </c>
      <c r="I2139" s="814" t="s">
        <v>2415</v>
      </c>
      <c r="J2139" s="814" t="s">
        <v>2416</v>
      </c>
      <c r="K2139" s="814" t="s">
        <v>2417</v>
      </c>
      <c r="L2139" s="817">
        <v>183.79</v>
      </c>
      <c r="M2139" s="817">
        <v>183.79</v>
      </c>
      <c r="N2139" s="814">
        <v>1</v>
      </c>
      <c r="O2139" s="818">
        <v>1</v>
      </c>
      <c r="P2139" s="817">
        <v>183.79</v>
      </c>
      <c r="Q2139" s="819">
        <v>1</v>
      </c>
      <c r="R2139" s="814">
        <v>1</v>
      </c>
      <c r="S2139" s="819">
        <v>1</v>
      </c>
      <c r="T2139" s="818">
        <v>1</v>
      </c>
      <c r="U2139" s="820">
        <v>1</v>
      </c>
    </row>
    <row r="2140" spans="1:21" ht="14.45" customHeight="1" x14ac:dyDescent="0.2">
      <c r="A2140" s="813">
        <v>12</v>
      </c>
      <c r="B2140" s="814" t="s">
        <v>1740</v>
      </c>
      <c r="C2140" s="814" t="s">
        <v>1748</v>
      </c>
      <c r="D2140" s="815" t="s">
        <v>4047</v>
      </c>
      <c r="E2140" s="816" t="s">
        <v>1758</v>
      </c>
      <c r="F2140" s="814" t="s">
        <v>1741</v>
      </c>
      <c r="G2140" s="814" t="s">
        <v>2269</v>
      </c>
      <c r="H2140" s="814" t="s">
        <v>329</v>
      </c>
      <c r="I2140" s="814" t="s">
        <v>2420</v>
      </c>
      <c r="J2140" s="814" t="s">
        <v>2271</v>
      </c>
      <c r="K2140" s="814" t="s">
        <v>2421</v>
      </c>
      <c r="L2140" s="817">
        <v>80.19</v>
      </c>
      <c r="M2140" s="817">
        <v>80.19</v>
      </c>
      <c r="N2140" s="814">
        <v>1</v>
      </c>
      <c r="O2140" s="818">
        <v>1</v>
      </c>
      <c r="P2140" s="817"/>
      <c r="Q2140" s="819">
        <v>0</v>
      </c>
      <c r="R2140" s="814"/>
      <c r="S2140" s="819">
        <v>0</v>
      </c>
      <c r="T2140" s="818"/>
      <c r="U2140" s="820">
        <v>0</v>
      </c>
    </row>
    <row r="2141" spans="1:21" ht="14.45" customHeight="1" x14ac:dyDescent="0.2">
      <c r="A2141" s="813">
        <v>12</v>
      </c>
      <c r="B2141" s="814" t="s">
        <v>1740</v>
      </c>
      <c r="C2141" s="814" t="s">
        <v>1748</v>
      </c>
      <c r="D2141" s="815" t="s">
        <v>4047</v>
      </c>
      <c r="E2141" s="816" t="s">
        <v>1758</v>
      </c>
      <c r="F2141" s="814" t="s">
        <v>1741</v>
      </c>
      <c r="G2141" s="814" t="s">
        <v>2422</v>
      </c>
      <c r="H2141" s="814" t="s">
        <v>647</v>
      </c>
      <c r="I2141" s="814" t="s">
        <v>2424</v>
      </c>
      <c r="J2141" s="814" t="s">
        <v>1505</v>
      </c>
      <c r="K2141" s="814" t="s">
        <v>2051</v>
      </c>
      <c r="L2141" s="817">
        <v>234.07</v>
      </c>
      <c r="M2141" s="817">
        <v>234.07</v>
      </c>
      <c r="N2141" s="814">
        <v>1</v>
      </c>
      <c r="O2141" s="818">
        <v>0.5</v>
      </c>
      <c r="P2141" s="817">
        <v>234.07</v>
      </c>
      <c r="Q2141" s="819">
        <v>1</v>
      </c>
      <c r="R2141" s="814">
        <v>1</v>
      </c>
      <c r="S2141" s="819">
        <v>1</v>
      </c>
      <c r="T2141" s="818">
        <v>0.5</v>
      </c>
      <c r="U2141" s="820">
        <v>1</v>
      </c>
    </row>
    <row r="2142" spans="1:21" ht="14.45" customHeight="1" x14ac:dyDescent="0.2">
      <c r="A2142" s="813">
        <v>12</v>
      </c>
      <c r="B2142" s="814" t="s">
        <v>1740</v>
      </c>
      <c r="C2142" s="814" t="s">
        <v>1748</v>
      </c>
      <c r="D2142" s="815" t="s">
        <v>4047</v>
      </c>
      <c r="E2142" s="816" t="s">
        <v>1758</v>
      </c>
      <c r="F2142" s="814" t="s">
        <v>1741</v>
      </c>
      <c r="G2142" s="814" t="s">
        <v>1822</v>
      </c>
      <c r="H2142" s="814" t="s">
        <v>329</v>
      </c>
      <c r="I2142" s="814" t="s">
        <v>1889</v>
      </c>
      <c r="J2142" s="814" t="s">
        <v>1602</v>
      </c>
      <c r="K2142" s="814" t="s">
        <v>1890</v>
      </c>
      <c r="L2142" s="817">
        <v>235.78</v>
      </c>
      <c r="M2142" s="817">
        <v>235.78</v>
      </c>
      <c r="N2142" s="814">
        <v>1</v>
      </c>
      <c r="O2142" s="818">
        <v>1</v>
      </c>
      <c r="P2142" s="817"/>
      <c r="Q2142" s="819">
        <v>0</v>
      </c>
      <c r="R2142" s="814"/>
      <c r="S2142" s="819">
        <v>0</v>
      </c>
      <c r="T2142" s="818"/>
      <c r="U2142" s="820">
        <v>0</v>
      </c>
    </row>
    <row r="2143" spans="1:21" ht="14.45" customHeight="1" x14ac:dyDescent="0.2">
      <c r="A2143" s="813">
        <v>12</v>
      </c>
      <c r="B2143" s="814" t="s">
        <v>1740</v>
      </c>
      <c r="C2143" s="814" t="s">
        <v>1748</v>
      </c>
      <c r="D2143" s="815" t="s">
        <v>4047</v>
      </c>
      <c r="E2143" s="816" t="s">
        <v>1758</v>
      </c>
      <c r="F2143" s="814" t="s">
        <v>1741</v>
      </c>
      <c r="G2143" s="814" t="s">
        <v>2778</v>
      </c>
      <c r="H2143" s="814" t="s">
        <v>647</v>
      </c>
      <c r="I2143" s="814" t="s">
        <v>2779</v>
      </c>
      <c r="J2143" s="814" t="s">
        <v>914</v>
      </c>
      <c r="K2143" s="814" t="s">
        <v>2780</v>
      </c>
      <c r="L2143" s="817">
        <v>773.45</v>
      </c>
      <c r="M2143" s="817">
        <v>773.45</v>
      </c>
      <c r="N2143" s="814">
        <v>1</v>
      </c>
      <c r="O2143" s="818">
        <v>1</v>
      </c>
      <c r="P2143" s="817">
        <v>773.45</v>
      </c>
      <c r="Q2143" s="819">
        <v>1</v>
      </c>
      <c r="R2143" s="814">
        <v>1</v>
      </c>
      <c r="S2143" s="819">
        <v>1</v>
      </c>
      <c r="T2143" s="818">
        <v>1</v>
      </c>
      <c r="U2143" s="820">
        <v>1</v>
      </c>
    </row>
    <row r="2144" spans="1:21" ht="14.45" customHeight="1" x14ac:dyDescent="0.2">
      <c r="A2144" s="813">
        <v>12</v>
      </c>
      <c r="B2144" s="814" t="s">
        <v>1740</v>
      </c>
      <c r="C2144" s="814" t="s">
        <v>1748</v>
      </c>
      <c r="D2144" s="815" t="s">
        <v>4047</v>
      </c>
      <c r="E2144" s="816" t="s">
        <v>1758</v>
      </c>
      <c r="F2144" s="814" t="s">
        <v>1741</v>
      </c>
      <c r="G2144" s="814" t="s">
        <v>2493</v>
      </c>
      <c r="H2144" s="814" t="s">
        <v>329</v>
      </c>
      <c r="I2144" s="814" t="s">
        <v>3360</v>
      </c>
      <c r="J2144" s="814" t="s">
        <v>3361</v>
      </c>
      <c r="K2144" s="814" t="s">
        <v>2682</v>
      </c>
      <c r="L2144" s="817">
        <v>176.32</v>
      </c>
      <c r="M2144" s="817">
        <v>176.32</v>
      </c>
      <c r="N2144" s="814">
        <v>1</v>
      </c>
      <c r="O2144" s="818">
        <v>0.5</v>
      </c>
      <c r="P2144" s="817"/>
      <c r="Q2144" s="819">
        <v>0</v>
      </c>
      <c r="R2144" s="814"/>
      <c r="S2144" s="819">
        <v>0</v>
      </c>
      <c r="T2144" s="818"/>
      <c r="U2144" s="820">
        <v>0</v>
      </c>
    </row>
    <row r="2145" spans="1:21" ht="14.45" customHeight="1" x14ac:dyDescent="0.2">
      <c r="A2145" s="813">
        <v>12</v>
      </c>
      <c r="B2145" s="814" t="s">
        <v>1740</v>
      </c>
      <c r="C2145" s="814" t="s">
        <v>1748</v>
      </c>
      <c r="D2145" s="815" t="s">
        <v>4047</v>
      </c>
      <c r="E2145" s="816" t="s">
        <v>1758</v>
      </c>
      <c r="F2145" s="814" t="s">
        <v>1741</v>
      </c>
      <c r="G2145" s="814" t="s">
        <v>2505</v>
      </c>
      <c r="H2145" s="814" t="s">
        <v>647</v>
      </c>
      <c r="I2145" s="814" t="s">
        <v>3873</v>
      </c>
      <c r="J2145" s="814" t="s">
        <v>703</v>
      </c>
      <c r="K2145" s="814" t="s">
        <v>3874</v>
      </c>
      <c r="L2145" s="817">
        <v>38.04</v>
      </c>
      <c r="M2145" s="817">
        <v>38.04</v>
      </c>
      <c r="N2145" s="814">
        <v>1</v>
      </c>
      <c r="O2145" s="818">
        <v>0.5</v>
      </c>
      <c r="P2145" s="817"/>
      <c r="Q2145" s="819">
        <v>0</v>
      </c>
      <c r="R2145" s="814"/>
      <c r="S2145" s="819">
        <v>0</v>
      </c>
      <c r="T2145" s="818"/>
      <c r="U2145" s="820">
        <v>0</v>
      </c>
    </row>
    <row r="2146" spans="1:21" ht="14.45" customHeight="1" x14ac:dyDescent="0.2">
      <c r="A2146" s="813">
        <v>12</v>
      </c>
      <c r="B2146" s="814" t="s">
        <v>1740</v>
      </c>
      <c r="C2146" s="814" t="s">
        <v>1748</v>
      </c>
      <c r="D2146" s="815" t="s">
        <v>4047</v>
      </c>
      <c r="E2146" s="816" t="s">
        <v>1758</v>
      </c>
      <c r="F2146" s="814" t="s">
        <v>1741</v>
      </c>
      <c r="G2146" s="814" t="s">
        <v>3464</v>
      </c>
      <c r="H2146" s="814" t="s">
        <v>329</v>
      </c>
      <c r="I2146" s="814" t="s">
        <v>3465</v>
      </c>
      <c r="J2146" s="814" t="s">
        <v>3466</v>
      </c>
      <c r="K2146" s="814" t="s">
        <v>3467</v>
      </c>
      <c r="L2146" s="817">
        <v>0</v>
      </c>
      <c r="M2146" s="817">
        <v>0</v>
      </c>
      <c r="N2146" s="814">
        <v>1</v>
      </c>
      <c r="O2146" s="818">
        <v>0.5</v>
      </c>
      <c r="P2146" s="817"/>
      <c r="Q2146" s="819"/>
      <c r="R2146" s="814"/>
      <c r="S2146" s="819">
        <v>0</v>
      </c>
      <c r="T2146" s="818"/>
      <c r="U2146" s="820">
        <v>0</v>
      </c>
    </row>
    <row r="2147" spans="1:21" ht="14.45" customHeight="1" x14ac:dyDescent="0.2">
      <c r="A2147" s="813">
        <v>12</v>
      </c>
      <c r="B2147" s="814" t="s">
        <v>1740</v>
      </c>
      <c r="C2147" s="814" t="s">
        <v>1748</v>
      </c>
      <c r="D2147" s="815" t="s">
        <v>4047</v>
      </c>
      <c r="E2147" s="816" t="s">
        <v>1758</v>
      </c>
      <c r="F2147" s="814" t="s">
        <v>1741</v>
      </c>
      <c r="G2147" s="814" t="s">
        <v>1977</v>
      </c>
      <c r="H2147" s="814" t="s">
        <v>329</v>
      </c>
      <c r="I2147" s="814" t="s">
        <v>1980</v>
      </c>
      <c r="J2147" s="814" t="s">
        <v>1979</v>
      </c>
      <c r="K2147" s="814" t="s">
        <v>1981</v>
      </c>
      <c r="L2147" s="817">
        <v>35.25</v>
      </c>
      <c r="M2147" s="817">
        <v>35.25</v>
      </c>
      <c r="N2147" s="814">
        <v>1</v>
      </c>
      <c r="O2147" s="818">
        <v>0.5</v>
      </c>
      <c r="P2147" s="817"/>
      <c r="Q2147" s="819">
        <v>0</v>
      </c>
      <c r="R2147" s="814"/>
      <c r="S2147" s="819">
        <v>0</v>
      </c>
      <c r="T2147" s="818"/>
      <c r="U2147" s="820">
        <v>0</v>
      </c>
    </row>
    <row r="2148" spans="1:21" ht="14.45" customHeight="1" x14ac:dyDescent="0.2">
      <c r="A2148" s="813">
        <v>12</v>
      </c>
      <c r="B2148" s="814" t="s">
        <v>1740</v>
      </c>
      <c r="C2148" s="814" t="s">
        <v>1748</v>
      </c>
      <c r="D2148" s="815" t="s">
        <v>4047</v>
      </c>
      <c r="E2148" s="816" t="s">
        <v>1758</v>
      </c>
      <c r="F2148" s="814" t="s">
        <v>1741</v>
      </c>
      <c r="G2148" s="814" t="s">
        <v>1832</v>
      </c>
      <c r="H2148" s="814" t="s">
        <v>329</v>
      </c>
      <c r="I2148" s="814" t="s">
        <v>1833</v>
      </c>
      <c r="J2148" s="814" t="s">
        <v>652</v>
      </c>
      <c r="K2148" s="814" t="s">
        <v>1834</v>
      </c>
      <c r="L2148" s="817">
        <v>127.91</v>
      </c>
      <c r="M2148" s="817">
        <v>127.91</v>
      </c>
      <c r="N2148" s="814">
        <v>1</v>
      </c>
      <c r="O2148" s="818">
        <v>1</v>
      </c>
      <c r="P2148" s="817">
        <v>127.91</v>
      </c>
      <c r="Q2148" s="819">
        <v>1</v>
      </c>
      <c r="R2148" s="814">
        <v>1</v>
      </c>
      <c r="S2148" s="819">
        <v>1</v>
      </c>
      <c r="T2148" s="818">
        <v>1</v>
      </c>
      <c r="U2148" s="820">
        <v>1</v>
      </c>
    </row>
    <row r="2149" spans="1:21" ht="14.45" customHeight="1" x14ac:dyDescent="0.2">
      <c r="A2149" s="813">
        <v>12</v>
      </c>
      <c r="B2149" s="814" t="s">
        <v>1740</v>
      </c>
      <c r="C2149" s="814" t="s">
        <v>1748</v>
      </c>
      <c r="D2149" s="815" t="s">
        <v>4047</v>
      </c>
      <c r="E2149" s="816" t="s">
        <v>1758</v>
      </c>
      <c r="F2149" s="814" t="s">
        <v>1741</v>
      </c>
      <c r="G2149" s="814" t="s">
        <v>2023</v>
      </c>
      <c r="H2149" s="814" t="s">
        <v>329</v>
      </c>
      <c r="I2149" s="814" t="s">
        <v>2024</v>
      </c>
      <c r="J2149" s="814" t="s">
        <v>2025</v>
      </c>
      <c r="K2149" s="814" t="s">
        <v>2026</v>
      </c>
      <c r="L2149" s="817">
        <v>308.69</v>
      </c>
      <c r="M2149" s="817">
        <v>308.69</v>
      </c>
      <c r="N2149" s="814">
        <v>1</v>
      </c>
      <c r="O2149" s="818">
        <v>1</v>
      </c>
      <c r="P2149" s="817"/>
      <c r="Q2149" s="819">
        <v>0</v>
      </c>
      <c r="R2149" s="814"/>
      <c r="S2149" s="819">
        <v>0</v>
      </c>
      <c r="T2149" s="818"/>
      <c r="U2149" s="820">
        <v>0</v>
      </c>
    </row>
    <row r="2150" spans="1:21" ht="14.45" customHeight="1" x14ac:dyDescent="0.2">
      <c r="A2150" s="813">
        <v>12</v>
      </c>
      <c r="B2150" s="814" t="s">
        <v>1740</v>
      </c>
      <c r="C2150" s="814" t="s">
        <v>1748</v>
      </c>
      <c r="D2150" s="815" t="s">
        <v>4047</v>
      </c>
      <c r="E2150" s="816" t="s">
        <v>1758</v>
      </c>
      <c r="F2150" s="814" t="s">
        <v>1741</v>
      </c>
      <c r="G2150" s="814" t="s">
        <v>2539</v>
      </c>
      <c r="H2150" s="814" t="s">
        <v>329</v>
      </c>
      <c r="I2150" s="814" t="s">
        <v>3856</v>
      </c>
      <c r="J2150" s="814" t="s">
        <v>1072</v>
      </c>
      <c r="K2150" s="814" t="s">
        <v>3857</v>
      </c>
      <c r="L2150" s="817">
        <v>64.349999999999994</v>
      </c>
      <c r="M2150" s="817">
        <v>64.349999999999994</v>
      </c>
      <c r="N2150" s="814">
        <v>1</v>
      </c>
      <c r="O2150" s="818">
        <v>1</v>
      </c>
      <c r="P2150" s="817"/>
      <c r="Q2150" s="819">
        <v>0</v>
      </c>
      <c r="R2150" s="814"/>
      <c r="S2150" s="819">
        <v>0</v>
      </c>
      <c r="T2150" s="818"/>
      <c r="U2150" s="820">
        <v>0</v>
      </c>
    </row>
    <row r="2151" spans="1:21" ht="14.45" customHeight="1" x14ac:dyDescent="0.2">
      <c r="A2151" s="813">
        <v>12</v>
      </c>
      <c r="B2151" s="814" t="s">
        <v>1740</v>
      </c>
      <c r="C2151" s="814" t="s">
        <v>1748</v>
      </c>
      <c r="D2151" s="815" t="s">
        <v>4047</v>
      </c>
      <c r="E2151" s="816" t="s">
        <v>1758</v>
      </c>
      <c r="F2151" s="814" t="s">
        <v>1741</v>
      </c>
      <c r="G2151" s="814" t="s">
        <v>2063</v>
      </c>
      <c r="H2151" s="814" t="s">
        <v>647</v>
      </c>
      <c r="I2151" s="814" t="s">
        <v>2067</v>
      </c>
      <c r="J2151" s="814" t="s">
        <v>819</v>
      </c>
      <c r="K2151" s="814" t="s">
        <v>2068</v>
      </c>
      <c r="L2151" s="817">
        <v>134.61000000000001</v>
      </c>
      <c r="M2151" s="817">
        <v>134.61000000000001</v>
      </c>
      <c r="N2151" s="814">
        <v>1</v>
      </c>
      <c r="O2151" s="818">
        <v>1</v>
      </c>
      <c r="P2151" s="817"/>
      <c r="Q2151" s="819">
        <v>0</v>
      </c>
      <c r="R2151" s="814"/>
      <c r="S2151" s="819">
        <v>0</v>
      </c>
      <c r="T2151" s="818"/>
      <c r="U2151" s="820">
        <v>0</v>
      </c>
    </row>
    <row r="2152" spans="1:21" ht="14.45" customHeight="1" x14ac:dyDescent="0.2">
      <c r="A2152" s="813">
        <v>12</v>
      </c>
      <c r="B2152" s="814" t="s">
        <v>1740</v>
      </c>
      <c r="C2152" s="814" t="s">
        <v>1748</v>
      </c>
      <c r="D2152" s="815" t="s">
        <v>4047</v>
      </c>
      <c r="E2152" s="816" t="s">
        <v>1758</v>
      </c>
      <c r="F2152" s="814" t="s">
        <v>1741</v>
      </c>
      <c r="G2152" s="814" t="s">
        <v>1807</v>
      </c>
      <c r="H2152" s="814" t="s">
        <v>647</v>
      </c>
      <c r="I2152" s="814" t="s">
        <v>1808</v>
      </c>
      <c r="J2152" s="814" t="s">
        <v>1809</v>
      </c>
      <c r="K2152" s="814" t="s">
        <v>1810</v>
      </c>
      <c r="L2152" s="817">
        <v>659.9</v>
      </c>
      <c r="M2152" s="817">
        <v>659.9</v>
      </c>
      <c r="N2152" s="814">
        <v>1</v>
      </c>
      <c r="O2152" s="818">
        <v>1</v>
      </c>
      <c r="P2152" s="817"/>
      <c r="Q2152" s="819">
        <v>0</v>
      </c>
      <c r="R2152" s="814"/>
      <c r="S2152" s="819">
        <v>0</v>
      </c>
      <c r="T2152" s="818"/>
      <c r="U2152" s="820">
        <v>0</v>
      </c>
    </row>
    <row r="2153" spans="1:21" ht="14.45" customHeight="1" x14ac:dyDescent="0.2">
      <c r="A2153" s="813">
        <v>12</v>
      </c>
      <c r="B2153" s="814" t="s">
        <v>1740</v>
      </c>
      <c r="C2153" s="814" t="s">
        <v>1748</v>
      </c>
      <c r="D2153" s="815" t="s">
        <v>4047</v>
      </c>
      <c r="E2153" s="816" t="s">
        <v>1758</v>
      </c>
      <c r="F2153" s="814" t="s">
        <v>1741</v>
      </c>
      <c r="G2153" s="814" t="s">
        <v>2553</v>
      </c>
      <c r="H2153" s="814" t="s">
        <v>647</v>
      </c>
      <c r="I2153" s="814" t="s">
        <v>2554</v>
      </c>
      <c r="J2153" s="814" t="s">
        <v>1542</v>
      </c>
      <c r="K2153" s="814" t="s">
        <v>2555</v>
      </c>
      <c r="L2153" s="817">
        <v>345.69</v>
      </c>
      <c r="M2153" s="817">
        <v>345.69</v>
      </c>
      <c r="N2153" s="814">
        <v>1</v>
      </c>
      <c r="O2153" s="818">
        <v>0.5</v>
      </c>
      <c r="P2153" s="817">
        <v>345.69</v>
      </c>
      <c r="Q2153" s="819">
        <v>1</v>
      </c>
      <c r="R2153" s="814">
        <v>1</v>
      </c>
      <c r="S2153" s="819">
        <v>1</v>
      </c>
      <c r="T2153" s="818">
        <v>0.5</v>
      </c>
      <c r="U2153" s="820">
        <v>1</v>
      </c>
    </row>
    <row r="2154" spans="1:21" ht="14.45" customHeight="1" x14ac:dyDescent="0.2">
      <c r="A2154" s="813">
        <v>12</v>
      </c>
      <c r="B2154" s="814" t="s">
        <v>1740</v>
      </c>
      <c r="C2154" s="814" t="s">
        <v>1748</v>
      </c>
      <c r="D2154" s="815" t="s">
        <v>4047</v>
      </c>
      <c r="E2154" s="816" t="s">
        <v>1758</v>
      </c>
      <c r="F2154" s="814" t="s">
        <v>1741</v>
      </c>
      <c r="G2154" s="814" t="s">
        <v>2560</v>
      </c>
      <c r="H2154" s="814" t="s">
        <v>329</v>
      </c>
      <c r="I2154" s="814" t="s">
        <v>2561</v>
      </c>
      <c r="J2154" s="814" t="s">
        <v>2562</v>
      </c>
      <c r="K2154" s="814" t="s">
        <v>2563</v>
      </c>
      <c r="L2154" s="817">
        <v>77.13</v>
      </c>
      <c r="M2154" s="817">
        <v>154.26</v>
      </c>
      <c r="N2154" s="814">
        <v>2</v>
      </c>
      <c r="O2154" s="818">
        <v>0.5</v>
      </c>
      <c r="P2154" s="817">
        <v>154.26</v>
      </c>
      <c r="Q2154" s="819">
        <v>1</v>
      </c>
      <c r="R2154" s="814">
        <v>2</v>
      </c>
      <c r="S2154" s="819">
        <v>1</v>
      </c>
      <c r="T2154" s="818">
        <v>0.5</v>
      </c>
      <c r="U2154" s="820">
        <v>1</v>
      </c>
    </row>
    <row r="2155" spans="1:21" ht="14.45" customHeight="1" x14ac:dyDescent="0.2">
      <c r="A2155" s="813">
        <v>12</v>
      </c>
      <c r="B2155" s="814" t="s">
        <v>1740</v>
      </c>
      <c r="C2155" s="814" t="s">
        <v>1748</v>
      </c>
      <c r="D2155" s="815" t="s">
        <v>4047</v>
      </c>
      <c r="E2155" s="816" t="s">
        <v>1758</v>
      </c>
      <c r="F2155" s="814" t="s">
        <v>1741</v>
      </c>
      <c r="G2155" s="814" t="s">
        <v>2967</v>
      </c>
      <c r="H2155" s="814" t="s">
        <v>329</v>
      </c>
      <c r="I2155" s="814" t="s">
        <v>2968</v>
      </c>
      <c r="J2155" s="814" t="s">
        <v>2969</v>
      </c>
      <c r="K2155" s="814" t="s">
        <v>2970</v>
      </c>
      <c r="L2155" s="817">
        <v>83.38</v>
      </c>
      <c r="M2155" s="817">
        <v>250.14</v>
      </c>
      <c r="N2155" s="814">
        <v>3</v>
      </c>
      <c r="O2155" s="818">
        <v>1</v>
      </c>
      <c r="P2155" s="817"/>
      <c r="Q2155" s="819">
        <v>0</v>
      </c>
      <c r="R2155" s="814"/>
      <c r="S2155" s="819">
        <v>0</v>
      </c>
      <c r="T2155" s="818"/>
      <c r="U2155" s="820">
        <v>0</v>
      </c>
    </row>
    <row r="2156" spans="1:21" ht="14.45" customHeight="1" x14ac:dyDescent="0.2">
      <c r="A2156" s="813">
        <v>12</v>
      </c>
      <c r="B2156" s="814" t="s">
        <v>1740</v>
      </c>
      <c r="C2156" s="814" t="s">
        <v>1748</v>
      </c>
      <c r="D2156" s="815" t="s">
        <v>4047</v>
      </c>
      <c r="E2156" s="816" t="s">
        <v>1758</v>
      </c>
      <c r="F2156" s="814" t="s">
        <v>1741</v>
      </c>
      <c r="G2156" s="814" t="s">
        <v>2596</v>
      </c>
      <c r="H2156" s="814" t="s">
        <v>329</v>
      </c>
      <c r="I2156" s="814" t="s">
        <v>3875</v>
      </c>
      <c r="J2156" s="814" t="s">
        <v>769</v>
      </c>
      <c r="K2156" s="814" t="s">
        <v>2445</v>
      </c>
      <c r="L2156" s="817">
        <v>273.33</v>
      </c>
      <c r="M2156" s="817">
        <v>546.66</v>
      </c>
      <c r="N2156" s="814">
        <v>2</v>
      </c>
      <c r="O2156" s="818">
        <v>2</v>
      </c>
      <c r="P2156" s="817">
        <v>273.33</v>
      </c>
      <c r="Q2156" s="819">
        <v>0.5</v>
      </c>
      <c r="R2156" s="814">
        <v>1</v>
      </c>
      <c r="S2156" s="819">
        <v>0.5</v>
      </c>
      <c r="T2156" s="818">
        <v>1</v>
      </c>
      <c r="U2156" s="820">
        <v>0.5</v>
      </c>
    </row>
    <row r="2157" spans="1:21" ht="14.45" customHeight="1" x14ac:dyDescent="0.2">
      <c r="A2157" s="813">
        <v>12</v>
      </c>
      <c r="B2157" s="814" t="s">
        <v>1740</v>
      </c>
      <c r="C2157" s="814" t="s">
        <v>1748</v>
      </c>
      <c r="D2157" s="815" t="s">
        <v>4047</v>
      </c>
      <c r="E2157" s="816" t="s">
        <v>1758</v>
      </c>
      <c r="F2157" s="814" t="s">
        <v>1742</v>
      </c>
      <c r="G2157" s="814" t="s">
        <v>2128</v>
      </c>
      <c r="H2157" s="814" t="s">
        <v>329</v>
      </c>
      <c r="I2157" s="814" t="s">
        <v>2607</v>
      </c>
      <c r="J2157" s="814" t="s">
        <v>2016</v>
      </c>
      <c r="K2157" s="814"/>
      <c r="L2157" s="817">
        <v>0</v>
      </c>
      <c r="M2157" s="817">
        <v>0</v>
      </c>
      <c r="N2157" s="814">
        <v>5</v>
      </c>
      <c r="O2157" s="818">
        <v>5</v>
      </c>
      <c r="P2157" s="817">
        <v>0</v>
      </c>
      <c r="Q2157" s="819"/>
      <c r="R2157" s="814">
        <v>5</v>
      </c>
      <c r="S2157" s="819">
        <v>1</v>
      </c>
      <c r="T2157" s="818">
        <v>5</v>
      </c>
      <c r="U2157" s="820">
        <v>1</v>
      </c>
    </row>
    <row r="2158" spans="1:21" ht="14.45" customHeight="1" x14ac:dyDescent="0.2">
      <c r="A2158" s="813">
        <v>12</v>
      </c>
      <c r="B2158" s="814" t="s">
        <v>1740</v>
      </c>
      <c r="C2158" s="814" t="s">
        <v>1748</v>
      </c>
      <c r="D2158" s="815" t="s">
        <v>4047</v>
      </c>
      <c r="E2158" s="816" t="s">
        <v>1759</v>
      </c>
      <c r="F2158" s="814" t="s">
        <v>1741</v>
      </c>
      <c r="G2158" s="814" t="s">
        <v>1881</v>
      </c>
      <c r="H2158" s="814" t="s">
        <v>329</v>
      </c>
      <c r="I2158" s="814" t="s">
        <v>1882</v>
      </c>
      <c r="J2158" s="814" t="s">
        <v>1883</v>
      </c>
      <c r="K2158" s="814" t="s">
        <v>1603</v>
      </c>
      <c r="L2158" s="817">
        <v>168.41</v>
      </c>
      <c r="M2158" s="817">
        <v>168.41</v>
      </c>
      <c r="N2158" s="814">
        <v>1</v>
      </c>
      <c r="O2158" s="818">
        <v>1</v>
      </c>
      <c r="P2158" s="817">
        <v>168.41</v>
      </c>
      <c r="Q2158" s="819">
        <v>1</v>
      </c>
      <c r="R2158" s="814">
        <v>1</v>
      </c>
      <c r="S2158" s="819">
        <v>1</v>
      </c>
      <c r="T2158" s="818">
        <v>1</v>
      </c>
      <c r="U2158" s="820">
        <v>1</v>
      </c>
    </row>
    <row r="2159" spans="1:21" ht="14.45" customHeight="1" x14ac:dyDescent="0.2">
      <c r="A2159" s="813">
        <v>12</v>
      </c>
      <c r="B2159" s="814" t="s">
        <v>1740</v>
      </c>
      <c r="C2159" s="814" t="s">
        <v>1748</v>
      </c>
      <c r="D2159" s="815" t="s">
        <v>4047</v>
      </c>
      <c r="E2159" s="816" t="s">
        <v>1759</v>
      </c>
      <c r="F2159" s="814" t="s">
        <v>1741</v>
      </c>
      <c r="G2159" s="814" t="s">
        <v>1822</v>
      </c>
      <c r="H2159" s="814" t="s">
        <v>329</v>
      </c>
      <c r="I2159" s="814" t="s">
        <v>1886</v>
      </c>
      <c r="J2159" s="814" t="s">
        <v>1887</v>
      </c>
      <c r="K2159" s="814" t="s">
        <v>1603</v>
      </c>
      <c r="L2159" s="817">
        <v>168.41</v>
      </c>
      <c r="M2159" s="817">
        <v>2020.92</v>
      </c>
      <c r="N2159" s="814">
        <v>12</v>
      </c>
      <c r="O2159" s="818">
        <v>10</v>
      </c>
      <c r="P2159" s="817">
        <v>1347.28</v>
      </c>
      <c r="Q2159" s="819">
        <v>0.66666666666666663</v>
      </c>
      <c r="R2159" s="814">
        <v>8</v>
      </c>
      <c r="S2159" s="819">
        <v>0.66666666666666663</v>
      </c>
      <c r="T2159" s="818">
        <v>7</v>
      </c>
      <c r="U2159" s="820">
        <v>0.7</v>
      </c>
    </row>
    <row r="2160" spans="1:21" ht="14.45" customHeight="1" x14ac:dyDescent="0.2">
      <c r="A2160" s="813">
        <v>12</v>
      </c>
      <c r="B2160" s="814" t="s">
        <v>1740</v>
      </c>
      <c r="C2160" s="814" t="s">
        <v>1748</v>
      </c>
      <c r="D2160" s="815" t="s">
        <v>4047</v>
      </c>
      <c r="E2160" s="816" t="s">
        <v>1759</v>
      </c>
      <c r="F2160" s="814" t="s">
        <v>1741</v>
      </c>
      <c r="G2160" s="814" t="s">
        <v>1822</v>
      </c>
      <c r="H2160" s="814" t="s">
        <v>647</v>
      </c>
      <c r="I2160" s="814" t="s">
        <v>1601</v>
      </c>
      <c r="J2160" s="814" t="s">
        <v>1602</v>
      </c>
      <c r="K2160" s="814" t="s">
        <v>1603</v>
      </c>
      <c r="L2160" s="817">
        <v>168.41</v>
      </c>
      <c r="M2160" s="817">
        <v>1347.28</v>
      </c>
      <c r="N2160" s="814">
        <v>8</v>
      </c>
      <c r="O2160" s="818">
        <v>6</v>
      </c>
      <c r="P2160" s="817">
        <v>1010.46</v>
      </c>
      <c r="Q2160" s="819">
        <v>0.75</v>
      </c>
      <c r="R2160" s="814">
        <v>6</v>
      </c>
      <c r="S2160" s="819">
        <v>0.75</v>
      </c>
      <c r="T2160" s="818">
        <v>4</v>
      </c>
      <c r="U2160" s="820">
        <v>0.66666666666666663</v>
      </c>
    </row>
    <row r="2161" spans="1:21" ht="14.45" customHeight="1" x14ac:dyDescent="0.2">
      <c r="A2161" s="813">
        <v>12</v>
      </c>
      <c r="B2161" s="814" t="s">
        <v>1740</v>
      </c>
      <c r="C2161" s="814" t="s">
        <v>1748</v>
      </c>
      <c r="D2161" s="815" t="s">
        <v>4047</v>
      </c>
      <c r="E2161" s="816" t="s">
        <v>1759</v>
      </c>
      <c r="F2161" s="814" t="s">
        <v>1741</v>
      </c>
      <c r="G2161" s="814" t="s">
        <v>2283</v>
      </c>
      <c r="H2161" s="814" t="s">
        <v>647</v>
      </c>
      <c r="I2161" s="814" t="s">
        <v>1714</v>
      </c>
      <c r="J2161" s="814" t="s">
        <v>1159</v>
      </c>
      <c r="K2161" s="814" t="s">
        <v>1715</v>
      </c>
      <c r="L2161" s="817">
        <v>117.55</v>
      </c>
      <c r="M2161" s="817">
        <v>117.55</v>
      </c>
      <c r="N2161" s="814">
        <v>1</v>
      </c>
      <c r="O2161" s="818">
        <v>1</v>
      </c>
      <c r="P2161" s="817"/>
      <c r="Q2161" s="819">
        <v>0</v>
      </c>
      <c r="R2161" s="814"/>
      <c r="S2161" s="819">
        <v>0</v>
      </c>
      <c r="T2161" s="818"/>
      <c r="U2161" s="820">
        <v>0</v>
      </c>
    </row>
    <row r="2162" spans="1:21" ht="14.45" customHeight="1" x14ac:dyDescent="0.2">
      <c r="A2162" s="813">
        <v>12</v>
      </c>
      <c r="B2162" s="814" t="s">
        <v>1740</v>
      </c>
      <c r="C2162" s="814" t="s">
        <v>1748</v>
      </c>
      <c r="D2162" s="815" t="s">
        <v>4047</v>
      </c>
      <c r="E2162" s="816" t="s">
        <v>1759</v>
      </c>
      <c r="F2162" s="814" t="s">
        <v>1741</v>
      </c>
      <c r="G2162" s="814" t="s">
        <v>1891</v>
      </c>
      <c r="H2162" s="814" t="s">
        <v>329</v>
      </c>
      <c r="I2162" s="814" t="s">
        <v>1892</v>
      </c>
      <c r="J2162" s="814" t="s">
        <v>1893</v>
      </c>
      <c r="K2162" s="814" t="s">
        <v>1603</v>
      </c>
      <c r="L2162" s="817">
        <v>78.33</v>
      </c>
      <c r="M2162" s="817">
        <v>156.66</v>
      </c>
      <c r="N2162" s="814">
        <v>2</v>
      </c>
      <c r="O2162" s="818">
        <v>1</v>
      </c>
      <c r="P2162" s="817"/>
      <c r="Q2162" s="819">
        <v>0</v>
      </c>
      <c r="R2162" s="814"/>
      <c r="S2162" s="819">
        <v>0</v>
      </c>
      <c r="T2162" s="818"/>
      <c r="U2162" s="820">
        <v>0</v>
      </c>
    </row>
    <row r="2163" spans="1:21" ht="14.45" customHeight="1" x14ac:dyDescent="0.2">
      <c r="A2163" s="813">
        <v>12</v>
      </c>
      <c r="B2163" s="814" t="s">
        <v>1740</v>
      </c>
      <c r="C2163" s="814" t="s">
        <v>1748</v>
      </c>
      <c r="D2163" s="815" t="s">
        <v>4047</v>
      </c>
      <c r="E2163" s="816" t="s">
        <v>1759</v>
      </c>
      <c r="F2163" s="814" t="s">
        <v>1741</v>
      </c>
      <c r="G2163" s="814" t="s">
        <v>2679</v>
      </c>
      <c r="H2163" s="814" t="s">
        <v>647</v>
      </c>
      <c r="I2163" s="814" t="s">
        <v>2844</v>
      </c>
      <c r="J2163" s="814" t="s">
        <v>2845</v>
      </c>
      <c r="K2163" s="814" t="s">
        <v>2496</v>
      </c>
      <c r="L2163" s="817">
        <v>176.32</v>
      </c>
      <c r="M2163" s="817">
        <v>176.32</v>
      </c>
      <c r="N2163" s="814">
        <v>1</v>
      </c>
      <c r="O2163" s="818">
        <v>1</v>
      </c>
      <c r="P2163" s="817">
        <v>176.32</v>
      </c>
      <c r="Q2163" s="819">
        <v>1</v>
      </c>
      <c r="R2163" s="814">
        <v>1</v>
      </c>
      <c r="S2163" s="819">
        <v>1</v>
      </c>
      <c r="T2163" s="818">
        <v>1</v>
      </c>
      <c r="U2163" s="820">
        <v>1</v>
      </c>
    </row>
    <row r="2164" spans="1:21" ht="14.45" customHeight="1" x14ac:dyDescent="0.2">
      <c r="A2164" s="813">
        <v>12</v>
      </c>
      <c r="B2164" s="814" t="s">
        <v>1740</v>
      </c>
      <c r="C2164" s="814" t="s">
        <v>1748</v>
      </c>
      <c r="D2164" s="815" t="s">
        <v>4047</v>
      </c>
      <c r="E2164" s="816" t="s">
        <v>1759</v>
      </c>
      <c r="F2164" s="814" t="s">
        <v>1741</v>
      </c>
      <c r="G2164" s="814" t="s">
        <v>2643</v>
      </c>
      <c r="H2164" s="814" t="s">
        <v>329</v>
      </c>
      <c r="I2164" s="814" t="s">
        <v>2847</v>
      </c>
      <c r="J2164" s="814" t="s">
        <v>2848</v>
      </c>
      <c r="K2164" s="814" t="s">
        <v>689</v>
      </c>
      <c r="L2164" s="817">
        <v>52.78</v>
      </c>
      <c r="M2164" s="817">
        <v>52.78</v>
      </c>
      <c r="N2164" s="814">
        <v>1</v>
      </c>
      <c r="O2164" s="818">
        <v>1</v>
      </c>
      <c r="P2164" s="817">
        <v>52.78</v>
      </c>
      <c r="Q2164" s="819">
        <v>1</v>
      </c>
      <c r="R2164" s="814">
        <v>1</v>
      </c>
      <c r="S2164" s="819">
        <v>1</v>
      </c>
      <c r="T2164" s="818">
        <v>1</v>
      </c>
      <c r="U2164" s="820">
        <v>1</v>
      </c>
    </row>
    <row r="2165" spans="1:21" ht="14.45" customHeight="1" x14ac:dyDescent="0.2">
      <c r="A2165" s="813">
        <v>12</v>
      </c>
      <c r="B2165" s="814" t="s">
        <v>1740</v>
      </c>
      <c r="C2165" s="814" t="s">
        <v>1748</v>
      </c>
      <c r="D2165" s="815" t="s">
        <v>4047</v>
      </c>
      <c r="E2165" s="816" t="s">
        <v>1759</v>
      </c>
      <c r="F2165" s="814" t="s">
        <v>1741</v>
      </c>
      <c r="G2165" s="814" t="s">
        <v>2435</v>
      </c>
      <c r="H2165" s="814" t="s">
        <v>329</v>
      </c>
      <c r="I2165" s="814" t="s">
        <v>2683</v>
      </c>
      <c r="J2165" s="814" t="s">
        <v>765</v>
      </c>
      <c r="K2165" s="814" t="s">
        <v>2684</v>
      </c>
      <c r="L2165" s="817">
        <v>93.61</v>
      </c>
      <c r="M2165" s="817">
        <v>93.61</v>
      </c>
      <c r="N2165" s="814">
        <v>1</v>
      </c>
      <c r="O2165" s="818">
        <v>1</v>
      </c>
      <c r="P2165" s="817">
        <v>93.61</v>
      </c>
      <c r="Q2165" s="819">
        <v>1</v>
      </c>
      <c r="R2165" s="814">
        <v>1</v>
      </c>
      <c r="S2165" s="819">
        <v>1</v>
      </c>
      <c r="T2165" s="818">
        <v>1</v>
      </c>
      <c r="U2165" s="820">
        <v>1</v>
      </c>
    </row>
    <row r="2166" spans="1:21" ht="14.45" customHeight="1" x14ac:dyDescent="0.2">
      <c r="A2166" s="813">
        <v>12</v>
      </c>
      <c r="B2166" s="814" t="s">
        <v>1740</v>
      </c>
      <c r="C2166" s="814" t="s">
        <v>1748</v>
      </c>
      <c r="D2166" s="815" t="s">
        <v>4047</v>
      </c>
      <c r="E2166" s="816" t="s">
        <v>1759</v>
      </c>
      <c r="F2166" s="814" t="s">
        <v>1741</v>
      </c>
      <c r="G2166" s="814" t="s">
        <v>1949</v>
      </c>
      <c r="H2166" s="814" t="s">
        <v>329</v>
      </c>
      <c r="I2166" s="814" t="s">
        <v>2650</v>
      </c>
      <c r="J2166" s="814" t="s">
        <v>1951</v>
      </c>
      <c r="K2166" s="814" t="s">
        <v>1952</v>
      </c>
      <c r="L2166" s="817">
        <v>49.04</v>
      </c>
      <c r="M2166" s="817">
        <v>49.04</v>
      </c>
      <c r="N2166" s="814">
        <v>1</v>
      </c>
      <c r="O2166" s="818">
        <v>1</v>
      </c>
      <c r="P2166" s="817">
        <v>49.04</v>
      </c>
      <c r="Q2166" s="819">
        <v>1</v>
      </c>
      <c r="R2166" s="814">
        <v>1</v>
      </c>
      <c r="S2166" s="819">
        <v>1</v>
      </c>
      <c r="T2166" s="818">
        <v>1</v>
      </c>
      <c r="U2166" s="820">
        <v>1</v>
      </c>
    </row>
    <row r="2167" spans="1:21" ht="14.45" customHeight="1" x14ac:dyDescent="0.2">
      <c r="A2167" s="813">
        <v>12</v>
      </c>
      <c r="B2167" s="814" t="s">
        <v>1740</v>
      </c>
      <c r="C2167" s="814" t="s">
        <v>1748</v>
      </c>
      <c r="D2167" s="815" t="s">
        <v>4047</v>
      </c>
      <c r="E2167" s="816" t="s">
        <v>1759</v>
      </c>
      <c r="F2167" s="814" t="s">
        <v>1741</v>
      </c>
      <c r="G2167" s="814" t="s">
        <v>1840</v>
      </c>
      <c r="H2167" s="814" t="s">
        <v>329</v>
      </c>
      <c r="I2167" s="814" t="s">
        <v>1841</v>
      </c>
      <c r="J2167" s="814" t="s">
        <v>1842</v>
      </c>
      <c r="K2167" s="814" t="s">
        <v>1843</v>
      </c>
      <c r="L2167" s="817">
        <v>91.78</v>
      </c>
      <c r="M2167" s="817">
        <v>183.56</v>
      </c>
      <c r="N2167" s="814">
        <v>2</v>
      </c>
      <c r="O2167" s="818">
        <v>2</v>
      </c>
      <c r="P2167" s="817">
        <v>183.56</v>
      </c>
      <c r="Q2167" s="819">
        <v>1</v>
      </c>
      <c r="R2167" s="814">
        <v>2</v>
      </c>
      <c r="S2167" s="819">
        <v>1</v>
      </c>
      <c r="T2167" s="818">
        <v>2</v>
      </c>
      <c r="U2167" s="820">
        <v>1</v>
      </c>
    </row>
    <row r="2168" spans="1:21" ht="14.45" customHeight="1" x14ac:dyDescent="0.2">
      <c r="A2168" s="813">
        <v>12</v>
      </c>
      <c r="B2168" s="814" t="s">
        <v>1740</v>
      </c>
      <c r="C2168" s="814" t="s">
        <v>1748</v>
      </c>
      <c r="D2168" s="815" t="s">
        <v>4047</v>
      </c>
      <c r="E2168" s="816" t="s">
        <v>1759</v>
      </c>
      <c r="F2168" s="814" t="s">
        <v>1741</v>
      </c>
      <c r="G2168" s="814" t="s">
        <v>1958</v>
      </c>
      <c r="H2168" s="814" t="s">
        <v>329</v>
      </c>
      <c r="I2168" s="814" t="s">
        <v>1959</v>
      </c>
      <c r="J2168" s="814" t="s">
        <v>1960</v>
      </c>
      <c r="K2168" s="814" t="s">
        <v>1016</v>
      </c>
      <c r="L2168" s="817">
        <v>163.54</v>
      </c>
      <c r="M2168" s="817">
        <v>163.54</v>
      </c>
      <c r="N2168" s="814">
        <v>1</v>
      </c>
      <c r="O2168" s="818">
        <v>1</v>
      </c>
      <c r="P2168" s="817">
        <v>163.54</v>
      </c>
      <c r="Q2168" s="819">
        <v>1</v>
      </c>
      <c r="R2168" s="814">
        <v>1</v>
      </c>
      <c r="S2168" s="819">
        <v>1</v>
      </c>
      <c r="T2168" s="818">
        <v>1</v>
      </c>
      <c r="U2168" s="820">
        <v>1</v>
      </c>
    </row>
    <row r="2169" spans="1:21" ht="14.45" customHeight="1" x14ac:dyDescent="0.2">
      <c r="A2169" s="813">
        <v>12</v>
      </c>
      <c r="B2169" s="814" t="s">
        <v>1740</v>
      </c>
      <c r="C2169" s="814" t="s">
        <v>1748</v>
      </c>
      <c r="D2169" s="815" t="s">
        <v>4047</v>
      </c>
      <c r="E2169" s="816" t="s">
        <v>1759</v>
      </c>
      <c r="F2169" s="814" t="s">
        <v>1741</v>
      </c>
      <c r="G2169" s="814" t="s">
        <v>3876</v>
      </c>
      <c r="H2169" s="814" t="s">
        <v>329</v>
      </c>
      <c r="I2169" s="814" t="s">
        <v>3877</v>
      </c>
      <c r="J2169" s="814" t="s">
        <v>3878</v>
      </c>
      <c r="K2169" s="814" t="s">
        <v>3879</v>
      </c>
      <c r="L2169" s="817">
        <v>0</v>
      </c>
      <c r="M2169" s="817">
        <v>0</v>
      </c>
      <c r="N2169" s="814">
        <v>1</v>
      </c>
      <c r="O2169" s="818">
        <v>1</v>
      </c>
      <c r="P2169" s="817">
        <v>0</v>
      </c>
      <c r="Q2169" s="819"/>
      <c r="R2169" s="814">
        <v>1</v>
      </c>
      <c r="S2169" s="819">
        <v>1</v>
      </c>
      <c r="T2169" s="818">
        <v>1</v>
      </c>
      <c r="U2169" s="820">
        <v>1</v>
      </c>
    </row>
    <row r="2170" spans="1:21" ht="14.45" customHeight="1" x14ac:dyDescent="0.2">
      <c r="A2170" s="813">
        <v>12</v>
      </c>
      <c r="B2170" s="814" t="s">
        <v>1740</v>
      </c>
      <c r="C2170" s="814" t="s">
        <v>1748</v>
      </c>
      <c r="D2170" s="815" t="s">
        <v>4047</v>
      </c>
      <c r="E2170" s="816" t="s">
        <v>1759</v>
      </c>
      <c r="F2170" s="814" t="s">
        <v>1741</v>
      </c>
      <c r="G2170" s="814" t="s">
        <v>1791</v>
      </c>
      <c r="H2170" s="814" t="s">
        <v>647</v>
      </c>
      <c r="I2170" s="814" t="s">
        <v>1462</v>
      </c>
      <c r="J2170" s="814" t="s">
        <v>833</v>
      </c>
      <c r="K2170" s="814" t="s">
        <v>1463</v>
      </c>
      <c r="L2170" s="817">
        <v>1385.62</v>
      </c>
      <c r="M2170" s="817">
        <v>1385.62</v>
      </c>
      <c r="N2170" s="814">
        <v>1</v>
      </c>
      <c r="O2170" s="818">
        <v>1</v>
      </c>
      <c r="P2170" s="817">
        <v>1385.62</v>
      </c>
      <c r="Q2170" s="819">
        <v>1</v>
      </c>
      <c r="R2170" s="814">
        <v>1</v>
      </c>
      <c r="S2170" s="819">
        <v>1</v>
      </c>
      <c r="T2170" s="818">
        <v>1</v>
      </c>
      <c r="U2170" s="820">
        <v>1</v>
      </c>
    </row>
    <row r="2171" spans="1:21" ht="14.45" customHeight="1" x14ac:dyDescent="0.2">
      <c r="A2171" s="813">
        <v>12</v>
      </c>
      <c r="B2171" s="814" t="s">
        <v>1740</v>
      </c>
      <c r="C2171" s="814" t="s">
        <v>1748</v>
      </c>
      <c r="D2171" s="815" t="s">
        <v>4047</v>
      </c>
      <c r="E2171" s="816" t="s">
        <v>1759</v>
      </c>
      <c r="F2171" s="814" t="s">
        <v>1741</v>
      </c>
      <c r="G2171" s="814" t="s">
        <v>1791</v>
      </c>
      <c r="H2171" s="814" t="s">
        <v>647</v>
      </c>
      <c r="I2171" s="814" t="s">
        <v>1472</v>
      </c>
      <c r="J2171" s="814" t="s">
        <v>827</v>
      </c>
      <c r="K2171" s="814" t="s">
        <v>1473</v>
      </c>
      <c r="L2171" s="817">
        <v>422.33</v>
      </c>
      <c r="M2171" s="817">
        <v>422.33</v>
      </c>
      <c r="N2171" s="814">
        <v>1</v>
      </c>
      <c r="O2171" s="818">
        <v>1</v>
      </c>
      <c r="P2171" s="817">
        <v>422.33</v>
      </c>
      <c r="Q2171" s="819">
        <v>1</v>
      </c>
      <c r="R2171" s="814">
        <v>1</v>
      </c>
      <c r="S2171" s="819">
        <v>1</v>
      </c>
      <c r="T2171" s="818">
        <v>1</v>
      </c>
      <c r="U2171" s="820">
        <v>1</v>
      </c>
    </row>
    <row r="2172" spans="1:21" ht="14.45" customHeight="1" x14ac:dyDescent="0.2">
      <c r="A2172" s="813">
        <v>12</v>
      </c>
      <c r="B2172" s="814" t="s">
        <v>1740</v>
      </c>
      <c r="C2172" s="814" t="s">
        <v>1748</v>
      </c>
      <c r="D2172" s="815" t="s">
        <v>4047</v>
      </c>
      <c r="E2172" s="816" t="s">
        <v>1759</v>
      </c>
      <c r="F2172" s="814" t="s">
        <v>1741</v>
      </c>
      <c r="G2172" s="814" t="s">
        <v>1973</v>
      </c>
      <c r="H2172" s="814" t="s">
        <v>329</v>
      </c>
      <c r="I2172" s="814" t="s">
        <v>1974</v>
      </c>
      <c r="J2172" s="814" t="s">
        <v>1975</v>
      </c>
      <c r="K2172" s="814" t="s">
        <v>1976</v>
      </c>
      <c r="L2172" s="817">
        <v>77.599999999999994</v>
      </c>
      <c r="M2172" s="817">
        <v>77.599999999999994</v>
      </c>
      <c r="N2172" s="814">
        <v>1</v>
      </c>
      <c r="O2172" s="818">
        <v>1</v>
      </c>
      <c r="P2172" s="817">
        <v>77.599999999999994</v>
      </c>
      <c r="Q2172" s="819">
        <v>1</v>
      </c>
      <c r="R2172" s="814">
        <v>1</v>
      </c>
      <c r="S2172" s="819">
        <v>1</v>
      </c>
      <c r="T2172" s="818">
        <v>1</v>
      </c>
      <c r="U2172" s="820">
        <v>1</v>
      </c>
    </row>
    <row r="2173" spans="1:21" ht="14.45" customHeight="1" x14ac:dyDescent="0.2">
      <c r="A2173" s="813">
        <v>12</v>
      </c>
      <c r="B2173" s="814" t="s">
        <v>1740</v>
      </c>
      <c r="C2173" s="814" t="s">
        <v>1748</v>
      </c>
      <c r="D2173" s="815" t="s">
        <v>4047</v>
      </c>
      <c r="E2173" s="816" t="s">
        <v>1759</v>
      </c>
      <c r="F2173" s="814" t="s">
        <v>1741</v>
      </c>
      <c r="G2173" s="814" t="s">
        <v>1977</v>
      </c>
      <c r="H2173" s="814" t="s">
        <v>329</v>
      </c>
      <c r="I2173" s="814" t="s">
        <v>1978</v>
      </c>
      <c r="J2173" s="814" t="s">
        <v>1979</v>
      </c>
      <c r="K2173" s="814" t="s">
        <v>1804</v>
      </c>
      <c r="L2173" s="817">
        <v>35.25</v>
      </c>
      <c r="M2173" s="817">
        <v>70.5</v>
      </c>
      <c r="N2173" s="814">
        <v>2</v>
      </c>
      <c r="O2173" s="818">
        <v>1</v>
      </c>
      <c r="P2173" s="817">
        <v>70.5</v>
      </c>
      <c r="Q2173" s="819">
        <v>1</v>
      </c>
      <c r="R2173" s="814">
        <v>2</v>
      </c>
      <c r="S2173" s="819">
        <v>1</v>
      </c>
      <c r="T2173" s="818">
        <v>1</v>
      </c>
      <c r="U2173" s="820">
        <v>1</v>
      </c>
    </row>
    <row r="2174" spans="1:21" ht="14.45" customHeight="1" x14ac:dyDescent="0.2">
      <c r="A2174" s="813">
        <v>12</v>
      </c>
      <c r="B2174" s="814" t="s">
        <v>1740</v>
      </c>
      <c r="C2174" s="814" t="s">
        <v>1748</v>
      </c>
      <c r="D2174" s="815" t="s">
        <v>4047</v>
      </c>
      <c r="E2174" s="816" t="s">
        <v>1759</v>
      </c>
      <c r="F2174" s="814" t="s">
        <v>1741</v>
      </c>
      <c r="G2174" s="814" t="s">
        <v>1977</v>
      </c>
      <c r="H2174" s="814" t="s">
        <v>329</v>
      </c>
      <c r="I2174" s="814" t="s">
        <v>2654</v>
      </c>
      <c r="J2174" s="814" t="s">
        <v>1979</v>
      </c>
      <c r="K2174" s="814" t="s">
        <v>1804</v>
      </c>
      <c r="L2174" s="817">
        <v>35.25</v>
      </c>
      <c r="M2174" s="817">
        <v>70.5</v>
      </c>
      <c r="N2174" s="814">
        <v>2</v>
      </c>
      <c r="O2174" s="818">
        <v>1</v>
      </c>
      <c r="P2174" s="817">
        <v>70.5</v>
      </c>
      <c r="Q2174" s="819">
        <v>1</v>
      </c>
      <c r="R2174" s="814">
        <v>2</v>
      </c>
      <c r="S2174" s="819">
        <v>1</v>
      </c>
      <c r="T2174" s="818">
        <v>1</v>
      </c>
      <c r="U2174" s="820">
        <v>1</v>
      </c>
    </row>
    <row r="2175" spans="1:21" ht="14.45" customHeight="1" x14ac:dyDescent="0.2">
      <c r="A2175" s="813">
        <v>12</v>
      </c>
      <c r="B2175" s="814" t="s">
        <v>1740</v>
      </c>
      <c r="C2175" s="814" t="s">
        <v>1748</v>
      </c>
      <c r="D2175" s="815" t="s">
        <v>4047</v>
      </c>
      <c r="E2175" s="816" t="s">
        <v>1759</v>
      </c>
      <c r="F2175" s="814" t="s">
        <v>1741</v>
      </c>
      <c r="G2175" s="814" t="s">
        <v>1801</v>
      </c>
      <c r="H2175" s="814" t="s">
        <v>329</v>
      </c>
      <c r="I2175" s="814" t="s">
        <v>1802</v>
      </c>
      <c r="J2175" s="814" t="s">
        <v>1803</v>
      </c>
      <c r="K2175" s="814" t="s">
        <v>1804</v>
      </c>
      <c r="L2175" s="817">
        <v>174.59</v>
      </c>
      <c r="M2175" s="817">
        <v>349.18</v>
      </c>
      <c r="N2175" s="814">
        <v>2</v>
      </c>
      <c r="O2175" s="818">
        <v>2</v>
      </c>
      <c r="P2175" s="817">
        <v>174.59</v>
      </c>
      <c r="Q2175" s="819">
        <v>0.5</v>
      </c>
      <c r="R2175" s="814">
        <v>1</v>
      </c>
      <c r="S2175" s="819">
        <v>0.5</v>
      </c>
      <c r="T2175" s="818">
        <v>1</v>
      </c>
      <c r="U2175" s="820">
        <v>0.5</v>
      </c>
    </row>
    <row r="2176" spans="1:21" ht="14.45" customHeight="1" x14ac:dyDescent="0.2">
      <c r="A2176" s="813">
        <v>12</v>
      </c>
      <c r="B2176" s="814" t="s">
        <v>1740</v>
      </c>
      <c r="C2176" s="814" t="s">
        <v>1748</v>
      </c>
      <c r="D2176" s="815" t="s">
        <v>4047</v>
      </c>
      <c r="E2176" s="816" t="s">
        <v>1759</v>
      </c>
      <c r="F2176" s="814" t="s">
        <v>1741</v>
      </c>
      <c r="G2176" s="814" t="s">
        <v>1992</v>
      </c>
      <c r="H2176" s="814" t="s">
        <v>329</v>
      </c>
      <c r="I2176" s="814" t="s">
        <v>1993</v>
      </c>
      <c r="J2176" s="814" t="s">
        <v>1994</v>
      </c>
      <c r="K2176" s="814" t="s">
        <v>1995</v>
      </c>
      <c r="L2176" s="817">
        <v>78.33</v>
      </c>
      <c r="M2176" s="817">
        <v>156.66</v>
      </c>
      <c r="N2176" s="814">
        <v>2</v>
      </c>
      <c r="O2176" s="818">
        <v>2</v>
      </c>
      <c r="P2176" s="817"/>
      <c r="Q2176" s="819">
        <v>0</v>
      </c>
      <c r="R2176" s="814"/>
      <c r="S2176" s="819">
        <v>0</v>
      </c>
      <c r="T2176" s="818"/>
      <c r="U2176" s="820">
        <v>0</v>
      </c>
    </row>
    <row r="2177" spans="1:21" ht="14.45" customHeight="1" x14ac:dyDescent="0.2">
      <c r="A2177" s="813">
        <v>12</v>
      </c>
      <c r="B2177" s="814" t="s">
        <v>1740</v>
      </c>
      <c r="C2177" s="814" t="s">
        <v>1748</v>
      </c>
      <c r="D2177" s="815" t="s">
        <v>4047</v>
      </c>
      <c r="E2177" s="816" t="s">
        <v>1759</v>
      </c>
      <c r="F2177" s="814" t="s">
        <v>1741</v>
      </c>
      <c r="G2177" s="814" t="s">
        <v>1996</v>
      </c>
      <c r="H2177" s="814" t="s">
        <v>329</v>
      </c>
      <c r="I2177" s="814" t="s">
        <v>2522</v>
      </c>
      <c r="J2177" s="814" t="s">
        <v>1998</v>
      </c>
      <c r="K2177" s="814" t="s">
        <v>1999</v>
      </c>
      <c r="L2177" s="817">
        <v>87.98</v>
      </c>
      <c r="M2177" s="817">
        <v>175.96</v>
      </c>
      <c r="N2177" s="814">
        <v>2</v>
      </c>
      <c r="O2177" s="818">
        <v>2</v>
      </c>
      <c r="P2177" s="817">
        <v>175.96</v>
      </c>
      <c r="Q2177" s="819">
        <v>1</v>
      </c>
      <c r="R2177" s="814">
        <v>2</v>
      </c>
      <c r="S2177" s="819">
        <v>1</v>
      </c>
      <c r="T2177" s="818">
        <v>2</v>
      </c>
      <c r="U2177" s="820">
        <v>1</v>
      </c>
    </row>
    <row r="2178" spans="1:21" ht="14.45" customHeight="1" x14ac:dyDescent="0.2">
      <c r="A2178" s="813">
        <v>12</v>
      </c>
      <c r="B2178" s="814" t="s">
        <v>1740</v>
      </c>
      <c r="C2178" s="814" t="s">
        <v>1748</v>
      </c>
      <c r="D2178" s="815" t="s">
        <v>4047</v>
      </c>
      <c r="E2178" s="816" t="s">
        <v>1759</v>
      </c>
      <c r="F2178" s="814" t="s">
        <v>1741</v>
      </c>
      <c r="G2178" s="814" t="s">
        <v>1832</v>
      </c>
      <c r="H2178" s="814" t="s">
        <v>329</v>
      </c>
      <c r="I2178" s="814" t="s">
        <v>1833</v>
      </c>
      <c r="J2178" s="814" t="s">
        <v>652</v>
      </c>
      <c r="K2178" s="814" t="s">
        <v>1834</v>
      </c>
      <c r="L2178" s="817">
        <v>127.91</v>
      </c>
      <c r="M2178" s="817">
        <v>639.54999999999995</v>
      </c>
      <c r="N2178" s="814">
        <v>5</v>
      </c>
      <c r="O2178" s="818">
        <v>4.5</v>
      </c>
      <c r="P2178" s="817">
        <v>639.54999999999995</v>
      </c>
      <c r="Q2178" s="819">
        <v>1</v>
      </c>
      <c r="R2178" s="814">
        <v>5</v>
      </c>
      <c r="S2178" s="819">
        <v>1</v>
      </c>
      <c r="T2178" s="818">
        <v>4.5</v>
      </c>
      <c r="U2178" s="820">
        <v>1</v>
      </c>
    </row>
    <row r="2179" spans="1:21" ht="14.45" customHeight="1" x14ac:dyDescent="0.2">
      <c r="A2179" s="813">
        <v>12</v>
      </c>
      <c r="B2179" s="814" t="s">
        <v>1740</v>
      </c>
      <c r="C2179" s="814" t="s">
        <v>1748</v>
      </c>
      <c r="D2179" s="815" t="s">
        <v>4047</v>
      </c>
      <c r="E2179" s="816" t="s">
        <v>1759</v>
      </c>
      <c r="F2179" s="814" t="s">
        <v>1741</v>
      </c>
      <c r="G2179" s="814" t="s">
        <v>1792</v>
      </c>
      <c r="H2179" s="814" t="s">
        <v>329</v>
      </c>
      <c r="I2179" s="814" t="s">
        <v>2019</v>
      </c>
      <c r="J2179" s="814" t="s">
        <v>1794</v>
      </c>
      <c r="K2179" s="814" t="s">
        <v>2020</v>
      </c>
      <c r="L2179" s="817">
        <v>89.88</v>
      </c>
      <c r="M2179" s="817">
        <v>179.76</v>
      </c>
      <c r="N2179" s="814">
        <v>2</v>
      </c>
      <c r="O2179" s="818">
        <v>2</v>
      </c>
      <c r="P2179" s="817">
        <v>179.76</v>
      </c>
      <c r="Q2179" s="819">
        <v>1</v>
      </c>
      <c r="R2179" s="814">
        <v>2</v>
      </c>
      <c r="S2179" s="819">
        <v>1</v>
      </c>
      <c r="T2179" s="818">
        <v>2</v>
      </c>
      <c r="U2179" s="820">
        <v>1</v>
      </c>
    </row>
    <row r="2180" spans="1:21" ht="14.45" customHeight="1" x14ac:dyDescent="0.2">
      <c r="A2180" s="813">
        <v>12</v>
      </c>
      <c r="B2180" s="814" t="s">
        <v>1740</v>
      </c>
      <c r="C2180" s="814" t="s">
        <v>1748</v>
      </c>
      <c r="D2180" s="815" t="s">
        <v>4047</v>
      </c>
      <c r="E2180" s="816" t="s">
        <v>1759</v>
      </c>
      <c r="F2180" s="814" t="s">
        <v>1741</v>
      </c>
      <c r="G2180" s="814" t="s">
        <v>2023</v>
      </c>
      <c r="H2180" s="814" t="s">
        <v>329</v>
      </c>
      <c r="I2180" s="814" t="s">
        <v>2024</v>
      </c>
      <c r="J2180" s="814" t="s">
        <v>2025</v>
      </c>
      <c r="K2180" s="814" t="s">
        <v>2026</v>
      </c>
      <c r="L2180" s="817">
        <v>308.69</v>
      </c>
      <c r="M2180" s="817">
        <v>5556.42</v>
      </c>
      <c r="N2180" s="814">
        <v>18</v>
      </c>
      <c r="O2180" s="818">
        <v>8</v>
      </c>
      <c r="P2180" s="817">
        <v>4012.97</v>
      </c>
      <c r="Q2180" s="819">
        <v>0.72222222222222221</v>
      </c>
      <c r="R2180" s="814">
        <v>13</v>
      </c>
      <c r="S2180" s="819">
        <v>0.72222222222222221</v>
      </c>
      <c r="T2180" s="818">
        <v>6</v>
      </c>
      <c r="U2180" s="820">
        <v>0.75</v>
      </c>
    </row>
    <row r="2181" spans="1:21" ht="14.45" customHeight="1" x14ac:dyDescent="0.2">
      <c r="A2181" s="813">
        <v>12</v>
      </c>
      <c r="B2181" s="814" t="s">
        <v>1740</v>
      </c>
      <c r="C2181" s="814" t="s">
        <v>1748</v>
      </c>
      <c r="D2181" s="815" t="s">
        <v>4047</v>
      </c>
      <c r="E2181" s="816" t="s">
        <v>1759</v>
      </c>
      <c r="F2181" s="814" t="s">
        <v>1741</v>
      </c>
      <c r="G2181" s="814" t="s">
        <v>1825</v>
      </c>
      <c r="H2181" s="814" t="s">
        <v>647</v>
      </c>
      <c r="I2181" s="814" t="s">
        <v>1676</v>
      </c>
      <c r="J2181" s="814" t="s">
        <v>1012</v>
      </c>
      <c r="K2181" s="814" t="s">
        <v>1016</v>
      </c>
      <c r="L2181" s="817">
        <v>0</v>
      </c>
      <c r="M2181" s="817">
        <v>0</v>
      </c>
      <c r="N2181" s="814">
        <v>3</v>
      </c>
      <c r="O2181" s="818">
        <v>3</v>
      </c>
      <c r="P2181" s="817">
        <v>0</v>
      </c>
      <c r="Q2181" s="819"/>
      <c r="R2181" s="814">
        <v>3</v>
      </c>
      <c r="S2181" s="819">
        <v>1</v>
      </c>
      <c r="T2181" s="818">
        <v>3</v>
      </c>
      <c r="U2181" s="820">
        <v>1</v>
      </c>
    </row>
    <row r="2182" spans="1:21" ht="14.45" customHeight="1" x14ac:dyDescent="0.2">
      <c r="A2182" s="813">
        <v>12</v>
      </c>
      <c r="B2182" s="814" t="s">
        <v>1740</v>
      </c>
      <c r="C2182" s="814" t="s">
        <v>1748</v>
      </c>
      <c r="D2182" s="815" t="s">
        <v>4047</v>
      </c>
      <c r="E2182" s="816" t="s">
        <v>1759</v>
      </c>
      <c r="F2182" s="814" t="s">
        <v>1741</v>
      </c>
      <c r="G2182" s="814" t="s">
        <v>1796</v>
      </c>
      <c r="H2182" s="814" t="s">
        <v>329</v>
      </c>
      <c r="I2182" s="814" t="s">
        <v>1805</v>
      </c>
      <c r="J2182" s="814" t="s">
        <v>1272</v>
      </c>
      <c r="K2182" s="814" t="s">
        <v>1806</v>
      </c>
      <c r="L2182" s="817">
        <v>0</v>
      </c>
      <c r="M2182" s="817">
        <v>0</v>
      </c>
      <c r="N2182" s="814">
        <v>4</v>
      </c>
      <c r="O2182" s="818">
        <v>3.5</v>
      </c>
      <c r="P2182" s="817">
        <v>0</v>
      </c>
      <c r="Q2182" s="819"/>
      <c r="R2182" s="814">
        <v>4</v>
      </c>
      <c r="S2182" s="819">
        <v>1</v>
      </c>
      <c r="T2182" s="818">
        <v>3.5</v>
      </c>
      <c r="U2182" s="820">
        <v>1</v>
      </c>
    </row>
    <row r="2183" spans="1:21" ht="14.45" customHeight="1" x14ac:dyDescent="0.2">
      <c r="A2183" s="813">
        <v>12</v>
      </c>
      <c r="B2183" s="814" t="s">
        <v>1740</v>
      </c>
      <c r="C2183" s="814" t="s">
        <v>1748</v>
      </c>
      <c r="D2183" s="815" t="s">
        <v>4047</v>
      </c>
      <c r="E2183" s="816" t="s">
        <v>1759</v>
      </c>
      <c r="F2183" s="814" t="s">
        <v>1741</v>
      </c>
      <c r="G2183" s="814" t="s">
        <v>1796</v>
      </c>
      <c r="H2183" s="814" t="s">
        <v>329</v>
      </c>
      <c r="I2183" s="814" t="s">
        <v>1805</v>
      </c>
      <c r="J2183" s="814" t="s">
        <v>1272</v>
      </c>
      <c r="K2183" s="814" t="s">
        <v>1806</v>
      </c>
      <c r="L2183" s="817">
        <v>42.54</v>
      </c>
      <c r="M2183" s="817">
        <v>42.54</v>
      </c>
      <c r="N2183" s="814">
        <v>1</v>
      </c>
      <c r="O2183" s="818">
        <v>1</v>
      </c>
      <c r="P2183" s="817">
        <v>42.54</v>
      </c>
      <c r="Q2183" s="819">
        <v>1</v>
      </c>
      <c r="R2183" s="814">
        <v>1</v>
      </c>
      <c r="S2183" s="819">
        <v>1</v>
      </c>
      <c r="T2183" s="818">
        <v>1</v>
      </c>
      <c r="U2183" s="820">
        <v>1</v>
      </c>
    </row>
    <row r="2184" spans="1:21" ht="14.45" customHeight="1" x14ac:dyDescent="0.2">
      <c r="A2184" s="813">
        <v>12</v>
      </c>
      <c r="B2184" s="814" t="s">
        <v>1740</v>
      </c>
      <c r="C2184" s="814" t="s">
        <v>1748</v>
      </c>
      <c r="D2184" s="815" t="s">
        <v>4047</v>
      </c>
      <c r="E2184" s="816" t="s">
        <v>1759</v>
      </c>
      <c r="F2184" s="814" t="s">
        <v>1741</v>
      </c>
      <c r="G2184" s="814" t="s">
        <v>2063</v>
      </c>
      <c r="H2184" s="814" t="s">
        <v>647</v>
      </c>
      <c r="I2184" s="814" t="s">
        <v>2067</v>
      </c>
      <c r="J2184" s="814" t="s">
        <v>819</v>
      </c>
      <c r="K2184" s="814" t="s">
        <v>2068</v>
      </c>
      <c r="L2184" s="817">
        <v>134.61000000000001</v>
      </c>
      <c r="M2184" s="817">
        <v>538.44000000000005</v>
      </c>
      <c r="N2184" s="814">
        <v>4</v>
      </c>
      <c r="O2184" s="818">
        <v>4</v>
      </c>
      <c r="P2184" s="817">
        <v>269.22000000000003</v>
      </c>
      <c r="Q2184" s="819">
        <v>0.5</v>
      </c>
      <c r="R2184" s="814">
        <v>2</v>
      </c>
      <c r="S2184" s="819">
        <v>0.5</v>
      </c>
      <c r="T2184" s="818">
        <v>2</v>
      </c>
      <c r="U2184" s="820">
        <v>0.5</v>
      </c>
    </row>
    <row r="2185" spans="1:21" ht="14.45" customHeight="1" x14ac:dyDescent="0.2">
      <c r="A2185" s="813">
        <v>12</v>
      </c>
      <c r="B2185" s="814" t="s">
        <v>1740</v>
      </c>
      <c r="C2185" s="814" t="s">
        <v>1748</v>
      </c>
      <c r="D2185" s="815" t="s">
        <v>4047</v>
      </c>
      <c r="E2185" s="816" t="s">
        <v>1759</v>
      </c>
      <c r="F2185" s="814" t="s">
        <v>1741</v>
      </c>
      <c r="G2185" s="814" t="s">
        <v>2090</v>
      </c>
      <c r="H2185" s="814" t="s">
        <v>329</v>
      </c>
      <c r="I2185" s="814" t="s">
        <v>2091</v>
      </c>
      <c r="J2185" s="814" t="s">
        <v>2092</v>
      </c>
      <c r="K2185" s="814" t="s">
        <v>2093</v>
      </c>
      <c r="L2185" s="817">
        <v>932.4</v>
      </c>
      <c r="M2185" s="817">
        <v>932.4</v>
      </c>
      <c r="N2185" s="814">
        <v>1</v>
      </c>
      <c r="O2185" s="818">
        <v>1</v>
      </c>
      <c r="P2185" s="817">
        <v>932.4</v>
      </c>
      <c r="Q2185" s="819">
        <v>1</v>
      </c>
      <c r="R2185" s="814">
        <v>1</v>
      </c>
      <c r="S2185" s="819">
        <v>1</v>
      </c>
      <c r="T2185" s="818">
        <v>1</v>
      </c>
      <c r="U2185" s="820">
        <v>1</v>
      </c>
    </row>
    <row r="2186" spans="1:21" ht="14.45" customHeight="1" x14ac:dyDescent="0.2">
      <c r="A2186" s="813">
        <v>12</v>
      </c>
      <c r="B2186" s="814" t="s">
        <v>1740</v>
      </c>
      <c r="C2186" s="814" t="s">
        <v>1748</v>
      </c>
      <c r="D2186" s="815" t="s">
        <v>4047</v>
      </c>
      <c r="E2186" s="816" t="s">
        <v>1759</v>
      </c>
      <c r="F2186" s="814" t="s">
        <v>1741</v>
      </c>
      <c r="G2186" s="814" t="s">
        <v>2095</v>
      </c>
      <c r="H2186" s="814" t="s">
        <v>329</v>
      </c>
      <c r="I2186" s="814" t="s">
        <v>2096</v>
      </c>
      <c r="J2186" s="814" t="s">
        <v>2097</v>
      </c>
      <c r="K2186" s="814" t="s">
        <v>2098</v>
      </c>
      <c r="L2186" s="817">
        <v>1392.75</v>
      </c>
      <c r="M2186" s="817">
        <v>2785.5</v>
      </c>
      <c r="N2186" s="814">
        <v>2</v>
      </c>
      <c r="O2186" s="818">
        <v>2</v>
      </c>
      <c r="P2186" s="817">
        <v>2785.5</v>
      </c>
      <c r="Q2186" s="819">
        <v>1</v>
      </c>
      <c r="R2186" s="814">
        <v>2</v>
      </c>
      <c r="S2186" s="819">
        <v>1</v>
      </c>
      <c r="T2186" s="818">
        <v>2</v>
      </c>
      <c r="U2186" s="820">
        <v>1</v>
      </c>
    </row>
    <row r="2187" spans="1:21" ht="14.45" customHeight="1" x14ac:dyDescent="0.2">
      <c r="A2187" s="813">
        <v>12</v>
      </c>
      <c r="B2187" s="814" t="s">
        <v>1740</v>
      </c>
      <c r="C2187" s="814" t="s">
        <v>1748</v>
      </c>
      <c r="D2187" s="815" t="s">
        <v>4047</v>
      </c>
      <c r="E2187" s="816" t="s">
        <v>1759</v>
      </c>
      <c r="F2187" s="814" t="s">
        <v>1741</v>
      </c>
      <c r="G2187" s="814" t="s">
        <v>3703</v>
      </c>
      <c r="H2187" s="814" t="s">
        <v>329</v>
      </c>
      <c r="I2187" s="814" t="s">
        <v>3868</v>
      </c>
      <c r="J2187" s="814" t="s">
        <v>3705</v>
      </c>
      <c r="K2187" s="814" t="s">
        <v>3869</v>
      </c>
      <c r="L2187" s="817">
        <v>544.38</v>
      </c>
      <c r="M2187" s="817">
        <v>544.38</v>
      </c>
      <c r="N2187" s="814">
        <v>1</v>
      </c>
      <c r="O2187" s="818">
        <v>1</v>
      </c>
      <c r="P2187" s="817">
        <v>544.38</v>
      </c>
      <c r="Q2187" s="819">
        <v>1</v>
      </c>
      <c r="R2187" s="814">
        <v>1</v>
      </c>
      <c r="S2187" s="819">
        <v>1</v>
      </c>
      <c r="T2187" s="818">
        <v>1</v>
      </c>
      <c r="U2187" s="820">
        <v>1</v>
      </c>
    </row>
    <row r="2188" spans="1:21" ht="14.45" customHeight="1" x14ac:dyDescent="0.2">
      <c r="A2188" s="813">
        <v>12</v>
      </c>
      <c r="B2188" s="814" t="s">
        <v>1740</v>
      </c>
      <c r="C2188" s="814" t="s">
        <v>1748</v>
      </c>
      <c r="D2188" s="815" t="s">
        <v>4047</v>
      </c>
      <c r="E2188" s="816" t="s">
        <v>1759</v>
      </c>
      <c r="F2188" s="814" t="s">
        <v>1741</v>
      </c>
      <c r="G2188" s="814" t="s">
        <v>1800</v>
      </c>
      <c r="H2188" s="814" t="s">
        <v>647</v>
      </c>
      <c r="I2188" s="814" t="s">
        <v>1591</v>
      </c>
      <c r="J2188" s="814" t="s">
        <v>1213</v>
      </c>
      <c r="K2188" s="814" t="s">
        <v>1592</v>
      </c>
      <c r="L2188" s="817">
        <v>154.36000000000001</v>
      </c>
      <c r="M2188" s="817">
        <v>308.72000000000003</v>
      </c>
      <c r="N2188" s="814">
        <v>2</v>
      </c>
      <c r="O2188" s="818">
        <v>1</v>
      </c>
      <c r="P2188" s="817">
        <v>308.72000000000003</v>
      </c>
      <c r="Q2188" s="819">
        <v>1</v>
      </c>
      <c r="R2188" s="814">
        <v>2</v>
      </c>
      <c r="S2188" s="819">
        <v>1</v>
      </c>
      <c r="T2188" s="818">
        <v>1</v>
      </c>
      <c r="U2188" s="820">
        <v>1</v>
      </c>
    </row>
    <row r="2189" spans="1:21" ht="14.45" customHeight="1" x14ac:dyDescent="0.2">
      <c r="A2189" s="813">
        <v>12</v>
      </c>
      <c r="B2189" s="814" t="s">
        <v>1740</v>
      </c>
      <c r="C2189" s="814" t="s">
        <v>1748</v>
      </c>
      <c r="D2189" s="815" t="s">
        <v>4047</v>
      </c>
      <c r="E2189" s="816" t="s">
        <v>1759</v>
      </c>
      <c r="F2189" s="814" t="s">
        <v>1741</v>
      </c>
      <c r="G2189" s="814" t="s">
        <v>1800</v>
      </c>
      <c r="H2189" s="814" t="s">
        <v>647</v>
      </c>
      <c r="I2189" s="814" t="s">
        <v>1593</v>
      </c>
      <c r="J2189" s="814" t="s">
        <v>1594</v>
      </c>
      <c r="K2189" s="814" t="s">
        <v>1595</v>
      </c>
      <c r="L2189" s="817">
        <v>149.52000000000001</v>
      </c>
      <c r="M2189" s="817">
        <v>448.56000000000006</v>
      </c>
      <c r="N2189" s="814">
        <v>3</v>
      </c>
      <c r="O2189" s="818">
        <v>3</v>
      </c>
      <c r="P2189" s="817">
        <v>448.56000000000006</v>
      </c>
      <c r="Q2189" s="819">
        <v>1</v>
      </c>
      <c r="R2189" s="814">
        <v>3</v>
      </c>
      <c r="S2189" s="819">
        <v>1</v>
      </c>
      <c r="T2189" s="818">
        <v>3</v>
      </c>
      <c r="U2189" s="820">
        <v>1</v>
      </c>
    </row>
    <row r="2190" spans="1:21" ht="14.45" customHeight="1" x14ac:dyDescent="0.2">
      <c r="A2190" s="813">
        <v>12</v>
      </c>
      <c r="B2190" s="814" t="s">
        <v>1740</v>
      </c>
      <c r="C2190" s="814" t="s">
        <v>1748</v>
      </c>
      <c r="D2190" s="815" t="s">
        <v>4047</v>
      </c>
      <c r="E2190" s="816" t="s">
        <v>1759</v>
      </c>
      <c r="F2190" s="814" t="s">
        <v>1741</v>
      </c>
      <c r="G2190" s="814" t="s">
        <v>2115</v>
      </c>
      <c r="H2190" s="814" t="s">
        <v>647</v>
      </c>
      <c r="I2190" s="814" t="s">
        <v>1574</v>
      </c>
      <c r="J2190" s="814" t="s">
        <v>1572</v>
      </c>
      <c r="K2190" s="814" t="s">
        <v>1575</v>
      </c>
      <c r="L2190" s="817">
        <v>84.18</v>
      </c>
      <c r="M2190" s="817">
        <v>84.18</v>
      </c>
      <c r="N2190" s="814">
        <v>1</v>
      </c>
      <c r="O2190" s="818">
        <v>1</v>
      </c>
      <c r="P2190" s="817">
        <v>84.18</v>
      </c>
      <c r="Q2190" s="819">
        <v>1</v>
      </c>
      <c r="R2190" s="814">
        <v>1</v>
      </c>
      <c r="S2190" s="819">
        <v>1</v>
      </c>
      <c r="T2190" s="818">
        <v>1</v>
      </c>
      <c r="U2190" s="820">
        <v>1</v>
      </c>
    </row>
    <row r="2191" spans="1:21" ht="14.45" customHeight="1" x14ac:dyDescent="0.2">
      <c r="A2191" s="813">
        <v>12</v>
      </c>
      <c r="B2191" s="814" t="s">
        <v>1740</v>
      </c>
      <c r="C2191" s="814" t="s">
        <v>1748</v>
      </c>
      <c r="D2191" s="815" t="s">
        <v>4047</v>
      </c>
      <c r="E2191" s="816" t="s">
        <v>1759</v>
      </c>
      <c r="F2191" s="814" t="s">
        <v>1741</v>
      </c>
      <c r="G2191" s="814" t="s">
        <v>2123</v>
      </c>
      <c r="H2191" s="814" t="s">
        <v>329</v>
      </c>
      <c r="I2191" s="814" t="s">
        <v>2124</v>
      </c>
      <c r="J2191" s="814" t="s">
        <v>2125</v>
      </c>
      <c r="K2191" s="814" t="s">
        <v>2126</v>
      </c>
      <c r="L2191" s="817">
        <v>144.38999999999999</v>
      </c>
      <c r="M2191" s="817">
        <v>144.38999999999999</v>
      </c>
      <c r="N2191" s="814">
        <v>1</v>
      </c>
      <c r="O2191" s="818">
        <v>1</v>
      </c>
      <c r="P2191" s="817">
        <v>144.38999999999999</v>
      </c>
      <c r="Q2191" s="819">
        <v>1</v>
      </c>
      <c r="R2191" s="814">
        <v>1</v>
      </c>
      <c r="S2191" s="819">
        <v>1</v>
      </c>
      <c r="T2191" s="818">
        <v>1</v>
      </c>
      <c r="U2191" s="820">
        <v>1</v>
      </c>
    </row>
    <row r="2192" spans="1:21" ht="14.45" customHeight="1" x14ac:dyDescent="0.2">
      <c r="A2192" s="813">
        <v>12</v>
      </c>
      <c r="B2192" s="814" t="s">
        <v>1740</v>
      </c>
      <c r="C2192" s="814" t="s">
        <v>1748</v>
      </c>
      <c r="D2192" s="815" t="s">
        <v>4047</v>
      </c>
      <c r="E2192" s="816" t="s">
        <v>1759</v>
      </c>
      <c r="F2192" s="814" t="s">
        <v>1742</v>
      </c>
      <c r="G2192" s="814" t="s">
        <v>2128</v>
      </c>
      <c r="H2192" s="814" t="s">
        <v>329</v>
      </c>
      <c r="I2192" s="814" t="s">
        <v>2607</v>
      </c>
      <c r="J2192" s="814" t="s">
        <v>2016</v>
      </c>
      <c r="K2192" s="814"/>
      <c r="L2192" s="817">
        <v>0</v>
      </c>
      <c r="M2192" s="817">
        <v>0</v>
      </c>
      <c r="N2192" s="814">
        <v>2</v>
      </c>
      <c r="O2192" s="818">
        <v>2</v>
      </c>
      <c r="P2192" s="817">
        <v>0</v>
      </c>
      <c r="Q2192" s="819"/>
      <c r="R2192" s="814">
        <v>2</v>
      </c>
      <c r="S2192" s="819">
        <v>1</v>
      </c>
      <c r="T2192" s="818">
        <v>2</v>
      </c>
      <c r="U2192" s="820">
        <v>1</v>
      </c>
    </row>
    <row r="2193" spans="1:21" ht="14.45" customHeight="1" x14ac:dyDescent="0.2">
      <c r="A2193" s="813">
        <v>12</v>
      </c>
      <c r="B2193" s="814" t="s">
        <v>1740</v>
      </c>
      <c r="C2193" s="814" t="s">
        <v>1748</v>
      </c>
      <c r="D2193" s="815" t="s">
        <v>4047</v>
      </c>
      <c r="E2193" s="816" t="s">
        <v>1759</v>
      </c>
      <c r="F2193" s="814" t="s">
        <v>1742</v>
      </c>
      <c r="G2193" s="814" t="s">
        <v>2128</v>
      </c>
      <c r="H2193" s="814" t="s">
        <v>329</v>
      </c>
      <c r="I2193" s="814" t="s">
        <v>2672</v>
      </c>
      <c r="J2193" s="814" t="s">
        <v>2016</v>
      </c>
      <c r="K2193" s="814"/>
      <c r="L2193" s="817">
        <v>0</v>
      </c>
      <c r="M2193" s="817">
        <v>0</v>
      </c>
      <c r="N2193" s="814">
        <v>1</v>
      </c>
      <c r="O2193" s="818">
        <v>1</v>
      </c>
      <c r="P2193" s="817">
        <v>0</v>
      </c>
      <c r="Q2193" s="819"/>
      <c r="R2193" s="814">
        <v>1</v>
      </c>
      <c r="S2193" s="819">
        <v>1</v>
      </c>
      <c r="T2193" s="818">
        <v>1</v>
      </c>
      <c r="U2193" s="820">
        <v>1</v>
      </c>
    </row>
    <row r="2194" spans="1:21" ht="14.45" customHeight="1" x14ac:dyDescent="0.2">
      <c r="A2194" s="813">
        <v>12</v>
      </c>
      <c r="B2194" s="814" t="s">
        <v>1740</v>
      </c>
      <c r="C2194" s="814" t="s">
        <v>1748</v>
      </c>
      <c r="D2194" s="815" t="s">
        <v>4047</v>
      </c>
      <c r="E2194" s="816" t="s">
        <v>1759</v>
      </c>
      <c r="F2194" s="814" t="s">
        <v>1743</v>
      </c>
      <c r="G2194" s="814" t="s">
        <v>1787</v>
      </c>
      <c r="H2194" s="814" t="s">
        <v>329</v>
      </c>
      <c r="I2194" s="814" t="s">
        <v>3870</v>
      </c>
      <c r="J2194" s="814" t="s">
        <v>3871</v>
      </c>
      <c r="K2194" s="814" t="s">
        <v>3872</v>
      </c>
      <c r="L2194" s="817">
        <v>22.1</v>
      </c>
      <c r="M2194" s="817">
        <v>22.1</v>
      </c>
      <c r="N2194" s="814">
        <v>1</v>
      </c>
      <c r="O2194" s="818">
        <v>1</v>
      </c>
      <c r="P2194" s="817">
        <v>22.1</v>
      </c>
      <c r="Q2194" s="819">
        <v>1</v>
      </c>
      <c r="R2194" s="814">
        <v>1</v>
      </c>
      <c r="S2194" s="819">
        <v>1</v>
      </c>
      <c r="T2194" s="818">
        <v>1</v>
      </c>
      <c r="U2194" s="820">
        <v>1</v>
      </c>
    </row>
    <row r="2195" spans="1:21" ht="14.45" customHeight="1" x14ac:dyDescent="0.2">
      <c r="A2195" s="813">
        <v>12</v>
      </c>
      <c r="B2195" s="814" t="s">
        <v>1740</v>
      </c>
      <c r="C2195" s="814" t="s">
        <v>1748</v>
      </c>
      <c r="D2195" s="815" t="s">
        <v>4047</v>
      </c>
      <c r="E2195" s="816" t="s">
        <v>1761</v>
      </c>
      <c r="F2195" s="814" t="s">
        <v>1741</v>
      </c>
      <c r="G2195" s="814" t="s">
        <v>1822</v>
      </c>
      <c r="H2195" s="814" t="s">
        <v>647</v>
      </c>
      <c r="I2195" s="814" t="s">
        <v>1601</v>
      </c>
      <c r="J2195" s="814" t="s">
        <v>1602</v>
      </c>
      <c r="K2195" s="814" t="s">
        <v>1603</v>
      </c>
      <c r="L2195" s="817">
        <v>168.41</v>
      </c>
      <c r="M2195" s="817">
        <v>168.41</v>
      </c>
      <c r="N2195" s="814">
        <v>1</v>
      </c>
      <c r="O2195" s="818">
        <v>1</v>
      </c>
      <c r="P2195" s="817"/>
      <c r="Q2195" s="819">
        <v>0</v>
      </c>
      <c r="R2195" s="814"/>
      <c r="S2195" s="819">
        <v>0</v>
      </c>
      <c r="T2195" s="818"/>
      <c r="U2195" s="820">
        <v>0</v>
      </c>
    </row>
    <row r="2196" spans="1:21" ht="14.45" customHeight="1" x14ac:dyDescent="0.2">
      <c r="A2196" s="813">
        <v>12</v>
      </c>
      <c r="B2196" s="814" t="s">
        <v>1740</v>
      </c>
      <c r="C2196" s="814" t="s">
        <v>1748</v>
      </c>
      <c r="D2196" s="815" t="s">
        <v>4047</v>
      </c>
      <c r="E2196" s="816" t="s">
        <v>1761</v>
      </c>
      <c r="F2196" s="814" t="s">
        <v>1741</v>
      </c>
      <c r="G2196" s="814" t="s">
        <v>2435</v>
      </c>
      <c r="H2196" s="814" t="s">
        <v>329</v>
      </c>
      <c r="I2196" s="814" t="s">
        <v>2683</v>
      </c>
      <c r="J2196" s="814" t="s">
        <v>765</v>
      </c>
      <c r="K2196" s="814" t="s">
        <v>2684</v>
      </c>
      <c r="L2196" s="817">
        <v>93.61</v>
      </c>
      <c r="M2196" s="817">
        <v>93.61</v>
      </c>
      <c r="N2196" s="814">
        <v>1</v>
      </c>
      <c r="O2196" s="818">
        <v>1</v>
      </c>
      <c r="P2196" s="817">
        <v>93.61</v>
      </c>
      <c r="Q2196" s="819">
        <v>1</v>
      </c>
      <c r="R2196" s="814">
        <v>1</v>
      </c>
      <c r="S2196" s="819">
        <v>1</v>
      </c>
      <c r="T2196" s="818">
        <v>1</v>
      </c>
      <c r="U2196" s="820">
        <v>1</v>
      </c>
    </row>
    <row r="2197" spans="1:21" ht="14.45" customHeight="1" x14ac:dyDescent="0.2">
      <c r="A2197" s="813">
        <v>12</v>
      </c>
      <c r="B2197" s="814" t="s">
        <v>1740</v>
      </c>
      <c r="C2197" s="814" t="s">
        <v>1748</v>
      </c>
      <c r="D2197" s="815" t="s">
        <v>4047</v>
      </c>
      <c r="E2197" s="816" t="s">
        <v>1761</v>
      </c>
      <c r="F2197" s="814" t="s">
        <v>1741</v>
      </c>
      <c r="G2197" s="814" t="s">
        <v>2687</v>
      </c>
      <c r="H2197" s="814" t="s">
        <v>329</v>
      </c>
      <c r="I2197" s="814" t="s">
        <v>2688</v>
      </c>
      <c r="J2197" s="814" t="s">
        <v>2689</v>
      </c>
      <c r="K2197" s="814" t="s">
        <v>2690</v>
      </c>
      <c r="L2197" s="817">
        <v>525.29</v>
      </c>
      <c r="M2197" s="817">
        <v>525.29</v>
      </c>
      <c r="N2197" s="814">
        <v>1</v>
      </c>
      <c r="O2197" s="818">
        <v>1</v>
      </c>
      <c r="P2197" s="817"/>
      <c r="Q2197" s="819">
        <v>0</v>
      </c>
      <c r="R2197" s="814"/>
      <c r="S2197" s="819">
        <v>0</v>
      </c>
      <c r="T2197" s="818"/>
      <c r="U2197" s="820">
        <v>0</v>
      </c>
    </row>
    <row r="2198" spans="1:21" ht="14.45" customHeight="1" x14ac:dyDescent="0.2">
      <c r="A2198" s="813">
        <v>12</v>
      </c>
      <c r="B2198" s="814" t="s">
        <v>1740</v>
      </c>
      <c r="C2198" s="814" t="s">
        <v>1748</v>
      </c>
      <c r="D2198" s="815" t="s">
        <v>4047</v>
      </c>
      <c r="E2198" s="816" t="s">
        <v>1761</v>
      </c>
      <c r="F2198" s="814" t="s">
        <v>1741</v>
      </c>
      <c r="G2198" s="814" t="s">
        <v>1840</v>
      </c>
      <c r="H2198" s="814" t="s">
        <v>329</v>
      </c>
      <c r="I2198" s="814" t="s">
        <v>1841</v>
      </c>
      <c r="J2198" s="814" t="s">
        <v>1842</v>
      </c>
      <c r="K2198" s="814" t="s">
        <v>1843</v>
      </c>
      <c r="L2198" s="817">
        <v>91.78</v>
      </c>
      <c r="M2198" s="817">
        <v>1835.6000000000001</v>
      </c>
      <c r="N2198" s="814">
        <v>20</v>
      </c>
      <c r="O2198" s="818">
        <v>5.5</v>
      </c>
      <c r="P2198" s="817">
        <v>734.24</v>
      </c>
      <c r="Q2198" s="819">
        <v>0.39999999999999997</v>
      </c>
      <c r="R2198" s="814">
        <v>8</v>
      </c>
      <c r="S2198" s="819">
        <v>0.4</v>
      </c>
      <c r="T2198" s="818">
        <v>3.5</v>
      </c>
      <c r="U2198" s="820">
        <v>0.63636363636363635</v>
      </c>
    </row>
    <row r="2199" spans="1:21" ht="14.45" customHeight="1" x14ac:dyDescent="0.2">
      <c r="A2199" s="813">
        <v>12</v>
      </c>
      <c r="B2199" s="814" t="s">
        <v>1740</v>
      </c>
      <c r="C2199" s="814" t="s">
        <v>1748</v>
      </c>
      <c r="D2199" s="815" t="s">
        <v>4047</v>
      </c>
      <c r="E2199" s="816" t="s">
        <v>1761</v>
      </c>
      <c r="F2199" s="814" t="s">
        <v>1741</v>
      </c>
      <c r="G2199" s="814" t="s">
        <v>1961</v>
      </c>
      <c r="H2199" s="814" t="s">
        <v>329</v>
      </c>
      <c r="I2199" s="814" t="s">
        <v>3880</v>
      </c>
      <c r="J2199" s="814" t="s">
        <v>823</v>
      </c>
      <c r="K2199" s="814" t="s">
        <v>824</v>
      </c>
      <c r="L2199" s="817">
        <v>248.55</v>
      </c>
      <c r="M2199" s="817">
        <v>248.55</v>
      </c>
      <c r="N2199" s="814">
        <v>1</v>
      </c>
      <c r="O2199" s="818">
        <v>1</v>
      </c>
      <c r="P2199" s="817"/>
      <c r="Q2199" s="819">
        <v>0</v>
      </c>
      <c r="R2199" s="814"/>
      <c r="S2199" s="819">
        <v>0</v>
      </c>
      <c r="T2199" s="818"/>
      <c r="U2199" s="820">
        <v>0</v>
      </c>
    </row>
    <row r="2200" spans="1:21" ht="14.45" customHeight="1" x14ac:dyDescent="0.2">
      <c r="A2200" s="813">
        <v>12</v>
      </c>
      <c r="B2200" s="814" t="s">
        <v>1740</v>
      </c>
      <c r="C2200" s="814" t="s">
        <v>1748</v>
      </c>
      <c r="D2200" s="815" t="s">
        <v>4047</v>
      </c>
      <c r="E2200" s="816" t="s">
        <v>1761</v>
      </c>
      <c r="F2200" s="814" t="s">
        <v>1741</v>
      </c>
      <c r="G2200" s="814" t="s">
        <v>1977</v>
      </c>
      <c r="H2200" s="814" t="s">
        <v>329</v>
      </c>
      <c r="I2200" s="814" t="s">
        <v>1980</v>
      </c>
      <c r="J2200" s="814" t="s">
        <v>1979</v>
      </c>
      <c r="K2200" s="814" t="s">
        <v>1981</v>
      </c>
      <c r="L2200" s="817">
        <v>35.25</v>
      </c>
      <c r="M2200" s="817">
        <v>105.75</v>
      </c>
      <c r="N2200" s="814">
        <v>3</v>
      </c>
      <c r="O2200" s="818">
        <v>1</v>
      </c>
      <c r="P2200" s="817"/>
      <c r="Q2200" s="819">
        <v>0</v>
      </c>
      <c r="R2200" s="814"/>
      <c r="S2200" s="819">
        <v>0</v>
      </c>
      <c r="T2200" s="818"/>
      <c r="U2200" s="820">
        <v>0</v>
      </c>
    </row>
    <row r="2201" spans="1:21" ht="14.45" customHeight="1" x14ac:dyDescent="0.2">
      <c r="A2201" s="813">
        <v>12</v>
      </c>
      <c r="B2201" s="814" t="s">
        <v>1740</v>
      </c>
      <c r="C2201" s="814" t="s">
        <v>1748</v>
      </c>
      <c r="D2201" s="815" t="s">
        <v>4047</v>
      </c>
      <c r="E2201" s="816" t="s">
        <v>1761</v>
      </c>
      <c r="F2201" s="814" t="s">
        <v>1741</v>
      </c>
      <c r="G2201" s="814" t="s">
        <v>1832</v>
      </c>
      <c r="H2201" s="814" t="s">
        <v>329</v>
      </c>
      <c r="I2201" s="814" t="s">
        <v>1833</v>
      </c>
      <c r="J2201" s="814" t="s">
        <v>652</v>
      </c>
      <c r="K2201" s="814" t="s">
        <v>1834</v>
      </c>
      <c r="L2201" s="817">
        <v>127.91</v>
      </c>
      <c r="M2201" s="817">
        <v>127.91</v>
      </c>
      <c r="N2201" s="814">
        <v>1</v>
      </c>
      <c r="O2201" s="818">
        <v>1</v>
      </c>
      <c r="P2201" s="817">
        <v>127.91</v>
      </c>
      <c r="Q2201" s="819">
        <v>1</v>
      </c>
      <c r="R2201" s="814">
        <v>1</v>
      </c>
      <c r="S2201" s="819">
        <v>1</v>
      </c>
      <c r="T2201" s="818">
        <v>1</v>
      </c>
      <c r="U2201" s="820">
        <v>1</v>
      </c>
    </row>
    <row r="2202" spans="1:21" ht="14.45" customHeight="1" x14ac:dyDescent="0.2">
      <c r="A2202" s="813">
        <v>12</v>
      </c>
      <c r="B2202" s="814" t="s">
        <v>1740</v>
      </c>
      <c r="C2202" s="814" t="s">
        <v>1748</v>
      </c>
      <c r="D2202" s="815" t="s">
        <v>4047</v>
      </c>
      <c r="E2202" s="816" t="s">
        <v>1761</v>
      </c>
      <c r="F2202" s="814" t="s">
        <v>1741</v>
      </c>
      <c r="G2202" s="814" t="s">
        <v>2023</v>
      </c>
      <c r="H2202" s="814" t="s">
        <v>329</v>
      </c>
      <c r="I2202" s="814" t="s">
        <v>2024</v>
      </c>
      <c r="J2202" s="814" t="s">
        <v>2025</v>
      </c>
      <c r="K2202" s="814" t="s">
        <v>2026</v>
      </c>
      <c r="L2202" s="817">
        <v>308.69</v>
      </c>
      <c r="M2202" s="817">
        <v>2778.21</v>
      </c>
      <c r="N2202" s="814">
        <v>9</v>
      </c>
      <c r="O2202" s="818">
        <v>3</v>
      </c>
      <c r="P2202" s="817">
        <v>1852.1399999999999</v>
      </c>
      <c r="Q2202" s="819">
        <v>0.66666666666666663</v>
      </c>
      <c r="R2202" s="814">
        <v>6</v>
      </c>
      <c r="S2202" s="819">
        <v>0.66666666666666663</v>
      </c>
      <c r="T2202" s="818">
        <v>2</v>
      </c>
      <c r="U2202" s="820">
        <v>0.66666666666666663</v>
      </c>
    </row>
    <row r="2203" spans="1:21" ht="14.45" customHeight="1" x14ac:dyDescent="0.2">
      <c r="A2203" s="813">
        <v>12</v>
      </c>
      <c r="B2203" s="814" t="s">
        <v>1740</v>
      </c>
      <c r="C2203" s="814" t="s">
        <v>1748</v>
      </c>
      <c r="D2203" s="815" t="s">
        <v>4047</v>
      </c>
      <c r="E2203" s="816" t="s">
        <v>1761</v>
      </c>
      <c r="F2203" s="814" t="s">
        <v>1741</v>
      </c>
      <c r="G2203" s="814" t="s">
        <v>2044</v>
      </c>
      <c r="H2203" s="814" t="s">
        <v>329</v>
      </c>
      <c r="I2203" s="814" t="s">
        <v>2045</v>
      </c>
      <c r="J2203" s="814" t="s">
        <v>1150</v>
      </c>
      <c r="K2203" s="814" t="s">
        <v>2046</v>
      </c>
      <c r="L2203" s="817">
        <v>140.97</v>
      </c>
      <c r="M2203" s="817">
        <v>140.97</v>
      </c>
      <c r="N2203" s="814">
        <v>1</v>
      </c>
      <c r="O2203" s="818">
        <v>0.5</v>
      </c>
      <c r="P2203" s="817"/>
      <c r="Q2203" s="819">
        <v>0</v>
      </c>
      <c r="R2203" s="814"/>
      <c r="S2203" s="819">
        <v>0</v>
      </c>
      <c r="T2203" s="818"/>
      <c r="U2203" s="820">
        <v>0</v>
      </c>
    </row>
    <row r="2204" spans="1:21" ht="14.45" customHeight="1" x14ac:dyDescent="0.2">
      <c r="A2204" s="813">
        <v>12</v>
      </c>
      <c r="B2204" s="814" t="s">
        <v>1740</v>
      </c>
      <c r="C2204" s="814" t="s">
        <v>1748</v>
      </c>
      <c r="D2204" s="815" t="s">
        <v>4047</v>
      </c>
      <c r="E2204" s="816" t="s">
        <v>1761</v>
      </c>
      <c r="F2204" s="814" t="s">
        <v>1741</v>
      </c>
      <c r="G2204" s="814" t="s">
        <v>1796</v>
      </c>
      <c r="H2204" s="814" t="s">
        <v>329</v>
      </c>
      <c r="I2204" s="814" t="s">
        <v>1797</v>
      </c>
      <c r="J2204" s="814" t="s">
        <v>1798</v>
      </c>
      <c r="K2204" s="814" t="s">
        <v>1799</v>
      </c>
      <c r="L2204" s="817">
        <v>59.56</v>
      </c>
      <c r="M2204" s="817">
        <v>119.12</v>
      </c>
      <c r="N2204" s="814">
        <v>2</v>
      </c>
      <c r="O2204" s="818">
        <v>1.5</v>
      </c>
      <c r="P2204" s="817">
        <v>59.56</v>
      </c>
      <c r="Q2204" s="819">
        <v>0.5</v>
      </c>
      <c r="R2204" s="814">
        <v>1</v>
      </c>
      <c r="S2204" s="819">
        <v>0.5</v>
      </c>
      <c r="T2204" s="818">
        <v>1</v>
      </c>
      <c r="U2204" s="820">
        <v>0.66666666666666663</v>
      </c>
    </row>
    <row r="2205" spans="1:21" ht="14.45" customHeight="1" x14ac:dyDescent="0.2">
      <c r="A2205" s="813">
        <v>12</v>
      </c>
      <c r="B2205" s="814" t="s">
        <v>1740</v>
      </c>
      <c r="C2205" s="814" t="s">
        <v>1748</v>
      </c>
      <c r="D2205" s="815" t="s">
        <v>4047</v>
      </c>
      <c r="E2205" s="816" t="s">
        <v>1761</v>
      </c>
      <c r="F2205" s="814" t="s">
        <v>1741</v>
      </c>
      <c r="G2205" s="814" t="s">
        <v>2353</v>
      </c>
      <c r="H2205" s="814" t="s">
        <v>329</v>
      </c>
      <c r="I2205" s="814" t="s">
        <v>2359</v>
      </c>
      <c r="J2205" s="814" t="s">
        <v>2360</v>
      </c>
      <c r="K2205" s="814" t="s">
        <v>2358</v>
      </c>
      <c r="L2205" s="817">
        <v>0</v>
      </c>
      <c r="M2205" s="817">
        <v>0</v>
      </c>
      <c r="N2205" s="814">
        <v>1</v>
      </c>
      <c r="O2205" s="818">
        <v>1</v>
      </c>
      <c r="P2205" s="817">
        <v>0</v>
      </c>
      <c r="Q2205" s="819"/>
      <c r="R2205" s="814">
        <v>1</v>
      </c>
      <c r="S2205" s="819">
        <v>1</v>
      </c>
      <c r="T2205" s="818">
        <v>1</v>
      </c>
      <c r="U2205" s="820">
        <v>1</v>
      </c>
    </row>
    <row r="2206" spans="1:21" ht="14.45" customHeight="1" x14ac:dyDescent="0.2">
      <c r="A2206" s="813">
        <v>12</v>
      </c>
      <c r="B2206" s="814" t="s">
        <v>1740</v>
      </c>
      <c r="C2206" s="814" t="s">
        <v>1748</v>
      </c>
      <c r="D2206" s="815" t="s">
        <v>4047</v>
      </c>
      <c r="E2206" s="816" t="s">
        <v>1761</v>
      </c>
      <c r="F2206" s="814" t="s">
        <v>1741</v>
      </c>
      <c r="G2206" s="814" t="s">
        <v>2063</v>
      </c>
      <c r="H2206" s="814" t="s">
        <v>647</v>
      </c>
      <c r="I2206" s="814" t="s">
        <v>1553</v>
      </c>
      <c r="J2206" s="814" t="s">
        <v>819</v>
      </c>
      <c r="K2206" s="814" t="s">
        <v>1554</v>
      </c>
      <c r="L2206" s="817">
        <v>44.86</v>
      </c>
      <c r="M2206" s="817">
        <v>44.86</v>
      </c>
      <c r="N2206" s="814">
        <v>1</v>
      </c>
      <c r="O2206" s="818">
        <v>0.5</v>
      </c>
      <c r="P2206" s="817">
        <v>44.86</v>
      </c>
      <c r="Q2206" s="819">
        <v>1</v>
      </c>
      <c r="R2206" s="814">
        <v>1</v>
      </c>
      <c r="S2206" s="819">
        <v>1</v>
      </c>
      <c r="T2206" s="818">
        <v>0.5</v>
      </c>
      <c r="U2206" s="820">
        <v>1</v>
      </c>
    </row>
    <row r="2207" spans="1:21" ht="14.45" customHeight="1" x14ac:dyDescent="0.2">
      <c r="A2207" s="813">
        <v>12</v>
      </c>
      <c r="B2207" s="814" t="s">
        <v>1740</v>
      </c>
      <c r="C2207" s="814" t="s">
        <v>1748</v>
      </c>
      <c r="D2207" s="815" t="s">
        <v>4047</v>
      </c>
      <c r="E2207" s="816" t="s">
        <v>1761</v>
      </c>
      <c r="F2207" s="814" t="s">
        <v>1741</v>
      </c>
      <c r="G2207" s="814" t="s">
        <v>2063</v>
      </c>
      <c r="H2207" s="814" t="s">
        <v>647</v>
      </c>
      <c r="I2207" s="814" t="s">
        <v>2067</v>
      </c>
      <c r="J2207" s="814" t="s">
        <v>819</v>
      </c>
      <c r="K2207" s="814" t="s">
        <v>2068</v>
      </c>
      <c r="L2207" s="817">
        <v>134.61000000000001</v>
      </c>
      <c r="M2207" s="817">
        <v>134.61000000000001</v>
      </c>
      <c r="N2207" s="814">
        <v>1</v>
      </c>
      <c r="O2207" s="818">
        <v>1</v>
      </c>
      <c r="P2207" s="817"/>
      <c r="Q2207" s="819">
        <v>0</v>
      </c>
      <c r="R2207" s="814"/>
      <c r="S2207" s="819">
        <v>0</v>
      </c>
      <c r="T2207" s="818"/>
      <c r="U2207" s="820">
        <v>0</v>
      </c>
    </row>
    <row r="2208" spans="1:21" ht="14.45" customHeight="1" x14ac:dyDescent="0.2">
      <c r="A2208" s="813">
        <v>12</v>
      </c>
      <c r="B2208" s="814" t="s">
        <v>1740</v>
      </c>
      <c r="C2208" s="814" t="s">
        <v>1748</v>
      </c>
      <c r="D2208" s="815" t="s">
        <v>4047</v>
      </c>
      <c r="E2208" s="816" t="s">
        <v>1761</v>
      </c>
      <c r="F2208" s="814" t="s">
        <v>1741</v>
      </c>
      <c r="G2208" s="814" t="s">
        <v>2113</v>
      </c>
      <c r="H2208" s="814" t="s">
        <v>329</v>
      </c>
      <c r="I2208" s="814" t="s">
        <v>2810</v>
      </c>
      <c r="J2208" s="814" t="s">
        <v>1153</v>
      </c>
      <c r="K2208" s="814" t="s">
        <v>2811</v>
      </c>
      <c r="L2208" s="817">
        <v>33.549999999999997</v>
      </c>
      <c r="M2208" s="817">
        <v>33.549999999999997</v>
      </c>
      <c r="N2208" s="814">
        <v>1</v>
      </c>
      <c r="O2208" s="818">
        <v>1</v>
      </c>
      <c r="P2208" s="817">
        <v>33.549999999999997</v>
      </c>
      <c r="Q2208" s="819">
        <v>1</v>
      </c>
      <c r="R2208" s="814">
        <v>1</v>
      </c>
      <c r="S2208" s="819">
        <v>1</v>
      </c>
      <c r="T2208" s="818">
        <v>1</v>
      </c>
      <c r="U2208" s="820">
        <v>1</v>
      </c>
    </row>
    <row r="2209" spans="1:21" ht="14.45" customHeight="1" x14ac:dyDescent="0.2">
      <c r="A2209" s="813">
        <v>12</v>
      </c>
      <c r="B2209" s="814" t="s">
        <v>1740</v>
      </c>
      <c r="C2209" s="814" t="s">
        <v>1748</v>
      </c>
      <c r="D2209" s="815" t="s">
        <v>4047</v>
      </c>
      <c r="E2209" s="816" t="s">
        <v>1764</v>
      </c>
      <c r="F2209" s="814" t="s">
        <v>1741</v>
      </c>
      <c r="G2209" s="814" t="s">
        <v>1822</v>
      </c>
      <c r="H2209" s="814" t="s">
        <v>329</v>
      </c>
      <c r="I2209" s="814" t="s">
        <v>1886</v>
      </c>
      <c r="J2209" s="814" t="s">
        <v>1887</v>
      </c>
      <c r="K2209" s="814" t="s">
        <v>1603</v>
      </c>
      <c r="L2209" s="817">
        <v>168.41</v>
      </c>
      <c r="M2209" s="817">
        <v>168.41</v>
      </c>
      <c r="N2209" s="814">
        <v>1</v>
      </c>
      <c r="O2209" s="818">
        <v>1</v>
      </c>
      <c r="P2209" s="817">
        <v>168.41</v>
      </c>
      <c r="Q2209" s="819">
        <v>1</v>
      </c>
      <c r="R2209" s="814">
        <v>1</v>
      </c>
      <c r="S2209" s="819">
        <v>1</v>
      </c>
      <c r="T2209" s="818">
        <v>1</v>
      </c>
      <c r="U2209" s="820">
        <v>1</v>
      </c>
    </row>
    <row r="2210" spans="1:21" ht="14.45" customHeight="1" x14ac:dyDescent="0.2">
      <c r="A2210" s="813">
        <v>12</v>
      </c>
      <c r="B2210" s="814" t="s">
        <v>1740</v>
      </c>
      <c r="C2210" s="814" t="s">
        <v>1748</v>
      </c>
      <c r="D2210" s="815" t="s">
        <v>4047</v>
      </c>
      <c r="E2210" s="816" t="s">
        <v>1764</v>
      </c>
      <c r="F2210" s="814" t="s">
        <v>1741</v>
      </c>
      <c r="G2210" s="814" t="s">
        <v>1822</v>
      </c>
      <c r="H2210" s="814" t="s">
        <v>647</v>
      </c>
      <c r="I2210" s="814" t="s">
        <v>1601</v>
      </c>
      <c r="J2210" s="814" t="s">
        <v>1602</v>
      </c>
      <c r="K2210" s="814" t="s">
        <v>1603</v>
      </c>
      <c r="L2210" s="817">
        <v>168.41</v>
      </c>
      <c r="M2210" s="817">
        <v>842.05</v>
      </c>
      <c r="N2210" s="814">
        <v>5</v>
      </c>
      <c r="O2210" s="818">
        <v>3</v>
      </c>
      <c r="P2210" s="817"/>
      <c r="Q2210" s="819">
        <v>0</v>
      </c>
      <c r="R2210" s="814"/>
      <c r="S2210" s="819">
        <v>0</v>
      </c>
      <c r="T2210" s="818"/>
      <c r="U2210" s="820">
        <v>0</v>
      </c>
    </row>
    <row r="2211" spans="1:21" ht="14.45" customHeight="1" x14ac:dyDescent="0.2">
      <c r="A2211" s="813">
        <v>12</v>
      </c>
      <c r="B2211" s="814" t="s">
        <v>1740</v>
      </c>
      <c r="C2211" s="814" t="s">
        <v>1748</v>
      </c>
      <c r="D2211" s="815" t="s">
        <v>4047</v>
      </c>
      <c r="E2211" s="816" t="s">
        <v>1764</v>
      </c>
      <c r="F2211" s="814" t="s">
        <v>1741</v>
      </c>
      <c r="G2211" s="814" t="s">
        <v>1941</v>
      </c>
      <c r="H2211" s="814" t="s">
        <v>329</v>
      </c>
      <c r="I2211" s="814" t="s">
        <v>2697</v>
      </c>
      <c r="J2211" s="814" t="s">
        <v>639</v>
      </c>
      <c r="K2211" s="814" t="s">
        <v>640</v>
      </c>
      <c r="L2211" s="817">
        <v>583.66</v>
      </c>
      <c r="M2211" s="817">
        <v>583.66</v>
      </c>
      <c r="N2211" s="814">
        <v>1</v>
      </c>
      <c r="O2211" s="818">
        <v>1</v>
      </c>
      <c r="P2211" s="817">
        <v>583.66</v>
      </c>
      <c r="Q2211" s="819">
        <v>1</v>
      </c>
      <c r="R2211" s="814">
        <v>1</v>
      </c>
      <c r="S2211" s="819">
        <v>1</v>
      </c>
      <c r="T2211" s="818">
        <v>1</v>
      </c>
      <c r="U2211" s="820">
        <v>1</v>
      </c>
    </row>
    <row r="2212" spans="1:21" ht="14.45" customHeight="1" x14ac:dyDescent="0.2">
      <c r="A2212" s="813">
        <v>12</v>
      </c>
      <c r="B2212" s="814" t="s">
        <v>1740</v>
      </c>
      <c r="C2212" s="814" t="s">
        <v>1748</v>
      </c>
      <c r="D2212" s="815" t="s">
        <v>4047</v>
      </c>
      <c r="E2212" s="816" t="s">
        <v>1764</v>
      </c>
      <c r="F2212" s="814" t="s">
        <v>1741</v>
      </c>
      <c r="G2212" s="814" t="s">
        <v>1840</v>
      </c>
      <c r="H2212" s="814" t="s">
        <v>329</v>
      </c>
      <c r="I2212" s="814" t="s">
        <v>1841</v>
      </c>
      <c r="J2212" s="814" t="s">
        <v>1842</v>
      </c>
      <c r="K2212" s="814" t="s">
        <v>1843</v>
      </c>
      <c r="L2212" s="817">
        <v>91.78</v>
      </c>
      <c r="M2212" s="817">
        <v>642.46</v>
      </c>
      <c r="N2212" s="814">
        <v>7</v>
      </c>
      <c r="O2212" s="818">
        <v>3.5</v>
      </c>
      <c r="P2212" s="817">
        <v>550.68000000000006</v>
      </c>
      <c r="Q2212" s="819">
        <v>0.85714285714285721</v>
      </c>
      <c r="R2212" s="814">
        <v>6</v>
      </c>
      <c r="S2212" s="819">
        <v>0.8571428571428571</v>
      </c>
      <c r="T2212" s="818">
        <v>3</v>
      </c>
      <c r="U2212" s="820">
        <v>0.8571428571428571</v>
      </c>
    </row>
    <row r="2213" spans="1:21" ht="14.45" customHeight="1" x14ac:dyDescent="0.2">
      <c r="A2213" s="813">
        <v>12</v>
      </c>
      <c r="B2213" s="814" t="s">
        <v>1740</v>
      </c>
      <c r="C2213" s="814" t="s">
        <v>1748</v>
      </c>
      <c r="D2213" s="815" t="s">
        <v>4047</v>
      </c>
      <c r="E2213" s="816" t="s">
        <v>1764</v>
      </c>
      <c r="F2213" s="814" t="s">
        <v>1741</v>
      </c>
      <c r="G2213" s="814" t="s">
        <v>1958</v>
      </c>
      <c r="H2213" s="814" t="s">
        <v>329</v>
      </c>
      <c r="I2213" s="814" t="s">
        <v>1959</v>
      </c>
      <c r="J2213" s="814" t="s">
        <v>1960</v>
      </c>
      <c r="K2213" s="814" t="s">
        <v>1016</v>
      </c>
      <c r="L2213" s="817">
        <v>163.54</v>
      </c>
      <c r="M2213" s="817">
        <v>163.54</v>
      </c>
      <c r="N2213" s="814">
        <v>1</v>
      </c>
      <c r="O2213" s="818">
        <v>0.5</v>
      </c>
      <c r="P2213" s="817">
        <v>163.54</v>
      </c>
      <c r="Q2213" s="819">
        <v>1</v>
      </c>
      <c r="R2213" s="814">
        <v>1</v>
      </c>
      <c r="S2213" s="819">
        <v>1</v>
      </c>
      <c r="T2213" s="818">
        <v>0.5</v>
      </c>
      <c r="U2213" s="820">
        <v>1</v>
      </c>
    </row>
    <row r="2214" spans="1:21" ht="14.45" customHeight="1" x14ac:dyDescent="0.2">
      <c r="A2214" s="813">
        <v>12</v>
      </c>
      <c r="B2214" s="814" t="s">
        <v>1740</v>
      </c>
      <c r="C2214" s="814" t="s">
        <v>1748</v>
      </c>
      <c r="D2214" s="815" t="s">
        <v>4047</v>
      </c>
      <c r="E2214" s="816" t="s">
        <v>1764</v>
      </c>
      <c r="F2214" s="814" t="s">
        <v>1741</v>
      </c>
      <c r="G2214" s="814" t="s">
        <v>1791</v>
      </c>
      <c r="H2214" s="814" t="s">
        <v>647</v>
      </c>
      <c r="I2214" s="814" t="s">
        <v>1470</v>
      </c>
      <c r="J2214" s="814" t="s">
        <v>827</v>
      </c>
      <c r="K2214" s="814" t="s">
        <v>1471</v>
      </c>
      <c r="L2214" s="817">
        <v>1154.68</v>
      </c>
      <c r="M2214" s="817">
        <v>1154.68</v>
      </c>
      <c r="N2214" s="814">
        <v>1</v>
      </c>
      <c r="O2214" s="818">
        <v>0.5</v>
      </c>
      <c r="P2214" s="817">
        <v>1154.68</v>
      </c>
      <c r="Q2214" s="819">
        <v>1</v>
      </c>
      <c r="R2214" s="814">
        <v>1</v>
      </c>
      <c r="S2214" s="819">
        <v>1</v>
      </c>
      <c r="T2214" s="818">
        <v>0.5</v>
      </c>
      <c r="U2214" s="820">
        <v>1</v>
      </c>
    </row>
    <row r="2215" spans="1:21" ht="14.45" customHeight="1" x14ac:dyDescent="0.2">
      <c r="A2215" s="813">
        <v>12</v>
      </c>
      <c r="B2215" s="814" t="s">
        <v>1740</v>
      </c>
      <c r="C2215" s="814" t="s">
        <v>1748</v>
      </c>
      <c r="D2215" s="815" t="s">
        <v>4047</v>
      </c>
      <c r="E2215" s="816" t="s">
        <v>1764</v>
      </c>
      <c r="F2215" s="814" t="s">
        <v>1741</v>
      </c>
      <c r="G2215" s="814" t="s">
        <v>1801</v>
      </c>
      <c r="H2215" s="814" t="s">
        <v>329</v>
      </c>
      <c r="I2215" s="814" t="s">
        <v>1802</v>
      </c>
      <c r="J2215" s="814" t="s">
        <v>1803</v>
      </c>
      <c r="K2215" s="814" t="s">
        <v>1804</v>
      </c>
      <c r="L2215" s="817">
        <v>174.59</v>
      </c>
      <c r="M2215" s="817">
        <v>174.59</v>
      </c>
      <c r="N2215" s="814">
        <v>1</v>
      </c>
      <c r="O2215" s="818">
        <v>1</v>
      </c>
      <c r="P2215" s="817">
        <v>174.59</v>
      </c>
      <c r="Q2215" s="819">
        <v>1</v>
      </c>
      <c r="R2215" s="814">
        <v>1</v>
      </c>
      <c r="S2215" s="819">
        <v>1</v>
      </c>
      <c r="T2215" s="818">
        <v>1</v>
      </c>
      <c r="U2215" s="820">
        <v>1</v>
      </c>
    </row>
    <row r="2216" spans="1:21" ht="14.45" customHeight="1" x14ac:dyDescent="0.2">
      <c r="A2216" s="813">
        <v>12</v>
      </c>
      <c r="B2216" s="814" t="s">
        <v>1740</v>
      </c>
      <c r="C2216" s="814" t="s">
        <v>1748</v>
      </c>
      <c r="D2216" s="815" t="s">
        <v>4047</v>
      </c>
      <c r="E2216" s="816" t="s">
        <v>1764</v>
      </c>
      <c r="F2216" s="814" t="s">
        <v>1741</v>
      </c>
      <c r="G2216" s="814" t="s">
        <v>1992</v>
      </c>
      <c r="H2216" s="814" t="s">
        <v>329</v>
      </c>
      <c r="I2216" s="814" t="s">
        <v>1993</v>
      </c>
      <c r="J2216" s="814" t="s">
        <v>1994</v>
      </c>
      <c r="K2216" s="814" t="s">
        <v>1995</v>
      </c>
      <c r="L2216" s="817">
        <v>78.33</v>
      </c>
      <c r="M2216" s="817">
        <v>78.33</v>
      </c>
      <c r="N2216" s="814">
        <v>1</v>
      </c>
      <c r="O2216" s="818">
        <v>1</v>
      </c>
      <c r="P2216" s="817">
        <v>78.33</v>
      </c>
      <c r="Q2216" s="819">
        <v>1</v>
      </c>
      <c r="R2216" s="814">
        <v>1</v>
      </c>
      <c r="S2216" s="819">
        <v>1</v>
      </c>
      <c r="T2216" s="818">
        <v>1</v>
      </c>
      <c r="U2216" s="820">
        <v>1</v>
      </c>
    </row>
    <row r="2217" spans="1:21" ht="14.45" customHeight="1" x14ac:dyDescent="0.2">
      <c r="A2217" s="813">
        <v>12</v>
      </c>
      <c r="B2217" s="814" t="s">
        <v>1740</v>
      </c>
      <c r="C2217" s="814" t="s">
        <v>1748</v>
      </c>
      <c r="D2217" s="815" t="s">
        <v>4047</v>
      </c>
      <c r="E2217" s="816" t="s">
        <v>1764</v>
      </c>
      <c r="F2217" s="814" t="s">
        <v>1741</v>
      </c>
      <c r="G2217" s="814" t="s">
        <v>1832</v>
      </c>
      <c r="H2217" s="814" t="s">
        <v>329</v>
      </c>
      <c r="I2217" s="814" t="s">
        <v>1833</v>
      </c>
      <c r="J2217" s="814" t="s">
        <v>652</v>
      </c>
      <c r="K2217" s="814" t="s">
        <v>1834</v>
      </c>
      <c r="L2217" s="817">
        <v>127.91</v>
      </c>
      <c r="M2217" s="817">
        <v>895.36999999999989</v>
      </c>
      <c r="N2217" s="814">
        <v>7</v>
      </c>
      <c r="O2217" s="818">
        <v>4.5</v>
      </c>
      <c r="P2217" s="817">
        <v>639.54999999999995</v>
      </c>
      <c r="Q2217" s="819">
        <v>0.7142857142857143</v>
      </c>
      <c r="R2217" s="814">
        <v>5</v>
      </c>
      <c r="S2217" s="819">
        <v>0.7142857142857143</v>
      </c>
      <c r="T2217" s="818">
        <v>3.5</v>
      </c>
      <c r="U2217" s="820">
        <v>0.77777777777777779</v>
      </c>
    </row>
    <row r="2218" spans="1:21" ht="14.45" customHeight="1" x14ac:dyDescent="0.2">
      <c r="A2218" s="813">
        <v>12</v>
      </c>
      <c r="B2218" s="814" t="s">
        <v>1740</v>
      </c>
      <c r="C2218" s="814" t="s">
        <v>1748</v>
      </c>
      <c r="D2218" s="815" t="s">
        <v>4047</v>
      </c>
      <c r="E2218" s="816" t="s">
        <v>1764</v>
      </c>
      <c r="F2218" s="814" t="s">
        <v>1741</v>
      </c>
      <c r="G2218" s="814" t="s">
        <v>1792</v>
      </c>
      <c r="H2218" s="814" t="s">
        <v>329</v>
      </c>
      <c r="I2218" s="814" t="s">
        <v>2012</v>
      </c>
      <c r="J2218" s="814" t="s">
        <v>2013</v>
      </c>
      <c r="K2218" s="814" t="s">
        <v>2014</v>
      </c>
      <c r="L2218" s="817">
        <v>290.08</v>
      </c>
      <c r="M2218" s="817">
        <v>870.24</v>
      </c>
      <c r="N2218" s="814">
        <v>3</v>
      </c>
      <c r="O2218" s="818">
        <v>1</v>
      </c>
      <c r="P2218" s="817">
        <v>870.24</v>
      </c>
      <c r="Q2218" s="819">
        <v>1</v>
      </c>
      <c r="R2218" s="814">
        <v>3</v>
      </c>
      <c r="S2218" s="819">
        <v>1</v>
      </c>
      <c r="T2218" s="818">
        <v>1</v>
      </c>
      <c r="U2218" s="820">
        <v>1</v>
      </c>
    </row>
    <row r="2219" spans="1:21" ht="14.45" customHeight="1" x14ac:dyDescent="0.2">
      <c r="A2219" s="813">
        <v>12</v>
      </c>
      <c r="B2219" s="814" t="s">
        <v>1740</v>
      </c>
      <c r="C2219" s="814" t="s">
        <v>1748</v>
      </c>
      <c r="D2219" s="815" t="s">
        <v>4047</v>
      </c>
      <c r="E2219" s="816" t="s">
        <v>1764</v>
      </c>
      <c r="F2219" s="814" t="s">
        <v>1741</v>
      </c>
      <c r="G2219" s="814" t="s">
        <v>1792</v>
      </c>
      <c r="H2219" s="814" t="s">
        <v>329</v>
      </c>
      <c r="I2219" s="814" t="s">
        <v>2015</v>
      </c>
      <c r="J2219" s="814" t="s">
        <v>2013</v>
      </c>
      <c r="K2219" s="814" t="s">
        <v>2014</v>
      </c>
      <c r="L2219" s="817">
        <v>290.08</v>
      </c>
      <c r="M2219" s="817">
        <v>870.24</v>
      </c>
      <c r="N2219" s="814">
        <v>3</v>
      </c>
      <c r="O2219" s="818">
        <v>1</v>
      </c>
      <c r="P2219" s="817">
        <v>870.24</v>
      </c>
      <c r="Q2219" s="819">
        <v>1</v>
      </c>
      <c r="R2219" s="814">
        <v>3</v>
      </c>
      <c r="S2219" s="819">
        <v>1</v>
      </c>
      <c r="T2219" s="818">
        <v>1</v>
      </c>
      <c r="U2219" s="820">
        <v>1</v>
      </c>
    </row>
    <row r="2220" spans="1:21" ht="14.45" customHeight="1" x14ac:dyDescent="0.2">
      <c r="A2220" s="813">
        <v>12</v>
      </c>
      <c r="B2220" s="814" t="s">
        <v>1740</v>
      </c>
      <c r="C2220" s="814" t="s">
        <v>1748</v>
      </c>
      <c r="D2220" s="815" t="s">
        <v>4047</v>
      </c>
      <c r="E2220" s="816" t="s">
        <v>1764</v>
      </c>
      <c r="F2220" s="814" t="s">
        <v>1741</v>
      </c>
      <c r="G2220" s="814" t="s">
        <v>2023</v>
      </c>
      <c r="H2220" s="814" t="s">
        <v>329</v>
      </c>
      <c r="I2220" s="814" t="s">
        <v>2024</v>
      </c>
      <c r="J2220" s="814" t="s">
        <v>2025</v>
      </c>
      <c r="K2220" s="814" t="s">
        <v>2026</v>
      </c>
      <c r="L2220" s="817">
        <v>308.69</v>
      </c>
      <c r="M2220" s="817">
        <v>7099.869999999999</v>
      </c>
      <c r="N2220" s="814">
        <v>23</v>
      </c>
      <c r="O2220" s="818">
        <v>6.5</v>
      </c>
      <c r="P2220" s="817">
        <v>7099.869999999999</v>
      </c>
      <c r="Q2220" s="819">
        <v>1</v>
      </c>
      <c r="R2220" s="814">
        <v>23</v>
      </c>
      <c r="S2220" s="819">
        <v>1</v>
      </c>
      <c r="T2220" s="818">
        <v>6.5</v>
      </c>
      <c r="U2220" s="820">
        <v>1</v>
      </c>
    </row>
    <row r="2221" spans="1:21" ht="14.45" customHeight="1" x14ac:dyDescent="0.2">
      <c r="A2221" s="813">
        <v>12</v>
      </c>
      <c r="B2221" s="814" t="s">
        <v>1740</v>
      </c>
      <c r="C2221" s="814" t="s">
        <v>1748</v>
      </c>
      <c r="D2221" s="815" t="s">
        <v>4047</v>
      </c>
      <c r="E2221" s="816" t="s">
        <v>1764</v>
      </c>
      <c r="F2221" s="814" t="s">
        <v>1741</v>
      </c>
      <c r="G2221" s="814" t="s">
        <v>2044</v>
      </c>
      <c r="H2221" s="814" t="s">
        <v>329</v>
      </c>
      <c r="I2221" s="814" t="s">
        <v>2045</v>
      </c>
      <c r="J2221" s="814" t="s">
        <v>1150</v>
      </c>
      <c r="K2221" s="814" t="s">
        <v>2046</v>
      </c>
      <c r="L2221" s="817">
        <v>140.97</v>
      </c>
      <c r="M2221" s="817">
        <v>140.97</v>
      </c>
      <c r="N2221" s="814">
        <v>1</v>
      </c>
      <c r="O2221" s="818">
        <v>0.5</v>
      </c>
      <c r="P2221" s="817">
        <v>140.97</v>
      </c>
      <c r="Q2221" s="819">
        <v>1</v>
      </c>
      <c r="R2221" s="814">
        <v>1</v>
      </c>
      <c r="S2221" s="819">
        <v>1</v>
      </c>
      <c r="T2221" s="818">
        <v>0.5</v>
      </c>
      <c r="U2221" s="820">
        <v>1</v>
      </c>
    </row>
    <row r="2222" spans="1:21" ht="14.45" customHeight="1" x14ac:dyDescent="0.2">
      <c r="A2222" s="813">
        <v>12</v>
      </c>
      <c r="B2222" s="814" t="s">
        <v>1740</v>
      </c>
      <c r="C2222" s="814" t="s">
        <v>1748</v>
      </c>
      <c r="D2222" s="815" t="s">
        <v>4047</v>
      </c>
      <c r="E2222" s="816" t="s">
        <v>1764</v>
      </c>
      <c r="F2222" s="814" t="s">
        <v>1741</v>
      </c>
      <c r="G2222" s="814" t="s">
        <v>1796</v>
      </c>
      <c r="H2222" s="814" t="s">
        <v>329</v>
      </c>
      <c r="I2222" s="814" t="s">
        <v>1805</v>
      </c>
      <c r="J2222" s="814" t="s">
        <v>1272</v>
      </c>
      <c r="K2222" s="814" t="s">
        <v>1806</v>
      </c>
      <c r="L2222" s="817">
        <v>0</v>
      </c>
      <c r="M2222" s="817">
        <v>0</v>
      </c>
      <c r="N2222" s="814">
        <v>4</v>
      </c>
      <c r="O2222" s="818">
        <v>3.5</v>
      </c>
      <c r="P2222" s="817">
        <v>0</v>
      </c>
      <c r="Q2222" s="819"/>
      <c r="R2222" s="814">
        <v>3</v>
      </c>
      <c r="S2222" s="819">
        <v>0.75</v>
      </c>
      <c r="T2222" s="818">
        <v>2.5</v>
      </c>
      <c r="U2222" s="820">
        <v>0.7142857142857143</v>
      </c>
    </row>
    <row r="2223" spans="1:21" ht="14.45" customHeight="1" x14ac:dyDescent="0.2">
      <c r="A2223" s="813">
        <v>12</v>
      </c>
      <c r="B2223" s="814" t="s">
        <v>1740</v>
      </c>
      <c r="C2223" s="814" t="s">
        <v>1748</v>
      </c>
      <c r="D2223" s="815" t="s">
        <v>4047</v>
      </c>
      <c r="E2223" s="816" t="s">
        <v>1764</v>
      </c>
      <c r="F2223" s="814" t="s">
        <v>1741</v>
      </c>
      <c r="G2223" s="814" t="s">
        <v>1796</v>
      </c>
      <c r="H2223" s="814" t="s">
        <v>329</v>
      </c>
      <c r="I2223" s="814" t="s">
        <v>1805</v>
      </c>
      <c r="J2223" s="814" t="s">
        <v>1272</v>
      </c>
      <c r="K2223" s="814" t="s">
        <v>1806</v>
      </c>
      <c r="L2223" s="817">
        <v>42.54</v>
      </c>
      <c r="M2223" s="817">
        <v>85.08</v>
      </c>
      <c r="N2223" s="814">
        <v>2</v>
      </c>
      <c r="O2223" s="818">
        <v>1</v>
      </c>
      <c r="P2223" s="817">
        <v>42.54</v>
      </c>
      <c r="Q2223" s="819">
        <v>0.5</v>
      </c>
      <c r="R2223" s="814">
        <v>1</v>
      </c>
      <c r="S2223" s="819">
        <v>0.5</v>
      </c>
      <c r="T2223" s="818">
        <v>0.5</v>
      </c>
      <c r="U2223" s="820">
        <v>0.5</v>
      </c>
    </row>
    <row r="2224" spans="1:21" ht="14.45" customHeight="1" x14ac:dyDescent="0.2">
      <c r="A2224" s="813">
        <v>12</v>
      </c>
      <c r="B2224" s="814" t="s">
        <v>1740</v>
      </c>
      <c r="C2224" s="814" t="s">
        <v>1748</v>
      </c>
      <c r="D2224" s="815" t="s">
        <v>4047</v>
      </c>
      <c r="E2224" s="816" t="s">
        <v>1764</v>
      </c>
      <c r="F2224" s="814" t="s">
        <v>1741</v>
      </c>
      <c r="G2224" s="814" t="s">
        <v>1796</v>
      </c>
      <c r="H2224" s="814" t="s">
        <v>329</v>
      </c>
      <c r="I2224" s="814" t="s">
        <v>1797</v>
      </c>
      <c r="J2224" s="814" t="s">
        <v>1798</v>
      </c>
      <c r="K2224" s="814" t="s">
        <v>1799</v>
      </c>
      <c r="L2224" s="817">
        <v>59.56</v>
      </c>
      <c r="M2224" s="817">
        <v>119.12</v>
      </c>
      <c r="N2224" s="814">
        <v>2</v>
      </c>
      <c r="O2224" s="818">
        <v>1.5</v>
      </c>
      <c r="P2224" s="817">
        <v>119.12</v>
      </c>
      <c r="Q2224" s="819">
        <v>1</v>
      </c>
      <c r="R2224" s="814">
        <v>2</v>
      </c>
      <c r="S2224" s="819">
        <v>1</v>
      </c>
      <c r="T2224" s="818">
        <v>1.5</v>
      </c>
      <c r="U2224" s="820">
        <v>1</v>
      </c>
    </row>
    <row r="2225" spans="1:21" ht="14.45" customHeight="1" x14ac:dyDescent="0.2">
      <c r="A2225" s="813">
        <v>12</v>
      </c>
      <c r="B2225" s="814" t="s">
        <v>1740</v>
      </c>
      <c r="C2225" s="814" t="s">
        <v>1748</v>
      </c>
      <c r="D2225" s="815" t="s">
        <v>4047</v>
      </c>
      <c r="E2225" s="816" t="s">
        <v>1764</v>
      </c>
      <c r="F2225" s="814" t="s">
        <v>1741</v>
      </c>
      <c r="G2225" s="814" t="s">
        <v>1796</v>
      </c>
      <c r="H2225" s="814" t="s">
        <v>329</v>
      </c>
      <c r="I2225" s="814" t="s">
        <v>2352</v>
      </c>
      <c r="J2225" s="814" t="s">
        <v>1798</v>
      </c>
      <c r="K2225" s="814" t="s">
        <v>1799</v>
      </c>
      <c r="L2225" s="817">
        <v>59.56</v>
      </c>
      <c r="M2225" s="817">
        <v>59.56</v>
      </c>
      <c r="N2225" s="814">
        <v>1</v>
      </c>
      <c r="O2225" s="818">
        <v>0.5</v>
      </c>
      <c r="P2225" s="817">
        <v>59.56</v>
      </c>
      <c r="Q2225" s="819">
        <v>1</v>
      </c>
      <c r="R2225" s="814">
        <v>1</v>
      </c>
      <c r="S2225" s="819">
        <v>1</v>
      </c>
      <c r="T2225" s="818">
        <v>0.5</v>
      </c>
      <c r="U2225" s="820">
        <v>1</v>
      </c>
    </row>
    <row r="2226" spans="1:21" ht="14.45" customHeight="1" x14ac:dyDescent="0.2">
      <c r="A2226" s="813">
        <v>12</v>
      </c>
      <c r="B2226" s="814" t="s">
        <v>1740</v>
      </c>
      <c r="C2226" s="814" t="s">
        <v>1748</v>
      </c>
      <c r="D2226" s="815" t="s">
        <v>4047</v>
      </c>
      <c r="E2226" s="816" t="s">
        <v>1764</v>
      </c>
      <c r="F2226" s="814" t="s">
        <v>1741</v>
      </c>
      <c r="G2226" s="814" t="s">
        <v>2742</v>
      </c>
      <c r="H2226" s="814" t="s">
        <v>329</v>
      </c>
      <c r="I2226" s="814" t="s">
        <v>2743</v>
      </c>
      <c r="J2226" s="814" t="s">
        <v>1278</v>
      </c>
      <c r="K2226" s="814" t="s">
        <v>2744</v>
      </c>
      <c r="L2226" s="817">
        <v>219.37</v>
      </c>
      <c r="M2226" s="817">
        <v>219.37</v>
      </c>
      <c r="N2226" s="814">
        <v>1</v>
      </c>
      <c r="O2226" s="818">
        <v>1</v>
      </c>
      <c r="P2226" s="817"/>
      <c r="Q2226" s="819">
        <v>0</v>
      </c>
      <c r="R2226" s="814"/>
      <c r="S2226" s="819">
        <v>0</v>
      </c>
      <c r="T2226" s="818"/>
      <c r="U2226" s="820">
        <v>0</v>
      </c>
    </row>
    <row r="2227" spans="1:21" ht="14.45" customHeight="1" x14ac:dyDescent="0.2">
      <c r="A2227" s="813">
        <v>12</v>
      </c>
      <c r="B2227" s="814" t="s">
        <v>1740</v>
      </c>
      <c r="C2227" s="814" t="s">
        <v>1748</v>
      </c>
      <c r="D2227" s="815" t="s">
        <v>4047</v>
      </c>
      <c r="E2227" s="816" t="s">
        <v>1764</v>
      </c>
      <c r="F2227" s="814" t="s">
        <v>1741</v>
      </c>
      <c r="G2227" s="814" t="s">
        <v>1807</v>
      </c>
      <c r="H2227" s="814" t="s">
        <v>329</v>
      </c>
      <c r="I2227" s="814" t="s">
        <v>2072</v>
      </c>
      <c r="J2227" s="814" t="s">
        <v>2073</v>
      </c>
      <c r="K2227" s="814" t="s">
        <v>1810</v>
      </c>
      <c r="L2227" s="817">
        <v>659.9</v>
      </c>
      <c r="M2227" s="817">
        <v>659.9</v>
      </c>
      <c r="N2227" s="814">
        <v>1</v>
      </c>
      <c r="O2227" s="818">
        <v>0.5</v>
      </c>
      <c r="P2227" s="817">
        <v>659.9</v>
      </c>
      <c r="Q2227" s="819">
        <v>1</v>
      </c>
      <c r="R2227" s="814">
        <v>1</v>
      </c>
      <c r="S2227" s="819">
        <v>1</v>
      </c>
      <c r="T2227" s="818">
        <v>0.5</v>
      </c>
      <c r="U2227" s="820">
        <v>1</v>
      </c>
    </row>
    <row r="2228" spans="1:21" ht="14.45" customHeight="1" x14ac:dyDescent="0.2">
      <c r="A2228" s="813">
        <v>12</v>
      </c>
      <c r="B2228" s="814" t="s">
        <v>1740</v>
      </c>
      <c r="C2228" s="814" t="s">
        <v>1748</v>
      </c>
      <c r="D2228" s="815" t="s">
        <v>4047</v>
      </c>
      <c r="E2228" s="816" t="s">
        <v>1764</v>
      </c>
      <c r="F2228" s="814" t="s">
        <v>1741</v>
      </c>
      <c r="G2228" s="814" t="s">
        <v>1807</v>
      </c>
      <c r="H2228" s="814" t="s">
        <v>647</v>
      </c>
      <c r="I2228" s="814" t="s">
        <v>1808</v>
      </c>
      <c r="J2228" s="814" t="s">
        <v>1809</v>
      </c>
      <c r="K2228" s="814" t="s">
        <v>1810</v>
      </c>
      <c r="L2228" s="817">
        <v>659.9</v>
      </c>
      <c r="M2228" s="817">
        <v>659.9</v>
      </c>
      <c r="N2228" s="814">
        <v>1</v>
      </c>
      <c r="O2228" s="818">
        <v>1</v>
      </c>
      <c r="P2228" s="817">
        <v>659.9</v>
      </c>
      <c r="Q2228" s="819">
        <v>1</v>
      </c>
      <c r="R2228" s="814">
        <v>1</v>
      </c>
      <c r="S2228" s="819">
        <v>1</v>
      </c>
      <c r="T2228" s="818">
        <v>1</v>
      </c>
      <c r="U2228" s="820">
        <v>1</v>
      </c>
    </row>
    <row r="2229" spans="1:21" ht="14.45" customHeight="1" x14ac:dyDescent="0.2">
      <c r="A2229" s="813">
        <v>12</v>
      </c>
      <c r="B2229" s="814" t="s">
        <v>1740</v>
      </c>
      <c r="C2229" s="814" t="s">
        <v>1748</v>
      </c>
      <c r="D2229" s="815" t="s">
        <v>4047</v>
      </c>
      <c r="E2229" s="816" t="s">
        <v>1764</v>
      </c>
      <c r="F2229" s="814" t="s">
        <v>1741</v>
      </c>
      <c r="G2229" s="814" t="s">
        <v>1807</v>
      </c>
      <c r="H2229" s="814" t="s">
        <v>329</v>
      </c>
      <c r="I2229" s="814" t="s">
        <v>2074</v>
      </c>
      <c r="J2229" s="814" t="s">
        <v>2073</v>
      </c>
      <c r="K2229" s="814" t="s">
        <v>1810</v>
      </c>
      <c r="L2229" s="817">
        <v>659.9</v>
      </c>
      <c r="M2229" s="817">
        <v>659.9</v>
      </c>
      <c r="N2229" s="814">
        <v>1</v>
      </c>
      <c r="O2229" s="818">
        <v>1</v>
      </c>
      <c r="P2229" s="817">
        <v>659.9</v>
      </c>
      <c r="Q2229" s="819">
        <v>1</v>
      </c>
      <c r="R2229" s="814">
        <v>1</v>
      </c>
      <c r="S2229" s="819">
        <v>1</v>
      </c>
      <c r="T2229" s="818">
        <v>1</v>
      </c>
      <c r="U2229" s="820">
        <v>1</v>
      </c>
    </row>
    <row r="2230" spans="1:21" ht="14.45" customHeight="1" x14ac:dyDescent="0.2">
      <c r="A2230" s="813">
        <v>12</v>
      </c>
      <c r="B2230" s="814" t="s">
        <v>1740</v>
      </c>
      <c r="C2230" s="814" t="s">
        <v>1748</v>
      </c>
      <c r="D2230" s="815" t="s">
        <v>4047</v>
      </c>
      <c r="E2230" s="816" t="s">
        <v>1764</v>
      </c>
      <c r="F2230" s="814" t="s">
        <v>1741</v>
      </c>
      <c r="G2230" s="814" t="s">
        <v>2095</v>
      </c>
      <c r="H2230" s="814" t="s">
        <v>329</v>
      </c>
      <c r="I2230" s="814" t="s">
        <v>2096</v>
      </c>
      <c r="J2230" s="814" t="s">
        <v>2097</v>
      </c>
      <c r="K2230" s="814" t="s">
        <v>2098</v>
      </c>
      <c r="L2230" s="817">
        <v>1392.75</v>
      </c>
      <c r="M2230" s="817">
        <v>2785.5</v>
      </c>
      <c r="N2230" s="814">
        <v>2</v>
      </c>
      <c r="O2230" s="818">
        <v>2</v>
      </c>
      <c r="P2230" s="817">
        <v>2785.5</v>
      </c>
      <c r="Q2230" s="819">
        <v>1</v>
      </c>
      <c r="R2230" s="814">
        <v>2</v>
      </c>
      <c r="S2230" s="819">
        <v>1</v>
      </c>
      <c r="T2230" s="818">
        <v>2</v>
      </c>
      <c r="U2230" s="820">
        <v>1</v>
      </c>
    </row>
    <row r="2231" spans="1:21" ht="14.45" customHeight="1" x14ac:dyDescent="0.2">
      <c r="A2231" s="813">
        <v>12</v>
      </c>
      <c r="B2231" s="814" t="s">
        <v>1740</v>
      </c>
      <c r="C2231" s="814" t="s">
        <v>1748</v>
      </c>
      <c r="D2231" s="815" t="s">
        <v>4047</v>
      </c>
      <c r="E2231" s="816" t="s">
        <v>1764</v>
      </c>
      <c r="F2231" s="814" t="s">
        <v>1742</v>
      </c>
      <c r="G2231" s="814" t="s">
        <v>2128</v>
      </c>
      <c r="H2231" s="814" t="s">
        <v>329</v>
      </c>
      <c r="I2231" s="814" t="s">
        <v>2672</v>
      </c>
      <c r="J2231" s="814" t="s">
        <v>2016</v>
      </c>
      <c r="K2231" s="814"/>
      <c r="L2231" s="817">
        <v>0</v>
      </c>
      <c r="M2231" s="817">
        <v>0</v>
      </c>
      <c r="N2231" s="814">
        <v>1</v>
      </c>
      <c r="O2231" s="818">
        <v>1</v>
      </c>
      <c r="P2231" s="817">
        <v>0</v>
      </c>
      <c r="Q2231" s="819"/>
      <c r="R2231" s="814">
        <v>1</v>
      </c>
      <c r="S2231" s="819">
        <v>1</v>
      </c>
      <c r="T2231" s="818">
        <v>1</v>
      </c>
      <c r="U2231" s="820">
        <v>1</v>
      </c>
    </row>
    <row r="2232" spans="1:21" ht="14.45" customHeight="1" x14ac:dyDescent="0.2">
      <c r="A2232" s="813">
        <v>12</v>
      </c>
      <c r="B2232" s="814" t="s">
        <v>1740</v>
      </c>
      <c r="C2232" s="814" t="s">
        <v>1748</v>
      </c>
      <c r="D2232" s="815" t="s">
        <v>4047</v>
      </c>
      <c r="E2232" s="816" t="s">
        <v>1765</v>
      </c>
      <c r="F2232" s="814" t="s">
        <v>1741</v>
      </c>
      <c r="G2232" s="814" t="s">
        <v>1822</v>
      </c>
      <c r="H2232" s="814" t="s">
        <v>647</v>
      </c>
      <c r="I2232" s="814" t="s">
        <v>1601</v>
      </c>
      <c r="J2232" s="814" t="s">
        <v>1602</v>
      </c>
      <c r="K2232" s="814" t="s">
        <v>1603</v>
      </c>
      <c r="L2232" s="817">
        <v>168.41</v>
      </c>
      <c r="M2232" s="817">
        <v>2189.3300000000004</v>
      </c>
      <c r="N2232" s="814">
        <v>13</v>
      </c>
      <c r="O2232" s="818">
        <v>9</v>
      </c>
      <c r="P2232" s="817">
        <v>1852.5100000000002</v>
      </c>
      <c r="Q2232" s="819">
        <v>0.84615384615384615</v>
      </c>
      <c r="R2232" s="814">
        <v>11</v>
      </c>
      <c r="S2232" s="819">
        <v>0.84615384615384615</v>
      </c>
      <c r="T2232" s="818">
        <v>8</v>
      </c>
      <c r="U2232" s="820">
        <v>0.88888888888888884</v>
      </c>
    </row>
    <row r="2233" spans="1:21" ht="14.45" customHeight="1" x14ac:dyDescent="0.2">
      <c r="A2233" s="813">
        <v>12</v>
      </c>
      <c r="B2233" s="814" t="s">
        <v>1740</v>
      </c>
      <c r="C2233" s="814" t="s">
        <v>1748</v>
      </c>
      <c r="D2233" s="815" t="s">
        <v>4047</v>
      </c>
      <c r="E2233" s="816" t="s">
        <v>1765</v>
      </c>
      <c r="F2233" s="814" t="s">
        <v>1741</v>
      </c>
      <c r="G2233" s="814" t="s">
        <v>1891</v>
      </c>
      <c r="H2233" s="814" t="s">
        <v>329</v>
      </c>
      <c r="I2233" s="814" t="s">
        <v>1892</v>
      </c>
      <c r="J2233" s="814" t="s">
        <v>1893</v>
      </c>
      <c r="K2233" s="814" t="s">
        <v>1603</v>
      </c>
      <c r="L2233" s="817">
        <v>78.33</v>
      </c>
      <c r="M2233" s="817">
        <v>469.98</v>
      </c>
      <c r="N2233" s="814">
        <v>6</v>
      </c>
      <c r="O2233" s="818">
        <v>2.5</v>
      </c>
      <c r="P2233" s="817">
        <v>156.66</v>
      </c>
      <c r="Q2233" s="819">
        <v>0.33333333333333331</v>
      </c>
      <c r="R2233" s="814">
        <v>2</v>
      </c>
      <c r="S2233" s="819">
        <v>0.33333333333333331</v>
      </c>
      <c r="T2233" s="818">
        <v>1</v>
      </c>
      <c r="U2233" s="820">
        <v>0.4</v>
      </c>
    </row>
    <row r="2234" spans="1:21" ht="14.45" customHeight="1" x14ac:dyDescent="0.2">
      <c r="A2234" s="813">
        <v>12</v>
      </c>
      <c r="B2234" s="814" t="s">
        <v>1740</v>
      </c>
      <c r="C2234" s="814" t="s">
        <v>1748</v>
      </c>
      <c r="D2234" s="815" t="s">
        <v>4047</v>
      </c>
      <c r="E2234" s="816" t="s">
        <v>1765</v>
      </c>
      <c r="F2234" s="814" t="s">
        <v>1741</v>
      </c>
      <c r="G2234" s="814" t="s">
        <v>2679</v>
      </c>
      <c r="H2234" s="814" t="s">
        <v>329</v>
      </c>
      <c r="I2234" s="814" t="s">
        <v>2680</v>
      </c>
      <c r="J2234" s="814" t="s">
        <v>2681</v>
      </c>
      <c r="K2234" s="814" t="s">
        <v>2682</v>
      </c>
      <c r="L2234" s="817">
        <v>176.32</v>
      </c>
      <c r="M2234" s="817">
        <v>352.64</v>
      </c>
      <c r="N2234" s="814">
        <v>2</v>
      </c>
      <c r="O2234" s="818">
        <v>1</v>
      </c>
      <c r="P2234" s="817"/>
      <c r="Q2234" s="819">
        <v>0</v>
      </c>
      <c r="R2234" s="814"/>
      <c r="S2234" s="819">
        <v>0</v>
      </c>
      <c r="T2234" s="818"/>
      <c r="U2234" s="820">
        <v>0</v>
      </c>
    </row>
    <row r="2235" spans="1:21" ht="14.45" customHeight="1" x14ac:dyDescent="0.2">
      <c r="A2235" s="813">
        <v>12</v>
      </c>
      <c r="B2235" s="814" t="s">
        <v>1740</v>
      </c>
      <c r="C2235" s="814" t="s">
        <v>1748</v>
      </c>
      <c r="D2235" s="815" t="s">
        <v>4047</v>
      </c>
      <c r="E2235" s="816" t="s">
        <v>1765</v>
      </c>
      <c r="F2235" s="814" t="s">
        <v>1741</v>
      </c>
      <c r="G2235" s="814" t="s">
        <v>1844</v>
      </c>
      <c r="H2235" s="814" t="s">
        <v>329</v>
      </c>
      <c r="I2235" s="814" t="s">
        <v>1910</v>
      </c>
      <c r="J2235" s="814" t="s">
        <v>1911</v>
      </c>
      <c r="K2235" s="814" t="s">
        <v>1912</v>
      </c>
      <c r="L2235" s="817">
        <v>52.87</v>
      </c>
      <c r="M2235" s="817">
        <v>105.74</v>
      </c>
      <c r="N2235" s="814">
        <v>2</v>
      </c>
      <c r="O2235" s="818">
        <v>2</v>
      </c>
      <c r="P2235" s="817">
        <v>52.87</v>
      </c>
      <c r="Q2235" s="819">
        <v>0.5</v>
      </c>
      <c r="R2235" s="814">
        <v>1</v>
      </c>
      <c r="S2235" s="819">
        <v>0.5</v>
      </c>
      <c r="T2235" s="818">
        <v>1</v>
      </c>
      <c r="U2235" s="820">
        <v>0.5</v>
      </c>
    </row>
    <row r="2236" spans="1:21" ht="14.45" customHeight="1" x14ac:dyDescent="0.2">
      <c r="A2236" s="813">
        <v>12</v>
      </c>
      <c r="B2236" s="814" t="s">
        <v>1740</v>
      </c>
      <c r="C2236" s="814" t="s">
        <v>1748</v>
      </c>
      <c r="D2236" s="815" t="s">
        <v>4047</v>
      </c>
      <c r="E2236" s="816" t="s">
        <v>1765</v>
      </c>
      <c r="F2236" s="814" t="s">
        <v>1741</v>
      </c>
      <c r="G2236" s="814" t="s">
        <v>1844</v>
      </c>
      <c r="H2236" s="814" t="s">
        <v>329</v>
      </c>
      <c r="I2236" s="814" t="s">
        <v>1845</v>
      </c>
      <c r="J2236" s="814" t="s">
        <v>1846</v>
      </c>
      <c r="K2236" s="814" t="s">
        <v>816</v>
      </c>
      <c r="L2236" s="817">
        <v>35.25</v>
      </c>
      <c r="M2236" s="817">
        <v>141</v>
      </c>
      <c r="N2236" s="814">
        <v>4</v>
      </c>
      <c r="O2236" s="818">
        <v>3.5</v>
      </c>
      <c r="P2236" s="817">
        <v>70.5</v>
      </c>
      <c r="Q2236" s="819">
        <v>0.5</v>
      </c>
      <c r="R2236" s="814">
        <v>2</v>
      </c>
      <c r="S2236" s="819">
        <v>0.5</v>
      </c>
      <c r="T2236" s="818">
        <v>2</v>
      </c>
      <c r="U2236" s="820">
        <v>0.5714285714285714</v>
      </c>
    </row>
    <row r="2237" spans="1:21" ht="14.45" customHeight="1" x14ac:dyDescent="0.2">
      <c r="A2237" s="813">
        <v>12</v>
      </c>
      <c r="B2237" s="814" t="s">
        <v>1740</v>
      </c>
      <c r="C2237" s="814" t="s">
        <v>1748</v>
      </c>
      <c r="D2237" s="815" t="s">
        <v>4047</v>
      </c>
      <c r="E2237" s="816" t="s">
        <v>1765</v>
      </c>
      <c r="F2237" s="814" t="s">
        <v>1741</v>
      </c>
      <c r="G2237" s="814" t="s">
        <v>1844</v>
      </c>
      <c r="H2237" s="814" t="s">
        <v>329</v>
      </c>
      <c r="I2237" s="814" t="s">
        <v>3443</v>
      </c>
      <c r="J2237" s="814" t="s">
        <v>2768</v>
      </c>
      <c r="K2237" s="814" t="s">
        <v>3444</v>
      </c>
      <c r="L2237" s="817">
        <v>58.74</v>
      </c>
      <c r="M2237" s="817">
        <v>58.74</v>
      </c>
      <c r="N2237" s="814">
        <v>1</v>
      </c>
      <c r="O2237" s="818">
        <v>1</v>
      </c>
      <c r="P2237" s="817">
        <v>58.74</v>
      </c>
      <c r="Q2237" s="819">
        <v>1</v>
      </c>
      <c r="R2237" s="814">
        <v>1</v>
      </c>
      <c r="S2237" s="819">
        <v>1</v>
      </c>
      <c r="T2237" s="818">
        <v>1</v>
      </c>
      <c r="U2237" s="820">
        <v>1</v>
      </c>
    </row>
    <row r="2238" spans="1:21" ht="14.45" customHeight="1" x14ac:dyDescent="0.2">
      <c r="A2238" s="813">
        <v>12</v>
      </c>
      <c r="B2238" s="814" t="s">
        <v>1740</v>
      </c>
      <c r="C2238" s="814" t="s">
        <v>1748</v>
      </c>
      <c r="D2238" s="815" t="s">
        <v>4047</v>
      </c>
      <c r="E2238" s="816" t="s">
        <v>1765</v>
      </c>
      <c r="F2238" s="814" t="s">
        <v>1741</v>
      </c>
      <c r="G2238" s="814" t="s">
        <v>3881</v>
      </c>
      <c r="H2238" s="814" t="s">
        <v>329</v>
      </c>
      <c r="I2238" s="814" t="s">
        <v>3882</v>
      </c>
      <c r="J2238" s="814" t="s">
        <v>3883</v>
      </c>
      <c r="K2238" s="814" t="s">
        <v>3884</v>
      </c>
      <c r="L2238" s="817">
        <v>0</v>
      </c>
      <c r="M2238" s="817">
        <v>0</v>
      </c>
      <c r="N2238" s="814">
        <v>1</v>
      </c>
      <c r="O2238" s="818">
        <v>0.5</v>
      </c>
      <c r="P2238" s="817">
        <v>0</v>
      </c>
      <c r="Q2238" s="819"/>
      <c r="R2238" s="814">
        <v>1</v>
      </c>
      <c r="S2238" s="819">
        <v>1</v>
      </c>
      <c r="T2238" s="818">
        <v>0.5</v>
      </c>
      <c r="U2238" s="820">
        <v>1</v>
      </c>
    </row>
    <row r="2239" spans="1:21" ht="14.45" customHeight="1" x14ac:dyDescent="0.2">
      <c r="A2239" s="813">
        <v>12</v>
      </c>
      <c r="B2239" s="814" t="s">
        <v>1740</v>
      </c>
      <c r="C2239" s="814" t="s">
        <v>1748</v>
      </c>
      <c r="D2239" s="815" t="s">
        <v>4047</v>
      </c>
      <c r="E2239" s="816" t="s">
        <v>1765</v>
      </c>
      <c r="F2239" s="814" t="s">
        <v>1741</v>
      </c>
      <c r="G2239" s="814" t="s">
        <v>2700</v>
      </c>
      <c r="H2239" s="814" t="s">
        <v>329</v>
      </c>
      <c r="I2239" s="814" t="s">
        <v>3885</v>
      </c>
      <c r="J2239" s="814" t="s">
        <v>3886</v>
      </c>
      <c r="K2239" s="814" t="s">
        <v>2777</v>
      </c>
      <c r="L2239" s="817">
        <v>42.51</v>
      </c>
      <c r="M2239" s="817">
        <v>42.51</v>
      </c>
      <c r="N2239" s="814">
        <v>1</v>
      </c>
      <c r="O2239" s="818">
        <v>1</v>
      </c>
      <c r="P2239" s="817"/>
      <c r="Q2239" s="819">
        <v>0</v>
      </c>
      <c r="R2239" s="814"/>
      <c r="S2239" s="819">
        <v>0</v>
      </c>
      <c r="T2239" s="818"/>
      <c r="U2239" s="820">
        <v>0</v>
      </c>
    </row>
    <row r="2240" spans="1:21" ht="14.45" customHeight="1" x14ac:dyDescent="0.2">
      <c r="A2240" s="813">
        <v>12</v>
      </c>
      <c r="B2240" s="814" t="s">
        <v>1740</v>
      </c>
      <c r="C2240" s="814" t="s">
        <v>1748</v>
      </c>
      <c r="D2240" s="815" t="s">
        <v>4047</v>
      </c>
      <c r="E2240" s="816" t="s">
        <v>1765</v>
      </c>
      <c r="F2240" s="814" t="s">
        <v>1741</v>
      </c>
      <c r="G2240" s="814" t="s">
        <v>3887</v>
      </c>
      <c r="H2240" s="814" t="s">
        <v>329</v>
      </c>
      <c r="I2240" s="814" t="s">
        <v>3888</v>
      </c>
      <c r="J2240" s="814" t="s">
        <v>3889</v>
      </c>
      <c r="K2240" s="814" t="s">
        <v>876</v>
      </c>
      <c r="L2240" s="817">
        <v>32.81</v>
      </c>
      <c r="M2240" s="817">
        <v>65.62</v>
      </c>
      <c r="N2240" s="814">
        <v>2</v>
      </c>
      <c r="O2240" s="818">
        <v>2</v>
      </c>
      <c r="P2240" s="817"/>
      <c r="Q2240" s="819">
        <v>0</v>
      </c>
      <c r="R2240" s="814"/>
      <c r="S2240" s="819">
        <v>0</v>
      </c>
      <c r="T2240" s="818"/>
      <c r="U2240" s="820">
        <v>0</v>
      </c>
    </row>
    <row r="2241" spans="1:21" ht="14.45" customHeight="1" x14ac:dyDescent="0.2">
      <c r="A2241" s="813">
        <v>12</v>
      </c>
      <c r="B2241" s="814" t="s">
        <v>1740</v>
      </c>
      <c r="C2241" s="814" t="s">
        <v>1748</v>
      </c>
      <c r="D2241" s="815" t="s">
        <v>4047</v>
      </c>
      <c r="E2241" s="816" t="s">
        <v>1765</v>
      </c>
      <c r="F2241" s="814" t="s">
        <v>1741</v>
      </c>
      <c r="G2241" s="814" t="s">
        <v>1784</v>
      </c>
      <c r="H2241" s="814" t="s">
        <v>329</v>
      </c>
      <c r="I2241" s="814" t="s">
        <v>1785</v>
      </c>
      <c r="J2241" s="814" t="s">
        <v>921</v>
      </c>
      <c r="K2241" s="814" t="s">
        <v>1786</v>
      </c>
      <c r="L2241" s="817">
        <v>98.89</v>
      </c>
      <c r="M2241" s="817">
        <v>98.89</v>
      </c>
      <c r="N2241" s="814">
        <v>1</v>
      </c>
      <c r="O2241" s="818">
        <v>1</v>
      </c>
      <c r="P2241" s="817"/>
      <c r="Q2241" s="819">
        <v>0</v>
      </c>
      <c r="R2241" s="814"/>
      <c r="S2241" s="819">
        <v>0</v>
      </c>
      <c r="T2241" s="818"/>
      <c r="U2241" s="820">
        <v>0</v>
      </c>
    </row>
    <row r="2242" spans="1:21" ht="14.45" customHeight="1" x14ac:dyDescent="0.2">
      <c r="A2242" s="813">
        <v>12</v>
      </c>
      <c r="B2242" s="814" t="s">
        <v>1740</v>
      </c>
      <c r="C2242" s="814" t="s">
        <v>1748</v>
      </c>
      <c r="D2242" s="815" t="s">
        <v>4047</v>
      </c>
      <c r="E2242" s="816" t="s">
        <v>1765</v>
      </c>
      <c r="F2242" s="814" t="s">
        <v>1741</v>
      </c>
      <c r="G2242" s="814" t="s">
        <v>1958</v>
      </c>
      <c r="H2242" s="814" t="s">
        <v>329</v>
      </c>
      <c r="I2242" s="814" t="s">
        <v>1959</v>
      </c>
      <c r="J2242" s="814" t="s">
        <v>1960</v>
      </c>
      <c r="K2242" s="814" t="s">
        <v>1016</v>
      </c>
      <c r="L2242" s="817">
        <v>163.54</v>
      </c>
      <c r="M2242" s="817">
        <v>327.08</v>
      </c>
      <c r="N2242" s="814">
        <v>2</v>
      </c>
      <c r="O2242" s="818">
        <v>1</v>
      </c>
      <c r="P2242" s="817">
        <v>327.08</v>
      </c>
      <c r="Q2242" s="819">
        <v>1</v>
      </c>
      <c r="R2242" s="814">
        <v>2</v>
      </c>
      <c r="S2242" s="819">
        <v>1</v>
      </c>
      <c r="T2242" s="818">
        <v>1</v>
      </c>
      <c r="U2242" s="820">
        <v>1</v>
      </c>
    </row>
    <row r="2243" spans="1:21" ht="14.45" customHeight="1" x14ac:dyDescent="0.2">
      <c r="A2243" s="813">
        <v>12</v>
      </c>
      <c r="B2243" s="814" t="s">
        <v>1740</v>
      </c>
      <c r="C2243" s="814" t="s">
        <v>1748</v>
      </c>
      <c r="D2243" s="815" t="s">
        <v>4047</v>
      </c>
      <c r="E2243" s="816" t="s">
        <v>1765</v>
      </c>
      <c r="F2243" s="814" t="s">
        <v>1741</v>
      </c>
      <c r="G2243" s="814" t="s">
        <v>1791</v>
      </c>
      <c r="H2243" s="814" t="s">
        <v>647</v>
      </c>
      <c r="I2243" s="814" t="s">
        <v>1468</v>
      </c>
      <c r="J2243" s="814" t="s">
        <v>827</v>
      </c>
      <c r="K2243" s="814" t="s">
        <v>1469</v>
      </c>
      <c r="L2243" s="817">
        <v>736.33</v>
      </c>
      <c r="M2243" s="817">
        <v>1472.66</v>
      </c>
      <c r="N2243" s="814">
        <v>2</v>
      </c>
      <c r="O2243" s="818">
        <v>0.5</v>
      </c>
      <c r="P2243" s="817"/>
      <c r="Q2243" s="819">
        <v>0</v>
      </c>
      <c r="R2243" s="814"/>
      <c r="S2243" s="819">
        <v>0</v>
      </c>
      <c r="T2243" s="818"/>
      <c r="U2243" s="820">
        <v>0</v>
      </c>
    </row>
    <row r="2244" spans="1:21" ht="14.45" customHeight="1" x14ac:dyDescent="0.2">
      <c r="A2244" s="813">
        <v>12</v>
      </c>
      <c r="B2244" s="814" t="s">
        <v>1740</v>
      </c>
      <c r="C2244" s="814" t="s">
        <v>1748</v>
      </c>
      <c r="D2244" s="815" t="s">
        <v>4047</v>
      </c>
      <c r="E2244" s="816" t="s">
        <v>1765</v>
      </c>
      <c r="F2244" s="814" t="s">
        <v>1741</v>
      </c>
      <c r="G2244" s="814" t="s">
        <v>1791</v>
      </c>
      <c r="H2244" s="814" t="s">
        <v>647</v>
      </c>
      <c r="I2244" s="814" t="s">
        <v>1468</v>
      </c>
      <c r="J2244" s="814" t="s">
        <v>827</v>
      </c>
      <c r="K2244" s="814" t="s">
        <v>1469</v>
      </c>
      <c r="L2244" s="817">
        <v>633.49</v>
      </c>
      <c r="M2244" s="817">
        <v>633.49</v>
      </c>
      <c r="N2244" s="814">
        <v>1</v>
      </c>
      <c r="O2244" s="818">
        <v>1</v>
      </c>
      <c r="P2244" s="817"/>
      <c r="Q2244" s="819">
        <v>0</v>
      </c>
      <c r="R2244" s="814"/>
      <c r="S2244" s="819">
        <v>0</v>
      </c>
      <c r="T2244" s="818"/>
      <c r="U2244" s="820">
        <v>0</v>
      </c>
    </row>
    <row r="2245" spans="1:21" ht="14.45" customHeight="1" x14ac:dyDescent="0.2">
      <c r="A2245" s="813">
        <v>12</v>
      </c>
      <c r="B2245" s="814" t="s">
        <v>1740</v>
      </c>
      <c r="C2245" s="814" t="s">
        <v>1748</v>
      </c>
      <c r="D2245" s="815" t="s">
        <v>4047</v>
      </c>
      <c r="E2245" s="816" t="s">
        <v>1765</v>
      </c>
      <c r="F2245" s="814" t="s">
        <v>1741</v>
      </c>
      <c r="G2245" s="814" t="s">
        <v>1977</v>
      </c>
      <c r="H2245" s="814" t="s">
        <v>329</v>
      </c>
      <c r="I2245" s="814" t="s">
        <v>1978</v>
      </c>
      <c r="J2245" s="814" t="s">
        <v>1979</v>
      </c>
      <c r="K2245" s="814" t="s">
        <v>1804</v>
      </c>
      <c r="L2245" s="817">
        <v>35.25</v>
      </c>
      <c r="M2245" s="817">
        <v>70.5</v>
      </c>
      <c r="N2245" s="814">
        <v>2</v>
      </c>
      <c r="O2245" s="818">
        <v>1</v>
      </c>
      <c r="P2245" s="817">
        <v>70.5</v>
      </c>
      <c r="Q2245" s="819">
        <v>1</v>
      </c>
      <c r="R2245" s="814">
        <v>2</v>
      </c>
      <c r="S2245" s="819">
        <v>1</v>
      </c>
      <c r="T2245" s="818">
        <v>1</v>
      </c>
      <c r="U2245" s="820">
        <v>1</v>
      </c>
    </row>
    <row r="2246" spans="1:21" ht="14.45" customHeight="1" x14ac:dyDescent="0.2">
      <c r="A2246" s="813">
        <v>12</v>
      </c>
      <c r="B2246" s="814" t="s">
        <v>1740</v>
      </c>
      <c r="C2246" s="814" t="s">
        <v>1748</v>
      </c>
      <c r="D2246" s="815" t="s">
        <v>4047</v>
      </c>
      <c r="E2246" s="816" t="s">
        <v>1765</v>
      </c>
      <c r="F2246" s="814" t="s">
        <v>1741</v>
      </c>
      <c r="G2246" s="814" t="s">
        <v>1801</v>
      </c>
      <c r="H2246" s="814" t="s">
        <v>329</v>
      </c>
      <c r="I2246" s="814" t="s">
        <v>1802</v>
      </c>
      <c r="J2246" s="814" t="s">
        <v>1803</v>
      </c>
      <c r="K2246" s="814" t="s">
        <v>1804</v>
      </c>
      <c r="L2246" s="817">
        <v>174.59</v>
      </c>
      <c r="M2246" s="817">
        <v>523.77</v>
      </c>
      <c r="N2246" s="814">
        <v>3</v>
      </c>
      <c r="O2246" s="818">
        <v>1</v>
      </c>
      <c r="P2246" s="817">
        <v>523.77</v>
      </c>
      <c r="Q2246" s="819">
        <v>1</v>
      </c>
      <c r="R2246" s="814">
        <v>3</v>
      </c>
      <c r="S2246" s="819">
        <v>1</v>
      </c>
      <c r="T2246" s="818">
        <v>1</v>
      </c>
      <c r="U2246" s="820">
        <v>1</v>
      </c>
    </row>
    <row r="2247" spans="1:21" ht="14.45" customHeight="1" x14ac:dyDescent="0.2">
      <c r="A2247" s="813">
        <v>12</v>
      </c>
      <c r="B2247" s="814" t="s">
        <v>1740</v>
      </c>
      <c r="C2247" s="814" t="s">
        <v>1748</v>
      </c>
      <c r="D2247" s="815" t="s">
        <v>4047</v>
      </c>
      <c r="E2247" s="816" t="s">
        <v>1765</v>
      </c>
      <c r="F2247" s="814" t="s">
        <v>1741</v>
      </c>
      <c r="G2247" s="814" t="s">
        <v>1832</v>
      </c>
      <c r="H2247" s="814" t="s">
        <v>329</v>
      </c>
      <c r="I2247" s="814" t="s">
        <v>1833</v>
      </c>
      <c r="J2247" s="814" t="s">
        <v>652</v>
      </c>
      <c r="K2247" s="814" t="s">
        <v>1834</v>
      </c>
      <c r="L2247" s="817">
        <v>127.91</v>
      </c>
      <c r="M2247" s="817">
        <v>767.46</v>
      </c>
      <c r="N2247" s="814">
        <v>6</v>
      </c>
      <c r="O2247" s="818">
        <v>4</v>
      </c>
      <c r="P2247" s="817">
        <v>511.64</v>
      </c>
      <c r="Q2247" s="819">
        <v>0.66666666666666663</v>
      </c>
      <c r="R2247" s="814">
        <v>4</v>
      </c>
      <c r="S2247" s="819">
        <v>0.66666666666666663</v>
      </c>
      <c r="T2247" s="818">
        <v>3</v>
      </c>
      <c r="U2247" s="820">
        <v>0.75</v>
      </c>
    </row>
    <row r="2248" spans="1:21" ht="14.45" customHeight="1" x14ac:dyDescent="0.2">
      <c r="A2248" s="813">
        <v>12</v>
      </c>
      <c r="B2248" s="814" t="s">
        <v>1740</v>
      </c>
      <c r="C2248" s="814" t="s">
        <v>1748</v>
      </c>
      <c r="D2248" s="815" t="s">
        <v>4047</v>
      </c>
      <c r="E2248" s="816" t="s">
        <v>1765</v>
      </c>
      <c r="F2248" s="814" t="s">
        <v>1741</v>
      </c>
      <c r="G2248" s="814" t="s">
        <v>1792</v>
      </c>
      <c r="H2248" s="814" t="s">
        <v>329</v>
      </c>
      <c r="I2248" s="814" t="s">
        <v>2012</v>
      </c>
      <c r="J2248" s="814" t="s">
        <v>2013</v>
      </c>
      <c r="K2248" s="814" t="s">
        <v>2014</v>
      </c>
      <c r="L2248" s="817">
        <v>290.08</v>
      </c>
      <c r="M2248" s="817">
        <v>290.08</v>
      </c>
      <c r="N2248" s="814">
        <v>1</v>
      </c>
      <c r="O2248" s="818">
        <v>1</v>
      </c>
      <c r="P2248" s="817">
        <v>290.08</v>
      </c>
      <c r="Q2248" s="819">
        <v>1</v>
      </c>
      <c r="R2248" s="814">
        <v>1</v>
      </c>
      <c r="S2248" s="819">
        <v>1</v>
      </c>
      <c r="T2248" s="818">
        <v>1</v>
      </c>
      <c r="U2248" s="820">
        <v>1</v>
      </c>
    </row>
    <row r="2249" spans="1:21" ht="14.45" customHeight="1" x14ac:dyDescent="0.2">
      <c r="A2249" s="813">
        <v>12</v>
      </c>
      <c r="B2249" s="814" t="s">
        <v>1740</v>
      </c>
      <c r="C2249" s="814" t="s">
        <v>1748</v>
      </c>
      <c r="D2249" s="815" t="s">
        <v>4047</v>
      </c>
      <c r="E2249" s="816" t="s">
        <v>1765</v>
      </c>
      <c r="F2249" s="814" t="s">
        <v>1741</v>
      </c>
      <c r="G2249" s="814" t="s">
        <v>2334</v>
      </c>
      <c r="H2249" s="814" t="s">
        <v>329</v>
      </c>
      <c r="I2249" s="814" t="s">
        <v>2885</v>
      </c>
      <c r="J2249" s="814" t="s">
        <v>2886</v>
      </c>
      <c r="K2249" s="814" t="s">
        <v>1428</v>
      </c>
      <c r="L2249" s="817">
        <v>97.76</v>
      </c>
      <c r="M2249" s="817">
        <v>97.76</v>
      </c>
      <c r="N2249" s="814">
        <v>1</v>
      </c>
      <c r="O2249" s="818">
        <v>1</v>
      </c>
      <c r="P2249" s="817">
        <v>97.76</v>
      </c>
      <c r="Q2249" s="819">
        <v>1</v>
      </c>
      <c r="R2249" s="814">
        <v>1</v>
      </c>
      <c r="S2249" s="819">
        <v>1</v>
      </c>
      <c r="T2249" s="818">
        <v>1</v>
      </c>
      <c r="U2249" s="820">
        <v>1</v>
      </c>
    </row>
    <row r="2250" spans="1:21" ht="14.45" customHeight="1" x14ac:dyDescent="0.2">
      <c r="A2250" s="813">
        <v>12</v>
      </c>
      <c r="B2250" s="814" t="s">
        <v>1740</v>
      </c>
      <c r="C2250" s="814" t="s">
        <v>1748</v>
      </c>
      <c r="D2250" s="815" t="s">
        <v>4047</v>
      </c>
      <c r="E2250" s="816" t="s">
        <v>1765</v>
      </c>
      <c r="F2250" s="814" t="s">
        <v>1741</v>
      </c>
      <c r="G2250" s="814" t="s">
        <v>2023</v>
      </c>
      <c r="H2250" s="814" t="s">
        <v>329</v>
      </c>
      <c r="I2250" s="814" t="s">
        <v>2024</v>
      </c>
      <c r="J2250" s="814" t="s">
        <v>2025</v>
      </c>
      <c r="K2250" s="814" t="s">
        <v>2026</v>
      </c>
      <c r="L2250" s="817">
        <v>308.69</v>
      </c>
      <c r="M2250" s="817">
        <v>5247.73</v>
      </c>
      <c r="N2250" s="814">
        <v>17</v>
      </c>
      <c r="O2250" s="818">
        <v>5.5</v>
      </c>
      <c r="P2250" s="817">
        <v>4321.66</v>
      </c>
      <c r="Q2250" s="819">
        <v>0.82352941176470595</v>
      </c>
      <c r="R2250" s="814">
        <v>14</v>
      </c>
      <c r="S2250" s="819">
        <v>0.82352941176470584</v>
      </c>
      <c r="T2250" s="818">
        <v>5</v>
      </c>
      <c r="U2250" s="820">
        <v>0.90909090909090906</v>
      </c>
    </row>
    <row r="2251" spans="1:21" ht="14.45" customHeight="1" x14ac:dyDescent="0.2">
      <c r="A2251" s="813">
        <v>12</v>
      </c>
      <c r="B2251" s="814" t="s">
        <v>1740</v>
      </c>
      <c r="C2251" s="814" t="s">
        <v>1748</v>
      </c>
      <c r="D2251" s="815" t="s">
        <v>4047</v>
      </c>
      <c r="E2251" s="816" t="s">
        <v>1765</v>
      </c>
      <c r="F2251" s="814" t="s">
        <v>1741</v>
      </c>
      <c r="G2251" s="814" t="s">
        <v>2031</v>
      </c>
      <c r="H2251" s="814" t="s">
        <v>329</v>
      </c>
      <c r="I2251" s="814" t="s">
        <v>2032</v>
      </c>
      <c r="J2251" s="814" t="s">
        <v>2033</v>
      </c>
      <c r="K2251" s="814" t="s">
        <v>2034</v>
      </c>
      <c r="L2251" s="817">
        <v>0</v>
      </c>
      <c r="M2251" s="817">
        <v>0</v>
      </c>
      <c r="N2251" s="814">
        <v>10</v>
      </c>
      <c r="O2251" s="818">
        <v>4.5</v>
      </c>
      <c r="P2251" s="817">
        <v>0</v>
      </c>
      <c r="Q2251" s="819"/>
      <c r="R2251" s="814">
        <v>4</v>
      </c>
      <c r="S2251" s="819">
        <v>0.4</v>
      </c>
      <c r="T2251" s="818">
        <v>1.5</v>
      </c>
      <c r="U2251" s="820">
        <v>0.33333333333333331</v>
      </c>
    </row>
    <row r="2252" spans="1:21" ht="14.45" customHeight="1" x14ac:dyDescent="0.2">
      <c r="A2252" s="813">
        <v>12</v>
      </c>
      <c r="B2252" s="814" t="s">
        <v>1740</v>
      </c>
      <c r="C2252" s="814" t="s">
        <v>1748</v>
      </c>
      <c r="D2252" s="815" t="s">
        <v>4047</v>
      </c>
      <c r="E2252" s="816" t="s">
        <v>1765</v>
      </c>
      <c r="F2252" s="814" t="s">
        <v>1741</v>
      </c>
      <c r="G2252" s="814" t="s">
        <v>1825</v>
      </c>
      <c r="H2252" s="814" t="s">
        <v>647</v>
      </c>
      <c r="I2252" s="814" t="s">
        <v>1676</v>
      </c>
      <c r="J2252" s="814" t="s">
        <v>1012</v>
      </c>
      <c r="K2252" s="814" t="s">
        <v>1016</v>
      </c>
      <c r="L2252" s="817">
        <v>0</v>
      </c>
      <c r="M2252" s="817">
        <v>0</v>
      </c>
      <c r="N2252" s="814">
        <v>2</v>
      </c>
      <c r="O2252" s="818">
        <v>1</v>
      </c>
      <c r="P2252" s="817">
        <v>0</v>
      </c>
      <c r="Q2252" s="819"/>
      <c r="R2252" s="814">
        <v>2</v>
      </c>
      <c r="S2252" s="819">
        <v>1</v>
      </c>
      <c r="T2252" s="818">
        <v>1</v>
      </c>
      <c r="U2252" s="820">
        <v>1</v>
      </c>
    </row>
    <row r="2253" spans="1:21" ht="14.45" customHeight="1" x14ac:dyDescent="0.2">
      <c r="A2253" s="813">
        <v>12</v>
      </c>
      <c r="B2253" s="814" t="s">
        <v>1740</v>
      </c>
      <c r="C2253" s="814" t="s">
        <v>1748</v>
      </c>
      <c r="D2253" s="815" t="s">
        <v>4047</v>
      </c>
      <c r="E2253" s="816" t="s">
        <v>1765</v>
      </c>
      <c r="F2253" s="814" t="s">
        <v>1741</v>
      </c>
      <c r="G2253" s="814" t="s">
        <v>1796</v>
      </c>
      <c r="H2253" s="814" t="s">
        <v>329</v>
      </c>
      <c r="I2253" s="814" t="s">
        <v>1805</v>
      </c>
      <c r="J2253" s="814" t="s">
        <v>1272</v>
      </c>
      <c r="K2253" s="814" t="s">
        <v>1806</v>
      </c>
      <c r="L2253" s="817">
        <v>0</v>
      </c>
      <c r="M2253" s="817">
        <v>0</v>
      </c>
      <c r="N2253" s="814">
        <v>1</v>
      </c>
      <c r="O2253" s="818">
        <v>1</v>
      </c>
      <c r="P2253" s="817">
        <v>0</v>
      </c>
      <c r="Q2253" s="819"/>
      <c r="R2253" s="814">
        <v>1</v>
      </c>
      <c r="S2253" s="819">
        <v>1</v>
      </c>
      <c r="T2253" s="818">
        <v>1</v>
      </c>
      <c r="U2253" s="820">
        <v>1</v>
      </c>
    </row>
    <row r="2254" spans="1:21" ht="14.45" customHeight="1" x14ac:dyDescent="0.2">
      <c r="A2254" s="813">
        <v>12</v>
      </c>
      <c r="B2254" s="814" t="s">
        <v>1740</v>
      </c>
      <c r="C2254" s="814" t="s">
        <v>1748</v>
      </c>
      <c r="D2254" s="815" t="s">
        <v>4047</v>
      </c>
      <c r="E2254" s="816" t="s">
        <v>1765</v>
      </c>
      <c r="F2254" s="814" t="s">
        <v>1741</v>
      </c>
      <c r="G2254" s="814" t="s">
        <v>1796</v>
      </c>
      <c r="H2254" s="814" t="s">
        <v>329</v>
      </c>
      <c r="I2254" s="814" t="s">
        <v>1805</v>
      </c>
      <c r="J2254" s="814" t="s">
        <v>1272</v>
      </c>
      <c r="K2254" s="814" t="s">
        <v>1806</v>
      </c>
      <c r="L2254" s="817">
        <v>42.54</v>
      </c>
      <c r="M2254" s="817">
        <v>127.62</v>
      </c>
      <c r="N2254" s="814">
        <v>3</v>
      </c>
      <c r="O2254" s="818">
        <v>2.5</v>
      </c>
      <c r="P2254" s="817">
        <v>42.54</v>
      </c>
      <c r="Q2254" s="819">
        <v>0.33333333333333331</v>
      </c>
      <c r="R2254" s="814">
        <v>1</v>
      </c>
      <c r="S2254" s="819">
        <v>0.33333333333333331</v>
      </c>
      <c r="T2254" s="818">
        <v>1</v>
      </c>
      <c r="U2254" s="820">
        <v>0.4</v>
      </c>
    </row>
    <row r="2255" spans="1:21" ht="14.45" customHeight="1" x14ac:dyDescent="0.2">
      <c r="A2255" s="813">
        <v>12</v>
      </c>
      <c r="B2255" s="814" t="s">
        <v>1740</v>
      </c>
      <c r="C2255" s="814" t="s">
        <v>1748</v>
      </c>
      <c r="D2255" s="815" t="s">
        <v>4047</v>
      </c>
      <c r="E2255" s="816" t="s">
        <v>1765</v>
      </c>
      <c r="F2255" s="814" t="s">
        <v>1741</v>
      </c>
      <c r="G2255" s="814" t="s">
        <v>2063</v>
      </c>
      <c r="H2255" s="814" t="s">
        <v>329</v>
      </c>
      <c r="I2255" s="814" t="s">
        <v>2064</v>
      </c>
      <c r="J2255" s="814" t="s">
        <v>2065</v>
      </c>
      <c r="K2255" s="814" t="s">
        <v>2066</v>
      </c>
      <c r="L2255" s="817">
        <v>149.55000000000001</v>
      </c>
      <c r="M2255" s="817">
        <v>149.55000000000001</v>
      </c>
      <c r="N2255" s="814">
        <v>1</v>
      </c>
      <c r="O2255" s="818">
        <v>1</v>
      </c>
      <c r="P2255" s="817"/>
      <c r="Q2255" s="819">
        <v>0</v>
      </c>
      <c r="R2255" s="814"/>
      <c r="S2255" s="819">
        <v>0</v>
      </c>
      <c r="T2255" s="818"/>
      <c r="U2255" s="820">
        <v>0</v>
      </c>
    </row>
    <row r="2256" spans="1:21" ht="14.45" customHeight="1" x14ac:dyDescent="0.2">
      <c r="A2256" s="813">
        <v>12</v>
      </c>
      <c r="B2256" s="814" t="s">
        <v>1740</v>
      </c>
      <c r="C2256" s="814" t="s">
        <v>1748</v>
      </c>
      <c r="D2256" s="815" t="s">
        <v>4047</v>
      </c>
      <c r="E2256" s="816" t="s">
        <v>1765</v>
      </c>
      <c r="F2256" s="814" t="s">
        <v>1741</v>
      </c>
      <c r="G2256" s="814" t="s">
        <v>2079</v>
      </c>
      <c r="H2256" s="814" t="s">
        <v>329</v>
      </c>
      <c r="I2256" s="814" t="s">
        <v>2896</v>
      </c>
      <c r="J2256" s="814" t="s">
        <v>2081</v>
      </c>
      <c r="K2256" s="814" t="s">
        <v>2897</v>
      </c>
      <c r="L2256" s="817">
        <v>134.82</v>
      </c>
      <c r="M2256" s="817">
        <v>134.82</v>
      </c>
      <c r="N2256" s="814">
        <v>1</v>
      </c>
      <c r="O2256" s="818">
        <v>0.5</v>
      </c>
      <c r="P2256" s="817"/>
      <c r="Q2256" s="819">
        <v>0</v>
      </c>
      <c r="R2256" s="814"/>
      <c r="S2256" s="819">
        <v>0</v>
      </c>
      <c r="T2256" s="818"/>
      <c r="U2256" s="820">
        <v>0</v>
      </c>
    </row>
    <row r="2257" spans="1:21" ht="14.45" customHeight="1" x14ac:dyDescent="0.2">
      <c r="A2257" s="813">
        <v>12</v>
      </c>
      <c r="B2257" s="814" t="s">
        <v>1740</v>
      </c>
      <c r="C2257" s="814" t="s">
        <v>1748</v>
      </c>
      <c r="D2257" s="815" t="s">
        <v>4047</v>
      </c>
      <c r="E2257" s="816" t="s">
        <v>1765</v>
      </c>
      <c r="F2257" s="814" t="s">
        <v>1741</v>
      </c>
      <c r="G2257" s="814" t="s">
        <v>2095</v>
      </c>
      <c r="H2257" s="814" t="s">
        <v>329</v>
      </c>
      <c r="I2257" s="814" t="s">
        <v>2096</v>
      </c>
      <c r="J2257" s="814" t="s">
        <v>2097</v>
      </c>
      <c r="K2257" s="814" t="s">
        <v>2098</v>
      </c>
      <c r="L2257" s="817">
        <v>1392.75</v>
      </c>
      <c r="M2257" s="817">
        <v>1392.75</v>
      </c>
      <c r="N2257" s="814">
        <v>1</v>
      </c>
      <c r="O2257" s="818">
        <v>1</v>
      </c>
      <c r="P2257" s="817">
        <v>1392.75</v>
      </c>
      <c r="Q2257" s="819">
        <v>1</v>
      </c>
      <c r="R2257" s="814">
        <v>1</v>
      </c>
      <c r="S2257" s="819">
        <v>1</v>
      </c>
      <c r="T2257" s="818">
        <v>1</v>
      </c>
      <c r="U2257" s="820">
        <v>1</v>
      </c>
    </row>
    <row r="2258" spans="1:21" ht="14.45" customHeight="1" x14ac:dyDescent="0.2">
      <c r="A2258" s="813">
        <v>12</v>
      </c>
      <c r="B2258" s="814" t="s">
        <v>1740</v>
      </c>
      <c r="C2258" s="814" t="s">
        <v>1748</v>
      </c>
      <c r="D2258" s="815" t="s">
        <v>4047</v>
      </c>
      <c r="E2258" s="816" t="s">
        <v>1765</v>
      </c>
      <c r="F2258" s="814" t="s">
        <v>1741</v>
      </c>
      <c r="G2258" s="814" t="s">
        <v>1800</v>
      </c>
      <c r="H2258" s="814" t="s">
        <v>647</v>
      </c>
      <c r="I2258" s="814" t="s">
        <v>1591</v>
      </c>
      <c r="J2258" s="814" t="s">
        <v>1213</v>
      </c>
      <c r="K2258" s="814" t="s">
        <v>1592</v>
      </c>
      <c r="L2258" s="817">
        <v>154.36000000000001</v>
      </c>
      <c r="M2258" s="817">
        <v>154.36000000000001</v>
      </c>
      <c r="N2258" s="814">
        <v>1</v>
      </c>
      <c r="O2258" s="818">
        <v>1</v>
      </c>
      <c r="P2258" s="817">
        <v>154.36000000000001</v>
      </c>
      <c r="Q2258" s="819">
        <v>1</v>
      </c>
      <c r="R2258" s="814">
        <v>1</v>
      </c>
      <c r="S2258" s="819">
        <v>1</v>
      </c>
      <c r="T2258" s="818">
        <v>1</v>
      </c>
      <c r="U2258" s="820">
        <v>1</v>
      </c>
    </row>
    <row r="2259" spans="1:21" ht="14.45" customHeight="1" x14ac:dyDescent="0.2">
      <c r="A2259" s="813">
        <v>12</v>
      </c>
      <c r="B2259" s="814" t="s">
        <v>1740</v>
      </c>
      <c r="C2259" s="814" t="s">
        <v>1748</v>
      </c>
      <c r="D2259" s="815" t="s">
        <v>4047</v>
      </c>
      <c r="E2259" s="816" t="s">
        <v>1765</v>
      </c>
      <c r="F2259" s="814" t="s">
        <v>1741</v>
      </c>
      <c r="G2259" s="814" t="s">
        <v>1800</v>
      </c>
      <c r="H2259" s="814" t="s">
        <v>329</v>
      </c>
      <c r="I2259" s="814" t="s">
        <v>1811</v>
      </c>
      <c r="J2259" s="814" t="s">
        <v>1213</v>
      </c>
      <c r="K2259" s="814" t="s">
        <v>1812</v>
      </c>
      <c r="L2259" s="817">
        <v>225.06</v>
      </c>
      <c r="M2259" s="817">
        <v>2250.6000000000004</v>
      </c>
      <c r="N2259" s="814">
        <v>10</v>
      </c>
      <c r="O2259" s="818">
        <v>6</v>
      </c>
      <c r="P2259" s="817">
        <v>1350.3600000000001</v>
      </c>
      <c r="Q2259" s="819">
        <v>0.6</v>
      </c>
      <c r="R2259" s="814">
        <v>6</v>
      </c>
      <c r="S2259" s="819">
        <v>0.6</v>
      </c>
      <c r="T2259" s="818">
        <v>4</v>
      </c>
      <c r="U2259" s="820">
        <v>0.66666666666666663</v>
      </c>
    </row>
    <row r="2260" spans="1:21" ht="14.45" customHeight="1" x14ac:dyDescent="0.2">
      <c r="A2260" s="813">
        <v>12</v>
      </c>
      <c r="B2260" s="814" t="s">
        <v>1740</v>
      </c>
      <c r="C2260" s="814" t="s">
        <v>1748</v>
      </c>
      <c r="D2260" s="815" t="s">
        <v>4047</v>
      </c>
      <c r="E2260" s="816" t="s">
        <v>1765</v>
      </c>
      <c r="F2260" s="814" t="s">
        <v>1742</v>
      </c>
      <c r="G2260" s="814" t="s">
        <v>2128</v>
      </c>
      <c r="H2260" s="814" t="s">
        <v>329</v>
      </c>
      <c r="I2260" s="814" t="s">
        <v>2817</v>
      </c>
      <c r="J2260" s="814" t="s">
        <v>2016</v>
      </c>
      <c r="K2260" s="814"/>
      <c r="L2260" s="817">
        <v>0</v>
      </c>
      <c r="M2260" s="817">
        <v>0</v>
      </c>
      <c r="N2260" s="814">
        <v>2</v>
      </c>
      <c r="O2260" s="818">
        <v>2</v>
      </c>
      <c r="P2260" s="817"/>
      <c r="Q2260" s="819"/>
      <c r="R2260" s="814"/>
      <c r="S2260" s="819">
        <v>0</v>
      </c>
      <c r="T2260" s="818"/>
      <c r="U2260" s="820">
        <v>0</v>
      </c>
    </row>
    <row r="2261" spans="1:21" ht="14.45" customHeight="1" x14ac:dyDescent="0.2">
      <c r="A2261" s="813">
        <v>12</v>
      </c>
      <c r="B2261" s="814" t="s">
        <v>1740</v>
      </c>
      <c r="C2261" s="814" t="s">
        <v>1748</v>
      </c>
      <c r="D2261" s="815" t="s">
        <v>4047</v>
      </c>
      <c r="E2261" s="816" t="s">
        <v>1766</v>
      </c>
      <c r="F2261" s="814" t="s">
        <v>1741</v>
      </c>
      <c r="G2261" s="814" t="s">
        <v>1822</v>
      </c>
      <c r="H2261" s="814" t="s">
        <v>329</v>
      </c>
      <c r="I2261" s="814" t="s">
        <v>1889</v>
      </c>
      <c r="J2261" s="814" t="s">
        <v>1602</v>
      </c>
      <c r="K2261" s="814" t="s">
        <v>1890</v>
      </c>
      <c r="L2261" s="817">
        <v>235.78</v>
      </c>
      <c r="M2261" s="817">
        <v>235.78</v>
      </c>
      <c r="N2261" s="814">
        <v>1</v>
      </c>
      <c r="O2261" s="818">
        <v>1</v>
      </c>
      <c r="P2261" s="817">
        <v>235.78</v>
      </c>
      <c r="Q2261" s="819">
        <v>1</v>
      </c>
      <c r="R2261" s="814">
        <v>1</v>
      </c>
      <c r="S2261" s="819">
        <v>1</v>
      </c>
      <c r="T2261" s="818">
        <v>1</v>
      </c>
      <c r="U2261" s="820">
        <v>1</v>
      </c>
    </row>
    <row r="2262" spans="1:21" ht="14.45" customHeight="1" x14ac:dyDescent="0.2">
      <c r="A2262" s="813">
        <v>12</v>
      </c>
      <c r="B2262" s="814" t="s">
        <v>1740</v>
      </c>
      <c r="C2262" s="814" t="s">
        <v>1748</v>
      </c>
      <c r="D2262" s="815" t="s">
        <v>4047</v>
      </c>
      <c r="E2262" s="816" t="s">
        <v>1766</v>
      </c>
      <c r="F2262" s="814" t="s">
        <v>1741</v>
      </c>
      <c r="G2262" s="814" t="s">
        <v>1891</v>
      </c>
      <c r="H2262" s="814" t="s">
        <v>329</v>
      </c>
      <c r="I2262" s="814" t="s">
        <v>1892</v>
      </c>
      <c r="J2262" s="814" t="s">
        <v>1893</v>
      </c>
      <c r="K2262" s="814" t="s">
        <v>1603</v>
      </c>
      <c r="L2262" s="817">
        <v>78.33</v>
      </c>
      <c r="M2262" s="817">
        <v>78.33</v>
      </c>
      <c r="N2262" s="814">
        <v>1</v>
      </c>
      <c r="O2262" s="818">
        <v>1</v>
      </c>
      <c r="P2262" s="817"/>
      <c r="Q2262" s="819">
        <v>0</v>
      </c>
      <c r="R2262" s="814"/>
      <c r="S2262" s="819">
        <v>0</v>
      </c>
      <c r="T2262" s="818"/>
      <c r="U2262" s="820">
        <v>0</v>
      </c>
    </row>
    <row r="2263" spans="1:21" ht="14.45" customHeight="1" x14ac:dyDescent="0.2">
      <c r="A2263" s="813">
        <v>12</v>
      </c>
      <c r="B2263" s="814" t="s">
        <v>1740</v>
      </c>
      <c r="C2263" s="814" t="s">
        <v>1748</v>
      </c>
      <c r="D2263" s="815" t="s">
        <v>4047</v>
      </c>
      <c r="E2263" s="816" t="s">
        <v>1766</v>
      </c>
      <c r="F2263" s="814" t="s">
        <v>1741</v>
      </c>
      <c r="G2263" s="814" t="s">
        <v>1840</v>
      </c>
      <c r="H2263" s="814" t="s">
        <v>329</v>
      </c>
      <c r="I2263" s="814" t="s">
        <v>1841</v>
      </c>
      <c r="J2263" s="814" t="s">
        <v>1842</v>
      </c>
      <c r="K2263" s="814" t="s">
        <v>1843</v>
      </c>
      <c r="L2263" s="817">
        <v>91.78</v>
      </c>
      <c r="M2263" s="817">
        <v>91.78</v>
      </c>
      <c r="N2263" s="814">
        <v>1</v>
      </c>
      <c r="O2263" s="818">
        <v>1</v>
      </c>
      <c r="P2263" s="817">
        <v>91.78</v>
      </c>
      <c r="Q2263" s="819">
        <v>1</v>
      </c>
      <c r="R2263" s="814">
        <v>1</v>
      </c>
      <c r="S2263" s="819">
        <v>1</v>
      </c>
      <c r="T2263" s="818">
        <v>1</v>
      </c>
      <c r="U2263" s="820">
        <v>1</v>
      </c>
    </row>
    <row r="2264" spans="1:21" ht="14.45" customHeight="1" x14ac:dyDescent="0.2">
      <c r="A2264" s="813">
        <v>12</v>
      </c>
      <c r="B2264" s="814" t="s">
        <v>1740</v>
      </c>
      <c r="C2264" s="814" t="s">
        <v>1748</v>
      </c>
      <c r="D2264" s="815" t="s">
        <v>4047</v>
      </c>
      <c r="E2264" s="816" t="s">
        <v>1766</v>
      </c>
      <c r="F2264" s="814" t="s">
        <v>1741</v>
      </c>
      <c r="G2264" s="814" t="s">
        <v>1992</v>
      </c>
      <c r="H2264" s="814" t="s">
        <v>329</v>
      </c>
      <c r="I2264" s="814" t="s">
        <v>1993</v>
      </c>
      <c r="J2264" s="814" t="s">
        <v>1994</v>
      </c>
      <c r="K2264" s="814" t="s">
        <v>1995</v>
      </c>
      <c r="L2264" s="817">
        <v>78.33</v>
      </c>
      <c r="M2264" s="817">
        <v>156.66</v>
      </c>
      <c r="N2264" s="814">
        <v>2</v>
      </c>
      <c r="O2264" s="818">
        <v>1</v>
      </c>
      <c r="P2264" s="817">
        <v>156.66</v>
      </c>
      <c r="Q2264" s="819">
        <v>1</v>
      </c>
      <c r="R2264" s="814">
        <v>2</v>
      </c>
      <c r="S2264" s="819">
        <v>1</v>
      </c>
      <c r="T2264" s="818">
        <v>1</v>
      </c>
      <c r="U2264" s="820">
        <v>1</v>
      </c>
    </row>
    <row r="2265" spans="1:21" ht="14.45" customHeight="1" x14ac:dyDescent="0.2">
      <c r="A2265" s="813">
        <v>12</v>
      </c>
      <c r="B2265" s="814" t="s">
        <v>1740</v>
      </c>
      <c r="C2265" s="814" t="s">
        <v>1748</v>
      </c>
      <c r="D2265" s="815" t="s">
        <v>4047</v>
      </c>
      <c r="E2265" s="816" t="s">
        <v>1766</v>
      </c>
      <c r="F2265" s="814" t="s">
        <v>1741</v>
      </c>
      <c r="G2265" s="814" t="s">
        <v>1996</v>
      </c>
      <c r="H2265" s="814" t="s">
        <v>329</v>
      </c>
      <c r="I2265" s="814" t="s">
        <v>2522</v>
      </c>
      <c r="J2265" s="814" t="s">
        <v>1998</v>
      </c>
      <c r="K2265" s="814" t="s">
        <v>1999</v>
      </c>
      <c r="L2265" s="817">
        <v>87.98</v>
      </c>
      <c r="M2265" s="817">
        <v>87.98</v>
      </c>
      <c r="N2265" s="814">
        <v>1</v>
      </c>
      <c r="O2265" s="818">
        <v>1</v>
      </c>
      <c r="P2265" s="817"/>
      <c r="Q2265" s="819">
        <v>0</v>
      </c>
      <c r="R2265" s="814"/>
      <c r="S2265" s="819">
        <v>0</v>
      </c>
      <c r="T2265" s="818"/>
      <c r="U2265" s="820">
        <v>0</v>
      </c>
    </row>
    <row r="2266" spans="1:21" ht="14.45" customHeight="1" x14ac:dyDescent="0.2">
      <c r="A2266" s="813">
        <v>12</v>
      </c>
      <c r="B2266" s="814" t="s">
        <v>1740</v>
      </c>
      <c r="C2266" s="814" t="s">
        <v>1748</v>
      </c>
      <c r="D2266" s="815" t="s">
        <v>4047</v>
      </c>
      <c r="E2266" s="816" t="s">
        <v>1766</v>
      </c>
      <c r="F2266" s="814" t="s">
        <v>1741</v>
      </c>
      <c r="G2266" s="814" t="s">
        <v>1832</v>
      </c>
      <c r="H2266" s="814" t="s">
        <v>329</v>
      </c>
      <c r="I2266" s="814" t="s">
        <v>1833</v>
      </c>
      <c r="J2266" s="814" t="s">
        <v>652</v>
      </c>
      <c r="K2266" s="814" t="s">
        <v>1834</v>
      </c>
      <c r="L2266" s="817">
        <v>127.91</v>
      </c>
      <c r="M2266" s="817">
        <v>127.91</v>
      </c>
      <c r="N2266" s="814">
        <v>1</v>
      </c>
      <c r="O2266" s="818">
        <v>1</v>
      </c>
      <c r="P2266" s="817"/>
      <c r="Q2266" s="819">
        <v>0</v>
      </c>
      <c r="R2266" s="814"/>
      <c r="S2266" s="819">
        <v>0</v>
      </c>
      <c r="T2266" s="818"/>
      <c r="U2266" s="820">
        <v>0</v>
      </c>
    </row>
    <row r="2267" spans="1:21" ht="14.45" customHeight="1" x14ac:dyDescent="0.2">
      <c r="A2267" s="813">
        <v>12</v>
      </c>
      <c r="B2267" s="814" t="s">
        <v>1740</v>
      </c>
      <c r="C2267" s="814" t="s">
        <v>1748</v>
      </c>
      <c r="D2267" s="815" t="s">
        <v>4047</v>
      </c>
      <c r="E2267" s="816" t="s">
        <v>1766</v>
      </c>
      <c r="F2267" s="814" t="s">
        <v>1741</v>
      </c>
      <c r="G2267" s="814" t="s">
        <v>1832</v>
      </c>
      <c r="H2267" s="814" t="s">
        <v>329</v>
      </c>
      <c r="I2267" s="814" t="s">
        <v>2525</v>
      </c>
      <c r="J2267" s="814" t="s">
        <v>2526</v>
      </c>
      <c r="K2267" s="814" t="s">
        <v>2527</v>
      </c>
      <c r="L2267" s="817">
        <v>107.37</v>
      </c>
      <c r="M2267" s="817">
        <v>107.37</v>
      </c>
      <c r="N2267" s="814">
        <v>1</v>
      </c>
      <c r="O2267" s="818">
        <v>0.5</v>
      </c>
      <c r="P2267" s="817"/>
      <c r="Q2267" s="819">
        <v>0</v>
      </c>
      <c r="R2267" s="814"/>
      <c r="S2267" s="819">
        <v>0</v>
      </c>
      <c r="T2267" s="818"/>
      <c r="U2267" s="820">
        <v>0</v>
      </c>
    </row>
    <row r="2268" spans="1:21" ht="14.45" customHeight="1" x14ac:dyDescent="0.2">
      <c r="A2268" s="813">
        <v>12</v>
      </c>
      <c r="B2268" s="814" t="s">
        <v>1740</v>
      </c>
      <c r="C2268" s="814" t="s">
        <v>1748</v>
      </c>
      <c r="D2268" s="815" t="s">
        <v>4047</v>
      </c>
      <c r="E2268" s="816" t="s">
        <v>1766</v>
      </c>
      <c r="F2268" s="814" t="s">
        <v>1741</v>
      </c>
      <c r="G2268" s="814" t="s">
        <v>1792</v>
      </c>
      <c r="H2268" s="814" t="s">
        <v>329</v>
      </c>
      <c r="I2268" s="814" t="s">
        <v>2022</v>
      </c>
      <c r="J2268" s="814" t="s">
        <v>1794</v>
      </c>
      <c r="K2268" s="814" t="s">
        <v>1795</v>
      </c>
      <c r="L2268" s="817">
        <v>89.88</v>
      </c>
      <c r="M2268" s="817">
        <v>269.64</v>
      </c>
      <c r="N2268" s="814">
        <v>3</v>
      </c>
      <c r="O2268" s="818">
        <v>1</v>
      </c>
      <c r="P2268" s="817"/>
      <c r="Q2268" s="819">
        <v>0</v>
      </c>
      <c r="R2268" s="814"/>
      <c r="S2268" s="819">
        <v>0</v>
      </c>
      <c r="T2268" s="818"/>
      <c r="U2268" s="820">
        <v>0</v>
      </c>
    </row>
    <row r="2269" spans="1:21" ht="14.45" customHeight="1" x14ac:dyDescent="0.2">
      <c r="A2269" s="813">
        <v>12</v>
      </c>
      <c r="B2269" s="814" t="s">
        <v>1740</v>
      </c>
      <c r="C2269" s="814" t="s">
        <v>1748</v>
      </c>
      <c r="D2269" s="815" t="s">
        <v>4047</v>
      </c>
      <c r="E2269" s="816" t="s">
        <v>1766</v>
      </c>
      <c r="F2269" s="814" t="s">
        <v>1741</v>
      </c>
      <c r="G2269" s="814" t="s">
        <v>2044</v>
      </c>
      <c r="H2269" s="814" t="s">
        <v>329</v>
      </c>
      <c r="I2269" s="814" t="s">
        <v>2045</v>
      </c>
      <c r="J2269" s="814" t="s">
        <v>1150</v>
      </c>
      <c r="K2269" s="814" t="s">
        <v>2046</v>
      </c>
      <c r="L2269" s="817">
        <v>140.97</v>
      </c>
      <c r="M2269" s="817">
        <v>140.97</v>
      </c>
      <c r="N2269" s="814">
        <v>1</v>
      </c>
      <c r="O2269" s="818">
        <v>0.5</v>
      </c>
      <c r="P2269" s="817">
        <v>140.97</v>
      </c>
      <c r="Q2269" s="819">
        <v>1</v>
      </c>
      <c r="R2269" s="814">
        <v>1</v>
      </c>
      <c r="S2269" s="819">
        <v>1</v>
      </c>
      <c r="T2269" s="818">
        <v>0.5</v>
      </c>
      <c r="U2269" s="820">
        <v>1</v>
      </c>
    </row>
    <row r="2270" spans="1:21" ht="14.45" customHeight="1" x14ac:dyDescent="0.2">
      <c r="A2270" s="813">
        <v>12</v>
      </c>
      <c r="B2270" s="814" t="s">
        <v>1740</v>
      </c>
      <c r="C2270" s="814" t="s">
        <v>1748</v>
      </c>
      <c r="D2270" s="815" t="s">
        <v>4047</v>
      </c>
      <c r="E2270" s="816" t="s">
        <v>1766</v>
      </c>
      <c r="F2270" s="814" t="s">
        <v>1741</v>
      </c>
      <c r="G2270" s="814" t="s">
        <v>1825</v>
      </c>
      <c r="H2270" s="814" t="s">
        <v>647</v>
      </c>
      <c r="I2270" s="814" t="s">
        <v>1676</v>
      </c>
      <c r="J2270" s="814" t="s">
        <v>1012</v>
      </c>
      <c r="K2270" s="814" t="s">
        <v>1016</v>
      </c>
      <c r="L2270" s="817">
        <v>0</v>
      </c>
      <c r="M2270" s="817">
        <v>0</v>
      </c>
      <c r="N2270" s="814">
        <v>1</v>
      </c>
      <c r="O2270" s="818">
        <v>1</v>
      </c>
      <c r="P2270" s="817"/>
      <c r="Q2270" s="819"/>
      <c r="R2270" s="814"/>
      <c r="S2270" s="819">
        <v>0</v>
      </c>
      <c r="T2270" s="818"/>
      <c r="U2270" s="820">
        <v>0</v>
      </c>
    </row>
    <row r="2271" spans="1:21" ht="14.45" customHeight="1" x14ac:dyDescent="0.2">
      <c r="A2271" s="813">
        <v>12</v>
      </c>
      <c r="B2271" s="814" t="s">
        <v>1740</v>
      </c>
      <c r="C2271" s="814" t="s">
        <v>1748</v>
      </c>
      <c r="D2271" s="815" t="s">
        <v>4047</v>
      </c>
      <c r="E2271" s="816" t="s">
        <v>1766</v>
      </c>
      <c r="F2271" s="814" t="s">
        <v>1741</v>
      </c>
      <c r="G2271" s="814" t="s">
        <v>2047</v>
      </c>
      <c r="H2271" s="814" t="s">
        <v>329</v>
      </c>
      <c r="I2271" s="814" t="s">
        <v>2050</v>
      </c>
      <c r="J2271" s="814" t="s">
        <v>2049</v>
      </c>
      <c r="K2271" s="814" t="s">
        <v>2051</v>
      </c>
      <c r="L2271" s="817">
        <v>2071.9899999999998</v>
      </c>
      <c r="M2271" s="817">
        <v>4143.9799999999996</v>
      </c>
      <c r="N2271" s="814">
        <v>2</v>
      </c>
      <c r="O2271" s="818">
        <v>2</v>
      </c>
      <c r="P2271" s="817">
        <v>4143.9799999999996</v>
      </c>
      <c r="Q2271" s="819">
        <v>1</v>
      </c>
      <c r="R2271" s="814">
        <v>2</v>
      </c>
      <c r="S2271" s="819">
        <v>1</v>
      </c>
      <c r="T2271" s="818">
        <v>2</v>
      </c>
      <c r="U2271" s="820">
        <v>1</v>
      </c>
    </row>
    <row r="2272" spans="1:21" ht="14.45" customHeight="1" x14ac:dyDescent="0.2">
      <c r="A2272" s="813">
        <v>12</v>
      </c>
      <c r="B2272" s="814" t="s">
        <v>1740</v>
      </c>
      <c r="C2272" s="814" t="s">
        <v>1748</v>
      </c>
      <c r="D2272" s="815" t="s">
        <v>4047</v>
      </c>
      <c r="E2272" s="816" t="s">
        <v>1766</v>
      </c>
      <c r="F2272" s="814" t="s">
        <v>1741</v>
      </c>
      <c r="G2272" s="814" t="s">
        <v>1796</v>
      </c>
      <c r="H2272" s="814" t="s">
        <v>329</v>
      </c>
      <c r="I2272" s="814" t="s">
        <v>1805</v>
      </c>
      <c r="J2272" s="814" t="s">
        <v>1272</v>
      </c>
      <c r="K2272" s="814" t="s">
        <v>1806</v>
      </c>
      <c r="L2272" s="817">
        <v>0</v>
      </c>
      <c r="M2272" s="817">
        <v>0</v>
      </c>
      <c r="N2272" s="814">
        <v>1</v>
      </c>
      <c r="O2272" s="818">
        <v>1</v>
      </c>
      <c r="P2272" s="817"/>
      <c r="Q2272" s="819"/>
      <c r="R2272" s="814"/>
      <c r="S2272" s="819">
        <v>0</v>
      </c>
      <c r="T2272" s="818"/>
      <c r="U2272" s="820">
        <v>0</v>
      </c>
    </row>
    <row r="2273" spans="1:21" ht="14.45" customHeight="1" x14ac:dyDescent="0.2">
      <c r="A2273" s="813">
        <v>12</v>
      </c>
      <c r="B2273" s="814" t="s">
        <v>1740</v>
      </c>
      <c r="C2273" s="814" t="s">
        <v>1748</v>
      </c>
      <c r="D2273" s="815" t="s">
        <v>4047</v>
      </c>
      <c r="E2273" s="816" t="s">
        <v>1766</v>
      </c>
      <c r="F2273" s="814" t="s">
        <v>1741</v>
      </c>
      <c r="G2273" s="814" t="s">
        <v>1796</v>
      </c>
      <c r="H2273" s="814" t="s">
        <v>329</v>
      </c>
      <c r="I2273" s="814" t="s">
        <v>1805</v>
      </c>
      <c r="J2273" s="814" t="s">
        <v>1272</v>
      </c>
      <c r="K2273" s="814" t="s">
        <v>1806</v>
      </c>
      <c r="L2273" s="817">
        <v>42.54</v>
      </c>
      <c r="M2273" s="817">
        <v>85.08</v>
      </c>
      <c r="N2273" s="814">
        <v>2</v>
      </c>
      <c r="O2273" s="818">
        <v>1.5</v>
      </c>
      <c r="P2273" s="817"/>
      <c r="Q2273" s="819">
        <v>0</v>
      </c>
      <c r="R2273" s="814"/>
      <c r="S2273" s="819">
        <v>0</v>
      </c>
      <c r="T2273" s="818"/>
      <c r="U2273" s="820">
        <v>0</v>
      </c>
    </row>
    <row r="2274" spans="1:21" ht="14.45" customHeight="1" x14ac:dyDescent="0.2">
      <c r="A2274" s="813">
        <v>12</v>
      </c>
      <c r="B2274" s="814" t="s">
        <v>1740</v>
      </c>
      <c r="C2274" s="814" t="s">
        <v>1748</v>
      </c>
      <c r="D2274" s="815" t="s">
        <v>4047</v>
      </c>
      <c r="E2274" s="816" t="s">
        <v>1766</v>
      </c>
      <c r="F2274" s="814" t="s">
        <v>1741</v>
      </c>
      <c r="G2274" s="814" t="s">
        <v>2742</v>
      </c>
      <c r="H2274" s="814" t="s">
        <v>329</v>
      </c>
      <c r="I2274" s="814" t="s">
        <v>2743</v>
      </c>
      <c r="J2274" s="814" t="s">
        <v>1278</v>
      </c>
      <c r="K2274" s="814" t="s">
        <v>2744</v>
      </c>
      <c r="L2274" s="817">
        <v>219.37</v>
      </c>
      <c r="M2274" s="817">
        <v>438.74</v>
      </c>
      <c r="N2274" s="814">
        <v>2</v>
      </c>
      <c r="O2274" s="818">
        <v>1</v>
      </c>
      <c r="P2274" s="817">
        <v>438.74</v>
      </c>
      <c r="Q2274" s="819">
        <v>1</v>
      </c>
      <c r="R2274" s="814">
        <v>2</v>
      </c>
      <c r="S2274" s="819">
        <v>1</v>
      </c>
      <c r="T2274" s="818">
        <v>1</v>
      </c>
      <c r="U2274" s="820">
        <v>1</v>
      </c>
    </row>
    <row r="2275" spans="1:21" ht="14.45" customHeight="1" x14ac:dyDescent="0.2">
      <c r="A2275" s="813">
        <v>12</v>
      </c>
      <c r="B2275" s="814" t="s">
        <v>1740</v>
      </c>
      <c r="C2275" s="814" t="s">
        <v>1748</v>
      </c>
      <c r="D2275" s="815" t="s">
        <v>4047</v>
      </c>
      <c r="E2275" s="816" t="s">
        <v>1766</v>
      </c>
      <c r="F2275" s="814" t="s">
        <v>1741</v>
      </c>
      <c r="G2275" s="814" t="s">
        <v>2063</v>
      </c>
      <c r="H2275" s="814" t="s">
        <v>647</v>
      </c>
      <c r="I2275" s="814" t="s">
        <v>1553</v>
      </c>
      <c r="J2275" s="814" t="s">
        <v>819</v>
      </c>
      <c r="K2275" s="814" t="s">
        <v>1554</v>
      </c>
      <c r="L2275" s="817">
        <v>44.86</v>
      </c>
      <c r="M2275" s="817">
        <v>44.86</v>
      </c>
      <c r="N2275" s="814">
        <v>1</v>
      </c>
      <c r="O2275" s="818">
        <v>1</v>
      </c>
      <c r="P2275" s="817"/>
      <c r="Q2275" s="819">
        <v>0</v>
      </c>
      <c r="R2275" s="814"/>
      <c r="S2275" s="819">
        <v>0</v>
      </c>
      <c r="T2275" s="818"/>
      <c r="U2275" s="820">
        <v>0</v>
      </c>
    </row>
    <row r="2276" spans="1:21" ht="14.45" customHeight="1" x14ac:dyDescent="0.2">
      <c r="A2276" s="813">
        <v>12</v>
      </c>
      <c r="B2276" s="814" t="s">
        <v>1740</v>
      </c>
      <c r="C2276" s="814" t="s">
        <v>1748</v>
      </c>
      <c r="D2276" s="815" t="s">
        <v>4047</v>
      </c>
      <c r="E2276" s="816" t="s">
        <v>1766</v>
      </c>
      <c r="F2276" s="814" t="s">
        <v>1741</v>
      </c>
      <c r="G2276" s="814" t="s">
        <v>2107</v>
      </c>
      <c r="H2276" s="814" t="s">
        <v>329</v>
      </c>
      <c r="I2276" s="814" t="s">
        <v>2108</v>
      </c>
      <c r="J2276" s="814" t="s">
        <v>2109</v>
      </c>
      <c r="K2276" s="814" t="s">
        <v>2110</v>
      </c>
      <c r="L2276" s="817">
        <v>2030.55</v>
      </c>
      <c r="M2276" s="817">
        <v>2030.55</v>
      </c>
      <c r="N2276" s="814">
        <v>1</v>
      </c>
      <c r="O2276" s="818">
        <v>1</v>
      </c>
      <c r="P2276" s="817"/>
      <c r="Q2276" s="819">
        <v>0</v>
      </c>
      <c r="R2276" s="814"/>
      <c r="S2276" s="819">
        <v>0</v>
      </c>
      <c r="T2276" s="818"/>
      <c r="U2276" s="820">
        <v>0</v>
      </c>
    </row>
    <row r="2277" spans="1:21" ht="14.45" customHeight="1" x14ac:dyDescent="0.2">
      <c r="A2277" s="813">
        <v>12</v>
      </c>
      <c r="B2277" s="814" t="s">
        <v>1740</v>
      </c>
      <c r="C2277" s="814" t="s">
        <v>1748</v>
      </c>
      <c r="D2277" s="815" t="s">
        <v>4047</v>
      </c>
      <c r="E2277" s="816" t="s">
        <v>1766</v>
      </c>
      <c r="F2277" s="814" t="s">
        <v>1741</v>
      </c>
      <c r="G2277" s="814" t="s">
        <v>1800</v>
      </c>
      <c r="H2277" s="814" t="s">
        <v>647</v>
      </c>
      <c r="I2277" s="814" t="s">
        <v>1591</v>
      </c>
      <c r="J2277" s="814" t="s">
        <v>1213</v>
      </c>
      <c r="K2277" s="814" t="s">
        <v>1592</v>
      </c>
      <c r="L2277" s="817">
        <v>154.36000000000001</v>
      </c>
      <c r="M2277" s="817">
        <v>617.44000000000005</v>
      </c>
      <c r="N2277" s="814">
        <v>4</v>
      </c>
      <c r="O2277" s="818">
        <v>4</v>
      </c>
      <c r="P2277" s="817">
        <v>463.08000000000004</v>
      </c>
      <c r="Q2277" s="819">
        <v>0.75</v>
      </c>
      <c r="R2277" s="814">
        <v>3</v>
      </c>
      <c r="S2277" s="819">
        <v>0.75</v>
      </c>
      <c r="T2277" s="818">
        <v>3</v>
      </c>
      <c r="U2277" s="820">
        <v>0.75</v>
      </c>
    </row>
    <row r="2278" spans="1:21" ht="14.45" customHeight="1" x14ac:dyDescent="0.2">
      <c r="A2278" s="813">
        <v>12</v>
      </c>
      <c r="B2278" s="814" t="s">
        <v>1740</v>
      </c>
      <c r="C2278" s="814" t="s">
        <v>1748</v>
      </c>
      <c r="D2278" s="815" t="s">
        <v>4047</v>
      </c>
      <c r="E2278" s="816" t="s">
        <v>1766</v>
      </c>
      <c r="F2278" s="814" t="s">
        <v>1741</v>
      </c>
      <c r="G2278" s="814" t="s">
        <v>1800</v>
      </c>
      <c r="H2278" s="814" t="s">
        <v>329</v>
      </c>
      <c r="I2278" s="814" t="s">
        <v>1811</v>
      </c>
      <c r="J2278" s="814" t="s">
        <v>1213</v>
      </c>
      <c r="K2278" s="814" t="s">
        <v>1812</v>
      </c>
      <c r="L2278" s="817">
        <v>225.06</v>
      </c>
      <c r="M2278" s="817">
        <v>675.18000000000006</v>
      </c>
      <c r="N2278" s="814">
        <v>3</v>
      </c>
      <c r="O2278" s="818">
        <v>2.5</v>
      </c>
      <c r="P2278" s="817">
        <v>225.06</v>
      </c>
      <c r="Q2278" s="819">
        <v>0.33333333333333331</v>
      </c>
      <c r="R2278" s="814">
        <v>1</v>
      </c>
      <c r="S2278" s="819">
        <v>0.33333333333333331</v>
      </c>
      <c r="T2278" s="818">
        <v>0.5</v>
      </c>
      <c r="U2278" s="820">
        <v>0.2</v>
      </c>
    </row>
    <row r="2279" spans="1:21" ht="14.45" customHeight="1" x14ac:dyDescent="0.2">
      <c r="A2279" s="813">
        <v>12</v>
      </c>
      <c r="B2279" s="814" t="s">
        <v>1740</v>
      </c>
      <c r="C2279" s="814" t="s">
        <v>1748</v>
      </c>
      <c r="D2279" s="815" t="s">
        <v>4047</v>
      </c>
      <c r="E2279" s="816" t="s">
        <v>1772</v>
      </c>
      <c r="F2279" s="814" t="s">
        <v>1741</v>
      </c>
      <c r="G2279" s="814" t="s">
        <v>1832</v>
      </c>
      <c r="H2279" s="814" t="s">
        <v>329</v>
      </c>
      <c r="I2279" s="814" t="s">
        <v>1833</v>
      </c>
      <c r="J2279" s="814" t="s">
        <v>652</v>
      </c>
      <c r="K2279" s="814" t="s">
        <v>1834</v>
      </c>
      <c r="L2279" s="817">
        <v>127.91</v>
      </c>
      <c r="M2279" s="817">
        <v>511.64</v>
      </c>
      <c r="N2279" s="814">
        <v>4</v>
      </c>
      <c r="O2279" s="818">
        <v>2.5</v>
      </c>
      <c r="P2279" s="817">
        <v>511.64</v>
      </c>
      <c r="Q2279" s="819">
        <v>1</v>
      </c>
      <c r="R2279" s="814">
        <v>4</v>
      </c>
      <c r="S2279" s="819">
        <v>1</v>
      </c>
      <c r="T2279" s="818">
        <v>2.5</v>
      </c>
      <c r="U2279" s="820">
        <v>1</v>
      </c>
    </row>
    <row r="2280" spans="1:21" ht="14.45" customHeight="1" x14ac:dyDescent="0.2">
      <c r="A2280" s="813">
        <v>12</v>
      </c>
      <c r="B2280" s="814" t="s">
        <v>1740</v>
      </c>
      <c r="C2280" s="814" t="s">
        <v>1748</v>
      </c>
      <c r="D2280" s="815" t="s">
        <v>4047</v>
      </c>
      <c r="E2280" s="816" t="s">
        <v>1772</v>
      </c>
      <c r="F2280" s="814" t="s">
        <v>1741</v>
      </c>
      <c r="G2280" s="814" t="s">
        <v>2023</v>
      </c>
      <c r="H2280" s="814" t="s">
        <v>329</v>
      </c>
      <c r="I2280" s="814" t="s">
        <v>2024</v>
      </c>
      <c r="J2280" s="814" t="s">
        <v>2025</v>
      </c>
      <c r="K2280" s="814" t="s">
        <v>2026</v>
      </c>
      <c r="L2280" s="817">
        <v>308.69</v>
      </c>
      <c r="M2280" s="817">
        <v>2778.21</v>
      </c>
      <c r="N2280" s="814">
        <v>9</v>
      </c>
      <c r="O2280" s="818">
        <v>3</v>
      </c>
      <c r="P2280" s="817">
        <v>1234.76</v>
      </c>
      <c r="Q2280" s="819">
        <v>0.44444444444444442</v>
      </c>
      <c r="R2280" s="814">
        <v>4</v>
      </c>
      <c r="S2280" s="819">
        <v>0.44444444444444442</v>
      </c>
      <c r="T2280" s="818">
        <v>1</v>
      </c>
      <c r="U2280" s="820">
        <v>0.33333333333333331</v>
      </c>
    </row>
    <row r="2281" spans="1:21" ht="14.45" customHeight="1" x14ac:dyDescent="0.2">
      <c r="A2281" s="813">
        <v>12</v>
      </c>
      <c r="B2281" s="814" t="s">
        <v>1740</v>
      </c>
      <c r="C2281" s="814" t="s">
        <v>1748</v>
      </c>
      <c r="D2281" s="815" t="s">
        <v>4047</v>
      </c>
      <c r="E2281" s="816" t="s">
        <v>1772</v>
      </c>
      <c r="F2281" s="814" t="s">
        <v>1741</v>
      </c>
      <c r="G2281" s="814" t="s">
        <v>1796</v>
      </c>
      <c r="H2281" s="814" t="s">
        <v>329</v>
      </c>
      <c r="I2281" s="814" t="s">
        <v>2055</v>
      </c>
      <c r="J2281" s="814" t="s">
        <v>2056</v>
      </c>
      <c r="K2281" s="814" t="s">
        <v>2057</v>
      </c>
      <c r="L2281" s="817">
        <v>33.44</v>
      </c>
      <c r="M2281" s="817">
        <v>33.44</v>
      </c>
      <c r="N2281" s="814">
        <v>1</v>
      </c>
      <c r="O2281" s="818">
        <v>1</v>
      </c>
      <c r="P2281" s="817"/>
      <c r="Q2281" s="819">
        <v>0</v>
      </c>
      <c r="R2281" s="814"/>
      <c r="S2281" s="819">
        <v>0</v>
      </c>
      <c r="T2281" s="818"/>
      <c r="U2281" s="820">
        <v>0</v>
      </c>
    </row>
    <row r="2282" spans="1:21" ht="14.45" customHeight="1" x14ac:dyDescent="0.2">
      <c r="A2282" s="813">
        <v>12</v>
      </c>
      <c r="B2282" s="814" t="s">
        <v>1740</v>
      </c>
      <c r="C2282" s="814" t="s">
        <v>1748</v>
      </c>
      <c r="D2282" s="815" t="s">
        <v>4047</v>
      </c>
      <c r="E2282" s="816" t="s">
        <v>1772</v>
      </c>
      <c r="F2282" s="814" t="s">
        <v>1741</v>
      </c>
      <c r="G2282" s="814" t="s">
        <v>2063</v>
      </c>
      <c r="H2282" s="814" t="s">
        <v>647</v>
      </c>
      <c r="I2282" s="814" t="s">
        <v>1553</v>
      </c>
      <c r="J2282" s="814" t="s">
        <v>819</v>
      </c>
      <c r="K2282" s="814" t="s">
        <v>1554</v>
      </c>
      <c r="L2282" s="817">
        <v>44.86</v>
      </c>
      <c r="M2282" s="817">
        <v>134.57999999999998</v>
      </c>
      <c r="N2282" s="814">
        <v>3</v>
      </c>
      <c r="O2282" s="818">
        <v>2.5</v>
      </c>
      <c r="P2282" s="817">
        <v>134.57999999999998</v>
      </c>
      <c r="Q2282" s="819">
        <v>1</v>
      </c>
      <c r="R2282" s="814">
        <v>3</v>
      </c>
      <c r="S2282" s="819">
        <v>1</v>
      </c>
      <c r="T2282" s="818">
        <v>2.5</v>
      </c>
      <c r="U2282" s="820">
        <v>1</v>
      </c>
    </row>
    <row r="2283" spans="1:21" ht="14.45" customHeight="1" x14ac:dyDescent="0.2">
      <c r="A2283" s="813">
        <v>12</v>
      </c>
      <c r="B2283" s="814" t="s">
        <v>1740</v>
      </c>
      <c r="C2283" s="814" t="s">
        <v>1748</v>
      </c>
      <c r="D2283" s="815" t="s">
        <v>4047</v>
      </c>
      <c r="E2283" s="816" t="s">
        <v>1772</v>
      </c>
      <c r="F2283" s="814" t="s">
        <v>1741</v>
      </c>
      <c r="G2283" s="814" t="s">
        <v>2063</v>
      </c>
      <c r="H2283" s="814" t="s">
        <v>647</v>
      </c>
      <c r="I2283" s="814" t="s">
        <v>2067</v>
      </c>
      <c r="J2283" s="814" t="s">
        <v>819</v>
      </c>
      <c r="K2283" s="814" t="s">
        <v>2068</v>
      </c>
      <c r="L2283" s="817">
        <v>134.61000000000001</v>
      </c>
      <c r="M2283" s="817">
        <v>134.61000000000001</v>
      </c>
      <c r="N2283" s="814">
        <v>1</v>
      </c>
      <c r="O2283" s="818">
        <v>1</v>
      </c>
      <c r="P2283" s="817"/>
      <c r="Q2283" s="819">
        <v>0</v>
      </c>
      <c r="R2283" s="814"/>
      <c r="S2283" s="819">
        <v>0</v>
      </c>
      <c r="T2283" s="818"/>
      <c r="U2283" s="820">
        <v>0</v>
      </c>
    </row>
    <row r="2284" spans="1:21" ht="14.45" customHeight="1" x14ac:dyDescent="0.2">
      <c r="A2284" s="813">
        <v>12</v>
      </c>
      <c r="B2284" s="814" t="s">
        <v>1740</v>
      </c>
      <c r="C2284" s="814" t="s">
        <v>1748</v>
      </c>
      <c r="D2284" s="815" t="s">
        <v>4047</v>
      </c>
      <c r="E2284" s="816" t="s">
        <v>1776</v>
      </c>
      <c r="F2284" s="814" t="s">
        <v>1741</v>
      </c>
      <c r="G2284" s="814" t="s">
        <v>1822</v>
      </c>
      <c r="H2284" s="814" t="s">
        <v>329</v>
      </c>
      <c r="I2284" s="814" t="s">
        <v>1886</v>
      </c>
      <c r="J2284" s="814" t="s">
        <v>1887</v>
      </c>
      <c r="K2284" s="814" t="s">
        <v>1603</v>
      </c>
      <c r="L2284" s="817">
        <v>168.41</v>
      </c>
      <c r="M2284" s="817">
        <v>673.64</v>
      </c>
      <c r="N2284" s="814">
        <v>4</v>
      </c>
      <c r="O2284" s="818">
        <v>2</v>
      </c>
      <c r="P2284" s="817"/>
      <c r="Q2284" s="819">
        <v>0</v>
      </c>
      <c r="R2284" s="814"/>
      <c r="S2284" s="819">
        <v>0</v>
      </c>
      <c r="T2284" s="818"/>
      <c r="U2284" s="820">
        <v>0</v>
      </c>
    </row>
    <row r="2285" spans="1:21" ht="14.45" customHeight="1" x14ac:dyDescent="0.2">
      <c r="A2285" s="813">
        <v>12</v>
      </c>
      <c r="B2285" s="814" t="s">
        <v>1740</v>
      </c>
      <c r="C2285" s="814" t="s">
        <v>1748</v>
      </c>
      <c r="D2285" s="815" t="s">
        <v>4047</v>
      </c>
      <c r="E2285" s="816" t="s">
        <v>1776</v>
      </c>
      <c r="F2285" s="814" t="s">
        <v>1741</v>
      </c>
      <c r="G2285" s="814" t="s">
        <v>1822</v>
      </c>
      <c r="H2285" s="814" t="s">
        <v>647</v>
      </c>
      <c r="I2285" s="814" t="s">
        <v>1601</v>
      </c>
      <c r="J2285" s="814" t="s">
        <v>1602</v>
      </c>
      <c r="K2285" s="814" t="s">
        <v>1603</v>
      </c>
      <c r="L2285" s="817">
        <v>168.41</v>
      </c>
      <c r="M2285" s="817">
        <v>505.23</v>
      </c>
      <c r="N2285" s="814">
        <v>3</v>
      </c>
      <c r="O2285" s="818">
        <v>2</v>
      </c>
      <c r="P2285" s="817">
        <v>168.41</v>
      </c>
      <c r="Q2285" s="819">
        <v>0.33333333333333331</v>
      </c>
      <c r="R2285" s="814">
        <v>1</v>
      </c>
      <c r="S2285" s="819">
        <v>0.33333333333333331</v>
      </c>
      <c r="T2285" s="818">
        <v>1</v>
      </c>
      <c r="U2285" s="820">
        <v>0.5</v>
      </c>
    </row>
    <row r="2286" spans="1:21" ht="14.45" customHeight="1" x14ac:dyDescent="0.2">
      <c r="A2286" s="813">
        <v>12</v>
      </c>
      <c r="B2286" s="814" t="s">
        <v>1740</v>
      </c>
      <c r="C2286" s="814" t="s">
        <v>1748</v>
      </c>
      <c r="D2286" s="815" t="s">
        <v>4047</v>
      </c>
      <c r="E2286" s="816" t="s">
        <v>1776</v>
      </c>
      <c r="F2286" s="814" t="s">
        <v>1741</v>
      </c>
      <c r="G2286" s="814" t="s">
        <v>1891</v>
      </c>
      <c r="H2286" s="814" t="s">
        <v>329</v>
      </c>
      <c r="I2286" s="814" t="s">
        <v>1895</v>
      </c>
      <c r="J2286" s="814" t="s">
        <v>1893</v>
      </c>
      <c r="K2286" s="814" t="s">
        <v>1603</v>
      </c>
      <c r="L2286" s="817">
        <v>78.33</v>
      </c>
      <c r="M2286" s="817">
        <v>156.66</v>
      </c>
      <c r="N2286" s="814">
        <v>2</v>
      </c>
      <c r="O2286" s="818">
        <v>1</v>
      </c>
      <c r="P2286" s="817">
        <v>156.66</v>
      </c>
      <c r="Q2286" s="819">
        <v>1</v>
      </c>
      <c r="R2286" s="814">
        <v>2</v>
      </c>
      <c r="S2286" s="819">
        <v>1</v>
      </c>
      <c r="T2286" s="818">
        <v>1</v>
      </c>
      <c r="U2286" s="820">
        <v>1</v>
      </c>
    </row>
    <row r="2287" spans="1:21" ht="14.45" customHeight="1" x14ac:dyDescent="0.2">
      <c r="A2287" s="813">
        <v>12</v>
      </c>
      <c r="B2287" s="814" t="s">
        <v>1740</v>
      </c>
      <c r="C2287" s="814" t="s">
        <v>1748</v>
      </c>
      <c r="D2287" s="815" t="s">
        <v>4047</v>
      </c>
      <c r="E2287" s="816" t="s">
        <v>1776</v>
      </c>
      <c r="F2287" s="814" t="s">
        <v>1741</v>
      </c>
      <c r="G2287" s="814" t="s">
        <v>2643</v>
      </c>
      <c r="H2287" s="814" t="s">
        <v>329</v>
      </c>
      <c r="I2287" s="814" t="s">
        <v>2847</v>
      </c>
      <c r="J2287" s="814" t="s">
        <v>2848</v>
      </c>
      <c r="K2287" s="814" t="s">
        <v>689</v>
      </c>
      <c r="L2287" s="817">
        <v>52.78</v>
      </c>
      <c r="M2287" s="817">
        <v>52.78</v>
      </c>
      <c r="N2287" s="814">
        <v>1</v>
      </c>
      <c r="O2287" s="818">
        <v>1</v>
      </c>
      <c r="P2287" s="817">
        <v>52.78</v>
      </c>
      <c r="Q2287" s="819">
        <v>1</v>
      </c>
      <c r="R2287" s="814">
        <v>1</v>
      </c>
      <c r="S2287" s="819">
        <v>1</v>
      </c>
      <c r="T2287" s="818">
        <v>1</v>
      </c>
      <c r="U2287" s="820">
        <v>1</v>
      </c>
    </row>
    <row r="2288" spans="1:21" ht="14.45" customHeight="1" x14ac:dyDescent="0.2">
      <c r="A2288" s="813">
        <v>12</v>
      </c>
      <c r="B2288" s="814" t="s">
        <v>1740</v>
      </c>
      <c r="C2288" s="814" t="s">
        <v>1748</v>
      </c>
      <c r="D2288" s="815" t="s">
        <v>4047</v>
      </c>
      <c r="E2288" s="816" t="s">
        <v>1776</v>
      </c>
      <c r="F2288" s="814" t="s">
        <v>1741</v>
      </c>
      <c r="G2288" s="814" t="s">
        <v>1844</v>
      </c>
      <c r="H2288" s="814" t="s">
        <v>329</v>
      </c>
      <c r="I2288" s="814" t="s">
        <v>2767</v>
      </c>
      <c r="J2288" s="814" t="s">
        <v>2768</v>
      </c>
      <c r="K2288" s="814" t="s">
        <v>2769</v>
      </c>
      <c r="L2288" s="817">
        <v>23.49</v>
      </c>
      <c r="M2288" s="817">
        <v>23.49</v>
      </c>
      <c r="N2288" s="814">
        <v>1</v>
      </c>
      <c r="O2288" s="818">
        <v>0.5</v>
      </c>
      <c r="P2288" s="817">
        <v>23.49</v>
      </c>
      <c r="Q2288" s="819">
        <v>1</v>
      </c>
      <c r="R2288" s="814">
        <v>1</v>
      </c>
      <c r="S2288" s="819">
        <v>1</v>
      </c>
      <c r="T2288" s="818">
        <v>0.5</v>
      </c>
      <c r="U2288" s="820">
        <v>1</v>
      </c>
    </row>
    <row r="2289" spans="1:21" ht="14.45" customHeight="1" x14ac:dyDescent="0.2">
      <c r="A2289" s="813">
        <v>12</v>
      </c>
      <c r="B2289" s="814" t="s">
        <v>1740</v>
      </c>
      <c r="C2289" s="814" t="s">
        <v>1748</v>
      </c>
      <c r="D2289" s="815" t="s">
        <v>4047</v>
      </c>
      <c r="E2289" s="816" t="s">
        <v>1776</v>
      </c>
      <c r="F2289" s="814" t="s">
        <v>1741</v>
      </c>
      <c r="G2289" s="814" t="s">
        <v>1801</v>
      </c>
      <c r="H2289" s="814" t="s">
        <v>329</v>
      </c>
      <c r="I2289" s="814" t="s">
        <v>1802</v>
      </c>
      <c r="J2289" s="814" t="s">
        <v>1803</v>
      </c>
      <c r="K2289" s="814" t="s">
        <v>1804</v>
      </c>
      <c r="L2289" s="817">
        <v>174.59</v>
      </c>
      <c r="M2289" s="817">
        <v>174.59</v>
      </c>
      <c r="N2289" s="814">
        <v>1</v>
      </c>
      <c r="O2289" s="818">
        <v>1</v>
      </c>
      <c r="P2289" s="817">
        <v>174.59</v>
      </c>
      <c r="Q2289" s="819">
        <v>1</v>
      </c>
      <c r="R2289" s="814">
        <v>1</v>
      </c>
      <c r="S2289" s="819">
        <v>1</v>
      </c>
      <c r="T2289" s="818">
        <v>1</v>
      </c>
      <c r="U2289" s="820">
        <v>1</v>
      </c>
    </row>
    <row r="2290" spans="1:21" ht="14.45" customHeight="1" x14ac:dyDescent="0.2">
      <c r="A2290" s="813">
        <v>12</v>
      </c>
      <c r="B2290" s="814" t="s">
        <v>1740</v>
      </c>
      <c r="C2290" s="814" t="s">
        <v>1748</v>
      </c>
      <c r="D2290" s="815" t="s">
        <v>4047</v>
      </c>
      <c r="E2290" s="816" t="s">
        <v>1776</v>
      </c>
      <c r="F2290" s="814" t="s">
        <v>1741</v>
      </c>
      <c r="G2290" s="814" t="s">
        <v>1832</v>
      </c>
      <c r="H2290" s="814" t="s">
        <v>329</v>
      </c>
      <c r="I2290" s="814" t="s">
        <v>1833</v>
      </c>
      <c r="J2290" s="814" t="s">
        <v>652</v>
      </c>
      <c r="K2290" s="814" t="s">
        <v>1834</v>
      </c>
      <c r="L2290" s="817">
        <v>127.91</v>
      </c>
      <c r="M2290" s="817">
        <v>255.82</v>
      </c>
      <c r="N2290" s="814">
        <v>2</v>
      </c>
      <c r="O2290" s="818">
        <v>2</v>
      </c>
      <c r="P2290" s="817">
        <v>255.82</v>
      </c>
      <c r="Q2290" s="819">
        <v>1</v>
      </c>
      <c r="R2290" s="814">
        <v>2</v>
      </c>
      <c r="S2290" s="819">
        <v>1</v>
      </c>
      <c r="T2290" s="818">
        <v>2</v>
      </c>
      <c r="U2290" s="820">
        <v>1</v>
      </c>
    </row>
    <row r="2291" spans="1:21" ht="14.45" customHeight="1" x14ac:dyDescent="0.2">
      <c r="A2291" s="813">
        <v>12</v>
      </c>
      <c r="B2291" s="814" t="s">
        <v>1740</v>
      </c>
      <c r="C2291" s="814" t="s">
        <v>1748</v>
      </c>
      <c r="D2291" s="815" t="s">
        <v>4047</v>
      </c>
      <c r="E2291" s="816" t="s">
        <v>1776</v>
      </c>
      <c r="F2291" s="814" t="s">
        <v>1741</v>
      </c>
      <c r="G2291" s="814" t="s">
        <v>1792</v>
      </c>
      <c r="H2291" s="814" t="s">
        <v>329</v>
      </c>
      <c r="I2291" s="814" t="s">
        <v>2332</v>
      </c>
      <c r="J2291" s="814" t="s">
        <v>2013</v>
      </c>
      <c r="K2291" s="814" t="s">
        <v>2014</v>
      </c>
      <c r="L2291" s="817">
        <v>290.08</v>
      </c>
      <c r="M2291" s="817">
        <v>870.24</v>
      </c>
      <c r="N2291" s="814">
        <v>3</v>
      </c>
      <c r="O2291" s="818">
        <v>1</v>
      </c>
      <c r="P2291" s="817"/>
      <c r="Q2291" s="819">
        <v>0</v>
      </c>
      <c r="R2291" s="814"/>
      <c r="S2291" s="819">
        <v>0</v>
      </c>
      <c r="T2291" s="818"/>
      <c r="U2291" s="820">
        <v>0</v>
      </c>
    </row>
    <row r="2292" spans="1:21" ht="14.45" customHeight="1" x14ac:dyDescent="0.2">
      <c r="A2292" s="813">
        <v>12</v>
      </c>
      <c r="B2292" s="814" t="s">
        <v>1740</v>
      </c>
      <c r="C2292" s="814" t="s">
        <v>1748</v>
      </c>
      <c r="D2292" s="815" t="s">
        <v>4047</v>
      </c>
      <c r="E2292" s="816" t="s">
        <v>1776</v>
      </c>
      <c r="F2292" s="814" t="s">
        <v>1741</v>
      </c>
      <c r="G2292" s="814" t="s">
        <v>1792</v>
      </c>
      <c r="H2292" s="814" t="s">
        <v>329</v>
      </c>
      <c r="I2292" s="814" t="s">
        <v>2333</v>
      </c>
      <c r="J2292" s="814" t="s">
        <v>1794</v>
      </c>
      <c r="K2292" s="814" t="s">
        <v>2020</v>
      </c>
      <c r="L2292" s="817">
        <v>89.88</v>
      </c>
      <c r="M2292" s="817">
        <v>359.52</v>
      </c>
      <c r="N2292" s="814">
        <v>4</v>
      </c>
      <c r="O2292" s="818">
        <v>2</v>
      </c>
      <c r="P2292" s="817">
        <v>179.76</v>
      </c>
      <c r="Q2292" s="819">
        <v>0.5</v>
      </c>
      <c r="R2292" s="814">
        <v>2</v>
      </c>
      <c r="S2292" s="819">
        <v>0.5</v>
      </c>
      <c r="T2292" s="818">
        <v>1</v>
      </c>
      <c r="U2292" s="820">
        <v>0.5</v>
      </c>
    </row>
    <row r="2293" spans="1:21" ht="14.45" customHeight="1" x14ac:dyDescent="0.2">
      <c r="A2293" s="813">
        <v>12</v>
      </c>
      <c r="B2293" s="814" t="s">
        <v>1740</v>
      </c>
      <c r="C2293" s="814" t="s">
        <v>1748</v>
      </c>
      <c r="D2293" s="815" t="s">
        <v>4047</v>
      </c>
      <c r="E2293" s="816" t="s">
        <v>1776</v>
      </c>
      <c r="F2293" s="814" t="s">
        <v>1741</v>
      </c>
      <c r="G2293" s="814" t="s">
        <v>1796</v>
      </c>
      <c r="H2293" s="814" t="s">
        <v>329</v>
      </c>
      <c r="I2293" s="814" t="s">
        <v>1805</v>
      </c>
      <c r="J2293" s="814" t="s">
        <v>1272</v>
      </c>
      <c r="K2293" s="814" t="s">
        <v>1806</v>
      </c>
      <c r="L2293" s="817">
        <v>42.54</v>
      </c>
      <c r="M2293" s="817">
        <v>42.54</v>
      </c>
      <c r="N2293" s="814">
        <v>1</v>
      </c>
      <c r="O2293" s="818">
        <v>1</v>
      </c>
      <c r="P2293" s="817"/>
      <c r="Q2293" s="819">
        <v>0</v>
      </c>
      <c r="R2293" s="814"/>
      <c r="S2293" s="819">
        <v>0</v>
      </c>
      <c r="T2293" s="818"/>
      <c r="U2293" s="820">
        <v>0</v>
      </c>
    </row>
    <row r="2294" spans="1:21" ht="14.45" customHeight="1" x14ac:dyDescent="0.2">
      <c r="A2294" s="813">
        <v>12</v>
      </c>
      <c r="B2294" s="814" t="s">
        <v>1740</v>
      </c>
      <c r="C2294" s="814" t="s">
        <v>1748</v>
      </c>
      <c r="D2294" s="815" t="s">
        <v>4047</v>
      </c>
      <c r="E2294" s="816" t="s">
        <v>1776</v>
      </c>
      <c r="F2294" s="814" t="s">
        <v>1741</v>
      </c>
      <c r="G2294" s="814" t="s">
        <v>1796</v>
      </c>
      <c r="H2294" s="814" t="s">
        <v>329</v>
      </c>
      <c r="I2294" s="814" t="s">
        <v>2055</v>
      </c>
      <c r="J2294" s="814" t="s">
        <v>2056</v>
      </c>
      <c r="K2294" s="814" t="s">
        <v>2057</v>
      </c>
      <c r="L2294" s="817">
        <v>33.44</v>
      </c>
      <c r="M2294" s="817">
        <v>33.44</v>
      </c>
      <c r="N2294" s="814">
        <v>1</v>
      </c>
      <c r="O2294" s="818">
        <v>1</v>
      </c>
      <c r="P2294" s="817">
        <v>33.44</v>
      </c>
      <c r="Q2294" s="819">
        <v>1</v>
      </c>
      <c r="R2294" s="814">
        <v>1</v>
      </c>
      <c r="S2294" s="819">
        <v>1</v>
      </c>
      <c r="T2294" s="818">
        <v>1</v>
      </c>
      <c r="U2294" s="820">
        <v>1</v>
      </c>
    </row>
    <row r="2295" spans="1:21" ht="14.45" customHeight="1" x14ac:dyDescent="0.2">
      <c r="A2295" s="813">
        <v>12</v>
      </c>
      <c r="B2295" s="814" t="s">
        <v>1740</v>
      </c>
      <c r="C2295" s="814" t="s">
        <v>1748</v>
      </c>
      <c r="D2295" s="815" t="s">
        <v>4047</v>
      </c>
      <c r="E2295" s="816" t="s">
        <v>1776</v>
      </c>
      <c r="F2295" s="814" t="s">
        <v>1741</v>
      </c>
      <c r="G2295" s="814" t="s">
        <v>1796</v>
      </c>
      <c r="H2295" s="814" t="s">
        <v>329</v>
      </c>
      <c r="I2295" s="814" t="s">
        <v>2352</v>
      </c>
      <c r="J2295" s="814" t="s">
        <v>1798</v>
      </c>
      <c r="K2295" s="814" t="s">
        <v>1799</v>
      </c>
      <c r="L2295" s="817">
        <v>59.56</v>
      </c>
      <c r="M2295" s="817">
        <v>59.56</v>
      </c>
      <c r="N2295" s="814">
        <v>1</v>
      </c>
      <c r="O2295" s="818">
        <v>1</v>
      </c>
      <c r="P2295" s="817">
        <v>59.56</v>
      </c>
      <c r="Q2295" s="819">
        <v>1</v>
      </c>
      <c r="R2295" s="814">
        <v>1</v>
      </c>
      <c r="S2295" s="819">
        <v>1</v>
      </c>
      <c r="T2295" s="818">
        <v>1</v>
      </c>
      <c r="U2295" s="820">
        <v>1</v>
      </c>
    </row>
    <row r="2296" spans="1:21" ht="14.45" customHeight="1" x14ac:dyDescent="0.2">
      <c r="A2296" s="813">
        <v>12</v>
      </c>
      <c r="B2296" s="814" t="s">
        <v>1740</v>
      </c>
      <c r="C2296" s="814" t="s">
        <v>1748</v>
      </c>
      <c r="D2296" s="815" t="s">
        <v>4047</v>
      </c>
      <c r="E2296" s="816" t="s">
        <v>1776</v>
      </c>
      <c r="F2296" s="814" t="s">
        <v>1741</v>
      </c>
      <c r="G2296" s="814" t="s">
        <v>2063</v>
      </c>
      <c r="H2296" s="814" t="s">
        <v>647</v>
      </c>
      <c r="I2296" s="814" t="s">
        <v>1553</v>
      </c>
      <c r="J2296" s="814" t="s">
        <v>819</v>
      </c>
      <c r="K2296" s="814" t="s">
        <v>1554</v>
      </c>
      <c r="L2296" s="817">
        <v>44.86</v>
      </c>
      <c r="M2296" s="817">
        <v>89.72</v>
      </c>
      <c r="N2296" s="814">
        <v>2</v>
      </c>
      <c r="O2296" s="818">
        <v>1.5</v>
      </c>
      <c r="P2296" s="817">
        <v>89.72</v>
      </c>
      <c r="Q2296" s="819">
        <v>1</v>
      </c>
      <c r="R2296" s="814">
        <v>2</v>
      </c>
      <c r="S2296" s="819">
        <v>1</v>
      </c>
      <c r="T2296" s="818">
        <v>1.5</v>
      </c>
      <c r="U2296" s="820">
        <v>1</v>
      </c>
    </row>
    <row r="2297" spans="1:21" ht="14.45" customHeight="1" x14ac:dyDescent="0.2">
      <c r="A2297" s="813">
        <v>12</v>
      </c>
      <c r="B2297" s="814" t="s">
        <v>1740</v>
      </c>
      <c r="C2297" s="814" t="s">
        <v>1748</v>
      </c>
      <c r="D2297" s="815" t="s">
        <v>4047</v>
      </c>
      <c r="E2297" s="816" t="s">
        <v>1776</v>
      </c>
      <c r="F2297" s="814" t="s">
        <v>1741</v>
      </c>
      <c r="G2297" s="814" t="s">
        <v>2079</v>
      </c>
      <c r="H2297" s="814" t="s">
        <v>329</v>
      </c>
      <c r="I2297" s="814" t="s">
        <v>3390</v>
      </c>
      <c r="J2297" s="814" t="s">
        <v>2081</v>
      </c>
      <c r="K2297" s="814" t="s">
        <v>2020</v>
      </c>
      <c r="L2297" s="817">
        <v>67.41</v>
      </c>
      <c r="M2297" s="817">
        <v>67.41</v>
      </c>
      <c r="N2297" s="814">
        <v>1</v>
      </c>
      <c r="O2297" s="818">
        <v>1</v>
      </c>
      <c r="P2297" s="817"/>
      <c r="Q2297" s="819">
        <v>0</v>
      </c>
      <c r="R2297" s="814"/>
      <c r="S2297" s="819">
        <v>0</v>
      </c>
      <c r="T2297" s="818"/>
      <c r="U2297" s="820">
        <v>0</v>
      </c>
    </row>
    <row r="2298" spans="1:21" ht="14.45" customHeight="1" x14ac:dyDescent="0.2">
      <c r="A2298" s="813">
        <v>12</v>
      </c>
      <c r="B2298" s="814" t="s">
        <v>1740</v>
      </c>
      <c r="C2298" s="814" t="s">
        <v>1748</v>
      </c>
      <c r="D2298" s="815" t="s">
        <v>4047</v>
      </c>
      <c r="E2298" s="816" t="s">
        <v>1776</v>
      </c>
      <c r="F2298" s="814" t="s">
        <v>1741</v>
      </c>
      <c r="G2298" s="814" t="s">
        <v>2079</v>
      </c>
      <c r="H2298" s="814" t="s">
        <v>329</v>
      </c>
      <c r="I2298" s="814" t="s">
        <v>2083</v>
      </c>
      <c r="J2298" s="814" t="s">
        <v>2081</v>
      </c>
      <c r="K2298" s="814" t="s">
        <v>2084</v>
      </c>
      <c r="L2298" s="817">
        <v>112.35</v>
      </c>
      <c r="M2298" s="817">
        <v>112.35</v>
      </c>
      <c r="N2298" s="814">
        <v>1</v>
      </c>
      <c r="O2298" s="818">
        <v>1</v>
      </c>
      <c r="P2298" s="817">
        <v>112.35</v>
      </c>
      <c r="Q2298" s="819">
        <v>1</v>
      </c>
      <c r="R2298" s="814">
        <v>1</v>
      </c>
      <c r="S2298" s="819">
        <v>1</v>
      </c>
      <c r="T2298" s="818">
        <v>1</v>
      </c>
      <c r="U2298" s="820">
        <v>1</v>
      </c>
    </row>
    <row r="2299" spans="1:21" ht="14.45" customHeight="1" x14ac:dyDescent="0.2">
      <c r="A2299" s="813">
        <v>12</v>
      </c>
      <c r="B2299" s="814" t="s">
        <v>1740</v>
      </c>
      <c r="C2299" s="814" t="s">
        <v>1748</v>
      </c>
      <c r="D2299" s="815" t="s">
        <v>4047</v>
      </c>
      <c r="E2299" s="816" t="s">
        <v>1776</v>
      </c>
      <c r="F2299" s="814" t="s">
        <v>1741</v>
      </c>
      <c r="G2299" s="814" t="s">
        <v>2085</v>
      </c>
      <c r="H2299" s="814" t="s">
        <v>647</v>
      </c>
      <c r="I2299" s="814" t="s">
        <v>2579</v>
      </c>
      <c r="J2299" s="814" t="s">
        <v>1164</v>
      </c>
      <c r="K2299" s="814" t="s">
        <v>2580</v>
      </c>
      <c r="L2299" s="817">
        <v>0</v>
      </c>
      <c r="M2299" s="817">
        <v>0</v>
      </c>
      <c r="N2299" s="814">
        <v>1</v>
      </c>
      <c r="O2299" s="818">
        <v>1</v>
      </c>
      <c r="P2299" s="817"/>
      <c r="Q2299" s="819"/>
      <c r="R2299" s="814"/>
      <c r="S2299" s="819">
        <v>0</v>
      </c>
      <c r="T2299" s="818"/>
      <c r="U2299" s="820">
        <v>0</v>
      </c>
    </row>
    <row r="2300" spans="1:21" ht="14.45" customHeight="1" x14ac:dyDescent="0.2">
      <c r="A2300" s="813">
        <v>12</v>
      </c>
      <c r="B2300" s="814" t="s">
        <v>1740</v>
      </c>
      <c r="C2300" s="814" t="s">
        <v>1748</v>
      </c>
      <c r="D2300" s="815" t="s">
        <v>4047</v>
      </c>
      <c r="E2300" s="816" t="s">
        <v>1776</v>
      </c>
      <c r="F2300" s="814" t="s">
        <v>1741</v>
      </c>
      <c r="G2300" s="814" t="s">
        <v>3498</v>
      </c>
      <c r="H2300" s="814" t="s">
        <v>647</v>
      </c>
      <c r="I2300" s="814" t="s">
        <v>3890</v>
      </c>
      <c r="J2300" s="814" t="s">
        <v>3570</v>
      </c>
      <c r="K2300" s="814" t="s">
        <v>3891</v>
      </c>
      <c r="L2300" s="817">
        <v>3538.48</v>
      </c>
      <c r="M2300" s="817">
        <v>3538.48</v>
      </c>
      <c r="N2300" s="814">
        <v>1</v>
      </c>
      <c r="O2300" s="818">
        <v>1</v>
      </c>
      <c r="P2300" s="817">
        <v>3538.48</v>
      </c>
      <c r="Q2300" s="819">
        <v>1</v>
      </c>
      <c r="R2300" s="814">
        <v>1</v>
      </c>
      <c r="S2300" s="819">
        <v>1</v>
      </c>
      <c r="T2300" s="818">
        <v>1</v>
      </c>
      <c r="U2300" s="820">
        <v>1</v>
      </c>
    </row>
    <row r="2301" spans="1:21" ht="14.45" customHeight="1" x14ac:dyDescent="0.2">
      <c r="A2301" s="813">
        <v>12</v>
      </c>
      <c r="B2301" s="814" t="s">
        <v>1740</v>
      </c>
      <c r="C2301" s="814" t="s">
        <v>1748</v>
      </c>
      <c r="D2301" s="815" t="s">
        <v>4047</v>
      </c>
      <c r="E2301" s="816" t="s">
        <v>1776</v>
      </c>
      <c r="F2301" s="814" t="s">
        <v>1741</v>
      </c>
      <c r="G2301" s="814" t="s">
        <v>1800</v>
      </c>
      <c r="H2301" s="814" t="s">
        <v>647</v>
      </c>
      <c r="I2301" s="814" t="s">
        <v>1591</v>
      </c>
      <c r="J2301" s="814" t="s">
        <v>1213</v>
      </c>
      <c r="K2301" s="814" t="s">
        <v>1592</v>
      </c>
      <c r="L2301" s="817">
        <v>154.36000000000001</v>
      </c>
      <c r="M2301" s="817">
        <v>1543.6000000000001</v>
      </c>
      <c r="N2301" s="814">
        <v>10</v>
      </c>
      <c r="O2301" s="818">
        <v>6</v>
      </c>
      <c r="P2301" s="817">
        <v>771.80000000000007</v>
      </c>
      <c r="Q2301" s="819">
        <v>0.5</v>
      </c>
      <c r="R2301" s="814">
        <v>5</v>
      </c>
      <c r="S2301" s="819">
        <v>0.5</v>
      </c>
      <c r="T2301" s="818">
        <v>3</v>
      </c>
      <c r="U2301" s="820">
        <v>0.5</v>
      </c>
    </row>
    <row r="2302" spans="1:21" ht="14.45" customHeight="1" x14ac:dyDescent="0.2">
      <c r="A2302" s="813">
        <v>12</v>
      </c>
      <c r="B2302" s="814" t="s">
        <v>1740</v>
      </c>
      <c r="C2302" s="814" t="s">
        <v>1748</v>
      </c>
      <c r="D2302" s="815" t="s">
        <v>4047</v>
      </c>
      <c r="E2302" s="816" t="s">
        <v>1778</v>
      </c>
      <c r="F2302" s="814" t="s">
        <v>1741</v>
      </c>
      <c r="G2302" s="814" t="s">
        <v>1847</v>
      </c>
      <c r="H2302" s="814" t="s">
        <v>647</v>
      </c>
      <c r="I2302" s="814" t="s">
        <v>1665</v>
      </c>
      <c r="J2302" s="814" t="s">
        <v>656</v>
      </c>
      <c r="K2302" s="814" t="s">
        <v>657</v>
      </c>
      <c r="L2302" s="817">
        <v>72.55</v>
      </c>
      <c r="M2302" s="817">
        <v>72.55</v>
      </c>
      <c r="N2302" s="814">
        <v>1</v>
      </c>
      <c r="O2302" s="818">
        <v>1</v>
      </c>
      <c r="P2302" s="817">
        <v>72.55</v>
      </c>
      <c r="Q2302" s="819">
        <v>1</v>
      </c>
      <c r="R2302" s="814">
        <v>1</v>
      </c>
      <c r="S2302" s="819">
        <v>1</v>
      </c>
      <c r="T2302" s="818">
        <v>1</v>
      </c>
      <c r="U2302" s="820">
        <v>1</v>
      </c>
    </row>
    <row r="2303" spans="1:21" ht="14.45" customHeight="1" x14ac:dyDescent="0.2">
      <c r="A2303" s="813">
        <v>12</v>
      </c>
      <c r="B2303" s="814" t="s">
        <v>1740</v>
      </c>
      <c r="C2303" s="814" t="s">
        <v>1748</v>
      </c>
      <c r="D2303" s="815" t="s">
        <v>4047</v>
      </c>
      <c r="E2303" s="816" t="s">
        <v>1778</v>
      </c>
      <c r="F2303" s="814" t="s">
        <v>1741</v>
      </c>
      <c r="G2303" s="814" t="s">
        <v>3892</v>
      </c>
      <c r="H2303" s="814" t="s">
        <v>329</v>
      </c>
      <c r="I2303" s="814" t="s">
        <v>3893</v>
      </c>
      <c r="J2303" s="814" t="s">
        <v>3894</v>
      </c>
      <c r="K2303" s="814" t="s">
        <v>3895</v>
      </c>
      <c r="L2303" s="817">
        <v>0</v>
      </c>
      <c r="M2303" s="817">
        <v>0</v>
      </c>
      <c r="N2303" s="814">
        <v>1</v>
      </c>
      <c r="O2303" s="818">
        <v>1</v>
      </c>
      <c r="P2303" s="817">
        <v>0</v>
      </c>
      <c r="Q2303" s="819"/>
      <c r="R2303" s="814">
        <v>1</v>
      </c>
      <c r="S2303" s="819">
        <v>1</v>
      </c>
      <c r="T2303" s="818">
        <v>1</v>
      </c>
      <c r="U2303" s="820">
        <v>1</v>
      </c>
    </row>
    <row r="2304" spans="1:21" ht="14.45" customHeight="1" x14ac:dyDescent="0.2">
      <c r="A2304" s="813">
        <v>12</v>
      </c>
      <c r="B2304" s="814" t="s">
        <v>1740</v>
      </c>
      <c r="C2304" s="814" t="s">
        <v>1748</v>
      </c>
      <c r="D2304" s="815" t="s">
        <v>4047</v>
      </c>
      <c r="E2304" s="816" t="s">
        <v>1778</v>
      </c>
      <c r="F2304" s="814" t="s">
        <v>1741</v>
      </c>
      <c r="G2304" s="814" t="s">
        <v>2307</v>
      </c>
      <c r="H2304" s="814" t="s">
        <v>329</v>
      </c>
      <c r="I2304" s="814" t="s">
        <v>3613</v>
      </c>
      <c r="J2304" s="814" t="s">
        <v>3614</v>
      </c>
      <c r="K2304" s="814" t="s">
        <v>3615</v>
      </c>
      <c r="L2304" s="817">
        <v>89.91</v>
      </c>
      <c r="M2304" s="817">
        <v>89.91</v>
      </c>
      <c r="N2304" s="814">
        <v>1</v>
      </c>
      <c r="O2304" s="818">
        <v>1</v>
      </c>
      <c r="P2304" s="817">
        <v>89.91</v>
      </c>
      <c r="Q2304" s="819">
        <v>1</v>
      </c>
      <c r="R2304" s="814">
        <v>1</v>
      </c>
      <c r="S2304" s="819">
        <v>1</v>
      </c>
      <c r="T2304" s="818">
        <v>1</v>
      </c>
      <c r="U2304" s="820">
        <v>1</v>
      </c>
    </row>
    <row r="2305" spans="1:21" ht="14.45" customHeight="1" x14ac:dyDescent="0.2">
      <c r="A2305" s="813">
        <v>12</v>
      </c>
      <c r="B2305" s="814" t="s">
        <v>1740</v>
      </c>
      <c r="C2305" s="814" t="s">
        <v>1748</v>
      </c>
      <c r="D2305" s="815" t="s">
        <v>4047</v>
      </c>
      <c r="E2305" s="816" t="s">
        <v>1778</v>
      </c>
      <c r="F2305" s="814" t="s">
        <v>1741</v>
      </c>
      <c r="G2305" s="814" t="s">
        <v>1801</v>
      </c>
      <c r="H2305" s="814" t="s">
        <v>329</v>
      </c>
      <c r="I2305" s="814" t="s">
        <v>1802</v>
      </c>
      <c r="J2305" s="814" t="s">
        <v>1803</v>
      </c>
      <c r="K2305" s="814" t="s">
        <v>1804</v>
      </c>
      <c r="L2305" s="817">
        <v>174.59</v>
      </c>
      <c r="M2305" s="817">
        <v>174.59</v>
      </c>
      <c r="N2305" s="814">
        <v>1</v>
      </c>
      <c r="O2305" s="818">
        <v>1</v>
      </c>
      <c r="P2305" s="817"/>
      <c r="Q2305" s="819">
        <v>0</v>
      </c>
      <c r="R2305" s="814"/>
      <c r="S2305" s="819">
        <v>0</v>
      </c>
      <c r="T2305" s="818"/>
      <c r="U2305" s="820">
        <v>0</v>
      </c>
    </row>
    <row r="2306" spans="1:21" ht="14.45" customHeight="1" x14ac:dyDescent="0.2">
      <c r="A2306" s="813">
        <v>12</v>
      </c>
      <c r="B2306" s="814" t="s">
        <v>1740</v>
      </c>
      <c r="C2306" s="814" t="s">
        <v>1748</v>
      </c>
      <c r="D2306" s="815" t="s">
        <v>4047</v>
      </c>
      <c r="E2306" s="816" t="s">
        <v>1778</v>
      </c>
      <c r="F2306" s="814" t="s">
        <v>1741</v>
      </c>
      <c r="G2306" s="814" t="s">
        <v>2513</v>
      </c>
      <c r="H2306" s="814" t="s">
        <v>329</v>
      </c>
      <c r="I2306" s="814" t="s">
        <v>3829</v>
      </c>
      <c r="J2306" s="814" t="s">
        <v>2515</v>
      </c>
      <c r="K2306" s="814" t="s">
        <v>3830</v>
      </c>
      <c r="L2306" s="817">
        <v>168.9</v>
      </c>
      <c r="M2306" s="817">
        <v>337.8</v>
      </c>
      <c r="N2306" s="814">
        <v>2</v>
      </c>
      <c r="O2306" s="818">
        <v>1</v>
      </c>
      <c r="P2306" s="817">
        <v>337.8</v>
      </c>
      <c r="Q2306" s="819">
        <v>1</v>
      </c>
      <c r="R2306" s="814">
        <v>2</v>
      </c>
      <c r="S2306" s="819">
        <v>1</v>
      </c>
      <c r="T2306" s="818">
        <v>1</v>
      </c>
      <c r="U2306" s="820">
        <v>1</v>
      </c>
    </row>
    <row r="2307" spans="1:21" ht="14.45" customHeight="1" x14ac:dyDescent="0.2">
      <c r="A2307" s="813">
        <v>12</v>
      </c>
      <c r="B2307" s="814" t="s">
        <v>1740</v>
      </c>
      <c r="C2307" s="814" t="s">
        <v>1748</v>
      </c>
      <c r="D2307" s="815" t="s">
        <v>4047</v>
      </c>
      <c r="E2307" s="816" t="s">
        <v>1778</v>
      </c>
      <c r="F2307" s="814" t="s">
        <v>1741</v>
      </c>
      <c r="G2307" s="814" t="s">
        <v>1832</v>
      </c>
      <c r="H2307" s="814" t="s">
        <v>329</v>
      </c>
      <c r="I2307" s="814" t="s">
        <v>1833</v>
      </c>
      <c r="J2307" s="814" t="s">
        <v>652</v>
      </c>
      <c r="K2307" s="814" t="s">
        <v>1834</v>
      </c>
      <c r="L2307" s="817">
        <v>127.91</v>
      </c>
      <c r="M2307" s="817">
        <v>383.73</v>
      </c>
      <c r="N2307" s="814">
        <v>3</v>
      </c>
      <c r="O2307" s="818">
        <v>2</v>
      </c>
      <c r="P2307" s="817">
        <v>383.73</v>
      </c>
      <c r="Q2307" s="819">
        <v>1</v>
      </c>
      <c r="R2307" s="814">
        <v>3</v>
      </c>
      <c r="S2307" s="819">
        <v>1</v>
      </c>
      <c r="T2307" s="818">
        <v>2</v>
      </c>
      <c r="U2307" s="820">
        <v>1</v>
      </c>
    </row>
    <row r="2308" spans="1:21" ht="14.45" customHeight="1" x14ac:dyDescent="0.2">
      <c r="A2308" s="813">
        <v>12</v>
      </c>
      <c r="B2308" s="814" t="s">
        <v>1740</v>
      </c>
      <c r="C2308" s="814" t="s">
        <v>1748</v>
      </c>
      <c r="D2308" s="815" t="s">
        <v>4047</v>
      </c>
      <c r="E2308" s="816" t="s">
        <v>1778</v>
      </c>
      <c r="F2308" s="814" t="s">
        <v>1741</v>
      </c>
      <c r="G2308" s="814" t="s">
        <v>2023</v>
      </c>
      <c r="H2308" s="814" t="s">
        <v>329</v>
      </c>
      <c r="I2308" s="814" t="s">
        <v>2024</v>
      </c>
      <c r="J2308" s="814" t="s">
        <v>2025</v>
      </c>
      <c r="K2308" s="814" t="s">
        <v>2026</v>
      </c>
      <c r="L2308" s="817">
        <v>308.69</v>
      </c>
      <c r="M2308" s="817">
        <v>926.06999999999994</v>
      </c>
      <c r="N2308" s="814">
        <v>3</v>
      </c>
      <c r="O2308" s="818">
        <v>3</v>
      </c>
      <c r="P2308" s="817">
        <v>926.06999999999994</v>
      </c>
      <c r="Q2308" s="819">
        <v>1</v>
      </c>
      <c r="R2308" s="814">
        <v>3</v>
      </c>
      <c r="S2308" s="819">
        <v>1</v>
      </c>
      <c r="T2308" s="818">
        <v>3</v>
      </c>
      <c r="U2308" s="820">
        <v>1</v>
      </c>
    </row>
    <row r="2309" spans="1:21" ht="14.45" customHeight="1" x14ac:dyDescent="0.2">
      <c r="A2309" s="813">
        <v>12</v>
      </c>
      <c r="B2309" s="814" t="s">
        <v>1740</v>
      </c>
      <c r="C2309" s="814" t="s">
        <v>1748</v>
      </c>
      <c r="D2309" s="815" t="s">
        <v>4047</v>
      </c>
      <c r="E2309" s="816" t="s">
        <v>1778</v>
      </c>
      <c r="F2309" s="814" t="s">
        <v>1741</v>
      </c>
      <c r="G2309" s="814" t="s">
        <v>2031</v>
      </c>
      <c r="H2309" s="814" t="s">
        <v>329</v>
      </c>
      <c r="I2309" s="814" t="s">
        <v>2032</v>
      </c>
      <c r="J2309" s="814" t="s">
        <v>2033</v>
      </c>
      <c r="K2309" s="814" t="s">
        <v>2034</v>
      </c>
      <c r="L2309" s="817">
        <v>0</v>
      </c>
      <c r="M2309" s="817">
        <v>0</v>
      </c>
      <c r="N2309" s="814">
        <v>1</v>
      </c>
      <c r="O2309" s="818">
        <v>1</v>
      </c>
      <c r="P2309" s="817"/>
      <c r="Q2309" s="819"/>
      <c r="R2309" s="814"/>
      <c r="S2309" s="819">
        <v>0</v>
      </c>
      <c r="T2309" s="818"/>
      <c r="U2309" s="820">
        <v>0</v>
      </c>
    </row>
    <row r="2310" spans="1:21" ht="14.45" customHeight="1" x14ac:dyDescent="0.2">
      <c r="A2310" s="813">
        <v>12</v>
      </c>
      <c r="B2310" s="814" t="s">
        <v>1740</v>
      </c>
      <c r="C2310" s="814" t="s">
        <v>1748</v>
      </c>
      <c r="D2310" s="815" t="s">
        <v>4047</v>
      </c>
      <c r="E2310" s="816" t="s">
        <v>1778</v>
      </c>
      <c r="F2310" s="814" t="s">
        <v>1741</v>
      </c>
      <c r="G2310" s="814" t="s">
        <v>1796</v>
      </c>
      <c r="H2310" s="814" t="s">
        <v>329</v>
      </c>
      <c r="I2310" s="814" t="s">
        <v>1797</v>
      </c>
      <c r="J2310" s="814" t="s">
        <v>1798</v>
      </c>
      <c r="K2310" s="814" t="s">
        <v>1799</v>
      </c>
      <c r="L2310" s="817">
        <v>59.56</v>
      </c>
      <c r="M2310" s="817">
        <v>119.12</v>
      </c>
      <c r="N2310" s="814">
        <v>2</v>
      </c>
      <c r="O2310" s="818">
        <v>2</v>
      </c>
      <c r="P2310" s="817">
        <v>59.56</v>
      </c>
      <c r="Q2310" s="819">
        <v>0.5</v>
      </c>
      <c r="R2310" s="814">
        <v>1</v>
      </c>
      <c r="S2310" s="819">
        <v>0.5</v>
      </c>
      <c r="T2310" s="818">
        <v>1</v>
      </c>
      <c r="U2310" s="820">
        <v>0.5</v>
      </c>
    </row>
    <row r="2311" spans="1:21" ht="14.45" customHeight="1" x14ac:dyDescent="0.2">
      <c r="A2311" s="813">
        <v>12</v>
      </c>
      <c r="B2311" s="814" t="s">
        <v>1740</v>
      </c>
      <c r="C2311" s="814" t="s">
        <v>1748</v>
      </c>
      <c r="D2311" s="815" t="s">
        <v>4047</v>
      </c>
      <c r="E2311" s="816" t="s">
        <v>1778</v>
      </c>
      <c r="F2311" s="814" t="s">
        <v>1741</v>
      </c>
      <c r="G2311" s="814" t="s">
        <v>1800</v>
      </c>
      <c r="H2311" s="814" t="s">
        <v>647</v>
      </c>
      <c r="I2311" s="814" t="s">
        <v>1591</v>
      </c>
      <c r="J2311" s="814" t="s">
        <v>1213</v>
      </c>
      <c r="K2311" s="814" t="s">
        <v>1592</v>
      </c>
      <c r="L2311" s="817">
        <v>154.36000000000001</v>
      </c>
      <c r="M2311" s="817">
        <v>463.08000000000004</v>
      </c>
      <c r="N2311" s="814">
        <v>3</v>
      </c>
      <c r="O2311" s="818">
        <v>2</v>
      </c>
      <c r="P2311" s="817"/>
      <c r="Q2311" s="819">
        <v>0</v>
      </c>
      <c r="R2311" s="814"/>
      <c r="S2311" s="819">
        <v>0</v>
      </c>
      <c r="T2311" s="818"/>
      <c r="U2311" s="820">
        <v>0</v>
      </c>
    </row>
    <row r="2312" spans="1:21" ht="14.45" customHeight="1" x14ac:dyDescent="0.2">
      <c r="A2312" s="813">
        <v>12</v>
      </c>
      <c r="B2312" s="814" t="s">
        <v>1740</v>
      </c>
      <c r="C2312" s="814" t="s">
        <v>1748</v>
      </c>
      <c r="D2312" s="815" t="s">
        <v>4047</v>
      </c>
      <c r="E2312" s="816" t="s">
        <v>1778</v>
      </c>
      <c r="F2312" s="814" t="s">
        <v>1742</v>
      </c>
      <c r="G2312" s="814" t="s">
        <v>2128</v>
      </c>
      <c r="H2312" s="814" t="s">
        <v>329</v>
      </c>
      <c r="I2312" s="814" t="s">
        <v>2672</v>
      </c>
      <c r="J2312" s="814" t="s">
        <v>2016</v>
      </c>
      <c r="K2312" s="814"/>
      <c r="L2312" s="817">
        <v>0</v>
      </c>
      <c r="M2312" s="817">
        <v>0</v>
      </c>
      <c r="N2312" s="814">
        <v>1</v>
      </c>
      <c r="O2312" s="818">
        <v>1</v>
      </c>
      <c r="P2312" s="817">
        <v>0</v>
      </c>
      <c r="Q2312" s="819"/>
      <c r="R2312" s="814">
        <v>1</v>
      </c>
      <c r="S2312" s="819">
        <v>1</v>
      </c>
      <c r="T2312" s="818">
        <v>1</v>
      </c>
      <c r="U2312" s="820">
        <v>1</v>
      </c>
    </row>
    <row r="2313" spans="1:21" ht="14.45" customHeight="1" x14ac:dyDescent="0.2">
      <c r="A2313" s="813">
        <v>12</v>
      </c>
      <c r="B2313" s="814" t="s">
        <v>1740</v>
      </c>
      <c r="C2313" s="814" t="s">
        <v>1748</v>
      </c>
      <c r="D2313" s="815" t="s">
        <v>4047</v>
      </c>
      <c r="E2313" s="816" t="s">
        <v>1780</v>
      </c>
      <c r="F2313" s="814" t="s">
        <v>1741</v>
      </c>
      <c r="G2313" s="814" t="s">
        <v>1792</v>
      </c>
      <c r="H2313" s="814" t="s">
        <v>329</v>
      </c>
      <c r="I2313" s="814" t="s">
        <v>2012</v>
      </c>
      <c r="J2313" s="814" t="s">
        <v>2013</v>
      </c>
      <c r="K2313" s="814" t="s">
        <v>2014</v>
      </c>
      <c r="L2313" s="817">
        <v>290.08</v>
      </c>
      <c r="M2313" s="817">
        <v>290.08</v>
      </c>
      <c r="N2313" s="814">
        <v>1</v>
      </c>
      <c r="O2313" s="818">
        <v>1</v>
      </c>
      <c r="P2313" s="817">
        <v>290.08</v>
      </c>
      <c r="Q2313" s="819">
        <v>1</v>
      </c>
      <c r="R2313" s="814">
        <v>1</v>
      </c>
      <c r="S2313" s="819">
        <v>1</v>
      </c>
      <c r="T2313" s="818">
        <v>1</v>
      </c>
      <c r="U2313" s="820">
        <v>1</v>
      </c>
    </row>
    <row r="2314" spans="1:21" ht="14.45" customHeight="1" x14ac:dyDescent="0.2">
      <c r="A2314" s="813">
        <v>12</v>
      </c>
      <c r="B2314" s="814" t="s">
        <v>1740</v>
      </c>
      <c r="C2314" s="814" t="s">
        <v>1748</v>
      </c>
      <c r="D2314" s="815" t="s">
        <v>4047</v>
      </c>
      <c r="E2314" s="816" t="s">
        <v>1781</v>
      </c>
      <c r="F2314" s="814" t="s">
        <v>1741</v>
      </c>
      <c r="G2314" s="814" t="s">
        <v>1822</v>
      </c>
      <c r="H2314" s="814" t="s">
        <v>647</v>
      </c>
      <c r="I2314" s="814" t="s">
        <v>1888</v>
      </c>
      <c r="J2314" s="814" t="s">
        <v>1602</v>
      </c>
      <c r="K2314" s="814" t="s">
        <v>1885</v>
      </c>
      <c r="L2314" s="817">
        <v>84.21</v>
      </c>
      <c r="M2314" s="817">
        <v>168.42</v>
      </c>
      <c r="N2314" s="814">
        <v>2</v>
      </c>
      <c r="O2314" s="818">
        <v>1</v>
      </c>
      <c r="P2314" s="817"/>
      <c r="Q2314" s="819">
        <v>0</v>
      </c>
      <c r="R2314" s="814"/>
      <c r="S2314" s="819">
        <v>0</v>
      </c>
      <c r="T2314" s="818"/>
      <c r="U2314" s="820">
        <v>0</v>
      </c>
    </row>
    <row r="2315" spans="1:21" ht="14.45" customHeight="1" x14ac:dyDescent="0.2">
      <c r="A2315" s="813">
        <v>12</v>
      </c>
      <c r="B2315" s="814" t="s">
        <v>1740</v>
      </c>
      <c r="C2315" s="814" t="s">
        <v>1748</v>
      </c>
      <c r="D2315" s="815" t="s">
        <v>4047</v>
      </c>
      <c r="E2315" s="816" t="s">
        <v>1781</v>
      </c>
      <c r="F2315" s="814" t="s">
        <v>1741</v>
      </c>
      <c r="G2315" s="814" t="s">
        <v>1822</v>
      </c>
      <c r="H2315" s="814" t="s">
        <v>329</v>
      </c>
      <c r="I2315" s="814" t="s">
        <v>1889</v>
      </c>
      <c r="J2315" s="814" t="s">
        <v>1602</v>
      </c>
      <c r="K2315" s="814" t="s">
        <v>1890</v>
      </c>
      <c r="L2315" s="817">
        <v>235.78</v>
      </c>
      <c r="M2315" s="817">
        <v>235.78</v>
      </c>
      <c r="N2315" s="814">
        <v>1</v>
      </c>
      <c r="O2315" s="818">
        <v>0.5</v>
      </c>
      <c r="P2315" s="817">
        <v>235.78</v>
      </c>
      <c r="Q2315" s="819">
        <v>1</v>
      </c>
      <c r="R2315" s="814">
        <v>1</v>
      </c>
      <c r="S2315" s="819">
        <v>1</v>
      </c>
      <c r="T2315" s="818">
        <v>0.5</v>
      </c>
      <c r="U2315" s="820">
        <v>1</v>
      </c>
    </row>
    <row r="2316" spans="1:21" ht="14.45" customHeight="1" x14ac:dyDescent="0.2">
      <c r="A2316" s="813">
        <v>12</v>
      </c>
      <c r="B2316" s="814" t="s">
        <v>1740</v>
      </c>
      <c r="C2316" s="814" t="s">
        <v>1748</v>
      </c>
      <c r="D2316" s="815" t="s">
        <v>4047</v>
      </c>
      <c r="E2316" s="816" t="s">
        <v>1781</v>
      </c>
      <c r="F2316" s="814" t="s">
        <v>1741</v>
      </c>
      <c r="G2316" s="814" t="s">
        <v>1891</v>
      </c>
      <c r="H2316" s="814" t="s">
        <v>329</v>
      </c>
      <c r="I2316" s="814" t="s">
        <v>1894</v>
      </c>
      <c r="J2316" s="814" t="s">
        <v>1893</v>
      </c>
      <c r="K2316" s="814" t="s">
        <v>1885</v>
      </c>
      <c r="L2316" s="817">
        <v>39.17</v>
      </c>
      <c r="M2316" s="817">
        <v>78.34</v>
      </c>
      <c r="N2316" s="814">
        <v>2</v>
      </c>
      <c r="O2316" s="818">
        <v>1</v>
      </c>
      <c r="P2316" s="817"/>
      <c r="Q2316" s="819">
        <v>0</v>
      </c>
      <c r="R2316" s="814"/>
      <c r="S2316" s="819">
        <v>0</v>
      </c>
      <c r="T2316" s="818"/>
      <c r="U2316" s="820">
        <v>0</v>
      </c>
    </row>
    <row r="2317" spans="1:21" ht="14.45" customHeight="1" x14ac:dyDescent="0.2">
      <c r="A2317" s="813">
        <v>12</v>
      </c>
      <c r="B2317" s="814" t="s">
        <v>1740</v>
      </c>
      <c r="C2317" s="814" t="s">
        <v>1748</v>
      </c>
      <c r="D2317" s="815" t="s">
        <v>4047</v>
      </c>
      <c r="E2317" s="816" t="s">
        <v>1781</v>
      </c>
      <c r="F2317" s="814" t="s">
        <v>1741</v>
      </c>
      <c r="G2317" s="814" t="s">
        <v>1917</v>
      </c>
      <c r="H2317" s="814" t="s">
        <v>329</v>
      </c>
      <c r="I2317" s="814" t="s">
        <v>3447</v>
      </c>
      <c r="J2317" s="814" t="s">
        <v>758</v>
      </c>
      <c r="K2317" s="814" t="s">
        <v>2671</v>
      </c>
      <c r="L2317" s="817">
        <v>182.22</v>
      </c>
      <c r="M2317" s="817">
        <v>182.22</v>
      </c>
      <c r="N2317" s="814">
        <v>1</v>
      </c>
      <c r="O2317" s="818">
        <v>1</v>
      </c>
      <c r="P2317" s="817"/>
      <c r="Q2317" s="819">
        <v>0</v>
      </c>
      <c r="R2317" s="814"/>
      <c r="S2317" s="819">
        <v>0</v>
      </c>
      <c r="T2317" s="818"/>
      <c r="U2317" s="820">
        <v>0</v>
      </c>
    </row>
    <row r="2318" spans="1:21" ht="14.45" customHeight="1" x14ac:dyDescent="0.2">
      <c r="A2318" s="813">
        <v>12</v>
      </c>
      <c r="B2318" s="814" t="s">
        <v>1740</v>
      </c>
      <c r="C2318" s="814" t="s">
        <v>1748</v>
      </c>
      <c r="D2318" s="815" t="s">
        <v>4047</v>
      </c>
      <c r="E2318" s="816" t="s">
        <v>1781</v>
      </c>
      <c r="F2318" s="814" t="s">
        <v>1741</v>
      </c>
      <c r="G2318" s="814" t="s">
        <v>1935</v>
      </c>
      <c r="H2318" s="814" t="s">
        <v>329</v>
      </c>
      <c r="I2318" s="814" t="s">
        <v>1936</v>
      </c>
      <c r="J2318" s="814" t="s">
        <v>1937</v>
      </c>
      <c r="K2318" s="814" t="s">
        <v>1938</v>
      </c>
      <c r="L2318" s="817">
        <v>1740.47</v>
      </c>
      <c r="M2318" s="817">
        <v>1740.47</v>
      </c>
      <c r="N2318" s="814">
        <v>1</v>
      </c>
      <c r="O2318" s="818">
        <v>0.5</v>
      </c>
      <c r="P2318" s="817">
        <v>1740.47</v>
      </c>
      <c r="Q2318" s="819">
        <v>1</v>
      </c>
      <c r="R2318" s="814">
        <v>1</v>
      </c>
      <c r="S2318" s="819">
        <v>1</v>
      </c>
      <c r="T2318" s="818">
        <v>0.5</v>
      </c>
      <c r="U2318" s="820">
        <v>1</v>
      </c>
    </row>
    <row r="2319" spans="1:21" ht="14.45" customHeight="1" x14ac:dyDescent="0.2">
      <c r="A2319" s="813">
        <v>12</v>
      </c>
      <c r="B2319" s="814" t="s">
        <v>1740</v>
      </c>
      <c r="C2319" s="814" t="s">
        <v>1748</v>
      </c>
      <c r="D2319" s="815" t="s">
        <v>4047</v>
      </c>
      <c r="E2319" s="816" t="s">
        <v>1781</v>
      </c>
      <c r="F2319" s="814" t="s">
        <v>1741</v>
      </c>
      <c r="G2319" s="814" t="s">
        <v>1840</v>
      </c>
      <c r="H2319" s="814" t="s">
        <v>329</v>
      </c>
      <c r="I2319" s="814" t="s">
        <v>1953</v>
      </c>
      <c r="J2319" s="814" t="s">
        <v>1842</v>
      </c>
      <c r="K2319" s="814" t="s">
        <v>1954</v>
      </c>
      <c r="L2319" s="817">
        <v>45.89</v>
      </c>
      <c r="M2319" s="817">
        <v>91.78</v>
      </c>
      <c r="N2319" s="814">
        <v>2</v>
      </c>
      <c r="O2319" s="818">
        <v>1</v>
      </c>
      <c r="P2319" s="817">
        <v>45.89</v>
      </c>
      <c r="Q2319" s="819">
        <v>0.5</v>
      </c>
      <c r="R2319" s="814">
        <v>1</v>
      </c>
      <c r="S2319" s="819">
        <v>0.5</v>
      </c>
      <c r="T2319" s="818">
        <v>0.5</v>
      </c>
      <c r="U2319" s="820">
        <v>0.5</v>
      </c>
    </row>
    <row r="2320" spans="1:21" ht="14.45" customHeight="1" x14ac:dyDescent="0.2">
      <c r="A2320" s="813">
        <v>12</v>
      </c>
      <c r="B2320" s="814" t="s">
        <v>1740</v>
      </c>
      <c r="C2320" s="814" t="s">
        <v>1748</v>
      </c>
      <c r="D2320" s="815" t="s">
        <v>4047</v>
      </c>
      <c r="E2320" s="816" t="s">
        <v>1781</v>
      </c>
      <c r="F2320" s="814" t="s">
        <v>1741</v>
      </c>
      <c r="G2320" s="814" t="s">
        <v>2307</v>
      </c>
      <c r="H2320" s="814" t="s">
        <v>329</v>
      </c>
      <c r="I2320" s="814" t="s">
        <v>2308</v>
      </c>
      <c r="J2320" s="814" t="s">
        <v>1246</v>
      </c>
      <c r="K2320" s="814" t="s">
        <v>2309</v>
      </c>
      <c r="L2320" s="817">
        <v>42.14</v>
      </c>
      <c r="M2320" s="817">
        <v>42.14</v>
      </c>
      <c r="N2320" s="814">
        <v>1</v>
      </c>
      <c r="O2320" s="818">
        <v>1</v>
      </c>
      <c r="P2320" s="817">
        <v>42.14</v>
      </c>
      <c r="Q2320" s="819">
        <v>1</v>
      </c>
      <c r="R2320" s="814">
        <v>1</v>
      </c>
      <c r="S2320" s="819">
        <v>1</v>
      </c>
      <c r="T2320" s="818">
        <v>1</v>
      </c>
      <c r="U2320" s="820">
        <v>1</v>
      </c>
    </row>
    <row r="2321" spans="1:21" ht="14.45" customHeight="1" x14ac:dyDescent="0.2">
      <c r="A2321" s="813">
        <v>12</v>
      </c>
      <c r="B2321" s="814" t="s">
        <v>1740</v>
      </c>
      <c r="C2321" s="814" t="s">
        <v>1748</v>
      </c>
      <c r="D2321" s="815" t="s">
        <v>4047</v>
      </c>
      <c r="E2321" s="816" t="s">
        <v>1781</v>
      </c>
      <c r="F2321" s="814" t="s">
        <v>1741</v>
      </c>
      <c r="G2321" s="814" t="s">
        <v>2310</v>
      </c>
      <c r="H2321" s="814" t="s">
        <v>329</v>
      </c>
      <c r="I2321" s="814" t="s">
        <v>2311</v>
      </c>
      <c r="J2321" s="814" t="s">
        <v>2312</v>
      </c>
      <c r="K2321" s="814" t="s">
        <v>2313</v>
      </c>
      <c r="L2321" s="817">
        <v>950.39</v>
      </c>
      <c r="M2321" s="817">
        <v>950.39</v>
      </c>
      <c r="N2321" s="814">
        <v>1</v>
      </c>
      <c r="O2321" s="818">
        <v>1</v>
      </c>
      <c r="P2321" s="817">
        <v>950.39</v>
      </c>
      <c r="Q2321" s="819">
        <v>1</v>
      </c>
      <c r="R2321" s="814">
        <v>1</v>
      </c>
      <c r="S2321" s="819">
        <v>1</v>
      </c>
      <c r="T2321" s="818">
        <v>1</v>
      </c>
      <c r="U2321" s="820">
        <v>1</v>
      </c>
    </row>
    <row r="2322" spans="1:21" ht="14.45" customHeight="1" x14ac:dyDescent="0.2">
      <c r="A2322" s="813">
        <v>12</v>
      </c>
      <c r="B2322" s="814" t="s">
        <v>1740</v>
      </c>
      <c r="C2322" s="814" t="s">
        <v>1748</v>
      </c>
      <c r="D2322" s="815" t="s">
        <v>4047</v>
      </c>
      <c r="E2322" s="816" t="s">
        <v>1781</v>
      </c>
      <c r="F2322" s="814" t="s">
        <v>1741</v>
      </c>
      <c r="G2322" s="814" t="s">
        <v>1958</v>
      </c>
      <c r="H2322" s="814" t="s">
        <v>329</v>
      </c>
      <c r="I2322" s="814" t="s">
        <v>1959</v>
      </c>
      <c r="J2322" s="814" t="s">
        <v>1960</v>
      </c>
      <c r="K2322" s="814" t="s">
        <v>1016</v>
      </c>
      <c r="L2322" s="817">
        <v>163.54</v>
      </c>
      <c r="M2322" s="817">
        <v>327.08</v>
      </c>
      <c r="N2322" s="814">
        <v>2</v>
      </c>
      <c r="O2322" s="818">
        <v>1.5</v>
      </c>
      <c r="P2322" s="817"/>
      <c r="Q2322" s="819">
        <v>0</v>
      </c>
      <c r="R2322" s="814"/>
      <c r="S2322" s="819">
        <v>0</v>
      </c>
      <c r="T2322" s="818"/>
      <c r="U2322" s="820">
        <v>0</v>
      </c>
    </row>
    <row r="2323" spans="1:21" ht="14.45" customHeight="1" x14ac:dyDescent="0.2">
      <c r="A2323" s="813">
        <v>12</v>
      </c>
      <c r="B2323" s="814" t="s">
        <v>1740</v>
      </c>
      <c r="C2323" s="814" t="s">
        <v>1748</v>
      </c>
      <c r="D2323" s="815" t="s">
        <v>4047</v>
      </c>
      <c r="E2323" s="816" t="s">
        <v>1781</v>
      </c>
      <c r="F2323" s="814" t="s">
        <v>1741</v>
      </c>
      <c r="G2323" s="814" t="s">
        <v>3896</v>
      </c>
      <c r="H2323" s="814" t="s">
        <v>329</v>
      </c>
      <c r="I2323" s="814" t="s">
        <v>3897</v>
      </c>
      <c r="J2323" s="814" t="s">
        <v>3898</v>
      </c>
      <c r="K2323" s="814" t="s">
        <v>3899</v>
      </c>
      <c r="L2323" s="817">
        <v>0</v>
      </c>
      <c r="M2323" s="817">
        <v>0</v>
      </c>
      <c r="N2323" s="814">
        <v>2</v>
      </c>
      <c r="O2323" s="818">
        <v>1</v>
      </c>
      <c r="P2323" s="817">
        <v>0</v>
      </c>
      <c r="Q2323" s="819"/>
      <c r="R2323" s="814">
        <v>2</v>
      </c>
      <c r="S2323" s="819">
        <v>1</v>
      </c>
      <c r="T2323" s="818">
        <v>1</v>
      </c>
      <c r="U2323" s="820">
        <v>1</v>
      </c>
    </row>
    <row r="2324" spans="1:21" ht="14.45" customHeight="1" x14ac:dyDescent="0.2">
      <c r="A2324" s="813">
        <v>12</v>
      </c>
      <c r="B2324" s="814" t="s">
        <v>1740</v>
      </c>
      <c r="C2324" s="814" t="s">
        <v>1748</v>
      </c>
      <c r="D2324" s="815" t="s">
        <v>4047</v>
      </c>
      <c r="E2324" s="816" t="s">
        <v>1781</v>
      </c>
      <c r="F2324" s="814" t="s">
        <v>1741</v>
      </c>
      <c r="G2324" s="814" t="s">
        <v>3621</v>
      </c>
      <c r="H2324" s="814" t="s">
        <v>647</v>
      </c>
      <c r="I2324" s="814" t="s">
        <v>3622</v>
      </c>
      <c r="J2324" s="814" t="s">
        <v>3623</v>
      </c>
      <c r="K2324" s="814" t="s">
        <v>3624</v>
      </c>
      <c r="L2324" s="817">
        <v>141.25</v>
      </c>
      <c r="M2324" s="817">
        <v>141.25</v>
      </c>
      <c r="N2324" s="814">
        <v>1</v>
      </c>
      <c r="O2324" s="818">
        <v>1</v>
      </c>
      <c r="P2324" s="817">
        <v>141.25</v>
      </c>
      <c r="Q2324" s="819">
        <v>1</v>
      </c>
      <c r="R2324" s="814">
        <v>1</v>
      </c>
      <c r="S2324" s="819">
        <v>1</v>
      </c>
      <c r="T2324" s="818">
        <v>1</v>
      </c>
      <c r="U2324" s="820">
        <v>1</v>
      </c>
    </row>
    <row r="2325" spans="1:21" ht="14.45" customHeight="1" x14ac:dyDescent="0.2">
      <c r="A2325" s="813">
        <v>12</v>
      </c>
      <c r="B2325" s="814" t="s">
        <v>1740</v>
      </c>
      <c r="C2325" s="814" t="s">
        <v>1748</v>
      </c>
      <c r="D2325" s="815" t="s">
        <v>4047</v>
      </c>
      <c r="E2325" s="816" t="s">
        <v>1781</v>
      </c>
      <c r="F2325" s="814" t="s">
        <v>1741</v>
      </c>
      <c r="G2325" s="814" t="s">
        <v>1801</v>
      </c>
      <c r="H2325" s="814" t="s">
        <v>329</v>
      </c>
      <c r="I2325" s="814" t="s">
        <v>1802</v>
      </c>
      <c r="J2325" s="814" t="s">
        <v>1803</v>
      </c>
      <c r="K2325" s="814" t="s">
        <v>1804</v>
      </c>
      <c r="L2325" s="817">
        <v>174.59</v>
      </c>
      <c r="M2325" s="817">
        <v>2618.85</v>
      </c>
      <c r="N2325" s="814">
        <v>15</v>
      </c>
      <c r="O2325" s="818">
        <v>11.5</v>
      </c>
      <c r="P2325" s="817">
        <v>2095.08</v>
      </c>
      <c r="Q2325" s="819">
        <v>0.8</v>
      </c>
      <c r="R2325" s="814">
        <v>12</v>
      </c>
      <c r="S2325" s="819">
        <v>0.8</v>
      </c>
      <c r="T2325" s="818">
        <v>9</v>
      </c>
      <c r="U2325" s="820">
        <v>0.78260869565217395</v>
      </c>
    </row>
    <row r="2326" spans="1:21" ht="14.45" customHeight="1" x14ac:dyDescent="0.2">
      <c r="A2326" s="813">
        <v>12</v>
      </c>
      <c r="B2326" s="814" t="s">
        <v>1740</v>
      </c>
      <c r="C2326" s="814" t="s">
        <v>1748</v>
      </c>
      <c r="D2326" s="815" t="s">
        <v>4047</v>
      </c>
      <c r="E2326" s="816" t="s">
        <v>1781</v>
      </c>
      <c r="F2326" s="814" t="s">
        <v>1741</v>
      </c>
      <c r="G2326" s="814" t="s">
        <v>1996</v>
      </c>
      <c r="H2326" s="814" t="s">
        <v>329</v>
      </c>
      <c r="I2326" s="814" t="s">
        <v>2522</v>
      </c>
      <c r="J2326" s="814" t="s">
        <v>1998</v>
      </c>
      <c r="K2326" s="814" t="s">
        <v>1999</v>
      </c>
      <c r="L2326" s="817">
        <v>87.98</v>
      </c>
      <c r="M2326" s="817">
        <v>87.98</v>
      </c>
      <c r="N2326" s="814">
        <v>1</v>
      </c>
      <c r="O2326" s="818">
        <v>0.5</v>
      </c>
      <c r="P2326" s="817">
        <v>87.98</v>
      </c>
      <c r="Q2326" s="819">
        <v>1</v>
      </c>
      <c r="R2326" s="814">
        <v>1</v>
      </c>
      <c r="S2326" s="819">
        <v>1</v>
      </c>
      <c r="T2326" s="818">
        <v>0.5</v>
      </c>
      <c r="U2326" s="820">
        <v>1</v>
      </c>
    </row>
    <row r="2327" spans="1:21" ht="14.45" customHeight="1" x14ac:dyDescent="0.2">
      <c r="A2327" s="813">
        <v>12</v>
      </c>
      <c r="B2327" s="814" t="s">
        <v>1740</v>
      </c>
      <c r="C2327" s="814" t="s">
        <v>1748</v>
      </c>
      <c r="D2327" s="815" t="s">
        <v>4047</v>
      </c>
      <c r="E2327" s="816" t="s">
        <v>1781</v>
      </c>
      <c r="F2327" s="814" t="s">
        <v>1741</v>
      </c>
      <c r="G2327" s="814" t="s">
        <v>2000</v>
      </c>
      <c r="H2327" s="814" t="s">
        <v>329</v>
      </c>
      <c r="I2327" s="814" t="s">
        <v>3472</v>
      </c>
      <c r="J2327" s="814" t="s">
        <v>1128</v>
      </c>
      <c r="K2327" s="814" t="s">
        <v>1129</v>
      </c>
      <c r="L2327" s="817">
        <v>119.84</v>
      </c>
      <c r="M2327" s="817">
        <v>359.52</v>
      </c>
      <c r="N2327" s="814">
        <v>3</v>
      </c>
      <c r="O2327" s="818">
        <v>1</v>
      </c>
      <c r="P2327" s="817"/>
      <c r="Q2327" s="819">
        <v>0</v>
      </c>
      <c r="R2327" s="814"/>
      <c r="S2327" s="819">
        <v>0</v>
      </c>
      <c r="T2327" s="818"/>
      <c r="U2327" s="820">
        <v>0</v>
      </c>
    </row>
    <row r="2328" spans="1:21" ht="14.45" customHeight="1" x14ac:dyDescent="0.2">
      <c r="A2328" s="813">
        <v>12</v>
      </c>
      <c r="B2328" s="814" t="s">
        <v>1740</v>
      </c>
      <c r="C2328" s="814" t="s">
        <v>1748</v>
      </c>
      <c r="D2328" s="815" t="s">
        <v>4047</v>
      </c>
      <c r="E2328" s="816" t="s">
        <v>1781</v>
      </c>
      <c r="F2328" s="814" t="s">
        <v>1741</v>
      </c>
      <c r="G2328" s="814" t="s">
        <v>2000</v>
      </c>
      <c r="H2328" s="814" t="s">
        <v>329</v>
      </c>
      <c r="I2328" s="814" t="s">
        <v>2878</v>
      </c>
      <c r="J2328" s="814" t="s">
        <v>1128</v>
      </c>
      <c r="K2328" s="814" t="s">
        <v>1129</v>
      </c>
      <c r="L2328" s="817">
        <v>119.84</v>
      </c>
      <c r="M2328" s="817">
        <v>119.84</v>
      </c>
      <c r="N2328" s="814">
        <v>1</v>
      </c>
      <c r="O2328" s="818">
        <v>0.5</v>
      </c>
      <c r="P2328" s="817">
        <v>119.84</v>
      </c>
      <c r="Q2328" s="819">
        <v>1</v>
      </c>
      <c r="R2328" s="814">
        <v>1</v>
      </c>
      <c r="S2328" s="819">
        <v>1</v>
      </c>
      <c r="T2328" s="818">
        <v>0.5</v>
      </c>
      <c r="U2328" s="820">
        <v>1</v>
      </c>
    </row>
    <row r="2329" spans="1:21" ht="14.45" customHeight="1" x14ac:dyDescent="0.2">
      <c r="A2329" s="813">
        <v>12</v>
      </c>
      <c r="B2329" s="814" t="s">
        <v>1740</v>
      </c>
      <c r="C2329" s="814" t="s">
        <v>1748</v>
      </c>
      <c r="D2329" s="815" t="s">
        <v>4047</v>
      </c>
      <c r="E2329" s="816" t="s">
        <v>1781</v>
      </c>
      <c r="F2329" s="814" t="s">
        <v>1741</v>
      </c>
      <c r="G2329" s="814" t="s">
        <v>1832</v>
      </c>
      <c r="H2329" s="814" t="s">
        <v>329</v>
      </c>
      <c r="I2329" s="814" t="s">
        <v>1833</v>
      </c>
      <c r="J2329" s="814" t="s">
        <v>652</v>
      </c>
      <c r="K2329" s="814" t="s">
        <v>1834</v>
      </c>
      <c r="L2329" s="817">
        <v>127.91</v>
      </c>
      <c r="M2329" s="817">
        <v>1662.83</v>
      </c>
      <c r="N2329" s="814">
        <v>13</v>
      </c>
      <c r="O2329" s="818">
        <v>8</v>
      </c>
      <c r="P2329" s="817">
        <v>1279.0999999999999</v>
      </c>
      <c r="Q2329" s="819">
        <v>0.76923076923076916</v>
      </c>
      <c r="R2329" s="814">
        <v>10</v>
      </c>
      <c r="S2329" s="819">
        <v>0.76923076923076927</v>
      </c>
      <c r="T2329" s="818">
        <v>6.5</v>
      </c>
      <c r="U2329" s="820">
        <v>0.8125</v>
      </c>
    </row>
    <row r="2330" spans="1:21" ht="14.45" customHeight="1" x14ac:dyDescent="0.2">
      <c r="A2330" s="813">
        <v>12</v>
      </c>
      <c r="B2330" s="814" t="s">
        <v>1740</v>
      </c>
      <c r="C2330" s="814" t="s">
        <v>1748</v>
      </c>
      <c r="D2330" s="815" t="s">
        <v>4047</v>
      </c>
      <c r="E2330" s="816" t="s">
        <v>1781</v>
      </c>
      <c r="F2330" s="814" t="s">
        <v>1741</v>
      </c>
      <c r="G2330" s="814" t="s">
        <v>2528</v>
      </c>
      <c r="H2330" s="814" t="s">
        <v>647</v>
      </c>
      <c r="I2330" s="814" t="s">
        <v>1568</v>
      </c>
      <c r="J2330" s="814" t="s">
        <v>1566</v>
      </c>
      <c r="K2330" s="814" t="s">
        <v>1569</v>
      </c>
      <c r="L2330" s="817">
        <v>87.67</v>
      </c>
      <c r="M2330" s="817">
        <v>87.67</v>
      </c>
      <c r="N2330" s="814">
        <v>1</v>
      </c>
      <c r="O2330" s="818">
        <v>1</v>
      </c>
      <c r="P2330" s="817">
        <v>87.67</v>
      </c>
      <c r="Q2330" s="819">
        <v>1</v>
      </c>
      <c r="R2330" s="814">
        <v>1</v>
      </c>
      <c r="S2330" s="819">
        <v>1</v>
      </c>
      <c r="T2330" s="818">
        <v>1</v>
      </c>
      <c r="U2330" s="820">
        <v>1</v>
      </c>
    </row>
    <row r="2331" spans="1:21" ht="14.45" customHeight="1" x14ac:dyDescent="0.2">
      <c r="A2331" s="813">
        <v>12</v>
      </c>
      <c r="B2331" s="814" t="s">
        <v>1740</v>
      </c>
      <c r="C2331" s="814" t="s">
        <v>1748</v>
      </c>
      <c r="D2331" s="815" t="s">
        <v>4047</v>
      </c>
      <c r="E2331" s="816" t="s">
        <v>1781</v>
      </c>
      <c r="F2331" s="814" t="s">
        <v>1741</v>
      </c>
      <c r="G2331" s="814" t="s">
        <v>2528</v>
      </c>
      <c r="H2331" s="814" t="s">
        <v>647</v>
      </c>
      <c r="I2331" s="814" t="s">
        <v>2529</v>
      </c>
      <c r="J2331" s="814" t="s">
        <v>2530</v>
      </c>
      <c r="K2331" s="814" t="s">
        <v>2531</v>
      </c>
      <c r="L2331" s="817">
        <v>87.67</v>
      </c>
      <c r="M2331" s="817">
        <v>87.67</v>
      </c>
      <c r="N2331" s="814">
        <v>1</v>
      </c>
      <c r="O2331" s="818">
        <v>0.5</v>
      </c>
      <c r="P2331" s="817">
        <v>87.67</v>
      </c>
      <c r="Q2331" s="819">
        <v>1</v>
      </c>
      <c r="R2331" s="814">
        <v>1</v>
      </c>
      <c r="S2331" s="819">
        <v>1</v>
      </c>
      <c r="T2331" s="818">
        <v>0.5</v>
      </c>
      <c r="U2331" s="820">
        <v>1</v>
      </c>
    </row>
    <row r="2332" spans="1:21" ht="14.45" customHeight="1" x14ac:dyDescent="0.2">
      <c r="A2332" s="813">
        <v>12</v>
      </c>
      <c r="B2332" s="814" t="s">
        <v>1740</v>
      </c>
      <c r="C2332" s="814" t="s">
        <v>1748</v>
      </c>
      <c r="D2332" s="815" t="s">
        <v>4047</v>
      </c>
      <c r="E2332" s="816" t="s">
        <v>1781</v>
      </c>
      <c r="F2332" s="814" t="s">
        <v>1741</v>
      </c>
      <c r="G2332" s="814" t="s">
        <v>1792</v>
      </c>
      <c r="H2332" s="814" t="s">
        <v>329</v>
      </c>
      <c r="I2332" s="814" t="s">
        <v>2882</v>
      </c>
      <c r="J2332" s="814" t="s">
        <v>2883</v>
      </c>
      <c r="K2332" s="814" t="s">
        <v>2884</v>
      </c>
      <c r="L2332" s="817">
        <v>116.43</v>
      </c>
      <c r="M2332" s="817">
        <v>232.86</v>
      </c>
      <c r="N2332" s="814">
        <v>2</v>
      </c>
      <c r="O2332" s="818">
        <v>1</v>
      </c>
      <c r="P2332" s="817">
        <v>232.86</v>
      </c>
      <c r="Q2332" s="819">
        <v>1</v>
      </c>
      <c r="R2332" s="814">
        <v>2</v>
      </c>
      <c r="S2332" s="819">
        <v>1</v>
      </c>
      <c r="T2332" s="818">
        <v>1</v>
      </c>
      <c r="U2332" s="820">
        <v>1</v>
      </c>
    </row>
    <row r="2333" spans="1:21" ht="14.45" customHeight="1" x14ac:dyDescent="0.2">
      <c r="A2333" s="813">
        <v>12</v>
      </c>
      <c r="B2333" s="814" t="s">
        <v>1740</v>
      </c>
      <c r="C2333" s="814" t="s">
        <v>1748</v>
      </c>
      <c r="D2333" s="815" t="s">
        <v>4047</v>
      </c>
      <c r="E2333" s="816" t="s">
        <v>1781</v>
      </c>
      <c r="F2333" s="814" t="s">
        <v>1741</v>
      </c>
      <c r="G2333" s="814" t="s">
        <v>1792</v>
      </c>
      <c r="H2333" s="814" t="s">
        <v>329</v>
      </c>
      <c r="I2333" s="814" t="s">
        <v>1793</v>
      </c>
      <c r="J2333" s="814" t="s">
        <v>1794</v>
      </c>
      <c r="K2333" s="814" t="s">
        <v>1795</v>
      </c>
      <c r="L2333" s="817">
        <v>89.88</v>
      </c>
      <c r="M2333" s="817">
        <v>179.76</v>
      </c>
      <c r="N2333" s="814">
        <v>2</v>
      </c>
      <c r="O2333" s="818">
        <v>1</v>
      </c>
      <c r="P2333" s="817"/>
      <c r="Q2333" s="819">
        <v>0</v>
      </c>
      <c r="R2333" s="814"/>
      <c r="S2333" s="819">
        <v>0</v>
      </c>
      <c r="T2333" s="818"/>
      <c r="U2333" s="820">
        <v>0</v>
      </c>
    </row>
    <row r="2334" spans="1:21" ht="14.45" customHeight="1" x14ac:dyDescent="0.2">
      <c r="A2334" s="813">
        <v>12</v>
      </c>
      <c r="B2334" s="814" t="s">
        <v>1740</v>
      </c>
      <c r="C2334" s="814" t="s">
        <v>1748</v>
      </c>
      <c r="D2334" s="815" t="s">
        <v>4047</v>
      </c>
      <c r="E2334" s="816" t="s">
        <v>1781</v>
      </c>
      <c r="F2334" s="814" t="s">
        <v>1741</v>
      </c>
      <c r="G2334" s="814" t="s">
        <v>1792</v>
      </c>
      <c r="H2334" s="814" t="s">
        <v>329</v>
      </c>
      <c r="I2334" s="814" t="s">
        <v>3565</v>
      </c>
      <c r="J2334" s="814" t="s">
        <v>2883</v>
      </c>
      <c r="K2334" s="814" t="s">
        <v>2884</v>
      </c>
      <c r="L2334" s="817">
        <v>116.43</v>
      </c>
      <c r="M2334" s="817">
        <v>232.86</v>
      </c>
      <c r="N2334" s="814">
        <v>2</v>
      </c>
      <c r="O2334" s="818">
        <v>1</v>
      </c>
      <c r="P2334" s="817"/>
      <c r="Q2334" s="819">
        <v>0</v>
      </c>
      <c r="R2334" s="814"/>
      <c r="S2334" s="819">
        <v>0</v>
      </c>
      <c r="T2334" s="818"/>
      <c r="U2334" s="820">
        <v>0</v>
      </c>
    </row>
    <row r="2335" spans="1:21" ht="14.45" customHeight="1" x14ac:dyDescent="0.2">
      <c r="A2335" s="813">
        <v>12</v>
      </c>
      <c r="B2335" s="814" t="s">
        <v>1740</v>
      </c>
      <c r="C2335" s="814" t="s">
        <v>1748</v>
      </c>
      <c r="D2335" s="815" t="s">
        <v>4047</v>
      </c>
      <c r="E2335" s="816" t="s">
        <v>1781</v>
      </c>
      <c r="F2335" s="814" t="s">
        <v>1741</v>
      </c>
      <c r="G2335" s="814" t="s">
        <v>2023</v>
      </c>
      <c r="H2335" s="814" t="s">
        <v>329</v>
      </c>
      <c r="I2335" s="814" t="s">
        <v>2024</v>
      </c>
      <c r="J2335" s="814" t="s">
        <v>2025</v>
      </c>
      <c r="K2335" s="814" t="s">
        <v>2026</v>
      </c>
      <c r="L2335" s="817">
        <v>308.69</v>
      </c>
      <c r="M2335" s="817">
        <v>6482.49</v>
      </c>
      <c r="N2335" s="814">
        <v>21</v>
      </c>
      <c r="O2335" s="818">
        <v>8.5</v>
      </c>
      <c r="P2335" s="817">
        <v>4630.3500000000004</v>
      </c>
      <c r="Q2335" s="819">
        <v>0.71428571428571441</v>
      </c>
      <c r="R2335" s="814">
        <v>15</v>
      </c>
      <c r="S2335" s="819">
        <v>0.7142857142857143</v>
      </c>
      <c r="T2335" s="818">
        <v>5.5</v>
      </c>
      <c r="U2335" s="820">
        <v>0.6470588235294118</v>
      </c>
    </row>
    <row r="2336" spans="1:21" ht="14.45" customHeight="1" x14ac:dyDescent="0.2">
      <c r="A2336" s="813">
        <v>12</v>
      </c>
      <c r="B2336" s="814" t="s">
        <v>1740</v>
      </c>
      <c r="C2336" s="814" t="s">
        <v>1748</v>
      </c>
      <c r="D2336" s="815" t="s">
        <v>4047</v>
      </c>
      <c r="E2336" s="816" t="s">
        <v>1781</v>
      </c>
      <c r="F2336" s="814" t="s">
        <v>1741</v>
      </c>
      <c r="G2336" s="814" t="s">
        <v>3477</v>
      </c>
      <c r="H2336" s="814" t="s">
        <v>329</v>
      </c>
      <c r="I2336" s="814" t="s">
        <v>3900</v>
      </c>
      <c r="J2336" s="814" t="s">
        <v>803</v>
      </c>
      <c r="K2336" s="814" t="s">
        <v>3901</v>
      </c>
      <c r="L2336" s="817">
        <v>0</v>
      </c>
      <c r="M2336" s="817">
        <v>0</v>
      </c>
      <c r="N2336" s="814">
        <v>1</v>
      </c>
      <c r="O2336" s="818">
        <v>1</v>
      </c>
      <c r="P2336" s="817">
        <v>0</v>
      </c>
      <c r="Q2336" s="819"/>
      <c r="R2336" s="814">
        <v>1</v>
      </c>
      <c r="S2336" s="819">
        <v>1</v>
      </c>
      <c r="T2336" s="818">
        <v>1</v>
      </c>
      <c r="U2336" s="820">
        <v>1</v>
      </c>
    </row>
    <row r="2337" spans="1:21" ht="14.45" customHeight="1" x14ac:dyDescent="0.2">
      <c r="A2337" s="813">
        <v>12</v>
      </c>
      <c r="B2337" s="814" t="s">
        <v>1740</v>
      </c>
      <c r="C2337" s="814" t="s">
        <v>1748</v>
      </c>
      <c r="D2337" s="815" t="s">
        <v>4047</v>
      </c>
      <c r="E2337" s="816" t="s">
        <v>1781</v>
      </c>
      <c r="F2337" s="814" t="s">
        <v>1741</v>
      </c>
      <c r="G2337" s="814" t="s">
        <v>1825</v>
      </c>
      <c r="H2337" s="814" t="s">
        <v>647</v>
      </c>
      <c r="I2337" s="814" t="s">
        <v>1676</v>
      </c>
      <c r="J2337" s="814" t="s">
        <v>1012</v>
      </c>
      <c r="K2337" s="814" t="s">
        <v>1016</v>
      </c>
      <c r="L2337" s="817">
        <v>0</v>
      </c>
      <c r="M2337" s="817">
        <v>0</v>
      </c>
      <c r="N2337" s="814">
        <v>3</v>
      </c>
      <c r="O2337" s="818">
        <v>1.5</v>
      </c>
      <c r="P2337" s="817">
        <v>0</v>
      </c>
      <c r="Q2337" s="819"/>
      <c r="R2337" s="814">
        <v>3</v>
      </c>
      <c r="S2337" s="819">
        <v>1</v>
      </c>
      <c r="T2337" s="818">
        <v>1.5</v>
      </c>
      <c r="U2337" s="820">
        <v>1</v>
      </c>
    </row>
    <row r="2338" spans="1:21" ht="14.45" customHeight="1" x14ac:dyDescent="0.2">
      <c r="A2338" s="813">
        <v>12</v>
      </c>
      <c r="B2338" s="814" t="s">
        <v>1740</v>
      </c>
      <c r="C2338" s="814" t="s">
        <v>1748</v>
      </c>
      <c r="D2338" s="815" t="s">
        <v>4047</v>
      </c>
      <c r="E2338" s="816" t="s">
        <v>1781</v>
      </c>
      <c r="F2338" s="814" t="s">
        <v>1741</v>
      </c>
      <c r="G2338" s="814" t="s">
        <v>2047</v>
      </c>
      <c r="H2338" s="814" t="s">
        <v>329</v>
      </c>
      <c r="I2338" s="814" t="s">
        <v>2050</v>
      </c>
      <c r="J2338" s="814" t="s">
        <v>2049</v>
      </c>
      <c r="K2338" s="814" t="s">
        <v>2051</v>
      </c>
      <c r="L2338" s="817">
        <v>2071.9899999999998</v>
      </c>
      <c r="M2338" s="817">
        <v>2071.9899999999998</v>
      </c>
      <c r="N2338" s="814">
        <v>1</v>
      </c>
      <c r="O2338" s="818">
        <v>0.5</v>
      </c>
      <c r="P2338" s="817"/>
      <c r="Q2338" s="819">
        <v>0</v>
      </c>
      <c r="R2338" s="814"/>
      <c r="S2338" s="819">
        <v>0</v>
      </c>
      <c r="T2338" s="818"/>
      <c r="U2338" s="820">
        <v>0</v>
      </c>
    </row>
    <row r="2339" spans="1:21" ht="14.45" customHeight="1" x14ac:dyDescent="0.2">
      <c r="A2339" s="813">
        <v>12</v>
      </c>
      <c r="B2339" s="814" t="s">
        <v>1740</v>
      </c>
      <c r="C2339" s="814" t="s">
        <v>1748</v>
      </c>
      <c r="D2339" s="815" t="s">
        <v>4047</v>
      </c>
      <c r="E2339" s="816" t="s">
        <v>1781</v>
      </c>
      <c r="F2339" s="814" t="s">
        <v>1741</v>
      </c>
      <c r="G2339" s="814" t="s">
        <v>1796</v>
      </c>
      <c r="H2339" s="814" t="s">
        <v>329</v>
      </c>
      <c r="I2339" s="814" t="s">
        <v>2350</v>
      </c>
      <c r="J2339" s="814" t="s">
        <v>1798</v>
      </c>
      <c r="K2339" s="814" t="s">
        <v>2351</v>
      </c>
      <c r="L2339" s="817">
        <v>24.05</v>
      </c>
      <c r="M2339" s="817">
        <v>24.05</v>
      </c>
      <c r="N2339" s="814">
        <v>1</v>
      </c>
      <c r="O2339" s="818">
        <v>0.5</v>
      </c>
      <c r="P2339" s="817">
        <v>24.05</v>
      </c>
      <c r="Q2339" s="819">
        <v>1</v>
      </c>
      <c r="R2339" s="814">
        <v>1</v>
      </c>
      <c r="S2339" s="819">
        <v>1</v>
      </c>
      <c r="T2339" s="818">
        <v>0.5</v>
      </c>
      <c r="U2339" s="820">
        <v>1</v>
      </c>
    </row>
    <row r="2340" spans="1:21" ht="14.45" customHeight="1" x14ac:dyDescent="0.2">
      <c r="A2340" s="813">
        <v>12</v>
      </c>
      <c r="B2340" s="814" t="s">
        <v>1740</v>
      </c>
      <c r="C2340" s="814" t="s">
        <v>1748</v>
      </c>
      <c r="D2340" s="815" t="s">
        <v>4047</v>
      </c>
      <c r="E2340" s="816" t="s">
        <v>1781</v>
      </c>
      <c r="F2340" s="814" t="s">
        <v>1741</v>
      </c>
      <c r="G2340" s="814" t="s">
        <v>1796</v>
      </c>
      <c r="H2340" s="814" t="s">
        <v>329</v>
      </c>
      <c r="I2340" s="814" t="s">
        <v>1805</v>
      </c>
      <c r="J2340" s="814" t="s">
        <v>1272</v>
      </c>
      <c r="K2340" s="814" t="s">
        <v>1806</v>
      </c>
      <c r="L2340" s="817">
        <v>42.54</v>
      </c>
      <c r="M2340" s="817">
        <v>170.16</v>
      </c>
      <c r="N2340" s="814">
        <v>4</v>
      </c>
      <c r="O2340" s="818">
        <v>1.5</v>
      </c>
      <c r="P2340" s="817">
        <v>170.16</v>
      </c>
      <c r="Q2340" s="819">
        <v>1</v>
      </c>
      <c r="R2340" s="814">
        <v>4</v>
      </c>
      <c r="S2340" s="819">
        <v>1</v>
      </c>
      <c r="T2340" s="818">
        <v>1.5</v>
      </c>
      <c r="U2340" s="820">
        <v>1</v>
      </c>
    </row>
    <row r="2341" spans="1:21" ht="14.45" customHeight="1" x14ac:dyDescent="0.2">
      <c r="A2341" s="813">
        <v>12</v>
      </c>
      <c r="B2341" s="814" t="s">
        <v>1740</v>
      </c>
      <c r="C2341" s="814" t="s">
        <v>1748</v>
      </c>
      <c r="D2341" s="815" t="s">
        <v>4047</v>
      </c>
      <c r="E2341" s="816" t="s">
        <v>1781</v>
      </c>
      <c r="F2341" s="814" t="s">
        <v>1741</v>
      </c>
      <c r="G2341" s="814" t="s">
        <v>1796</v>
      </c>
      <c r="H2341" s="814" t="s">
        <v>329</v>
      </c>
      <c r="I2341" s="814" t="s">
        <v>1797</v>
      </c>
      <c r="J2341" s="814" t="s">
        <v>1798</v>
      </c>
      <c r="K2341" s="814" t="s">
        <v>1799</v>
      </c>
      <c r="L2341" s="817">
        <v>59.56</v>
      </c>
      <c r="M2341" s="817">
        <v>416.92</v>
      </c>
      <c r="N2341" s="814">
        <v>7</v>
      </c>
      <c r="O2341" s="818">
        <v>4</v>
      </c>
      <c r="P2341" s="817">
        <v>297.8</v>
      </c>
      <c r="Q2341" s="819">
        <v>0.7142857142857143</v>
      </c>
      <c r="R2341" s="814">
        <v>5</v>
      </c>
      <c r="S2341" s="819">
        <v>0.7142857142857143</v>
      </c>
      <c r="T2341" s="818">
        <v>3</v>
      </c>
      <c r="U2341" s="820">
        <v>0.75</v>
      </c>
    </row>
    <row r="2342" spans="1:21" ht="14.45" customHeight="1" x14ac:dyDescent="0.2">
      <c r="A2342" s="813">
        <v>12</v>
      </c>
      <c r="B2342" s="814" t="s">
        <v>1740</v>
      </c>
      <c r="C2342" s="814" t="s">
        <v>1748</v>
      </c>
      <c r="D2342" s="815" t="s">
        <v>4047</v>
      </c>
      <c r="E2342" s="816" t="s">
        <v>1781</v>
      </c>
      <c r="F2342" s="814" t="s">
        <v>1741</v>
      </c>
      <c r="G2342" s="814" t="s">
        <v>1796</v>
      </c>
      <c r="H2342" s="814" t="s">
        <v>329</v>
      </c>
      <c r="I2342" s="814" t="s">
        <v>2352</v>
      </c>
      <c r="J2342" s="814" t="s">
        <v>1798</v>
      </c>
      <c r="K2342" s="814" t="s">
        <v>1799</v>
      </c>
      <c r="L2342" s="817">
        <v>59.56</v>
      </c>
      <c r="M2342" s="817">
        <v>119.12</v>
      </c>
      <c r="N2342" s="814">
        <v>2</v>
      </c>
      <c r="O2342" s="818">
        <v>1.5</v>
      </c>
      <c r="P2342" s="817">
        <v>59.56</v>
      </c>
      <c r="Q2342" s="819">
        <v>0.5</v>
      </c>
      <c r="R2342" s="814">
        <v>1</v>
      </c>
      <c r="S2342" s="819">
        <v>0.5</v>
      </c>
      <c r="T2342" s="818">
        <v>0.5</v>
      </c>
      <c r="U2342" s="820">
        <v>0.33333333333333331</v>
      </c>
    </row>
    <row r="2343" spans="1:21" ht="14.45" customHeight="1" x14ac:dyDescent="0.2">
      <c r="A2343" s="813">
        <v>12</v>
      </c>
      <c r="B2343" s="814" t="s">
        <v>1740</v>
      </c>
      <c r="C2343" s="814" t="s">
        <v>1748</v>
      </c>
      <c r="D2343" s="815" t="s">
        <v>4047</v>
      </c>
      <c r="E2343" s="816" t="s">
        <v>1781</v>
      </c>
      <c r="F2343" s="814" t="s">
        <v>1741</v>
      </c>
      <c r="G2343" s="814" t="s">
        <v>2063</v>
      </c>
      <c r="H2343" s="814" t="s">
        <v>647</v>
      </c>
      <c r="I2343" s="814" t="s">
        <v>1553</v>
      </c>
      <c r="J2343" s="814" t="s">
        <v>819</v>
      </c>
      <c r="K2343" s="814" t="s">
        <v>1554</v>
      </c>
      <c r="L2343" s="817">
        <v>44.86</v>
      </c>
      <c r="M2343" s="817">
        <v>44.86</v>
      </c>
      <c r="N2343" s="814">
        <v>1</v>
      </c>
      <c r="O2343" s="818">
        <v>1</v>
      </c>
      <c r="P2343" s="817"/>
      <c r="Q2343" s="819">
        <v>0</v>
      </c>
      <c r="R2343" s="814"/>
      <c r="S2343" s="819">
        <v>0</v>
      </c>
      <c r="T2343" s="818"/>
      <c r="U2343" s="820">
        <v>0</v>
      </c>
    </row>
    <row r="2344" spans="1:21" ht="14.45" customHeight="1" x14ac:dyDescent="0.2">
      <c r="A2344" s="813">
        <v>12</v>
      </c>
      <c r="B2344" s="814" t="s">
        <v>1740</v>
      </c>
      <c r="C2344" s="814" t="s">
        <v>1748</v>
      </c>
      <c r="D2344" s="815" t="s">
        <v>4047</v>
      </c>
      <c r="E2344" s="816" t="s">
        <v>1781</v>
      </c>
      <c r="F2344" s="814" t="s">
        <v>1741</v>
      </c>
      <c r="G2344" s="814" t="s">
        <v>2063</v>
      </c>
      <c r="H2344" s="814" t="s">
        <v>647</v>
      </c>
      <c r="I2344" s="814" t="s">
        <v>2067</v>
      </c>
      <c r="J2344" s="814" t="s">
        <v>819</v>
      </c>
      <c r="K2344" s="814" t="s">
        <v>2068</v>
      </c>
      <c r="L2344" s="817">
        <v>134.61000000000001</v>
      </c>
      <c r="M2344" s="817">
        <v>134.61000000000001</v>
      </c>
      <c r="N2344" s="814">
        <v>1</v>
      </c>
      <c r="O2344" s="818">
        <v>1</v>
      </c>
      <c r="P2344" s="817">
        <v>134.61000000000001</v>
      </c>
      <c r="Q2344" s="819">
        <v>1</v>
      </c>
      <c r="R2344" s="814">
        <v>1</v>
      </c>
      <c r="S2344" s="819">
        <v>1</v>
      </c>
      <c r="T2344" s="818">
        <v>1</v>
      </c>
      <c r="U2344" s="820">
        <v>1</v>
      </c>
    </row>
    <row r="2345" spans="1:21" ht="14.45" customHeight="1" x14ac:dyDescent="0.2">
      <c r="A2345" s="813">
        <v>12</v>
      </c>
      <c r="B2345" s="814" t="s">
        <v>1740</v>
      </c>
      <c r="C2345" s="814" t="s">
        <v>1748</v>
      </c>
      <c r="D2345" s="815" t="s">
        <v>4047</v>
      </c>
      <c r="E2345" s="816" t="s">
        <v>1781</v>
      </c>
      <c r="F2345" s="814" t="s">
        <v>1741</v>
      </c>
      <c r="G2345" s="814" t="s">
        <v>1807</v>
      </c>
      <c r="H2345" s="814" t="s">
        <v>329</v>
      </c>
      <c r="I2345" s="814" t="s">
        <v>2072</v>
      </c>
      <c r="J2345" s="814" t="s">
        <v>2073</v>
      </c>
      <c r="K2345" s="814" t="s">
        <v>1810</v>
      </c>
      <c r="L2345" s="817">
        <v>659.9</v>
      </c>
      <c r="M2345" s="817">
        <v>659.9</v>
      </c>
      <c r="N2345" s="814">
        <v>1</v>
      </c>
      <c r="O2345" s="818">
        <v>1</v>
      </c>
      <c r="P2345" s="817">
        <v>659.9</v>
      </c>
      <c r="Q2345" s="819">
        <v>1</v>
      </c>
      <c r="R2345" s="814">
        <v>1</v>
      </c>
      <c r="S2345" s="819">
        <v>1</v>
      </c>
      <c r="T2345" s="818">
        <v>1</v>
      </c>
      <c r="U2345" s="820">
        <v>1</v>
      </c>
    </row>
    <row r="2346" spans="1:21" ht="14.45" customHeight="1" x14ac:dyDescent="0.2">
      <c r="A2346" s="813">
        <v>12</v>
      </c>
      <c r="B2346" s="814" t="s">
        <v>1740</v>
      </c>
      <c r="C2346" s="814" t="s">
        <v>1748</v>
      </c>
      <c r="D2346" s="815" t="s">
        <v>4047</v>
      </c>
      <c r="E2346" s="816" t="s">
        <v>1781</v>
      </c>
      <c r="F2346" s="814" t="s">
        <v>1741</v>
      </c>
      <c r="G2346" s="814" t="s">
        <v>1807</v>
      </c>
      <c r="H2346" s="814" t="s">
        <v>647</v>
      </c>
      <c r="I2346" s="814" t="s">
        <v>1808</v>
      </c>
      <c r="J2346" s="814" t="s">
        <v>1809</v>
      </c>
      <c r="K2346" s="814" t="s">
        <v>1810</v>
      </c>
      <c r="L2346" s="817">
        <v>659.9</v>
      </c>
      <c r="M2346" s="817">
        <v>659.9</v>
      </c>
      <c r="N2346" s="814">
        <v>1</v>
      </c>
      <c r="O2346" s="818">
        <v>1</v>
      </c>
      <c r="P2346" s="817"/>
      <c r="Q2346" s="819">
        <v>0</v>
      </c>
      <c r="R2346" s="814"/>
      <c r="S2346" s="819">
        <v>0</v>
      </c>
      <c r="T2346" s="818"/>
      <c r="U2346" s="820">
        <v>0</v>
      </c>
    </row>
    <row r="2347" spans="1:21" ht="14.45" customHeight="1" x14ac:dyDescent="0.2">
      <c r="A2347" s="813">
        <v>12</v>
      </c>
      <c r="B2347" s="814" t="s">
        <v>1740</v>
      </c>
      <c r="C2347" s="814" t="s">
        <v>1748</v>
      </c>
      <c r="D2347" s="815" t="s">
        <v>4047</v>
      </c>
      <c r="E2347" s="816" t="s">
        <v>1781</v>
      </c>
      <c r="F2347" s="814" t="s">
        <v>1741</v>
      </c>
      <c r="G2347" s="814" t="s">
        <v>3488</v>
      </c>
      <c r="H2347" s="814" t="s">
        <v>329</v>
      </c>
      <c r="I2347" s="814" t="s">
        <v>3489</v>
      </c>
      <c r="J2347" s="814" t="s">
        <v>3490</v>
      </c>
      <c r="K2347" s="814" t="s">
        <v>2003</v>
      </c>
      <c r="L2347" s="817">
        <v>44.86</v>
      </c>
      <c r="M2347" s="817">
        <v>89.72</v>
      </c>
      <c r="N2347" s="814">
        <v>2</v>
      </c>
      <c r="O2347" s="818">
        <v>1</v>
      </c>
      <c r="P2347" s="817">
        <v>89.72</v>
      </c>
      <c r="Q2347" s="819">
        <v>1</v>
      </c>
      <c r="R2347" s="814">
        <v>2</v>
      </c>
      <c r="S2347" s="819">
        <v>1</v>
      </c>
      <c r="T2347" s="818">
        <v>1</v>
      </c>
      <c r="U2347" s="820">
        <v>1</v>
      </c>
    </row>
    <row r="2348" spans="1:21" ht="14.45" customHeight="1" x14ac:dyDescent="0.2">
      <c r="A2348" s="813">
        <v>12</v>
      </c>
      <c r="B2348" s="814" t="s">
        <v>1740</v>
      </c>
      <c r="C2348" s="814" t="s">
        <v>1748</v>
      </c>
      <c r="D2348" s="815" t="s">
        <v>4047</v>
      </c>
      <c r="E2348" s="816" t="s">
        <v>1781</v>
      </c>
      <c r="F2348" s="814" t="s">
        <v>1741</v>
      </c>
      <c r="G2348" s="814" t="s">
        <v>2079</v>
      </c>
      <c r="H2348" s="814" t="s">
        <v>329</v>
      </c>
      <c r="I2348" s="814" t="s">
        <v>3496</v>
      </c>
      <c r="J2348" s="814" t="s">
        <v>2081</v>
      </c>
      <c r="K2348" s="814" t="s">
        <v>3497</v>
      </c>
      <c r="L2348" s="817">
        <v>224.69</v>
      </c>
      <c r="M2348" s="817">
        <v>224.69</v>
      </c>
      <c r="N2348" s="814">
        <v>1</v>
      </c>
      <c r="O2348" s="818">
        <v>0.5</v>
      </c>
      <c r="P2348" s="817"/>
      <c r="Q2348" s="819">
        <v>0</v>
      </c>
      <c r="R2348" s="814"/>
      <c r="S2348" s="819">
        <v>0</v>
      </c>
      <c r="T2348" s="818"/>
      <c r="U2348" s="820">
        <v>0</v>
      </c>
    </row>
    <row r="2349" spans="1:21" ht="14.45" customHeight="1" x14ac:dyDescent="0.2">
      <c r="A2349" s="813">
        <v>12</v>
      </c>
      <c r="B2349" s="814" t="s">
        <v>1740</v>
      </c>
      <c r="C2349" s="814" t="s">
        <v>1748</v>
      </c>
      <c r="D2349" s="815" t="s">
        <v>4047</v>
      </c>
      <c r="E2349" s="816" t="s">
        <v>1781</v>
      </c>
      <c r="F2349" s="814" t="s">
        <v>1741</v>
      </c>
      <c r="G2349" s="814" t="s">
        <v>3703</v>
      </c>
      <c r="H2349" s="814" t="s">
        <v>329</v>
      </c>
      <c r="I2349" s="814" t="s">
        <v>3868</v>
      </c>
      <c r="J2349" s="814" t="s">
        <v>3705</v>
      </c>
      <c r="K2349" s="814" t="s">
        <v>3869</v>
      </c>
      <c r="L2349" s="817">
        <v>544.38</v>
      </c>
      <c r="M2349" s="817">
        <v>544.38</v>
      </c>
      <c r="N2349" s="814">
        <v>1</v>
      </c>
      <c r="O2349" s="818">
        <v>0.5</v>
      </c>
      <c r="P2349" s="817">
        <v>544.38</v>
      </c>
      <c r="Q2349" s="819">
        <v>1</v>
      </c>
      <c r="R2349" s="814">
        <v>1</v>
      </c>
      <c r="S2349" s="819">
        <v>1</v>
      </c>
      <c r="T2349" s="818">
        <v>0.5</v>
      </c>
      <c r="U2349" s="820">
        <v>1</v>
      </c>
    </row>
    <row r="2350" spans="1:21" ht="14.45" customHeight="1" x14ac:dyDescent="0.2">
      <c r="A2350" s="813">
        <v>12</v>
      </c>
      <c r="B2350" s="814" t="s">
        <v>1740</v>
      </c>
      <c r="C2350" s="814" t="s">
        <v>1748</v>
      </c>
      <c r="D2350" s="815" t="s">
        <v>4047</v>
      </c>
      <c r="E2350" s="816" t="s">
        <v>1781</v>
      </c>
      <c r="F2350" s="814" t="s">
        <v>1741</v>
      </c>
      <c r="G2350" s="814" t="s">
        <v>1800</v>
      </c>
      <c r="H2350" s="814" t="s">
        <v>647</v>
      </c>
      <c r="I2350" s="814" t="s">
        <v>1591</v>
      </c>
      <c r="J2350" s="814" t="s">
        <v>1213</v>
      </c>
      <c r="K2350" s="814" t="s">
        <v>1592</v>
      </c>
      <c r="L2350" s="817">
        <v>154.36000000000001</v>
      </c>
      <c r="M2350" s="817">
        <v>771.80000000000007</v>
      </c>
      <c r="N2350" s="814">
        <v>5</v>
      </c>
      <c r="O2350" s="818">
        <v>2.5</v>
      </c>
      <c r="P2350" s="817">
        <v>771.80000000000007</v>
      </c>
      <c r="Q2350" s="819">
        <v>1</v>
      </c>
      <c r="R2350" s="814">
        <v>5</v>
      </c>
      <c r="S2350" s="819">
        <v>1</v>
      </c>
      <c r="T2350" s="818">
        <v>2.5</v>
      </c>
      <c r="U2350" s="820">
        <v>1</v>
      </c>
    </row>
    <row r="2351" spans="1:21" ht="14.45" customHeight="1" x14ac:dyDescent="0.2">
      <c r="A2351" s="813">
        <v>12</v>
      </c>
      <c r="B2351" s="814" t="s">
        <v>1740</v>
      </c>
      <c r="C2351" s="814" t="s">
        <v>1748</v>
      </c>
      <c r="D2351" s="815" t="s">
        <v>4047</v>
      </c>
      <c r="E2351" s="816" t="s">
        <v>1781</v>
      </c>
      <c r="F2351" s="814" t="s">
        <v>1741</v>
      </c>
      <c r="G2351" s="814" t="s">
        <v>2115</v>
      </c>
      <c r="H2351" s="814" t="s">
        <v>647</v>
      </c>
      <c r="I2351" s="814" t="s">
        <v>1574</v>
      </c>
      <c r="J2351" s="814" t="s">
        <v>1572</v>
      </c>
      <c r="K2351" s="814" t="s">
        <v>1575</v>
      </c>
      <c r="L2351" s="817">
        <v>84.18</v>
      </c>
      <c r="M2351" s="817">
        <v>84.18</v>
      </c>
      <c r="N2351" s="814">
        <v>1</v>
      </c>
      <c r="O2351" s="818">
        <v>0.5</v>
      </c>
      <c r="P2351" s="817">
        <v>84.18</v>
      </c>
      <c r="Q2351" s="819">
        <v>1</v>
      </c>
      <c r="R2351" s="814">
        <v>1</v>
      </c>
      <c r="S2351" s="819">
        <v>1</v>
      </c>
      <c r="T2351" s="818">
        <v>0.5</v>
      </c>
      <c r="U2351" s="820">
        <v>1</v>
      </c>
    </row>
    <row r="2352" spans="1:21" ht="14.45" customHeight="1" x14ac:dyDescent="0.2">
      <c r="A2352" s="813">
        <v>12</v>
      </c>
      <c r="B2352" s="814" t="s">
        <v>1740</v>
      </c>
      <c r="C2352" s="814" t="s">
        <v>1748</v>
      </c>
      <c r="D2352" s="815" t="s">
        <v>4047</v>
      </c>
      <c r="E2352" s="816" t="s">
        <v>1781</v>
      </c>
      <c r="F2352" s="814" t="s">
        <v>1741</v>
      </c>
      <c r="G2352" s="814" t="s">
        <v>3401</v>
      </c>
      <c r="H2352" s="814" t="s">
        <v>329</v>
      </c>
      <c r="I2352" s="814" t="s">
        <v>3734</v>
      </c>
      <c r="J2352" s="814" t="s">
        <v>3735</v>
      </c>
      <c r="K2352" s="814" t="s">
        <v>3736</v>
      </c>
      <c r="L2352" s="817">
        <v>0</v>
      </c>
      <c r="M2352" s="817">
        <v>0</v>
      </c>
      <c r="N2352" s="814">
        <v>1</v>
      </c>
      <c r="O2352" s="818">
        <v>1</v>
      </c>
      <c r="P2352" s="817"/>
      <c r="Q2352" s="819"/>
      <c r="R2352" s="814"/>
      <c r="S2352" s="819">
        <v>0</v>
      </c>
      <c r="T2352" s="818"/>
      <c r="U2352" s="820">
        <v>0</v>
      </c>
    </row>
    <row r="2353" spans="1:21" ht="14.45" customHeight="1" x14ac:dyDescent="0.2">
      <c r="A2353" s="813">
        <v>12</v>
      </c>
      <c r="B2353" s="814" t="s">
        <v>1740</v>
      </c>
      <c r="C2353" s="814" t="s">
        <v>1748</v>
      </c>
      <c r="D2353" s="815" t="s">
        <v>4047</v>
      </c>
      <c r="E2353" s="816" t="s">
        <v>1781</v>
      </c>
      <c r="F2353" s="814" t="s">
        <v>1741</v>
      </c>
      <c r="G2353" s="814" t="s">
        <v>2118</v>
      </c>
      <c r="H2353" s="814" t="s">
        <v>329</v>
      </c>
      <c r="I2353" s="814" t="s">
        <v>2119</v>
      </c>
      <c r="J2353" s="814" t="s">
        <v>2120</v>
      </c>
      <c r="K2353" s="814" t="s">
        <v>2121</v>
      </c>
      <c r="L2353" s="817">
        <v>121.92</v>
      </c>
      <c r="M2353" s="817">
        <v>365.76</v>
      </c>
      <c r="N2353" s="814">
        <v>3</v>
      </c>
      <c r="O2353" s="818">
        <v>0.5</v>
      </c>
      <c r="P2353" s="817">
        <v>365.76</v>
      </c>
      <c r="Q2353" s="819">
        <v>1</v>
      </c>
      <c r="R2353" s="814">
        <v>3</v>
      </c>
      <c r="S2353" s="819">
        <v>1</v>
      </c>
      <c r="T2353" s="818">
        <v>0.5</v>
      </c>
      <c r="U2353" s="820">
        <v>1</v>
      </c>
    </row>
    <row r="2354" spans="1:21" ht="14.45" customHeight="1" x14ac:dyDescent="0.2">
      <c r="A2354" s="813">
        <v>12</v>
      </c>
      <c r="B2354" s="814" t="s">
        <v>1740</v>
      </c>
      <c r="C2354" s="814" t="s">
        <v>1748</v>
      </c>
      <c r="D2354" s="815" t="s">
        <v>4047</v>
      </c>
      <c r="E2354" s="816" t="s">
        <v>1781</v>
      </c>
      <c r="F2354" s="814" t="s">
        <v>1742</v>
      </c>
      <c r="G2354" s="814" t="s">
        <v>2128</v>
      </c>
      <c r="H2354" s="814" t="s">
        <v>329</v>
      </c>
      <c r="I2354" s="814" t="s">
        <v>3902</v>
      </c>
      <c r="J2354" s="814" t="s">
        <v>2016</v>
      </c>
      <c r="K2354" s="814"/>
      <c r="L2354" s="817">
        <v>0</v>
      </c>
      <c r="M2354" s="817">
        <v>0</v>
      </c>
      <c r="N2354" s="814">
        <v>1</v>
      </c>
      <c r="O2354" s="818">
        <v>1</v>
      </c>
      <c r="P2354" s="817">
        <v>0</v>
      </c>
      <c r="Q2354" s="819"/>
      <c r="R2354" s="814">
        <v>1</v>
      </c>
      <c r="S2354" s="819">
        <v>1</v>
      </c>
      <c r="T2354" s="818">
        <v>1</v>
      </c>
      <c r="U2354" s="820">
        <v>1</v>
      </c>
    </row>
    <row r="2355" spans="1:21" ht="14.45" customHeight="1" x14ac:dyDescent="0.2">
      <c r="A2355" s="813">
        <v>12</v>
      </c>
      <c r="B2355" s="814" t="s">
        <v>1740</v>
      </c>
      <c r="C2355" s="814" t="s">
        <v>1748</v>
      </c>
      <c r="D2355" s="815" t="s">
        <v>4047</v>
      </c>
      <c r="E2355" s="816" t="s">
        <v>1783</v>
      </c>
      <c r="F2355" s="814" t="s">
        <v>1741</v>
      </c>
      <c r="G2355" s="814" t="s">
        <v>1822</v>
      </c>
      <c r="H2355" s="814" t="s">
        <v>329</v>
      </c>
      <c r="I2355" s="814" t="s">
        <v>1889</v>
      </c>
      <c r="J2355" s="814" t="s">
        <v>1602</v>
      </c>
      <c r="K2355" s="814" t="s">
        <v>1890</v>
      </c>
      <c r="L2355" s="817">
        <v>235.78</v>
      </c>
      <c r="M2355" s="817">
        <v>235.78</v>
      </c>
      <c r="N2355" s="814">
        <v>1</v>
      </c>
      <c r="O2355" s="818">
        <v>1</v>
      </c>
      <c r="P2355" s="817">
        <v>235.78</v>
      </c>
      <c r="Q2355" s="819">
        <v>1</v>
      </c>
      <c r="R2355" s="814">
        <v>1</v>
      </c>
      <c r="S2355" s="819">
        <v>1</v>
      </c>
      <c r="T2355" s="818">
        <v>1</v>
      </c>
      <c r="U2355" s="820">
        <v>1</v>
      </c>
    </row>
    <row r="2356" spans="1:21" ht="14.45" customHeight="1" x14ac:dyDescent="0.2">
      <c r="A2356" s="813">
        <v>12</v>
      </c>
      <c r="B2356" s="814" t="s">
        <v>1740</v>
      </c>
      <c r="C2356" s="814" t="s">
        <v>1748</v>
      </c>
      <c r="D2356" s="815" t="s">
        <v>4047</v>
      </c>
      <c r="E2356" s="816" t="s">
        <v>1783</v>
      </c>
      <c r="F2356" s="814" t="s">
        <v>1741</v>
      </c>
      <c r="G2356" s="814" t="s">
        <v>1839</v>
      </c>
      <c r="H2356" s="814" t="s">
        <v>647</v>
      </c>
      <c r="I2356" s="814" t="s">
        <v>1650</v>
      </c>
      <c r="J2356" s="814" t="s">
        <v>1651</v>
      </c>
      <c r="K2356" s="814" t="s">
        <v>1652</v>
      </c>
      <c r="L2356" s="817">
        <v>1392.47</v>
      </c>
      <c r="M2356" s="817">
        <v>1392.47</v>
      </c>
      <c r="N2356" s="814">
        <v>1</v>
      </c>
      <c r="O2356" s="818">
        <v>1</v>
      </c>
      <c r="P2356" s="817"/>
      <c r="Q2356" s="819">
        <v>0</v>
      </c>
      <c r="R2356" s="814"/>
      <c r="S2356" s="819">
        <v>0</v>
      </c>
      <c r="T2356" s="818"/>
      <c r="U2356" s="820">
        <v>0</v>
      </c>
    </row>
    <row r="2357" spans="1:21" ht="14.45" customHeight="1" x14ac:dyDescent="0.2">
      <c r="A2357" s="813">
        <v>12</v>
      </c>
      <c r="B2357" s="814" t="s">
        <v>1740</v>
      </c>
      <c r="C2357" s="814" t="s">
        <v>1748</v>
      </c>
      <c r="D2357" s="815" t="s">
        <v>4047</v>
      </c>
      <c r="E2357" s="816" t="s">
        <v>1783</v>
      </c>
      <c r="F2357" s="814" t="s">
        <v>1741</v>
      </c>
      <c r="G2357" s="814" t="s">
        <v>1977</v>
      </c>
      <c r="H2357" s="814" t="s">
        <v>329</v>
      </c>
      <c r="I2357" s="814" t="s">
        <v>1980</v>
      </c>
      <c r="J2357" s="814" t="s">
        <v>1979</v>
      </c>
      <c r="K2357" s="814" t="s">
        <v>1981</v>
      </c>
      <c r="L2357" s="817">
        <v>35.25</v>
      </c>
      <c r="M2357" s="817">
        <v>35.25</v>
      </c>
      <c r="N2357" s="814">
        <v>1</v>
      </c>
      <c r="O2357" s="818">
        <v>0.5</v>
      </c>
      <c r="P2357" s="817">
        <v>35.25</v>
      </c>
      <c r="Q2357" s="819">
        <v>1</v>
      </c>
      <c r="R2357" s="814">
        <v>1</v>
      </c>
      <c r="S2357" s="819">
        <v>1</v>
      </c>
      <c r="T2357" s="818">
        <v>0.5</v>
      </c>
      <c r="U2357" s="820">
        <v>1</v>
      </c>
    </row>
    <row r="2358" spans="1:21" ht="14.45" customHeight="1" x14ac:dyDescent="0.2">
      <c r="A2358" s="813">
        <v>12</v>
      </c>
      <c r="B2358" s="814" t="s">
        <v>1740</v>
      </c>
      <c r="C2358" s="814" t="s">
        <v>1748</v>
      </c>
      <c r="D2358" s="815" t="s">
        <v>4047</v>
      </c>
      <c r="E2358" s="816" t="s">
        <v>1783</v>
      </c>
      <c r="F2358" s="814" t="s">
        <v>1741</v>
      </c>
      <c r="G2358" s="814" t="s">
        <v>1832</v>
      </c>
      <c r="H2358" s="814" t="s">
        <v>329</v>
      </c>
      <c r="I2358" s="814" t="s">
        <v>1833</v>
      </c>
      <c r="J2358" s="814" t="s">
        <v>652</v>
      </c>
      <c r="K2358" s="814" t="s">
        <v>1834</v>
      </c>
      <c r="L2358" s="817">
        <v>127.91</v>
      </c>
      <c r="M2358" s="817">
        <v>511.64</v>
      </c>
      <c r="N2358" s="814">
        <v>4</v>
      </c>
      <c r="O2358" s="818">
        <v>3</v>
      </c>
      <c r="P2358" s="817">
        <v>383.73</v>
      </c>
      <c r="Q2358" s="819">
        <v>0.75000000000000011</v>
      </c>
      <c r="R2358" s="814">
        <v>3</v>
      </c>
      <c r="S2358" s="819">
        <v>0.75</v>
      </c>
      <c r="T2358" s="818">
        <v>2</v>
      </c>
      <c r="U2358" s="820">
        <v>0.66666666666666663</v>
      </c>
    </row>
    <row r="2359" spans="1:21" ht="14.45" customHeight="1" x14ac:dyDescent="0.2">
      <c r="A2359" s="813">
        <v>12</v>
      </c>
      <c r="B2359" s="814" t="s">
        <v>1740</v>
      </c>
      <c r="C2359" s="814" t="s">
        <v>1748</v>
      </c>
      <c r="D2359" s="815" t="s">
        <v>4047</v>
      </c>
      <c r="E2359" s="816" t="s">
        <v>1783</v>
      </c>
      <c r="F2359" s="814" t="s">
        <v>1741</v>
      </c>
      <c r="G2359" s="814" t="s">
        <v>1792</v>
      </c>
      <c r="H2359" s="814" t="s">
        <v>329</v>
      </c>
      <c r="I2359" s="814" t="s">
        <v>2012</v>
      </c>
      <c r="J2359" s="814" t="s">
        <v>2013</v>
      </c>
      <c r="K2359" s="814" t="s">
        <v>2014</v>
      </c>
      <c r="L2359" s="817">
        <v>290.08</v>
      </c>
      <c r="M2359" s="817">
        <v>290.08</v>
      </c>
      <c r="N2359" s="814">
        <v>1</v>
      </c>
      <c r="O2359" s="818">
        <v>1</v>
      </c>
      <c r="P2359" s="817"/>
      <c r="Q2359" s="819">
        <v>0</v>
      </c>
      <c r="R2359" s="814"/>
      <c r="S2359" s="819">
        <v>0</v>
      </c>
      <c r="T2359" s="818"/>
      <c r="U2359" s="820">
        <v>0</v>
      </c>
    </row>
    <row r="2360" spans="1:21" ht="14.45" customHeight="1" x14ac:dyDescent="0.2">
      <c r="A2360" s="813">
        <v>12</v>
      </c>
      <c r="B2360" s="814" t="s">
        <v>1740</v>
      </c>
      <c r="C2360" s="814" t="s">
        <v>1748</v>
      </c>
      <c r="D2360" s="815" t="s">
        <v>4047</v>
      </c>
      <c r="E2360" s="816" t="s">
        <v>1783</v>
      </c>
      <c r="F2360" s="814" t="s">
        <v>1741</v>
      </c>
      <c r="G2360" s="814" t="s">
        <v>2023</v>
      </c>
      <c r="H2360" s="814" t="s">
        <v>329</v>
      </c>
      <c r="I2360" s="814" t="s">
        <v>2024</v>
      </c>
      <c r="J2360" s="814" t="s">
        <v>2025</v>
      </c>
      <c r="K2360" s="814" t="s">
        <v>2026</v>
      </c>
      <c r="L2360" s="817">
        <v>308.69</v>
      </c>
      <c r="M2360" s="817">
        <v>1234.76</v>
      </c>
      <c r="N2360" s="814">
        <v>4</v>
      </c>
      <c r="O2360" s="818">
        <v>3.5</v>
      </c>
      <c r="P2360" s="817">
        <v>1234.76</v>
      </c>
      <c r="Q2360" s="819">
        <v>1</v>
      </c>
      <c r="R2360" s="814">
        <v>4</v>
      </c>
      <c r="S2360" s="819">
        <v>1</v>
      </c>
      <c r="T2360" s="818">
        <v>3.5</v>
      </c>
      <c r="U2360" s="820">
        <v>1</v>
      </c>
    </row>
    <row r="2361" spans="1:21" ht="14.45" customHeight="1" x14ac:dyDescent="0.2">
      <c r="A2361" s="813">
        <v>12</v>
      </c>
      <c r="B2361" s="814" t="s">
        <v>1740</v>
      </c>
      <c r="C2361" s="814" t="s">
        <v>1748</v>
      </c>
      <c r="D2361" s="815" t="s">
        <v>4047</v>
      </c>
      <c r="E2361" s="816" t="s">
        <v>1783</v>
      </c>
      <c r="F2361" s="814" t="s">
        <v>1741</v>
      </c>
      <c r="G2361" s="814" t="s">
        <v>1796</v>
      </c>
      <c r="H2361" s="814" t="s">
        <v>329</v>
      </c>
      <c r="I2361" s="814" t="s">
        <v>2055</v>
      </c>
      <c r="J2361" s="814" t="s">
        <v>2056</v>
      </c>
      <c r="K2361" s="814" t="s">
        <v>2057</v>
      </c>
      <c r="L2361" s="817">
        <v>33.44</v>
      </c>
      <c r="M2361" s="817">
        <v>167.2</v>
      </c>
      <c r="N2361" s="814">
        <v>5</v>
      </c>
      <c r="O2361" s="818">
        <v>5</v>
      </c>
      <c r="P2361" s="817">
        <v>167.2</v>
      </c>
      <c r="Q2361" s="819">
        <v>1</v>
      </c>
      <c r="R2361" s="814">
        <v>5</v>
      </c>
      <c r="S2361" s="819">
        <v>1</v>
      </c>
      <c r="T2361" s="818">
        <v>5</v>
      </c>
      <c r="U2361" s="820">
        <v>1</v>
      </c>
    </row>
    <row r="2362" spans="1:21" ht="14.45" customHeight="1" x14ac:dyDescent="0.2">
      <c r="A2362" s="813">
        <v>12</v>
      </c>
      <c r="B2362" s="814" t="s">
        <v>1740</v>
      </c>
      <c r="C2362" s="814" t="s">
        <v>1748</v>
      </c>
      <c r="D2362" s="815" t="s">
        <v>4047</v>
      </c>
      <c r="E2362" s="816" t="s">
        <v>1783</v>
      </c>
      <c r="F2362" s="814" t="s">
        <v>1741</v>
      </c>
      <c r="G2362" s="814" t="s">
        <v>1796</v>
      </c>
      <c r="H2362" s="814" t="s">
        <v>329</v>
      </c>
      <c r="I2362" s="814" t="s">
        <v>2740</v>
      </c>
      <c r="J2362" s="814" t="s">
        <v>2056</v>
      </c>
      <c r="K2362" s="814" t="s">
        <v>2741</v>
      </c>
      <c r="L2362" s="817">
        <v>66.88</v>
      </c>
      <c r="M2362" s="817">
        <v>468.15999999999997</v>
      </c>
      <c r="N2362" s="814">
        <v>7</v>
      </c>
      <c r="O2362" s="818">
        <v>6.5</v>
      </c>
      <c r="P2362" s="817">
        <v>334.4</v>
      </c>
      <c r="Q2362" s="819">
        <v>0.7142857142857143</v>
      </c>
      <c r="R2362" s="814">
        <v>5</v>
      </c>
      <c r="S2362" s="819">
        <v>0.7142857142857143</v>
      </c>
      <c r="T2362" s="818">
        <v>4.5</v>
      </c>
      <c r="U2362" s="820">
        <v>0.69230769230769229</v>
      </c>
    </row>
    <row r="2363" spans="1:21" ht="14.45" customHeight="1" x14ac:dyDescent="0.2">
      <c r="A2363" s="813">
        <v>12</v>
      </c>
      <c r="B2363" s="814" t="s">
        <v>1740</v>
      </c>
      <c r="C2363" s="814" t="s">
        <v>1748</v>
      </c>
      <c r="D2363" s="815" t="s">
        <v>4047</v>
      </c>
      <c r="E2363" s="816" t="s">
        <v>1783</v>
      </c>
      <c r="F2363" s="814" t="s">
        <v>1741</v>
      </c>
      <c r="G2363" s="814" t="s">
        <v>2099</v>
      </c>
      <c r="H2363" s="814" t="s">
        <v>329</v>
      </c>
      <c r="I2363" s="814" t="s">
        <v>2100</v>
      </c>
      <c r="J2363" s="814" t="s">
        <v>2101</v>
      </c>
      <c r="K2363" s="814" t="s">
        <v>2102</v>
      </c>
      <c r="L2363" s="817">
        <v>0</v>
      </c>
      <c r="M2363" s="817">
        <v>0</v>
      </c>
      <c r="N2363" s="814">
        <v>1</v>
      </c>
      <c r="O2363" s="818">
        <v>0.5</v>
      </c>
      <c r="P2363" s="817">
        <v>0</v>
      </c>
      <c r="Q2363" s="819"/>
      <c r="R2363" s="814">
        <v>1</v>
      </c>
      <c r="S2363" s="819">
        <v>1</v>
      </c>
      <c r="T2363" s="818">
        <v>0.5</v>
      </c>
      <c r="U2363" s="820">
        <v>1</v>
      </c>
    </row>
    <row r="2364" spans="1:21" ht="14.45" customHeight="1" x14ac:dyDescent="0.2">
      <c r="A2364" s="813">
        <v>12</v>
      </c>
      <c r="B2364" s="814" t="s">
        <v>1740</v>
      </c>
      <c r="C2364" s="814" t="s">
        <v>1748</v>
      </c>
      <c r="D2364" s="815" t="s">
        <v>4047</v>
      </c>
      <c r="E2364" s="816" t="s">
        <v>1783</v>
      </c>
      <c r="F2364" s="814" t="s">
        <v>1743</v>
      </c>
      <c r="G2364" s="814" t="s">
        <v>1787</v>
      </c>
      <c r="H2364" s="814" t="s">
        <v>329</v>
      </c>
      <c r="I2364" s="814" t="s">
        <v>1816</v>
      </c>
      <c r="J2364" s="814" t="s">
        <v>1817</v>
      </c>
      <c r="K2364" s="814" t="s">
        <v>1818</v>
      </c>
      <c r="L2364" s="817">
        <v>494.5</v>
      </c>
      <c r="M2364" s="817">
        <v>1978</v>
      </c>
      <c r="N2364" s="814">
        <v>4</v>
      </c>
      <c r="O2364" s="818">
        <v>1</v>
      </c>
      <c r="P2364" s="817"/>
      <c r="Q2364" s="819">
        <v>0</v>
      </c>
      <c r="R2364" s="814"/>
      <c r="S2364" s="819">
        <v>0</v>
      </c>
      <c r="T2364" s="818"/>
      <c r="U2364" s="820">
        <v>0</v>
      </c>
    </row>
    <row r="2365" spans="1:21" ht="14.45" customHeight="1" x14ac:dyDescent="0.2">
      <c r="A2365" s="813">
        <v>12</v>
      </c>
      <c r="B2365" s="814" t="s">
        <v>1740</v>
      </c>
      <c r="C2365" s="814" t="s">
        <v>1748</v>
      </c>
      <c r="D2365" s="815" t="s">
        <v>4047</v>
      </c>
      <c r="E2365" s="816" t="s">
        <v>1774</v>
      </c>
      <c r="F2365" s="814" t="s">
        <v>1741</v>
      </c>
      <c r="G2365" s="814" t="s">
        <v>1822</v>
      </c>
      <c r="H2365" s="814" t="s">
        <v>329</v>
      </c>
      <c r="I2365" s="814" t="s">
        <v>1889</v>
      </c>
      <c r="J2365" s="814" t="s">
        <v>1602</v>
      </c>
      <c r="K2365" s="814" t="s">
        <v>1890</v>
      </c>
      <c r="L2365" s="817">
        <v>235.78</v>
      </c>
      <c r="M2365" s="817">
        <v>235.78</v>
      </c>
      <c r="N2365" s="814">
        <v>1</v>
      </c>
      <c r="O2365" s="818">
        <v>1</v>
      </c>
      <c r="P2365" s="817">
        <v>235.78</v>
      </c>
      <c r="Q2365" s="819">
        <v>1</v>
      </c>
      <c r="R2365" s="814">
        <v>1</v>
      </c>
      <c r="S2365" s="819">
        <v>1</v>
      </c>
      <c r="T2365" s="818">
        <v>1</v>
      </c>
      <c r="U2365" s="820">
        <v>1</v>
      </c>
    </row>
    <row r="2366" spans="1:21" ht="14.45" customHeight="1" x14ac:dyDescent="0.2">
      <c r="A2366" s="813">
        <v>12</v>
      </c>
      <c r="B2366" s="814" t="s">
        <v>1740</v>
      </c>
      <c r="C2366" s="814" t="s">
        <v>1748</v>
      </c>
      <c r="D2366" s="815" t="s">
        <v>4047</v>
      </c>
      <c r="E2366" s="816" t="s">
        <v>1774</v>
      </c>
      <c r="F2366" s="814" t="s">
        <v>1741</v>
      </c>
      <c r="G2366" s="814" t="s">
        <v>1840</v>
      </c>
      <c r="H2366" s="814" t="s">
        <v>329</v>
      </c>
      <c r="I2366" s="814" t="s">
        <v>1953</v>
      </c>
      <c r="J2366" s="814" t="s">
        <v>1842</v>
      </c>
      <c r="K2366" s="814" t="s">
        <v>1954</v>
      </c>
      <c r="L2366" s="817">
        <v>45.89</v>
      </c>
      <c r="M2366" s="817">
        <v>45.89</v>
      </c>
      <c r="N2366" s="814">
        <v>1</v>
      </c>
      <c r="O2366" s="818">
        <v>0.5</v>
      </c>
      <c r="P2366" s="817"/>
      <c r="Q2366" s="819">
        <v>0</v>
      </c>
      <c r="R2366" s="814"/>
      <c r="S2366" s="819">
        <v>0</v>
      </c>
      <c r="T2366" s="818"/>
      <c r="U2366" s="820">
        <v>0</v>
      </c>
    </row>
    <row r="2367" spans="1:21" ht="14.45" customHeight="1" x14ac:dyDescent="0.2">
      <c r="A2367" s="813">
        <v>12</v>
      </c>
      <c r="B2367" s="814" t="s">
        <v>1740</v>
      </c>
      <c r="C2367" s="814" t="s">
        <v>1748</v>
      </c>
      <c r="D2367" s="815" t="s">
        <v>4047</v>
      </c>
      <c r="E2367" s="816" t="s">
        <v>1774</v>
      </c>
      <c r="F2367" s="814" t="s">
        <v>1741</v>
      </c>
      <c r="G2367" s="814" t="s">
        <v>1832</v>
      </c>
      <c r="H2367" s="814" t="s">
        <v>329</v>
      </c>
      <c r="I2367" s="814" t="s">
        <v>1833</v>
      </c>
      <c r="J2367" s="814" t="s">
        <v>652</v>
      </c>
      <c r="K2367" s="814" t="s">
        <v>1834</v>
      </c>
      <c r="L2367" s="817">
        <v>127.91</v>
      </c>
      <c r="M2367" s="817">
        <v>255.82</v>
      </c>
      <c r="N2367" s="814">
        <v>2</v>
      </c>
      <c r="O2367" s="818">
        <v>1.5</v>
      </c>
      <c r="P2367" s="817">
        <v>127.91</v>
      </c>
      <c r="Q2367" s="819">
        <v>0.5</v>
      </c>
      <c r="R2367" s="814">
        <v>1</v>
      </c>
      <c r="S2367" s="819">
        <v>0.5</v>
      </c>
      <c r="T2367" s="818">
        <v>1</v>
      </c>
      <c r="U2367" s="820">
        <v>0.66666666666666663</v>
      </c>
    </row>
    <row r="2368" spans="1:21" ht="14.45" customHeight="1" x14ac:dyDescent="0.2">
      <c r="A2368" s="813">
        <v>12</v>
      </c>
      <c r="B2368" s="814" t="s">
        <v>1740</v>
      </c>
      <c r="C2368" s="814" t="s">
        <v>1748</v>
      </c>
      <c r="D2368" s="815" t="s">
        <v>4047</v>
      </c>
      <c r="E2368" s="816" t="s">
        <v>1774</v>
      </c>
      <c r="F2368" s="814" t="s">
        <v>1741</v>
      </c>
      <c r="G2368" s="814" t="s">
        <v>2047</v>
      </c>
      <c r="H2368" s="814" t="s">
        <v>329</v>
      </c>
      <c r="I2368" s="814" t="s">
        <v>2050</v>
      </c>
      <c r="J2368" s="814" t="s">
        <v>2049</v>
      </c>
      <c r="K2368" s="814" t="s">
        <v>2051</v>
      </c>
      <c r="L2368" s="817">
        <v>2071.9899999999998</v>
      </c>
      <c r="M2368" s="817">
        <v>2071.9899999999998</v>
      </c>
      <c r="N2368" s="814">
        <v>1</v>
      </c>
      <c r="O2368" s="818">
        <v>1</v>
      </c>
      <c r="P2368" s="817">
        <v>2071.9899999999998</v>
      </c>
      <c r="Q2368" s="819">
        <v>1</v>
      </c>
      <c r="R2368" s="814">
        <v>1</v>
      </c>
      <c r="S2368" s="819">
        <v>1</v>
      </c>
      <c r="T2368" s="818">
        <v>1</v>
      </c>
      <c r="U2368" s="820">
        <v>1</v>
      </c>
    </row>
    <row r="2369" spans="1:21" ht="14.45" customHeight="1" x14ac:dyDescent="0.2">
      <c r="A2369" s="813">
        <v>12</v>
      </c>
      <c r="B2369" s="814" t="s">
        <v>1740</v>
      </c>
      <c r="C2369" s="814" t="s">
        <v>1748</v>
      </c>
      <c r="D2369" s="815" t="s">
        <v>4047</v>
      </c>
      <c r="E2369" s="816" t="s">
        <v>1774</v>
      </c>
      <c r="F2369" s="814" t="s">
        <v>1741</v>
      </c>
      <c r="G2369" s="814" t="s">
        <v>1796</v>
      </c>
      <c r="H2369" s="814" t="s">
        <v>329</v>
      </c>
      <c r="I2369" s="814" t="s">
        <v>2055</v>
      </c>
      <c r="J2369" s="814" t="s">
        <v>2056</v>
      </c>
      <c r="K2369" s="814" t="s">
        <v>2057</v>
      </c>
      <c r="L2369" s="817">
        <v>33.44</v>
      </c>
      <c r="M2369" s="817">
        <v>66.88</v>
      </c>
      <c r="N2369" s="814">
        <v>2</v>
      </c>
      <c r="O2369" s="818">
        <v>2</v>
      </c>
      <c r="P2369" s="817">
        <v>33.44</v>
      </c>
      <c r="Q2369" s="819">
        <v>0.5</v>
      </c>
      <c r="R2369" s="814">
        <v>1</v>
      </c>
      <c r="S2369" s="819">
        <v>0.5</v>
      </c>
      <c r="T2369" s="818">
        <v>1</v>
      </c>
      <c r="U2369" s="820">
        <v>0.5</v>
      </c>
    </row>
    <row r="2370" spans="1:21" ht="14.45" customHeight="1" x14ac:dyDescent="0.2">
      <c r="A2370" s="813">
        <v>12</v>
      </c>
      <c r="B2370" s="814" t="s">
        <v>1740</v>
      </c>
      <c r="C2370" s="814" t="s">
        <v>1748</v>
      </c>
      <c r="D2370" s="815" t="s">
        <v>4047</v>
      </c>
      <c r="E2370" s="816" t="s">
        <v>1774</v>
      </c>
      <c r="F2370" s="814" t="s">
        <v>1741</v>
      </c>
      <c r="G2370" s="814" t="s">
        <v>2063</v>
      </c>
      <c r="H2370" s="814" t="s">
        <v>647</v>
      </c>
      <c r="I2370" s="814" t="s">
        <v>2067</v>
      </c>
      <c r="J2370" s="814" t="s">
        <v>819</v>
      </c>
      <c r="K2370" s="814" t="s">
        <v>2068</v>
      </c>
      <c r="L2370" s="817">
        <v>134.61000000000001</v>
      </c>
      <c r="M2370" s="817">
        <v>134.61000000000001</v>
      </c>
      <c r="N2370" s="814">
        <v>1</v>
      </c>
      <c r="O2370" s="818">
        <v>0.5</v>
      </c>
      <c r="P2370" s="817">
        <v>134.61000000000001</v>
      </c>
      <c r="Q2370" s="819">
        <v>1</v>
      </c>
      <c r="R2370" s="814">
        <v>1</v>
      </c>
      <c r="S2370" s="819">
        <v>1</v>
      </c>
      <c r="T2370" s="818">
        <v>0.5</v>
      </c>
      <c r="U2370" s="820">
        <v>1</v>
      </c>
    </row>
    <row r="2371" spans="1:21" ht="14.45" customHeight="1" x14ac:dyDescent="0.2">
      <c r="A2371" s="813">
        <v>12</v>
      </c>
      <c r="B2371" s="814" t="s">
        <v>1740</v>
      </c>
      <c r="C2371" s="814" t="s">
        <v>1748</v>
      </c>
      <c r="D2371" s="815" t="s">
        <v>4047</v>
      </c>
      <c r="E2371" s="816" t="s">
        <v>1774</v>
      </c>
      <c r="F2371" s="814" t="s">
        <v>1741</v>
      </c>
      <c r="G2371" s="814" t="s">
        <v>2099</v>
      </c>
      <c r="H2371" s="814" t="s">
        <v>329</v>
      </c>
      <c r="I2371" s="814" t="s">
        <v>2100</v>
      </c>
      <c r="J2371" s="814" t="s">
        <v>2101</v>
      </c>
      <c r="K2371" s="814" t="s">
        <v>2102</v>
      </c>
      <c r="L2371" s="817">
        <v>0</v>
      </c>
      <c r="M2371" s="817">
        <v>0</v>
      </c>
      <c r="N2371" s="814">
        <v>2</v>
      </c>
      <c r="O2371" s="818">
        <v>2</v>
      </c>
      <c r="P2371" s="817">
        <v>0</v>
      </c>
      <c r="Q2371" s="819"/>
      <c r="R2371" s="814">
        <v>2</v>
      </c>
      <c r="S2371" s="819">
        <v>1</v>
      </c>
      <c r="T2371" s="818">
        <v>2</v>
      </c>
      <c r="U2371" s="820">
        <v>1</v>
      </c>
    </row>
    <row r="2372" spans="1:21" ht="14.45" customHeight="1" x14ac:dyDescent="0.2">
      <c r="A2372" s="813">
        <v>12</v>
      </c>
      <c r="B2372" s="814" t="s">
        <v>1740</v>
      </c>
      <c r="C2372" s="814" t="s">
        <v>1748</v>
      </c>
      <c r="D2372" s="815" t="s">
        <v>4047</v>
      </c>
      <c r="E2372" s="816" t="s">
        <v>1774</v>
      </c>
      <c r="F2372" s="814" t="s">
        <v>1741</v>
      </c>
      <c r="G2372" s="814" t="s">
        <v>2107</v>
      </c>
      <c r="H2372" s="814" t="s">
        <v>329</v>
      </c>
      <c r="I2372" s="814" t="s">
        <v>2108</v>
      </c>
      <c r="J2372" s="814" t="s">
        <v>2109</v>
      </c>
      <c r="K2372" s="814" t="s">
        <v>2110</v>
      </c>
      <c r="L2372" s="817">
        <v>2030.55</v>
      </c>
      <c r="M2372" s="817">
        <v>2030.55</v>
      </c>
      <c r="N2372" s="814">
        <v>1</v>
      </c>
      <c r="O2372" s="818">
        <v>0.5</v>
      </c>
      <c r="P2372" s="817">
        <v>2030.55</v>
      </c>
      <c r="Q2372" s="819">
        <v>1</v>
      </c>
      <c r="R2372" s="814">
        <v>1</v>
      </c>
      <c r="S2372" s="819">
        <v>1</v>
      </c>
      <c r="T2372" s="818">
        <v>0.5</v>
      </c>
      <c r="U2372" s="820">
        <v>1</v>
      </c>
    </row>
    <row r="2373" spans="1:21" ht="14.45" customHeight="1" x14ac:dyDescent="0.2">
      <c r="A2373" s="813">
        <v>12</v>
      </c>
      <c r="B2373" s="814" t="s">
        <v>1740</v>
      </c>
      <c r="C2373" s="814" t="s">
        <v>1748</v>
      </c>
      <c r="D2373" s="815" t="s">
        <v>4047</v>
      </c>
      <c r="E2373" s="816" t="s">
        <v>1774</v>
      </c>
      <c r="F2373" s="814" t="s">
        <v>1741</v>
      </c>
      <c r="G2373" s="814" t="s">
        <v>1800</v>
      </c>
      <c r="H2373" s="814" t="s">
        <v>647</v>
      </c>
      <c r="I2373" s="814" t="s">
        <v>1591</v>
      </c>
      <c r="J2373" s="814" t="s">
        <v>1213</v>
      </c>
      <c r="K2373" s="814" t="s">
        <v>1592</v>
      </c>
      <c r="L2373" s="817">
        <v>154.36000000000001</v>
      </c>
      <c r="M2373" s="817">
        <v>154.36000000000001</v>
      </c>
      <c r="N2373" s="814">
        <v>1</v>
      </c>
      <c r="O2373" s="818">
        <v>1</v>
      </c>
      <c r="P2373" s="817">
        <v>154.36000000000001</v>
      </c>
      <c r="Q2373" s="819">
        <v>1</v>
      </c>
      <c r="R2373" s="814">
        <v>1</v>
      </c>
      <c r="S2373" s="819">
        <v>1</v>
      </c>
      <c r="T2373" s="818">
        <v>1</v>
      </c>
      <c r="U2373" s="820">
        <v>1</v>
      </c>
    </row>
    <row r="2374" spans="1:21" ht="14.45" customHeight="1" x14ac:dyDescent="0.2">
      <c r="A2374" s="813">
        <v>12</v>
      </c>
      <c r="B2374" s="814" t="s">
        <v>1740</v>
      </c>
      <c r="C2374" s="814" t="s">
        <v>1748</v>
      </c>
      <c r="D2374" s="815" t="s">
        <v>4047</v>
      </c>
      <c r="E2374" s="816" t="s">
        <v>1774</v>
      </c>
      <c r="F2374" s="814" t="s">
        <v>1741</v>
      </c>
      <c r="G2374" s="814" t="s">
        <v>1800</v>
      </c>
      <c r="H2374" s="814" t="s">
        <v>329</v>
      </c>
      <c r="I2374" s="814" t="s">
        <v>1811</v>
      </c>
      <c r="J2374" s="814" t="s">
        <v>1213</v>
      </c>
      <c r="K2374" s="814" t="s">
        <v>1812</v>
      </c>
      <c r="L2374" s="817">
        <v>225.06</v>
      </c>
      <c r="M2374" s="817">
        <v>1125.3</v>
      </c>
      <c r="N2374" s="814">
        <v>5</v>
      </c>
      <c r="O2374" s="818">
        <v>5</v>
      </c>
      <c r="P2374" s="817">
        <v>1125.3</v>
      </c>
      <c r="Q2374" s="819">
        <v>1</v>
      </c>
      <c r="R2374" s="814">
        <v>5</v>
      </c>
      <c r="S2374" s="819">
        <v>1</v>
      </c>
      <c r="T2374" s="818">
        <v>5</v>
      </c>
      <c r="U2374" s="820">
        <v>1</v>
      </c>
    </row>
    <row r="2375" spans="1:21" ht="14.45" customHeight="1" x14ac:dyDescent="0.2">
      <c r="A2375" s="813">
        <v>12</v>
      </c>
      <c r="B2375" s="814" t="s">
        <v>1740</v>
      </c>
      <c r="C2375" s="814" t="s">
        <v>1748</v>
      </c>
      <c r="D2375" s="815" t="s">
        <v>4047</v>
      </c>
      <c r="E2375" s="816" t="s">
        <v>1769</v>
      </c>
      <c r="F2375" s="814" t="s">
        <v>1741</v>
      </c>
      <c r="G2375" s="814" t="s">
        <v>2023</v>
      </c>
      <c r="H2375" s="814" t="s">
        <v>329</v>
      </c>
      <c r="I2375" s="814" t="s">
        <v>2024</v>
      </c>
      <c r="J2375" s="814" t="s">
        <v>2025</v>
      </c>
      <c r="K2375" s="814" t="s">
        <v>2026</v>
      </c>
      <c r="L2375" s="817">
        <v>308.69</v>
      </c>
      <c r="M2375" s="817">
        <v>926.06999999999994</v>
      </c>
      <c r="N2375" s="814">
        <v>3</v>
      </c>
      <c r="O2375" s="818">
        <v>1</v>
      </c>
      <c r="P2375" s="817"/>
      <c r="Q2375" s="819">
        <v>0</v>
      </c>
      <c r="R2375" s="814"/>
      <c r="S2375" s="819">
        <v>0</v>
      </c>
      <c r="T2375" s="818"/>
      <c r="U2375" s="820">
        <v>0</v>
      </c>
    </row>
    <row r="2376" spans="1:21" ht="14.45" customHeight="1" x14ac:dyDescent="0.2">
      <c r="A2376" s="813">
        <v>12</v>
      </c>
      <c r="B2376" s="814" t="s">
        <v>1740</v>
      </c>
      <c r="C2376" s="814" t="s">
        <v>1748</v>
      </c>
      <c r="D2376" s="815" t="s">
        <v>4047</v>
      </c>
      <c r="E2376" s="816" t="s">
        <v>1762</v>
      </c>
      <c r="F2376" s="814" t="s">
        <v>1741</v>
      </c>
      <c r="G2376" s="814" t="s">
        <v>1822</v>
      </c>
      <c r="H2376" s="814" t="s">
        <v>647</v>
      </c>
      <c r="I2376" s="814" t="s">
        <v>1601</v>
      </c>
      <c r="J2376" s="814" t="s">
        <v>1602</v>
      </c>
      <c r="K2376" s="814" t="s">
        <v>1603</v>
      </c>
      <c r="L2376" s="817">
        <v>168.41</v>
      </c>
      <c r="M2376" s="817">
        <v>336.82</v>
      </c>
      <c r="N2376" s="814">
        <v>2</v>
      </c>
      <c r="O2376" s="818">
        <v>1</v>
      </c>
      <c r="P2376" s="817"/>
      <c r="Q2376" s="819">
        <v>0</v>
      </c>
      <c r="R2376" s="814"/>
      <c r="S2376" s="819">
        <v>0</v>
      </c>
      <c r="T2376" s="818"/>
      <c r="U2376" s="820">
        <v>0</v>
      </c>
    </row>
    <row r="2377" spans="1:21" ht="14.45" customHeight="1" x14ac:dyDescent="0.2">
      <c r="A2377" s="813">
        <v>12</v>
      </c>
      <c r="B2377" s="814" t="s">
        <v>1740</v>
      </c>
      <c r="C2377" s="814" t="s">
        <v>1748</v>
      </c>
      <c r="D2377" s="815" t="s">
        <v>4047</v>
      </c>
      <c r="E2377" s="816" t="s">
        <v>1762</v>
      </c>
      <c r="F2377" s="814" t="s">
        <v>1741</v>
      </c>
      <c r="G2377" s="814" t="s">
        <v>1784</v>
      </c>
      <c r="H2377" s="814" t="s">
        <v>329</v>
      </c>
      <c r="I2377" s="814" t="s">
        <v>1785</v>
      </c>
      <c r="J2377" s="814" t="s">
        <v>921</v>
      </c>
      <c r="K2377" s="814" t="s">
        <v>1786</v>
      </c>
      <c r="L2377" s="817">
        <v>98.89</v>
      </c>
      <c r="M2377" s="817">
        <v>98.89</v>
      </c>
      <c r="N2377" s="814">
        <v>1</v>
      </c>
      <c r="O2377" s="818">
        <v>1</v>
      </c>
      <c r="P2377" s="817">
        <v>98.89</v>
      </c>
      <c r="Q2377" s="819">
        <v>1</v>
      </c>
      <c r="R2377" s="814">
        <v>1</v>
      </c>
      <c r="S2377" s="819">
        <v>1</v>
      </c>
      <c r="T2377" s="818">
        <v>1</v>
      </c>
      <c r="U2377" s="820">
        <v>1</v>
      </c>
    </row>
    <row r="2378" spans="1:21" ht="14.45" customHeight="1" x14ac:dyDescent="0.2">
      <c r="A2378" s="813">
        <v>12</v>
      </c>
      <c r="B2378" s="814" t="s">
        <v>1740</v>
      </c>
      <c r="C2378" s="814" t="s">
        <v>1748</v>
      </c>
      <c r="D2378" s="815" t="s">
        <v>4047</v>
      </c>
      <c r="E2378" s="816" t="s">
        <v>1762</v>
      </c>
      <c r="F2378" s="814" t="s">
        <v>1741</v>
      </c>
      <c r="G2378" s="814" t="s">
        <v>2705</v>
      </c>
      <c r="H2378" s="814" t="s">
        <v>329</v>
      </c>
      <c r="I2378" s="814" t="s">
        <v>2706</v>
      </c>
      <c r="J2378" s="814" t="s">
        <v>773</v>
      </c>
      <c r="K2378" s="814" t="s">
        <v>2707</v>
      </c>
      <c r="L2378" s="817">
        <v>25.53</v>
      </c>
      <c r="M2378" s="817">
        <v>25.53</v>
      </c>
      <c r="N2378" s="814">
        <v>1</v>
      </c>
      <c r="O2378" s="818">
        <v>0.5</v>
      </c>
      <c r="P2378" s="817">
        <v>25.53</v>
      </c>
      <c r="Q2378" s="819">
        <v>1</v>
      </c>
      <c r="R2378" s="814">
        <v>1</v>
      </c>
      <c r="S2378" s="819">
        <v>1</v>
      </c>
      <c r="T2378" s="818">
        <v>0.5</v>
      </c>
      <c r="U2378" s="820">
        <v>1</v>
      </c>
    </row>
    <row r="2379" spans="1:21" ht="14.45" customHeight="1" x14ac:dyDescent="0.2">
      <c r="A2379" s="813">
        <v>12</v>
      </c>
      <c r="B2379" s="814" t="s">
        <v>1740</v>
      </c>
      <c r="C2379" s="814" t="s">
        <v>1748</v>
      </c>
      <c r="D2379" s="815" t="s">
        <v>4047</v>
      </c>
      <c r="E2379" s="816" t="s">
        <v>1762</v>
      </c>
      <c r="F2379" s="814" t="s">
        <v>1741</v>
      </c>
      <c r="G2379" s="814" t="s">
        <v>1801</v>
      </c>
      <c r="H2379" s="814" t="s">
        <v>329</v>
      </c>
      <c r="I2379" s="814" t="s">
        <v>1802</v>
      </c>
      <c r="J2379" s="814" t="s">
        <v>1803</v>
      </c>
      <c r="K2379" s="814" t="s">
        <v>1804</v>
      </c>
      <c r="L2379" s="817">
        <v>174.59</v>
      </c>
      <c r="M2379" s="817">
        <v>698.36</v>
      </c>
      <c r="N2379" s="814">
        <v>4</v>
      </c>
      <c r="O2379" s="818">
        <v>1.5</v>
      </c>
      <c r="P2379" s="817">
        <v>174.59</v>
      </c>
      <c r="Q2379" s="819">
        <v>0.25</v>
      </c>
      <c r="R2379" s="814">
        <v>1</v>
      </c>
      <c r="S2379" s="819">
        <v>0.25</v>
      </c>
      <c r="T2379" s="818">
        <v>0.5</v>
      </c>
      <c r="U2379" s="820">
        <v>0.33333333333333331</v>
      </c>
    </row>
    <row r="2380" spans="1:21" ht="14.45" customHeight="1" x14ac:dyDescent="0.2">
      <c r="A2380" s="813">
        <v>12</v>
      </c>
      <c r="B2380" s="814" t="s">
        <v>1740</v>
      </c>
      <c r="C2380" s="814" t="s">
        <v>1748</v>
      </c>
      <c r="D2380" s="815" t="s">
        <v>4047</v>
      </c>
      <c r="E2380" s="816" t="s">
        <v>1762</v>
      </c>
      <c r="F2380" s="814" t="s">
        <v>1741</v>
      </c>
      <c r="G2380" s="814" t="s">
        <v>1992</v>
      </c>
      <c r="H2380" s="814" t="s">
        <v>329</v>
      </c>
      <c r="I2380" s="814" t="s">
        <v>1993</v>
      </c>
      <c r="J2380" s="814" t="s">
        <v>1994</v>
      </c>
      <c r="K2380" s="814" t="s">
        <v>1995</v>
      </c>
      <c r="L2380" s="817">
        <v>78.33</v>
      </c>
      <c r="M2380" s="817">
        <v>234.99</v>
      </c>
      <c r="N2380" s="814">
        <v>3</v>
      </c>
      <c r="O2380" s="818">
        <v>1</v>
      </c>
      <c r="P2380" s="817">
        <v>234.99</v>
      </c>
      <c r="Q2380" s="819">
        <v>1</v>
      </c>
      <c r="R2380" s="814">
        <v>3</v>
      </c>
      <c r="S2380" s="819">
        <v>1</v>
      </c>
      <c r="T2380" s="818">
        <v>1</v>
      </c>
      <c r="U2380" s="820">
        <v>1</v>
      </c>
    </row>
    <row r="2381" spans="1:21" ht="14.45" customHeight="1" x14ac:dyDescent="0.2">
      <c r="A2381" s="813">
        <v>12</v>
      </c>
      <c r="B2381" s="814" t="s">
        <v>1740</v>
      </c>
      <c r="C2381" s="814" t="s">
        <v>1748</v>
      </c>
      <c r="D2381" s="815" t="s">
        <v>4047</v>
      </c>
      <c r="E2381" s="816" t="s">
        <v>1762</v>
      </c>
      <c r="F2381" s="814" t="s">
        <v>1741</v>
      </c>
      <c r="G2381" s="814" t="s">
        <v>1832</v>
      </c>
      <c r="H2381" s="814" t="s">
        <v>329</v>
      </c>
      <c r="I2381" s="814" t="s">
        <v>1833</v>
      </c>
      <c r="J2381" s="814" t="s">
        <v>652</v>
      </c>
      <c r="K2381" s="814" t="s">
        <v>1834</v>
      </c>
      <c r="L2381" s="817">
        <v>127.91</v>
      </c>
      <c r="M2381" s="817">
        <v>383.73</v>
      </c>
      <c r="N2381" s="814">
        <v>3</v>
      </c>
      <c r="O2381" s="818">
        <v>2</v>
      </c>
      <c r="P2381" s="817">
        <v>383.73</v>
      </c>
      <c r="Q2381" s="819">
        <v>1</v>
      </c>
      <c r="R2381" s="814">
        <v>3</v>
      </c>
      <c r="S2381" s="819">
        <v>1</v>
      </c>
      <c r="T2381" s="818">
        <v>2</v>
      </c>
      <c r="U2381" s="820">
        <v>1</v>
      </c>
    </row>
    <row r="2382" spans="1:21" ht="14.45" customHeight="1" x14ac:dyDescent="0.2">
      <c r="A2382" s="813">
        <v>12</v>
      </c>
      <c r="B2382" s="814" t="s">
        <v>1740</v>
      </c>
      <c r="C2382" s="814" t="s">
        <v>1748</v>
      </c>
      <c r="D2382" s="815" t="s">
        <v>4047</v>
      </c>
      <c r="E2382" s="816" t="s">
        <v>1762</v>
      </c>
      <c r="F2382" s="814" t="s">
        <v>1741</v>
      </c>
      <c r="G2382" s="814" t="s">
        <v>2023</v>
      </c>
      <c r="H2382" s="814" t="s">
        <v>329</v>
      </c>
      <c r="I2382" s="814" t="s">
        <v>2024</v>
      </c>
      <c r="J2382" s="814" t="s">
        <v>2025</v>
      </c>
      <c r="K2382" s="814" t="s">
        <v>2026</v>
      </c>
      <c r="L2382" s="817">
        <v>308.69</v>
      </c>
      <c r="M2382" s="817">
        <v>2469.52</v>
      </c>
      <c r="N2382" s="814">
        <v>8</v>
      </c>
      <c r="O2382" s="818">
        <v>3</v>
      </c>
      <c r="P2382" s="817">
        <v>1852.1399999999999</v>
      </c>
      <c r="Q2382" s="819">
        <v>0.75</v>
      </c>
      <c r="R2382" s="814">
        <v>6</v>
      </c>
      <c r="S2382" s="819">
        <v>0.75</v>
      </c>
      <c r="T2382" s="818">
        <v>2</v>
      </c>
      <c r="U2382" s="820">
        <v>0.66666666666666663</v>
      </c>
    </row>
    <row r="2383" spans="1:21" ht="14.45" customHeight="1" x14ac:dyDescent="0.2">
      <c r="A2383" s="813">
        <v>12</v>
      </c>
      <c r="B2383" s="814" t="s">
        <v>1740</v>
      </c>
      <c r="C2383" s="814" t="s">
        <v>1748</v>
      </c>
      <c r="D2383" s="815" t="s">
        <v>4047</v>
      </c>
      <c r="E2383" s="816" t="s">
        <v>1762</v>
      </c>
      <c r="F2383" s="814" t="s">
        <v>1741</v>
      </c>
      <c r="G2383" s="814" t="s">
        <v>1835</v>
      </c>
      <c r="H2383" s="814" t="s">
        <v>647</v>
      </c>
      <c r="I2383" s="814" t="s">
        <v>1836</v>
      </c>
      <c r="J2383" s="814" t="s">
        <v>1837</v>
      </c>
      <c r="K2383" s="814" t="s">
        <v>1838</v>
      </c>
      <c r="L2383" s="817">
        <v>134.61000000000001</v>
      </c>
      <c r="M2383" s="817">
        <v>269.22000000000003</v>
      </c>
      <c r="N2383" s="814">
        <v>2</v>
      </c>
      <c r="O2383" s="818">
        <v>2</v>
      </c>
      <c r="P2383" s="817">
        <v>269.22000000000003</v>
      </c>
      <c r="Q2383" s="819">
        <v>1</v>
      </c>
      <c r="R2383" s="814">
        <v>2</v>
      </c>
      <c r="S2383" s="819">
        <v>1</v>
      </c>
      <c r="T2383" s="818">
        <v>2</v>
      </c>
      <c r="U2383" s="820">
        <v>1</v>
      </c>
    </row>
    <row r="2384" spans="1:21" ht="14.45" customHeight="1" x14ac:dyDescent="0.2">
      <c r="A2384" s="813">
        <v>12</v>
      </c>
      <c r="B2384" s="814" t="s">
        <v>1740</v>
      </c>
      <c r="C2384" s="814" t="s">
        <v>1748</v>
      </c>
      <c r="D2384" s="815" t="s">
        <v>4047</v>
      </c>
      <c r="E2384" s="816" t="s">
        <v>1762</v>
      </c>
      <c r="F2384" s="814" t="s">
        <v>1741</v>
      </c>
      <c r="G2384" s="814" t="s">
        <v>1796</v>
      </c>
      <c r="H2384" s="814" t="s">
        <v>329</v>
      </c>
      <c r="I2384" s="814" t="s">
        <v>1797</v>
      </c>
      <c r="J2384" s="814" t="s">
        <v>1798</v>
      </c>
      <c r="K2384" s="814" t="s">
        <v>1799</v>
      </c>
      <c r="L2384" s="817">
        <v>59.56</v>
      </c>
      <c r="M2384" s="817">
        <v>59.56</v>
      </c>
      <c r="N2384" s="814">
        <v>1</v>
      </c>
      <c r="O2384" s="818">
        <v>1</v>
      </c>
      <c r="P2384" s="817"/>
      <c r="Q2384" s="819">
        <v>0</v>
      </c>
      <c r="R2384" s="814"/>
      <c r="S2384" s="819">
        <v>0</v>
      </c>
      <c r="T2384" s="818"/>
      <c r="U2384" s="820">
        <v>0</v>
      </c>
    </row>
    <row r="2385" spans="1:21" ht="14.45" customHeight="1" x14ac:dyDescent="0.2">
      <c r="A2385" s="813">
        <v>12</v>
      </c>
      <c r="B2385" s="814" t="s">
        <v>1740</v>
      </c>
      <c r="C2385" s="814" t="s">
        <v>1748</v>
      </c>
      <c r="D2385" s="815" t="s">
        <v>4047</v>
      </c>
      <c r="E2385" s="816" t="s">
        <v>1762</v>
      </c>
      <c r="F2385" s="814" t="s">
        <v>1741</v>
      </c>
      <c r="G2385" s="814" t="s">
        <v>2063</v>
      </c>
      <c r="H2385" s="814" t="s">
        <v>647</v>
      </c>
      <c r="I2385" s="814" t="s">
        <v>1553</v>
      </c>
      <c r="J2385" s="814" t="s">
        <v>819</v>
      </c>
      <c r="K2385" s="814" t="s">
        <v>1554</v>
      </c>
      <c r="L2385" s="817">
        <v>44.86</v>
      </c>
      <c r="M2385" s="817">
        <v>134.57999999999998</v>
      </c>
      <c r="N2385" s="814">
        <v>3</v>
      </c>
      <c r="O2385" s="818">
        <v>2</v>
      </c>
      <c r="P2385" s="817">
        <v>89.72</v>
      </c>
      <c r="Q2385" s="819">
        <v>0.66666666666666674</v>
      </c>
      <c r="R2385" s="814">
        <v>2</v>
      </c>
      <c r="S2385" s="819">
        <v>0.66666666666666663</v>
      </c>
      <c r="T2385" s="818">
        <v>1</v>
      </c>
      <c r="U2385" s="820">
        <v>0.5</v>
      </c>
    </row>
    <row r="2386" spans="1:21" ht="14.45" customHeight="1" x14ac:dyDescent="0.2">
      <c r="A2386" s="813">
        <v>12</v>
      </c>
      <c r="B2386" s="814" t="s">
        <v>1740</v>
      </c>
      <c r="C2386" s="814" t="s">
        <v>1748</v>
      </c>
      <c r="D2386" s="815" t="s">
        <v>4047</v>
      </c>
      <c r="E2386" s="816" t="s">
        <v>1762</v>
      </c>
      <c r="F2386" s="814" t="s">
        <v>1741</v>
      </c>
      <c r="G2386" s="814" t="s">
        <v>2063</v>
      </c>
      <c r="H2386" s="814" t="s">
        <v>329</v>
      </c>
      <c r="I2386" s="814" t="s">
        <v>2369</v>
      </c>
      <c r="J2386" s="814" t="s">
        <v>2370</v>
      </c>
      <c r="K2386" s="814" t="s">
        <v>2371</v>
      </c>
      <c r="L2386" s="817">
        <v>149.55000000000001</v>
      </c>
      <c r="M2386" s="817">
        <v>149.55000000000001</v>
      </c>
      <c r="N2386" s="814">
        <v>1</v>
      </c>
      <c r="O2386" s="818">
        <v>1</v>
      </c>
      <c r="P2386" s="817"/>
      <c r="Q2386" s="819">
        <v>0</v>
      </c>
      <c r="R2386" s="814"/>
      <c r="S2386" s="819">
        <v>0</v>
      </c>
      <c r="T2386" s="818"/>
      <c r="U2386" s="820">
        <v>0</v>
      </c>
    </row>
    <row r="2387" spans="1:21" ht="14.45" customHeight="1" x14ac:dyDescent="0.2">
      <c r="A2387" s="813">
        <v>12</v>
      </c>
      <c r="B2387" s="814" t="s">
        <v>1740</v>
      </c>
      <c r="C2387" s="814" t="s">
        <v>1748</v>
      </c>
      <c r="D2387" s="815" t="s">
        <v>4047</v>
      </c>
      <c r="E2387" s="816" t="s">
        <v>1762</v>
      </c>
      <c r="F2387" s="814" t="s">
        <v>1741</v>
      </c>
      <c r="G2387" s="814" t="s">
        <v>2079</v>
      </c>
      <c r="H2387" s="814" t="s">
        <v>329</v>
      </c>
      <c r="I2387" s="814" t="s">
        <v>2083</v>
      </c>
      <c r="J2387" s="814" t="s">
        <v>2081</v>
      </c>
      <c r="K2387" s="814" t="s">
        <v>2084</v>
      </c>
      <c r="L2387" s="817">
        <v>112.35</v>
      </c>
      <c r="M2387" s="817">
        <v>112.35</v>
      </c>
      <c r="N2387" s="814">
        <v>1</v>
      </c>
      <c r="O2387" s="818">
        <v>1</v>
      </c>
      <c r="P2387" s="817">
        <v>112.35</v>
      </c>
      <c r="Q2387" s="819">
        <v>1</v>
      </c>
      <c r="R2387" s="814">
        <v>1</v>
      </c>
      <c r="S2387" s="819">
        <v>1</v>
      </c>
      <c r="T2387" s="818">
        <v>1</v>
      </c>
      <c r="U2387" s="820">
        <v>1</v>
      </c>
    </row>
    <row r="2388" spans="1:21" ht="14.45" customHeight="1" x14ac:dyDescent="0.2">
      <c r="A2388" s="813">
        <v>12</v>
      </c>
      <c r="B2388" s="814" t="s">
        <v>1740</v>
      </c>
      <c r="C2388" s="814" t="s">
        <v>1748</v>
      </c>
      <c r="D2388" s="815" t="s">
        <v>4047</v>
      </c>
      <c r="E2388" s="816" t="s">
        <v>1762</v>
      </c>
      <c r="F2388" s="814" t="s">
        <v>1741</v>
      </c>
      <c r="G2388" s="814" t="s">
        <v>1800</v>
      </c>
      <c r="H2388" s="814" t="s">
        <v>647</v>
      </c>
      <c r="I2388" s="814" t="s">
        <v>1591</v>
      </c>
      <c r="J2388" s="814" t="s">
        <v>1213</v>
      </c>
      <c r="K2388" s="814" t="s">
        <v>1592</v>
      </c>
      <c r="L2388" s="817">
        <v>154.36000000000001</v>
      </c>
      <c r="M2388" s="817">
        <v>617.44000000000005</v>
      </c>
      <c r="N2388" s="814">
        <v>4</v>
      </c>
      <c r="O2388" s="818">
        <v>2</v>
      </c>
      <c r="P2388" s="817">
        <v>617.44000000000005</v>
      </c>
      <c r="Q2388" s="819">
        <v>1</v>
      </c>
      <c r="R2388" s="814">
        <v>4</v>
      </c>
      <c r="S2388" s="819">
        <v>1</v>
      </c>
      <c r="T2388" s="818">
        <v>2</v>
      </c>
      <c r="U2388" s="820">
        <v>1</v>
      </c>
    </row>
    <row r="2389" spans="1:21" ht="14.45" customHeight="1" x14ac:dyDescent="0.2">
      <c r="A2389" s="813">
        <v>12</v>
      </c>
      <c r="B2389" s="814" t="s">
        <v>1740</v>
      </c>
      <c r="C2389" s="814" t="s">
        <v>1748</v>
      </c>
      <c r="D2389" s="815" t="s">
        <v>4047</v>
      </c>
      <c r="E2389" s="816" t="s">
        <v>1762</v>
      </c>
      <c r="F2389" s="814" t="s">
        <v>1742</v>
      </c>
      <c r="G2389" s="814" t="s">
        <v>2128</v>
      </c>
      <c r="H2389" s="814" t="s">
        <v>329</v>
      </c>
      <c r="I2389" s="814" t="s">
        <v>2672</v>
      </c>
      <c r="J2389" s="814" t="s">
        <v>2016</v>
      </c>
      <c r="K2389" s="814"/>
      <c r="L2389" s="817">
        <v>0</v>
      </c>
      <c r="M2389" s="817">
        <v>0</v>
      </c>
      <c r="N2389" s="814">
        <v>1</v>
      </c>
      <c r="O2389" s="818">
        <v>1</v>
      </c>
      <c r="P2389" s="817">
        <v>0</v>
      </c>
      <c r="Q2389" s="819"/>
      <c r="R2389" s="814">
        <v>1</v>
      </c>
      <c r="S2389" s="819">
        <v>1</v>
      </c>
      <c r="T2389" s="818">
        <v>1</v>
      </c>
      <c r="U2389" s="820">
        <v>1</v>
      </c>
    </row>
    <row r="2390" spans="1:21" ht="14.45" customHeight="1" x14ac:dyDescent="0.2">
      <c r="A2390" s="813">
        <v>12</v>
      </c>
      <c r="B2390" s="814" t="s">
        <v>1740</v>
      </c>
      <c r="C2390" s="814" t="s">
        <v>1748</v>
      </c>
      <c r="D2390" s="815" t="s">
        <v>4047</v>
      </c>
      <c r="E2390" s="816" t="s">
        <v>1770</v>
      </c>
      <c r="F2390" s="814" t="s">
        <v>1741</v>
      </c>
      <c r="G2390" s="814" t="s">
        <v>1832</v>
      </c>
      <c r="H2390" s="814" t="s">
        <v>329</v>
      </c>
      <c r="I2390" s="814" t="s">
        <v>1833</v>
      </c>
      <c r="J2390" s="814" t="s">
        <v>652</v>
      </c>
      <c r="K2390" s="814" t="s">
        <v>1834</v>
      </c>
      <c r="L2390" s="817">
        <v>127.91</v>
      </c>
      <c r="M2390" s="817">
        <v>127.91</v>
      </c>
      <c r="N2390" s="814">
        <v>1</v>
      </c>
      <c r="O2390" s="818">
        <v>0.5</v>
      </c>
      <c r="P2390" s="817">
        <v>127.91</v>
      </c>
      <c r="Q2390" s="819">
        <v>1</v>
      </c>
      <c r="R2390" s="814">
        <v>1</v>
      </c>
      <c r="S2390" s="819">
        <v>1</v>
      </c>
      <c r="T2390" s="818">
        <v>0.5</v>
      </c>
      <c r="U2390" s="820">
        <v>1</v>
      </c>
    </row>
    <row r="2391" spans="1:21" ht="14.45" customHeight="1" x14ac:dyDescent="0.2">
      <c r="A2391" s="813">
        <v>12</v>
      </c>
      <c r="B2391" s="814" t="s">
        <v>1740</v>
      </c>
      <c r="C2391" s="814" t="s">
        <v>1748</v>
      </c>
      <c r="D2391" s="815" t="s">
        <v>4047</v>
      </c>
      <c r="E2391" s="816" t="s">
        <v>1770</v>
      </c>
      <c r="F2391" s="814" t="s">
        <v>1741</v>
      </c>
      <c r="G2391" s="814" t="s">
        <v>2023</v>
      </c>
      <c r="H2391" s="814" t="s">
        <v>329</v>
      </c>
      <c r="I2391" s="814" t="s">
        <v>2024</v>
      </c>
      <c r="J2391" s="814" t="s">
        <v>2025</v>
      </c>
      <c r="K2391" s="814" t="s">
        <v>2026</v>
      </c>
      <c r="L2391" s="817">
        <v>308.69</v>
      </c>
      <c r="M2391" s="817">
        <v>308.69</v>
      </c>
      <c r="N2391" s="814">
        <v>1</v>
      </c>
      <c r="O2391" s="818">
        <v>1</v>
      </c>
      <c r="P2391" s="817">
        <v>308.69</v>
      </c>
      <c r="Q2391" s="819">
        <v>1</v>
      </c>
      <c r="R2391" s="814">
        <v>1</v>
      </c>
      <c r="S2391" s="819">
        <v>1</v>
      </c>
      <c r="T2391" s="818">
        <v>1</v>
      </c>
      <c r="U2391" s="820">
        <v>1</v>
      </c>
    </row>
    <row r="2392" spans="1:21" ht="14.45" customHeight="1" x14ac:dyDescent="0.2">
      <c r="A2392" s="813">
        <v>12</v>
      </c>
      <c r="B2392" s="814" t="s">
        <v>1740</v>
      </c>
      <c r="C2392" s="814" t="s">
        <v>1748</v>
      </c>
      <c r="D2392" s="815" t="s">
        <v>4047</v>
      </c>
      <c r="E2392" s="816" t="s">
        <v>1770</v>
      </c>
      <c r="F2392" s="814" t="s">
        <v>1741</v>
      </c>
      <c r="G2392" s="814" t="s">
        <v>1825</v>
      </c>
      <c r="H2392" s="814" t="s">
        <v>647</v>
      </c>
      <c r="I2392" s="814" t="s">
        <v>1676</v>
      </c>
      <c r="J2392" s="814" t="s">
        <v>1012</v>
      </c>
      <c r="K2392" s="814" t="s">
        <v>1016</v>
      </c>
      <c r="L2392" s="817">
        <v>0</v>
      </c>
      <c r="M2392" s="817">
        <v>0</v>
      </c>
      <c r="N2392" s="814">
        <v>1</v>
      </c>
      <c r="O2392" s="818">
        <v>0.5</v>
      </c>
      <c r="P2392" s="817"/>
      <c r="Q2392" s="819"/>
      <c r="R2392" s="814"/>
      <c r="S2392" s="819">
        <v>0</v>
      </c>
      <c r="T2392" s="818"/>
      <c r="U2392" s="820">
        <v>0</v>
      </c>
    </row>
    <row r="2393" spans="1:21" ht="14.45" customHeight="1" x14ac:dyDescent="0.2">
      <c r="A2393" s="813">
        <v>12</v>
      </c>
      <c r="B2393" s="814" t="s">
        <v>1740</v>
      </c>
      <c r="C2393" s="814" t="s">
        <v>1748</v>
      </c>
      <c r="D2393" s="815" t="s">
        <v>4047</v>
      </c>
      <c r="E2393" s="816" t="s">
        <v>1770</v>
      </c>
      <c r="F2393" s="814" t="s">
        <v>1741</v>
      </c>
      <c r="G2393" s="814" t="s">
        <v>1796</v>
      </c>
      <c r="H2393" s="814" t="s">
        <v>329</v>
      </c>
      <c r="I2393" s="814" t="s">
        <v>1805</v>
      </c>
      <c r="J2393" s="814" t="s">
        <v>1272</v>
      </c>
      <c r="K2393" s="814" t="s">
        <v>1806</v>
      </c>
      <c r="L2393" s="817">
        <v>42.54</v>
      </c>
      <c r="M2393" s="817">
        <v>127.62</v>
      </c>
      <c r="N2393" s="814">
        <v>3</v>
      </c>
      <c r="O2393" s="818">
        <v>2.5</v>
      </c>
      <c r="P2393" s="817">
        <v>42.54</v>
      </c>
      <c r="Q2393" s="819">
        <v>0.33333333333333331</v>
      </c>
      <c r="R2393" s="814">
        <v>1</v>
      </c>
      <c r="S2393" s="819">
        <v>0.33333333333333331</v>
      </c>
      <c r="T2393" s="818">
        <v>1</v>
      </c>
      <c r="U2393" s="820">
        <v>0.4</v>
      </c>
    </row>
    <row r="2394" spans="1:21" ht="14.45" customHeight="1" x14ac:dyDescent="0.2">
      <c r="A2394" s="813">
        <v>12</v>
      </c>
      <c r="B2394" s="814" t="s">
        <v>1740</v>
      </c>
      <c r="C2394" s="814" t="s">
        <v>1748</v>
      </c>
      <c r="D2394" s="815" t="s">
        <v>4047</v>
      </c>
      <c r="E2394" s="816" t="s">
        <v>1770</v>
      </c>
      <c r="F2394" s="814" t="s">
        <v>1741</v>
      </c>
      <c r="G2394" s="814" t="s">
        <v>1800</v>
      </c>
      <c r="H2394" s="814" t="s">
        <v>329</v>
      </c>
      <c r="I2394" s="814" t="s">
        <v>1811</v>
      </c>
      <c r="J2394" s="814" t="s">
        <v>1213</v>
      </c>
      <c r="K2394" s="814" t="s">
        <v>1812</v>
      </c>
      <c r="L2394" s="817">
        <v>225.06</v>
      </c>
      <c r="M2394" s="817">
        <v>225.06</v>
      </c>
      <c r="N2394" s="814">
        <v>1</v>
      </c>
      <c r="O2394" s="818">
        <v>0.5</v>
      </c>
      <c r="P2394" s="817">
        <v>225.06</v>
      </c>
      <c r="Q2394" s="819">
        <v>1</v>
      </c>
      <c r="R2394" s="814">
        <v>1</v>
      </c>
      <c r="S2394" s="819">
        <v>1</v>
      </c>
      <c r="T2394" s="818">
        <v>0.5</v>
      </c>
      <c r="U2394" s="820">
        <v>1</v>
      </c>
    </row>
    <row r="2395" spans="1:21" ht="14.45" customHeight="1" x14ac:dyDescent="0.2">
      <c r="A2395" s="813">
        <v>12</v>
      </c>
      <c r="B2395" s="814" t="s">
        <v>1740</v>
      </c>
      <c r="C2395" s="814" t="s">
        <v>1748</v>
      </c>
      <c r="D2395" s="815" t="s">
        <v>4047</v>
      </c>
      <c r="E2395" s="816" t="s">
        <v>1770</v>
      </c>
      <c r="F2395" s="814" t="s">
        <v>1742</v>
      </c>
      <c r="G2395" s="814" t="s">
        <v>2128</v>
      </c>
      <c r="H2395" s="814" t="s">
        <v>329</v>
      </c>
      <c r="I2395" s="814" t="s">
        <v>2672</v>
      </c>
      <c r="J2395" s="814" t="s">
        <v>2016</v>
      </c>
      <c r="K2395" s="814"/>
      <c r="L2395" s="817">
        <v>0</v>
      </c>
      <c r="M2395" s="817">
        <v>0</v>
      </c>
      <c r="N2395" s="814">
        <v>1</v>
      </c>
      <c r="O2395" s="818">
        <v>1</v>
      </c>
      <c r="P2395" s="817">
        <v>0</v>
      </c>
      <c r="Q2395" s="819"/>
      <c r="R2395" s="814">
        <v>1</v>
      </c>
      <c r="S2395" s="819">
        <v>1</v>
      </c>
      <c r="T2395" s="818">
        <v>1</v>
      </c>
      <c r="U2395" s="820">
        <v>1</v>
      </c>
    </row>
    <row r="2396" spans="1:21" ht="14.45" customHeight="1" x14ac:dyDescent="0.2">
      <c r="A2396" s="813">
        <v>12</v>
      </c>
      <c r="B2396" s="814" t="s">
        <v>1740</v>
      </c>
      <c r="C2396" s="814" t="s">
        <v>1748</v>
      </c>
      <c r="D2396" s="815" t="s">
        <v>4047</v>
      </c>
      <c r="E2396" s="816" t="s">
        <v>1767</v>
      </c>
      <c r="F2396" s="814" t="s">
        <v>1741</v>
      </c>
      <c r="G2396" s="814" t="s">
        <v>1822</v>
      </c>
      <c r="H2396" s="814" t="s">
        <v>647</v>
      </c>
      <c r="I2396" s="814" t="s">
        <v>1601</v>
      </c>
      <c r="J2396" s="814" t="s">
        <v>1602</v>
      </c>
      <c r="K2396" s="814" t="s">
        <v>1603</v>
      </c>
      <c r="L2396" s="817">
        <v>168.41</v>
      </c>
      <c r="M2396" s="817">
        <v>168.41</v>
      </c>
      <c r="N2396" s="814">
        <v>1</v>
      </c>
      <c r="O2396" s="818">
        <v>1</v>
      </c>
      <c r="P2396" s="817"/>
      <c r="Q2396" s="819">
        <v>0</v>
      </c>
      <c r="R2396" s="814"/>
      <c r="S2396" s="819">
        <v>0</v>
      </c>
      <c r="T2396" s="818"/>
      <c r="U2396" s="820">
        <v>0</v>
      </c>
    </row>
    <row r="2397" spans="1:21" ht="14.45" customHeight="1" x14ac:dyDescent="0.2">
      <c r="A2397" s="813">
        <v>12</v>
      </c>
      <c r="B2397" s="814" t="s">
        <v>1740</v>
      </c>
      <c r="C2397" s="814" t="s">
        <v>1748</v>
      </c>
      <c r="D2397" s="815" t="s">
        <v>4047</v>
      </c>
      <c r="E2397" s="816" t="s">
        <v>1767</v>
      </c>
      <c r="F2397" s="814" t="s">
        <v>1741</v>
      </c>
      <c r="G2397" s="814" t="s">
        <v>1822</v>
      </c>
      <c r="H2397" s="814" t="s">
        <v>647</v>
      </c>
      <c r="I2397" s="814" t="s">
        <v>1888</v>
      </c>
      <c r="J2397" s="814" t="s">
        <v>1602</v>
      </c>
      <c r="K2397" s="814" t="s">
        <v>1885</v>
      </c>
      <c r="L2397" s="817">
        <v>84.21</v>
      </c>
      <c r="M2397" s="817">
        <v>84.21</v>
      </c>
      <c r="N2397" s="814">
        <v>1</v>
      </c>
      <c r="O2397" s="818">
        <v>1</v>
      </c>
      <c r="P2397" s="817">
        <v>84.21</v>
      </c>
      <c r="Q2397" s="819">
        <v>1</v>
      </c>
      <c r="R2397" s="814">
        <v>1</v>
      </c>
      <c r="S2397" s="819">
        <v>1</v>
      </c>
      <c r="T2397" s="818">
        <v>1</v>
      </c>
      <c r="U2397" s="820">
        <v>1</v>
      </c>
    </row>
    <row r="2398" spans="1:21" ht="14.45" customHeight="1" x14ac:dyDescent="0.2">
      <c r="A2398" s="813">
        <v>12</v>
      </c>
      <c r="B2398" s="814" t="s">
        <v>1740</v>
      </c>
      <c r="C2398" s="814" t="s">
        <v>1748</v>
      </c>
      <c r="D2398" s="815" t="s">
        <v>4047</v>
      </c>
      <c r="E2398" s="816" t="s">
        <v>1767</v>
      </c>
      <c r="F2398" s="814" t="s">
        <v>1741</v>
      </c>
      <c r="G2398" s="814" t="s">
        <v>1891</v>
      </c>
      <c r="H2398" s="814" t="s">
        <v>329</v>
      </c>
      <c r="I2398" s="814" t="s">
        <v>1892</v>
      </c>
      <c r="J2398" s="814" t="s">
        <v>1893</v>
      </c>
      <c r="K2398" s="814" t="s">
        <v>1603</v>
      </c>
      <c r="L2398" s="817">
        <v>78.33</v>
      </c>
      <c r="M2398" s="817">
        <v>78.33</v>
      </c>
      <c r="N2398" s="814">
        <v>1</v>
      </c>
      <c r="O2398" s="818">
        <v>1</v>
      </c>
      <c r="P2398" s="817">
        <v>78.33</v>
      </c>
      <c r="Q2398" s="819">
        <v>1</v>
      </c>
      <c r="R2398" s="814">
        <v>1</v>
      </c>
      <c r="S2398" s="819">
        <v>1</v>
      </c>
      <c r="T2398" s="818">
        <v>1</v>
      </c>
      <c r="U2398" s="820">
        <v>1</v>
      </c>
    </row>
    <row r="2399" spans="1:21" ht="14.45" customHeight="1" x14ac:dyDescent="0.2">
      <c r="A2399" s="813">
        <v>12</v>
      </c>
      <c r="B2399" s="814" t="s">
        <v>1740</v>
      </c>
      <c r="C2399" s="814" t="s">
        <v>1748</v>
      </c>
      <c r="D2399" s="815" t="s">
        <v>4047</v>
      </c>
      <c r="E2399" s="816" t="s">
        <v>1767</v>
      </c>
      <c r="F2399" s="814" t="s">
        <v>1741</v>
      </c>
      <c r="G2399" s="814" t="s">
        <v>1801</v>
      </c>
      <c r="H2399" s="814" t="s">
        <v>329</v>
      </c>
      <c r="I2399" s="814" t="s">
        <v>1802</v>
      </c>
      <c r="J2399" s="814" t="s">
        <v>1803</v>
      </c>
      <c r="K2399" s="814" t="s">
        <v>1804</v>
      </c>
      <c r="L2399" s="817">
        <v>174.59</v>
      </c>
      <c r="M2399" s="817">
        <v>349.18</v>
      </c>
      <c r="N2399" s="814">
        <v>2</v>
      </c>
      <c r="O2399" s="818">
        <v>1</v>
      </c>
      <c r="P2399" s="817">
        <v>349.18</v>
      </c>
      <c r="Q2399" s="819">
        <v>1</v>
      </c>
      <c r="R2399" s="814">
        <v>2</v>
      </c>
      <c r="S2399" s="819">
        <v>1</v>
      </c>
      <c r="T2399" s="818">
        <v>1</v>
      </c>
      <c r="U2399" s="820">
        <v>1</v>
      </c>
    </row>
    <row r="2400" spans="1:21" ht="14.45" customHeight="1" x14ac:dyDescent="0.2">
      <c r="A2400" s="813">
        <v>12</v>
      </c>
      <c r="B2400" s="814" t="s">
        <v>1740</v>
      </c>
      <c r="C2400" s="814" t="s">
        <v>1748</v>
      </c>
      <c r="D2400" s="815" t="s">
        <v>4047</v>
      </c>
      <c r="E2400" s="816" t="s">
        <v>1767</v>
      </c>
      <c r="F2400" s="814" t="s">
        <v>1741</v>
      </c>
      <c r="G2400" s="814" t="s">
        <v>1832</v>
      </c>
      <c r="H2400" s="814" t="s">
        <v>329</v>
      </c>
      <c r="I2400" s="814" t="s">
        <v>1833</v>
      </c>
      <c r="J2400" s="814" t="s">
        <v>652</v>
      </c>
      <c r="K2400" s="814" t="s">
        <v>1834</v>
      </c>
      <c r="L2400" s="817">
        <v>127.91</v>
      </c>
      <c r="M2400" s="817">
        <v>127.91</v>
      </c>
      <c r="N2400" s="814">
        <v>1</v>
      </c>
      <c r="O2400" s="818">
        <v>1</v>
      </c>
      <c r="P2400" s="817">
        <v>127.91</v>
      </c>
      <c r="Q2400" s="819">
        <v>1</v>
      </c>
      <c r="R2400" s="814">
        <v>1</v>
      </c>
      <c r="S2400" s="819">
        <v>1</v>
      </c>
      <c r="T2400" s="818">
        <v>1</v>
      </c>
      <c r="U2400" s="820">
        <v>1</v>
      </c>
    </row>
    <row r="2401" spans="1:21" ht="14.45" customHeight="1" x14ac:dyDescent="0.2">
      <c r="A2401" s="813">
        <v>12</v>
      </c>
      <c r="B2401" s="814" t="s">
        <v>1740</v>
      </c>
      <c r="C2401" s="814" t="s">
        <v>1748</v>
      </c>
      <c r="D2401" s="815" t="s">
        <v>4047</v>
      </c>
      <c r="E2401" s="816" t="s">
        <v>1767</v>
      </c>
      <c r="F2401" s="814" t="s">
        <v>1741</v>
      </c>
      <c r="G2401" s="814" t="s">
        <v>2023</v>
      </c>
      <c r="H2401" s="814" t="s">
        <v>329</v>
      </c>
      <c r="I2401" s="814" t="s">
        <v>2024</v>
      </c>
      <c r="J2401" s="814" t="s">
        <v>2025</v>
      </c>
      <c r="K2401" s="814" t="s">
        <v>2026</v>
      </c>
      <c r="L2401" s="817">
        <v>308.69</v>
      </c>
      <c r="M2401" s="817">
        <v>617.38</v>
      </c>
      <c r="N2401" s="814">
        <v>2</v>
      </c>
      <c r="O2401" s="818">
        <v>1</v>
      </c>
      <c r="P2401" s="817">
        <v>617.38</v>
      </c>
      <c r="Q2401" s="819">
        <v>1</v>
      </c>
      <c r="R2401" s="814">
        <v>2</v>
      </c>
      <c r="S2401" s="819">
        <v>1</v>
      </c>
      <c r="T2401" s="818">
        <v>1</v>
      </c>
      <c r="U2401" s="820">
        <v>1</v>
      </c>
    </row>
    <row r="2402" spans="1:21" ht="14.45" customHeight="1" x14ac:dyDescent="0.2">
      <c r="A2402" s="813">
        <v>12</v>
      </c>
      <c r="B2402" s="814" t="s">
        <v>1740</v>
      </c>
      <c r="C2402" s="814" t="s">
        <v>1748</v>
      </c>
      <c r="D2402" s="815" t="s">
        <v>4047</v>
      </c>
      <c r="E2402" s="816" t="s">
        <v>1767</v>
      </c>
      <c r="F2402" s="814" t="s">
        <v>1741</v>
      </c>
      <c r="G2402" s="814" t="s">
        <v>1800</v>
      </c>
      <c r="H2402" s="814" t="s">
        <v>329</v>
      </c>
      <c r="I2402" s="814" t="s">
        <v>1811</v>
      </c>
      <c r="J2402" s="814" t="s">
        <v>1213</v>
      </c>
      <c r="K2402" s="814" t="s">
        <v>1812</v>
      </c>
      <c r="L2402" s="817">
        <v>225.06</v>
      </c>
      <c r="M2402" s="817">
        <v>450.12</v>
      </c>
      <c r="N2402" s="814">
        <v>2</v>
      </c>
      <c r="O2402" s="818">
        <v>2</v>
      </c>
      <c r="P2402" s="817">
        <v>225.06</v>
      </c>
      <c r="Q2402" s="819">
        <v>0.5</v>
      </c>
      <c r="R2402" s="814">
        <v>1</v>
      </c>
      <c r="S2402" s="819">
        <v>0.5</v>
      </c>
      <c r="T2402" s="818">
        <v>1</v>
      </c>
      <c r="U2402" s="820">
        <v>0.5</v>
      </c>
    </row>
    <row r="2403" spans="1:21" ht="14.45" customHeight="1" x14ac:dyDescent="0.2">
      <c r="A2403" s="813">
        <v>12</v>
      </c>
      <c r="B2403" s="814" t="s">
        <v>1740</v>
      </c>
      <c r="C2403" s="814" t="s">
        <v>1748</v>
      </c>
      <c r="D2403" s="815" t="s">
        <v>4047</v>
      </c>
      <c r="E2403" s="816" t="s">
        <v>1767</v>
      </c>
      <c r="F2403" s="814" t="s">
        <v>1742</v>
      </c>
      <c r="G2403" s="814" t="s">
        <v>2128</v>
      </c>
      <c r="H2403" s="814" t="s">
        <v>329</v>
      </c>
      <c r="I2403" s="814" t="s">
        <v>2607</v>
      </c>
      <c r="J2403" s="814" t="s">
        <v>2016</v>
      </c>
      <c r="K2403" s="814"/>
      <c r="L2403" s="817">
        <v>0</v>
      </c>
      <c r="M2403" s="817">
        <v>0</v>
      </c>
      <c r="N2403" s="814">
        <v>1</v>
      </c>
      <c r="O2403" s="818">
        <v>1</v>
      </c>
      <c r="P2403" s="817">
        <v>0</v>
      </c>
      <c r="Q2403" s="819"/>
      <c r="R2403" s="814">
        <v>1</v>
      </c>
      <c r="S2403" s="819">
        <v>1</v>
      </c>
      <c r="T2403" s="818">
        <v>1</v>
      </c>
      <c r="U2403" s="820">
        <v>1</v>
      </c>
    </row>
    <row r="2404" spans="1:21" ht="14.45" customHeight="1" x14ac:dyDescent="0.2">
      <c r="A2404" s="813">
        <v>12</v>
      </c>
      <c r="B2404" s="814" t="s">
        <v>1740</v>
      </c>
      <c r="C2404" s="814" t="s">
        <v>1748</v>
      </c>
      <c r="D2404" s="815" t="s">
        <v>4047</v>
      </c>
      <c r="E2404" s="816" t="s">
        <v>1760</v>
      </c>
      <c r="F2404" s="814" t="s">
        <v>1741</v>
      </c>
      <c r="G2404" s="814" t="s">
        <v>1840</v>
      </c>
      <c r="H2404" s="814" t="s">
        <v>329</v>
      </c>
      <c r="I2404" s="814" t="s">
        <v>1953</v>
      </c>
      <c r="J2404" s="814" t="s">
        <v>1842</v>
      </c>
      <c r="K2404" s="814" t="s">
        <v>1954</v>
      </c>
      <c r="L2404" s="817">
        <v>45.89</v>
      </c>
      <c r="M2404" s="817">
        <v>45.89</v>
      </c>
      <c r="N2404" s="814">
        <v>1</v>
      </c>
      <c r="O2404" s="818">
        <v>1</v>
      </c>
      <c r="P2404" s="817">
        <v>45.89</v>
      </c>
      <c r="Q2404" s="819">
        <v>1</v>
      </c>
      <c r="R2404" s="814">
        <v>1</v>
      </c>
      <c r="S2404" s="819">
        <v>1</v>
      </c>
      <c r="T2404" s="818">
        <v>1</v>
      </c>
      <c r="U2404" s="820">
        <v>1</v>
      </c>
    </row>
    <row r="2405" spans="1:21" ht="14.45" customHeight="1" x14ac:dyDescent="0.2">
      <c r="A2405" s="813">
        <v>12</v>
      </c>
      <c r="B2405" s="814" t="s">
        <v>1740</v>
      </c>
      <c r="C2405" s="814" t="s">
        <v>1748</v>
      </c>
      <c r="D2405" s="815" t="s">
        <v>4047</v>
      </c>
      <c r="E2405" s="816" t="s">
        <v>1782</v>
      </c>
      <c r="F2405" s="814" t="s">
        <v>1741</v>
      </c>
      <c r="G2405" s="814" t="s">
        <v>1844</v>
      </c>
      <c r="H2405" s="814" t="s">
        <v>329</v>
      </c>
      <c r="I2405" s="814" t="s">
        <v>2767</v>
      </c>
      <c r="J2405" s="814" t="s">
        <v>2768</v>
      </c>
      <c r="K2405" s="814" t="s">
        <v>2769</v>
      </c>
      <c r="L2405" s="817">
        <v>23.49</v>
      </c>
      <c r="M2405" s="817">
        <v>23.49</v>
      </c>
      <c r="N2405" s="814">
        <v>1</v>
      </c>
      <c r="O2405" s="818">
        <v>0.5</v>
      </c>
      <c r="P2405" s="817">
        <v>23.49</v>
      </c>
      <c r="Q2405" s="819">
        <v>1</v>
      </c>
      <c r="R2405" s="814">
        <v>1</v>
      </c>
      <c r="S2405" s="819">
        <v>1</v>
      </c>
      <c r="T2405" s="818">
        <v>0.5</v>
      </c>
      <c r="U2405" s="820">
        <v>1</v>
      </c>
    </row>
    <row r="2406" spans="1:21" ht="14.45" customHeight="1" x14ac:dyDescent="0.2">
      <c r="A2406" s="813">
        <v>12</v>
      </c>
      <c r="B2406" s="814" t="s">
        <v>1740</v>
      </c>
      <c r="C2406" s="814" t="s">
        <v>1748</v>
      </c>
      <c r="D2406" s="815" t="s">
        <v>4047</v>
      </c>
      <c r="E2406" s="816" t="s">
        <v>1782</v>
      </c>
      <c r="F2406" s="814" t="s">
        <v>1741</v>
      </c>
      <c r="G2406" s="814" t="s">
        <v>1796</v>
      </c>
      <c r="H2406" s="814" t="s">
        <v>329</v>
      </c>
      <c r="I2406" s="814" t="s">
        <v>1805</v>
      </c>
      <c r="J2406" s="814" t="s">
        <v>1272</v>
      </c>
      <c r="K2406" s="814" t="s">
        <v>1806</v>
      </c>
      <c r="L2406" s="817">
        <v>0</v>
      </c>
      <c r="M2406" s="817">
        <v>0</v>
      </c>
      <c r="N2406" s="814">
        <v>2</v>
      </c>
      <c r="O2406" s="818">
        <v>1.5</v>
      </c>
      <c r="P2406" s="817">
        <v>0</v>
      </c>
      <c r="Q2406" s="819"/>
      <c r="R2406" s="814">
        <v>1</v>
      </c>
      <c r="S2406" s="819">
        <v>0.5</v>
      </c>
      <c r="T2406" s="818">
        <v>0.5</v>
      </c>
      <c r="U2406" s="820">
        <v>0.33333333333333331</v>
      </c>
    </row>
    <row r="2407" spans="1:21" ht="14.45" customHeight="1" x14ac:dyDescent="0.2">
      <c r="A2407" s="813">
        <v>12</v>
      </c>
      <c r="B2407" s="814" t="s">
        <v>1740</v>
      </c>
      <c r="C2407" s="814" t="s">
        <v>1748</v>
      </c>
      <c r="D2407" s="815" t="s">
        <v>4047</v>
      </c>
      <c r="E2407" s="816" t="s">
        <v>1782</v>
      </c>
      <c r="F2407" s="814" t="s">
        <v>1741</v>
      </c>
      <c r="G2407" s="814" t="s">
        <v>2063</v>
      </c>
      <c r="H2407" s="814" t="s">
        <v>647</v>
      </c>
      <c r="I2407" s="814" t="s">
        <v>2067</v>
      </c>
      <c r="J2407" s="814" t="s">
        <v>819</v>
      </c>
      <c r="K2407" s="814" t="s">
        <v>2068</v>
      </c>
      <c r="L2407" s="817">
        <v>134.61000000000001</v>
      </c>
      <c r="M2407" s="817">
        <v>134.61000000000001</v>
      </c>
      <c r="N2407" s="814">
        <v>1</v>
      </c>
      <c r="O2407" s="818">
        <v>1</v>
      </c>
      <c r="P2407" s="817">
        <v>134.61000000000001</v>
      </c>
      <c r="Q2407" s="819">
        <v>1</v>
      </c>
      <c r="R2407" s="814">
        <v>1</v>
      </c>
      <c r="S2407" s="819">
        <v>1</v>
      </c>
      <c r="T2407" s="818">
        <v>1</v>
      </c>
      <c r="U2407" s="820">
        <v>1</v>
      </c>
    </row>
    <row r="2408" spans="1:21" ht="14.45" customHeight="1" x14ac:dyDescent="0.2">
      <c r="A2408" s="813">
        <v>12</v>
      </c>
      <c r="B2408" s="814" t="s">
        <v>1740</v>
      </c>
      <c r="C2408" s="814" t="s">
        <v>1750</v>
      </c>
      <c r="D2408" s="815" t="s">
        <v>4048</v>
      </c>
      <c r="E2408" s="816" t="s">
        <v>1758</v>
      </c>
      <c r="F2408" s="814" t="s">
        <v>1741</v>
      </c>
      <c r="G2408" s="814" t="s">
        <v>1792</v>
      </c>
      <c r="H2408" s="814" t="s">
        <v>329</v>
      </c>
      <c r="I2408" s="814" t="s">
        <v>2882</v>
      </c>
      <c r="J2408" s="814" t="s">
        <v>2883</v>
      </c>
      <c r="K2408" s="814" t="s">
        <v>2884</v>
      </c>
      <c r="L2408" s="817">
        <v>116.43</v>
      </c>
      <c r="M2408" s="817">
        <v>116.43</v>
      </c>
      <c r="N2408" s="814">
        <v>1</v>
      </c>
      <c r="O2408" s="818">
        <v>1</v>
      </c>
      <c r="P2408" s="817">
        <v>116.43</v>
      </c>
      <c r="Q2408" s="819">
        <v>1</v>
      </c>
      <c r="R2408" s="814">
        <v>1</v>
      </c>
      <c r="S2408" s="819">
        <v>1</v>
      </c>
      <c r="T2408" s="818">
        <v>1</v>
      </c>
      <c r="U2408" s="820">
        <v>1</v>
      </c>
    </row>
    <row r="2409" spans="1:21" ht="14.45" customHeight="1" x14ac:dyDescent="0.2">
      <c r="A2409" s="813">
        <v>12</v>
      </c>
      <c r="B2409" s="814" t="s">
        <v>1740</v>
      </c>
      <c r="C2409" s="814" t="s">
        <v>1750</v>
      </c>
      <c r="D2409" s="815" t="s">
        <v>4048</v>
      </c>
      <c r="E2409" s="816" t="s">
        <v>1759</v>
      </c>
      <c r="F2409" s="814" t="s">
        <v>1741</v>
      </c>
      <c r="G2409" s="814" t="s">
        <v>1784</v>
      </c>
      <c r="H2409" s="814" t="s">
        <v>329</v>
      </c>
      <c r="I2409" s="814" t="s">
        <v>1785</v>
      </c>
      <c r="J2409" s="814" t="s">
        <v>921</v>
      </c>
      <c r="K2409" s="814" t="s">
        <v>1786</v>
      </c>
      <c r="L2409" s="817">
        <v>98.89</v>
      </c>
      <c r="M2409" s="817">
        <v>98.89</v>
      </c>
      <c r="N2409" s="814">
        <v>1</v>
      </c>
      <c r="O2409" s="818">
        <v>1</v>
      </c>
      <c r="P2409" s="817">
        <v>98.89</v>
      </c>
      <c r="Q2409" s="819">
        <v>1</v>
      </c>
      <c r="R2409" s="814">
        <v>1</v>
      </c>
      <c r="S2409" s="819">
        <v>1</v>
      </c>
      <c r="T2409" s="818">
        <v>1</v>
      </c>
      <c r="U2409" s="820">
        <v>1</v>
      </c>
    </row>
    <row r="2410" spans="1:21" ht="14.45" customHeight="1" x14ac:dyDescent="0.2">
      <c r="A2410" s="813">
        <v>12</v>
      </c>
      <c r="B2410" s="814" t="s">
        <v>1740</v>
      </c>
      <c r="C2410" s="814" t="s">
        <v>1750</v>
      </c>
      <c r="D2410" s="815" t="s">
        <v>4048</v>
      </c>
      <c r="E2410" s="816" t="s">
        <v>1759</v>
      </c>
      <c r="F2410" s="814" t="s">
        <v>1741</v>
      </c>
      <c r="G2410" s="814" t="s">
        <v>1791</v>
      </c>
      <c r="H2410" s="814" t="s">
        <v>647</v>
      </c>
      <c r="I2410" s="814" t="s">
        <v>1468</v>
      </c>
      <c r="J2410" s="814" t="s">
        <v>827</v>
      </c>
      <c r="K2410" s="814" t="s">
        <v>1469</v>
      </c>
      <c r="L2410" s="817">
        <v>633.49</v>
      </c>
      <c r="M2410" s="817">
        <v>633.49</v>
      </c>
      <c r="N2410" s="814">
        <v>1</v>
      </c>
      <c r="O2410" s="818">
        <v>1</v>
      </c>
      <c r="P2410" s="817">
        <v>633.49</v>
      </c>
      <c r="Q2410" s="819">
        <v>1</v>
      </c>
      <c r="R2410" s="814">
        <v>1</v>
      </c>
      <c r="S2410" s="819">
        <v>1</v>
      </c>
      <c r="T2410" s="818">
        <v>1</v>
      </c>
      <c r="U2410" s="820">
        <v>1</v>
      </c>
    </row>
    <row r="2411" spans="1:21" ht="14.45" customHeight="1" x14ac:dyDescent="0.2">
      <c r="A2411" s="813">
        <v>12</v>
      </c>
      <c r="B2411" s="814" t="s">
        <v>1740</v>
      </c>
      <c r="C2411" s="814" t="s">
        <v>1750</v>
      </c>
      <c r="D2411" s="815" t="s">
        <v>4048</v>
      </c>
      <c r="E2411" s="816" t="s">
        <v>1776</v>
      </c>
      <c r="F2411" s="814" t="s">
        <v>1741</v>
      </c>
      <c r="G2411" s="814" t="s">
        <v>3300</v>
      </c>
      <c r="H2411" s="814" t="s">
        <v>329</v>
      </c>
      <c r="I2411" s="814" t="s">
        <v>3301</v>
      </c>
      <c r="J2411" s="814" t="s">
        <v>3302</v>
      </c>
      <c r="K2411" s="814" t="s">
        <v>2711</v>
      </c>
      <c r="L2411" s="817">
        <v>75.08</v>
      </c>
      <c r="M2411" s="817">
        <v>75.08</v>
      </c>
      <c r="N2411" s="814">
        <v>1</v>
      </c>
      <c r="O2411" s="818">
        <v>0.5</v>
      </c>
      <c r="P2411" s="817"/>
      <c r="Q2411" s="819">
        <v>0</v>
      </c>
      <c r="R2411" s="814"/>
      <c r="S2411" s="819">
        <v>0</v>
      </c>
      <c r="T2411" s="818"/>
      <c r="U2411" s="820">
        <v>0</v>
      </c>
    </row>
    <row r="2412" spans="1:21" ht="14.45" customHeight="1" x14ac:dyDescent="0.2">
      <c r="A2412" s="813">
        <v>12</v>
      </c>
      <c r="B2412" s="814" t="s">
        <v>1740</v>
      </c>
      <c r="C2412" s="814" t="s">
        <v>1750</v>
      </c>
      <c r="D2412" s="815" t="s">
        <v>4048</v>
      </c>
      <c r="E2412" s="816" t="s">
        <v>1776</v>
      </c>
      <c r="F2412" s="814" t="s">
        <v>1741</v>
      </c>
      <c r="G2412" s="814" t="s">
        <v>1862</v>
      </c>
      <c r="H2412" s="814" t="s">
        <v>329</v>
      </c>
      <c r="I2412" s="814" t="s">
        <v>3903</v>
      </c>
      <c r="J2412" s="814" t="s">
        <v>3904</v>
      </c>
      <c r="K2412" s="814" t="s">
        <v>1865</v>
      </c>
      <c r="L2412" s="817">
        <v>56.06</v>
      </c>
      <c r="M2412" s="817">
        <v>56.06</v>
      </c>
      <c r="N2412" s="814">
        <v>1</v>
      </c>
      <c r="O2412" s="818">
        <v>1</v>
      </c>
      <c r="P2412" s="817"/>
      <c r="Q2412" s="819">
        <v>0</v>
      </c>
      <c r="R2412" s="814"/>
      <c r="S2412" s="819">
        <v>0</v>
      </c>
      <c r="T2412" s="818"/>
      <c r="U2412" s="820">
        <v>0</v>
      </c>
    </row>
    <row r="2413" spans="1:21" ht="14.45" customHeight="1" x14ac:dyDescent="0.2">
      <c r="A2413" s="813">
        <v>12</v>
      </c>
      <c r="B2413" s="814" t="s">
        <v>1740</v>
      </c>
      <c r="C2413" s="814" t="s">
        <v>1750</v>
      </c>
      <c r="D2413" s="815" t="s">
        <v>4048</v>
      </c>
      <c r="E2413" s="816" t="s">
        <v>1776</v>
      </c>
      <c r="F2413" s="814" t="s">
        <v>1741</v>
      </c>
      <c r="G2413" s="814" t="s">
        <v>3437</v>
      </c>
      <c r="H2413" s="814" t="s">
        <v>329</v>
      </c>
      <c r="I2413" s="814" t="s">
        <v>3441</v>
      </c>
      <c r="J2413" s="814" t="s">
        <v>3439</v>
      </c>
      <c r="K2413" s="814" t="s">
        <v>3442</v>
      </c>
      <c r="L2413" s="817">
        <v>46.03</v>
      </c>
      <c r="M2413" s="817">
        <v>690.45</v>
      </c>
      <c r="N2413" s="814">
        <v>15</v>
      </c>
      <c r="O2413" s="818">
        <v>15</v>
      </c>
      <c r="P2413" s="817">
        <v>368.24</v>
      </c>
      <c r="Q2413" s="819">
        <v>0.53333333333333333</v>
      </c>
      <c r="R2413" s="814">
        <v>8</v>
      </c>
      <c r="S2413" s="819">
        <v>0.53333333333333333</v>
      </c>
      <c r="T2413" s="818">
        <v>8</v>
      </c>
      <c r="U2413" s="820">
        <v>0.53333333333333333</v>
      </c>
    </row>
    <row r="2414" spans="1:21" ht="14.45" customHeight="1" x14ac:dyDescent="0.2">
      <c r="A2414" s="813">
        <v>12</v>
      </c>
      <c r="B2414" s="814" t="s">
        <v>1740</v>
      </c>
      <c r="C2414" s="814" t="s">
        <v>1750</v>
      </c>
      <c r="D2414" s="815" t="s">
        <v>4048</v>
      </c>
      <c r="E2414" s="816" t="s">
        <v>1776</v>
      </c>
      <c r="F2414" s="814" t="s">
        <v>1741</v>
      </c>
      <c r="G2414" s="814" t="s">
        <v>2278</v>
      </c>
      <c r="H2414" s="814" t="s">
        <v>329</v>
      </c>
      <c r="I2414" s="814" t="s">
        <v>2279</v>
      </c>
      <c r="J2414" s="814" t="s">
        <v>2280</v>
      </c>
      <c r="K2414" s="814" t="s">
        <v>2281</v>
      </c>
      <c r="L2414" s="817">
        <v>97.96</v>
      </c>
      <c r="M2414" s="817">
        <v>97.96</v>
      </c>
      <c r="N2414" s="814">
        <v>1</v>
      </c>
      <c r="O2414" s="818">
        <v>1</v>
      </c>
      <c r="P2414" s="817">
        <v>97.96</v>
      </c>
      <c r="Q2414" s="819">
        <v>1</v>
      </c>
      <c r="R2414" s="814">
        <v>1</v>
      </c>
      <c r="S2414" s="819">
        <v>1</v>
      </c>
      <c r="T2414" s="818">
        <v>1</v>
      </c>
      <c r="U2414" s="820">
        <v>1</v>
      </c>
    </row>
    <row r="2415" spans="1:21" ht="14.45" customHeight="1" x14ac:dyDescent="0.2">
      <c r="A2415" s="813">
        <v>12</v>
      </c>
      <c r="B2415" s="814" t="s">
        <v>1740</v>
      </c>
      <c r="C2415" s="814" t="s">
        <v>1750</v>
      </c>
      <c r="D2415" s="815" t="s">
        <v>4048</v>
      </c>
      <c r="E2415" s="816" t="s">
        <v>1776</v>
      </c>
      <c r="F2415" s="814" t="s">
        <v>1741</v>
      </c>
      <c r="G2415" s="814" t="s">
        <v>1900</v>
      </c>
      <c r="H2415" s="814" t="s">
        <v>329</v>
      </c>
      <c r="I2415" s="814" t="s">
        <v>1901</v>
      </c>
      <c r="J2415" s="814" t="s">
        <v>1902</v>
      </c>
      <c r="K2415" s="814" t="s">
        <v>1903</v>
      </c>
      <c r="L2415" s="817">
        <v>672.43</v>
      </c>
      <c r="M2415" s="817">
        <v>2689.72</v>
      </c>
      <c r="N2415" s="814">
        <v>4</v>
      </c>
      <c r="O2415" s="818">
        <v>1.5</v>
      </c>
      <c r="P2415" s="817"/>
      <c r="Q2415" s="819">
        <v>0</v>
      </c>
      <c r="R2415" s="814"/>
      <c r="S2415" s="819">
        <v>0</v>
      </c>
      <c r="T2415" s="818"/>
      <c r="U2415" s="820">
        <v>0</v>
      </c>
    </row>
    <row r="2416" spans="1:21" ht="14.45" customHeight="1" x14ac:dyDescent="0.2">
      <c r="A2416" s="813">
        <v>12</v>
      </c>
      <c r="B2416" s="814" t="s">
        <v>1740</v>
      </c>
      <c r="C2416" s="814" t="s">
        <v>1750</v>
      </c>
      <c r="D2416" s="815" t="s">
        <v>4048</v>
      </c>
      <c r="E2416" s="816" t="s">
        <v>1776</v>
      </c>
      <c r="F2416" s="814" t="s">
        <v>1741</v>
      </c>
      <c r="G2416" s="814" t="s">
        <v>1900</v>
      </c>
      <c r="H2416" s="814" t="s">
        <v>329</v>
      </c>
      <c r="I2416" s="814" t="s">
        <v>1904</v>
      </c>
      <c r="J2416" s="814" t="s">
        <v>1902</v>
      </c>
      <c r="K2416" s="814" t="s">
        <v>1905</v>
      </c>
      <c r="L2416" s="817">
        <v>1047.94</v>
      </c>
      <c r="M2416" s="817">
        <v>50301.119999999995</v>
      </c>
      <c r="N2416" s="814">
        <v>48</v>
      </c>
      <c r="O2416" s="818">
        <v>12.5</v>
      </c>
      <c r="P2416" s="817">
        <v>8383.52</v>
      </c>
      <c r="Q2416" s="819">
        <v>0.16666666666666669</v>
      </c>
      <c r="R2416" s="814">
        <v>8</v>
      </c>
      <c r="S2416" s="819">
        <v>0.16666666666666666</v>
      </c>
      <c r="T2416" s="818">
        <v>2</v>
      </c>
      <c r="U2416" s="820">
        <v>0.16</v>
      </c>
    </row>
    <row r="2417" spans="1:21" ht="14.45" customHeight="1" x14ac:dyDescent="0.2">
      <c r="A2417" s="813">
        <v>12</v>
      </c>
      <c r="B2417" s="814" t="s">
        <v>1740</v>
      </c>
      <c r="C2417" s="814" t="s">
        <v>1750</v>
      </c>
      <c r="D2417" s="815" t="s">
        <v>4048</v>
      </c>
      <c r="E2417" s="816" t="s">
        <v>1776</v>
      </c>
      <c r="F2417" s="814" t="s">
        <v>1741</v>
      </c>
      <c r="G2417" s="814" t="s">
        <v>3905</v>
      </c>
      <c r="H2417" s="814" t="s">
        <v>329</v>
      </c>
      <c r="I2417" s="814" t="s">
        <v>3906</v>
      </c>
      <c r="J2417" s="814" t="s">
        <v>3907</v>
      </c>
      <c r="K2417" s="814" t="s">
        <v>3908</v>
      </c>
      <c r="L2417" s="817">
        <v>0</v>
      </c>
      <c r="M2417" s="817">
        <v>0</v>
      </c>
      <c r="N2417" s="814">
        <v>1</v>
      </c>
      <c r="O2417" s="818">
        <v>0.5</v>
      </c>
      <c r="P2417" s="817">
        <v>0</v>
      </c>
      <c r="Q2417" s="819"/>
      <c r="R2417" s="814">
        <v>1</v>
      </c>
      <c r="S2417" s="819">
        <v>1</v>
      </c>
      <c r="T2417" s="818">
        <v>0.5</v>
      </c>
      <c r="U2417" s="820">
        <v>1</v>
      </c>
    </row>
    <row r="2418" spans="1:21" ht="14.45" customHeight="1" x14ac:dyDescent="0.2">
      <c r="A2418" s="813">
        <v>12</v>
      </c>
      <c r="B2418" s="814" t="s">
        <v>1740</v>
      </c>
      <c r="C2418" s="814" t="s">
        <v>1750</v>
      </c>
      <c r="D2418" s="815" t="s">
        <v>4048</v>
      </c>
      <c r="E2418" s="816" t="s">
        <v>1776</v>
      </c>
      <c r="F2418" s="814" t="s">
        <v>1741</v>
      </c>
      <c r="G2418" s="814" t="s">
        <v>2778</v>
      </c>
      <c r="H2418" s="814" t="s">
        <v>647</v>
      </c>
      <c r="I2418" s="814" t="s">
        <v>2779</v>
      </c>
      <c r="J2418" s="814" t="s">
        <v>914</v>
      </c>
      <c r="K2418" s="814" t="s">
        <v>2780</v>
      </c>
      <c r="L2418" s="817">
        <v>773.45</v>
      </c>
      <c r="M2418" s="817">
        <v>773.45</v>
      </c>
      <c r="N2418" s="814">
        <v>1</v>
      </c>
      <c r="O2418" s="818">
        <v>1</v>
      </c>
      <c r="P2418" s="817"/>
      <c r="Q2418" s="819">
        <v>0</v>
      </c>
      <c r="R2418" s="814"/>
      <c r="S2418" s="819">
        <v>0</v>
      </c>
      <c r="T2418" s="818"/>
      <c r="U2418" s="820">
        <v>0</v>
      </c>
    </row>
    <row r="2419" spans="1:21" ht="14.45" customHeight="1" x14ac:dyDescent="0.2">
      <c r="A2419" s="813">
        <v>12</v>
      </c>
      <c r="B2419" s="814" t="s">
        <v>1740</v>
      </c>
      <c r="C2419" s="814" t="s">
        <v>1750</v>
      </c>
      <c r="D2419" s="815" t="s">
        <v>4048</v>
      </c>
      <c r="E2419" s="816" t="s">
        <v>1776</v>
      </c>
      <c r="F2419" s="814" t="s">
        <v>1741</v>
      </c>
      <c r="G2419" s="814" t="s">
        <v>1955</v>
      </c>
      <c r="H2419" s="814" t="s">
        <v>329</v>
      </c>
      <c r="I2419" s="814" t="s">
        <v>1956</v>
      </c>
      <c r="J2419" s="814" t="s">
        <v>1957</v>
      </c>
      <c r="K2419" s="814" t="s">
        <v>1890</v>
      </c>
      <c r="L2419" s="817">
        <v>78.48</v>
      </c>
      <c r="M2419" s="817">
        <v>156.96</v>
      </c>
      <c r="N2419" s="814">
        <v>2</v>
      </c>
      <c r="O2419" s="818">
        <v>1</v>
      </c>
      <c r="P2419" s="817"/>
      <c r="Q2419" s="819">
        <v>0</v>
      </c>
      <c r="R2419" s="814"/>
      <c r="S2419" s="819">
        <v>0</v>
      </c>
      <c r="T2419" s="818"/>
      <c r="U2419" s="820">
        <v>0</v>
      </c>
    </row>
    <row r="2420" spans="1:21" ht="14.45" customHeight="1" x14ac:dyDescent="0.2">
      <c r="A2420" s="813">
        <v>12</v>
      </c>
      <c r="B2420" s="814" t="s">
        <v>1740</v>
      </c>
      <c r="C2420" s="814" t="s">
        <v>1750</v>
      </c>
      <c r="D2420" s="815" t="s">
        <v>4048</v>
      </c>
      <c r="E2420" s="816" t="s">
        <v>1776</v>
      </c>
      <c r="F2420" s="814" t="s">
        <v>1741</v>
      </c>
      <c r="G2420" s="814" t="s">
        <v>2314</v>
      </c>
      <c r="H2420" s="814" t="s">
        <v>329</v>
      </c>
      <c r="I2420" s="814" t="s">
        <v>2315</v>
      </c>
      <c r="J2420" s="814" t="s">
        <v>2316</v>
      </c>
      <c r="K2420" s="814" t="s">
        <v>2317</v>
      </c>
      <c r="L2420" s="817">
        <v>76.709999999999994</v>
      </c>
      <c r="M2420" s="817">
        <v>2684.8500000000004</v>
      </c>
      <c r="N2420" s="814">
        <v>35</v>
      </c>
      <c r="O2420" s="818">
        <v>34</v>
      </c>
      <c r="P2420" s="817">
        <v>1380.7800000000002</v>
      </c>
      <c r="Q2420" s="819">
        <v>0.51428571428571435</v>
      </c>
      <c r="R2420" s="814">
        <v>18</v>
      </c>
      <c r="S2420" s="819">
        <v>0.51428571428571423</v>
      </c>
      <c r="T2420" s="818">
        <v>17.5</v>
      </c>
      <c r="U2420" s="820">
        <v>0.51470588235294112</v>
      </c>
    </row>
    <row r="2421" spans="1:21" ht="14.45" customHeight="1" x14ac:dyDescent="0.2">
      <c r="A2421" s="813">
        <v>12</v>
      </c>
      <c r="B2421" s="814" t="s">
        <v>1740</v>
      </c>
      <c r="C2421" s="814" t="s">
        <v>1750</v>
      </c>
      <c r="D2421" s="815" t="s">
        <v>4048</v>
      </c>
      <c r="E2421" s="816" t="s">
        <v>1776</v>
      </c>
      <c r="F2421" s="814" t="s">
        <v>1741</v>
      </c>
      <c r="G2421" s="814" t="s">
        <v>2320</v>
      </c>
      <c r="H2421" s="814" t="s">
        <v>329</v>
      </c>
      <c r="I2421" s="814" t="s">
        <v>3909</v>
      </c>
      <c r="J2421" s="814" t="s">
        <v>3910</v>
      </c>
      <c r="K2421" s="814" t="s">
        <v>3911</v>
      </c>
      <c r="L2421" s="817">
        <v>0</v>
      </c>
      <c r="M2421" s="817">
        <v>0</v>
      </c>
      <c r="N2421" s="814">
        <v>1</v>
      </c>
      <c r="O2421" s="818">
        <v>1</v>
      </c>
      <c r="P2421" s="817">
        <v>0</v>
      </c>
      <c r="Q2421" s="819"/>
      <c r="R2421" s="814">
        <v>1</v>
      </c>
      <c r="S2421" s="819">
        <v>1</v>
      </c>
      <c r="T2421" s="818">
        <v>1</v>
      </c>
      <c r="U2421" s="820">
        <v>1</v>
      </c>
    </row>
    <row r="2422" spans="1:21" ht="14.45" customHeight="1" x14ac:dyDescent="0.2">
      <c r="A2422" s="813">
        <v>12</v>
      </c>
      <c r="B2422" s="814" t="s">
        <v>1740</v>
      </c>
      <c r="C2422" s="814" t="s">
        <v>1750</v>
      </c>
      <c r="D2422" s="815" t="s">
        <v>4048</v>
      </c>
      <c r="E2422" s="816" t="s">
        <v>1776</v>
      </c>
      <c r="F2422" s="814" t="s">
        <v>1741</v>
      </c>
      <c r="G2422" s="814" t="s">
        <v>2708</v>
      </c>
      <c r="H2422" s="814" t="s">
        <v>329</v>
      </c>
      <c r="I2422" s="814" t="s">
        <v>2709</v>
      </c>
      <c r="J2422" s="814" t="s">
        <v>2710</v>
      </c>
      <c r="K2422" s="814" t="s">
        <v>2711</v>
      </c>
      <c r="L2422" s="817">
        <v>61.97</v>
      </c>
      <c r="M2422" s="817">
        <v>309.85000000000002</v>
      </c>
      <c r="N2422" s="814">
        <v>5</v>
      </c>
      <c r="O2422" s="818">
        <v>5</v>
      </c>
      <c r="P2422" s="817">
        <v>123.94</v>
      </c>
      <c r="Q2422" s="819">
        <v>0.39999999999999997</v>
      </c>
      <c r="R2422" s="814">
        <v>2</v>
      </c>
      <c r="S2422" s="819">
        <v>0.4</v>
      </c>
      <c r="T2422" s="818">
        <v>2</v>
      </c>
      <c r="U2422" s="820">
        <v>0.4</v>
      </c>
    </row>
    <row r="2423" spans="1:21" ht="14.45" customHeight="1" x14ac:dyDescent="0.2">
      <c r="A2423" s="813">
        <v>12</v>
      </c>
      <c r="B2423" s="814" t="s">
        <v>1740</v>
      </c>
      <c r="C2423" s="814" t="s">
        <v>1750</v>
      </c>
      <c r="D2423" s="815" t="s">
        <v>4048</v>
      </c>
      <c r="E2423" s="816" t="s">
        <v>1776</v>
      </c>
      <c r="F2423" s="814" t="s">
        <v>1741</v>
      </c>
      <c r="G2423" s="814" t="s">
        <v>1961</v>
      </c>
      <c r="H2423" s="814" t="s">
        <v>329</v>
      </c>
      <c r="I2423" s="814" t="s">
        <v>3912</v>
      </c>
      <c r="J2423" s="814" t="s">
        <v>3561</v>
      </c>
      <c r="K2423" s="814" t="s">
        <v>3913</v>
      </c>
      <c r="L2423" s="817">
        <v>0</v>
      </c>
      <c r="M2423" s="817">
        <v>0</v>
      </c>
      <c r="N2423" s="814">
        <v>10</v>
      </c>
      <c r="O2423" s="818">
        <v>6.5</v>
      </c>
      <c r="P2423" s="817">
        <v>0</v>
      </c>
      <c r="Q2423" s="819"/>
      <c r="R2423" s="814">
        <v>5</v>
      </c>
      <c r="S2423" s="819">
        <v>0.5</v>
      </c>
      <c r="T2423" s="818">
        <v>2.5</v>
      </c>
      <c r="U2423" s="820">
        <v>0.38461538461538464</v>
      </c>
    </row>
    <row r="2424" spans="1:21" ht="14.45" customHeight="1" x14ac:dyDescent="0.2">
      <c r="A2424" s="813">
        <v>12</v>
      </c>
      <c r="B2424" s="814" t="s">
        <v>1740</v>
      </c>
      <c r="C2424" s="814" t="s">
        <v>1750</v>
      </c>
      <c r="D2424" s="815" t="s">
        <v>4048</v>
      </c>
      <c r="E2424" s="816" t="s">
        <v>1776</v>
      </c>
      <c r="F2424" s="814" t="s">
        <v>1741</v>
      </c>
      <c r="G2424" s="814" t="s">
        <v>1961</v>
      </c>
      <c r="H2424" s="814" t="s">
        <v>329</v>
      </c>
      <c r="I2424" s="814" t="s">
        <v>3560</v>
      </c>
      <c r="J2424" s="814" t="s">
        <v>3561</v>
      </c>
      <c r="K2424" s="814" t="s">
        <v>3562</v>
      </c>
      <c r="L2424" s="817">
        <v>0</v>
      </c>
      <c r="M2424" s="817">
        <v>0</v>
      </c>
      <c r="N2424" s="814">
        <v>6</v>
      </c>
      <c r="O2424" s="818">
        <v>4</v>
      </c>
      <c r="P2424" s="817">
        <v>0</v>
      </c>
      <c r="Q2424" s="819"/>
      <c r="R2424" s="814">
        <v>4</v>
      </c>
      <c r="S2424" s="819">
        <v>0.66666666666666663</v>
      </c>
      <c r="T2424" s="818">
        <v>3</v>
      </c>
      <c r="U2424" s="820">
        <v>0.75</v>
      </c>
    </row>
    <row r="2425" spans="1:21" ht="14.45" customHeight="1" x14ac:dyDescent="0.2">
      <c r="A2425" s="813">
        <v>12</v>
      </c>
      <c r="B2425" s="814" t="s">
        <v>1740</v>
      </c>
      <c r="C2425" s="814" t="s">
        <v>1750</v>
      </c>
      <c r="D2425" s="815" t="s">
        <v>4048</v>
      </c>
      <c r="E2425" s="816" t="s">
        <v>1776</v>
      </c>
      <c r="F2425" s="814" t="s">
        <v>1741</v>
      </c>
      <c r="G2425" s="814" t="s">
        <v>1961</v>
      </c>
      <c r="H2425" s="814" t="s">
        <v>329</v>
      </c>
      <c r="I2425" s="814" t="s">
        <v>3914</v>
      </c>
      <c r="J2425" s="814" t="s">
        <v>3561</v>
      </c>
      <c r="K2425" s="814" t="s">
        <v>3562</v>
      </c>
      <c r="L2425" s="817">
        <v>0</v>
      </c>
      <c r="M2425" s="817">
        <v>0</v>
      </c>
      <c r="N2425" s="814">
        <v>2</v>
      </c>
      <c r="O2425" s="818">
        <v>1</v>
      </c>
      <c r="P2425" s="817"/>
      <c r="Q2425" s="819"/>
      <c r="R2425" s="814"/>
      <c r="S2425" s="819">
        <v>0</v>
      </c>
      <c r="T2425" s="818"/>
      <c r="U2425" s="820">
        <v>0</v>
      </c>
    </row>
    <row r="2426" spans="1:21" ht="14.45" customHeight="1" x14ac:dyDescent="0.2">
      <c r="A2426" s="813">
        <v>12</v>
      </c>
      <c r="B2426" s="814" t="s">
        <v>1740</v>
      </c>
      <c r="C2426" s="814" t="s">
        <v>1750</v>
      </c>
      <c r="D2426" s="815" t="s">
        <v>4048</v>
      </c>
      <c r="E2426" s="816" t="s">
        <v>1776</v>
      </c>
      <c r="F2426" s="814" t="s">
        <v>1741</v>
      </c>
      <c r="G2426" s="814" t="s">
        <v>2782</v>
      </c>
      <c r="H2426" s="814" t="s">
        <v>329</v>
      </c>
      <c r="I2426" s="814" t="s">
        <v>2783</v>
      </c>
      <c r="J2426" s="814" t="s">
        <v>1244</v>
      </c>
      <c r="K2426" s="814" t="s">
        <v>2784</v>
      </c>
      <c r="L2426" s="817">
        <v>34.19</v>
      </c>
      <c r="M2426" s="817">
        <v>136.76</v>
      </c>
      <c r="N2426" s="814">
        <v>4</v>
      </c>
      <c r="O2426" s="818">
        <v>1</v>
      </c>
      <c r="P2426" s="817"/>
      <c r="Q2426" s="819">
        <v>0</v>
      </c>
      <c r="R2426" s="814"/>
      <c r="S2426" s="819">
        <v>0</v>
      </c>
      <c r="T2426" s="818"/>
      <c r="U2426" s="820">
        <v>0</v>
      </c>
    </row>
    <row r="2427" spans="1:21" ht="14.45" customHeight="1" x14ac:dyDescent="0.2">
      <c r="A2427" s="813">
        <v>12</v>
      </c>
      <c r="B2427" s="814" t="s">
        <v>1740</v>
      </c>
      <c r="C2427" s="814" t="s">
        <v>1750</v>
      </c>
      <c r="D2427" s="815" t="s">
        <v>4048</v>
      </c>
      <c r="E2427" s="816" t="s">
        <v>1776</v>
      </c>
      <c r="F2427" s="814" t="s">
        <v>1741</v>
      </c>
      <c r="G2427" s="814" t="s">
        <v>1801</v>
      </c>
      <c r="H2427" s="814" t="s">
        <v>329</v>
      </c>
      <c r="I2427" s="814" t="s">
        <v>1802</v>
      </c>
      <c r="J2427" s="814" t="s">
        <v>1803</v>
      </c>
      <c r="K2427" s="814" t="s">
        <v>1804</v>
      </c>
      <c r="L2427" s="817">
        <v>174.59</v>
      </c>
      <c r="M2427" s="817">
        <v>349.18</v>
      </c>
      <c r="N2427" s="814">
        <v>2</v>
      </c>
      <c r="O2427" s="818">
        <v>1</v>
      </c>
      <c r="P2427" s="817"/>
      <c r="Q2427" s="819">
        <v>0</v>
      </c>
      <c r="R2427" s="814"/>
      <c r="S2427" s="819">
        <v>0</v>
      </c>
      <c r="T2427" s="818"/>
      <c r="U2427" s="820">
        <v>0</v>
      </c>
    </row>
    <row r="2428" spans="1:21" ht="14.45" customHeight="1" x14ac:dyDescent="0.2">
      <c r="A2428" s="813">
        <v>12</v>
      </c>
      <c r="B2428" s="814" t="s">
        <v>1740</v>
      </c>
      <c r="C2428" s="814" t="s">
        <v>1750</v>
      </c>
      <c r="D2428" s="815" t="s">
        <v>4048</v>
      </c>
      <c r="E2428" s="816" t="s">
        <v>1776</v>
      </c>
      <c r="F2428" s="814" t="s">
        <v>1741</v>
      </c>
      <c r="G2428" s="814" t="s">
        <v>1996</v>
      </c>
      <c r="H2428" s="814" t="s">
        <v>329</v>
      </c>
      <c r="I2428" s="814" t="s">
        <v>2522</v>
      </c>
      <c r="J2428" s="814" t="s">
        <v>1998</v>
      </c>
      <c r="K2428" s="814" t="s">
        <v>1999</v>
      </c>
      <c r="L2428" s="817">
        <v>87.98</v>
      </c>
      <c r="M2428" s="817">
        <v>87.98</v>
      </c>
      <c r="N2428" s="814">
        <v>1</v>
      </c>
      <c r="O2428" s="818">
        <v>1</v>
      </c>
      <c r="P2428" s="817"/>
      <c r="Q2428" s="819">
        <v>0</v>
      </c>
      <c r="R2428" s="814"/>
      <c r="S2428" s="819">
        <v>0</v>
      </c>
      <c r="T2428" s="818"/>
      <c r="U2428" s="820">
        <v>0</v>
      </c>
    </row>
    <row r="2429" spans="1:21" ht="14.45" customHeight="1" x14ac:dyDescent="0.2">
      <c r="A2429" s="813">
        <v>12</v>
      </c>
      <c r="B2429" s="814" t="s">
        <v>1740</v>
      </c>
      <c r="C2429" s="814" t="s">
        <v>1750</v>
      </c>
      <c r="D2429" s="815" t="s">
        <v>4048</v>
      </c>
      <c r="E2429" s="816" t="s">
        <v>1776</v>
      </c>
      <c r="F2429" s="814" t="s">
        <v>1741</v>
      </c>
      <c r="G2429" s="814" t="s">
        <v>2000</v>
      </c>
      <c r="H2429" s="814" t="s">
        <v>329</v>
      </c>
      <c r="I2429" s="814" t="s">
        <v>3472</v>
      </c>
      <c r="J2429" s="814" t="s">
        <v>1128</v>
      </c>
      <c r="K2429" s="814" t="s">
        <v>1129</v>
      </c>
      <c r="L2429" s="817">
        <v>119.84</v>
      </c>
      <c r="M2429" s="817">
        <v>239.68</v>
      </c>
      <c r="N2429" s="814">
        <v>2</v>
      </c>
      <c r="O2429" s="818">
        <v>0.5</v>
      </c>
      <c r="P2429" s="817"/>
      <c r="Q2429" s="819">
        <v>0</v>
      </c>
      <c r="R2429" s="814"/>
      <c r="S2429" s="819">
        <v>0</v>
      </c>
      <c r="T2429" s="818"/>
      <c r="U2429" s="820">
        <v>0</v>
      </c>
    </row>
    <row r="2430" spans="1:21" ht="14.45" customHeight="1" x14ac:dyDescent="0.2">
      <c r="A2430" s="813">
        <v>12</v>
      </c>
      <c r="B2430" s="814" t="s">
        <v>1740</v>
      </c>
      <c r="C2430" s="814" t="s">
        <v>1750</v>
      </c>
      <c r="D2430" s="815" t="s">
        <v>4048</v>
      </c>
      <c r="E2430" s="816" t="s">
        <v>1776</v>
      </c>
      <c r="F2430" s="814" t="s">
        <v>1741</v>
      </c>
      <c r="G2430" s="814" t="s">
        <v>2000</v>
      </c>
      <c r="H2430" s="814" t="s">
        <v>329</v>
      </c>
      <c r="I2430" s="814" t="s">
        <v>2878</v>
      </c>
      <c r="J2430" s="814" t="s">
        <v>1128</v>
      </c>
      <c r="K2430" s="814" t="s">
        <v>1129</v>
      </c>
      <c r="L2430" s="817">
        <v>119.84</v>
      </c>
      <c r="M2430" s="817">
        <v>4553.92</v>
      </c>
      <c r="N2430" s="814">
        <v>38</v>
      </c>
      <c r="O2430" s="818">
        <v>10.5</v>
      </c>
      <c r="P2430" s="817">
        <v>2516.64</v>
      </c>
      <c r="Q2430" s="819">
        <v>0.55263157894736836</v>
      </c>
      <c r="R2430" s="814">
        <v>21</v>
      </c>
      <c r="S2430" s="819">
        <v>0.55263157894736847</v>
      </c>
      <c r="T2430" s="818">
        <v>6</v>
      </c>
      <c r="U2430" s="820">
        <v>0.5714285714285714</v>
      </c>
    </row>
    <row r="2431" spans="1:21" ht="14.45" customHeight="1" x14ac:dyDescent="0.2">
      <c r="A2431" s="813">
        <v>12</v>
      </c>
      <c r="B2431" s="814" t="s">
        <v>1740</v>
      </c>
      <c r="C2431" s="814" t="s">
        <v>1750</v>
      </c>
      <c r="D2431" s="815" t="s">
        <v>4048</v>
      </c>
      <c r="E2431" s="816" t="s">
        <v>1776</v>
      </c>
      <c r="F2431" s="814" t="s">
        <v>1741</v>
      </c>
      <c r="G2431" s="814" t="s">
        <v>1792</v>
      </c>
      <c r="H2431" s="814" t="s">
        <v>329</v>
      </c>
      <c r="I2431" s="814" t="s">
        <v>2882</v>
      </c>
      <c r="J2431" s="814" t="s">
        <v>2883</v>
      </c>
      <c r="K2431" s="814" t="s">
        <v>2884</v>
      </c>
      <c r="L2431" s="817">
        <v>116.43</v>
      </c>
      <c r="M2431" s="817">
        <v>815.01</v>
      </c>
      <c r="N2431" s="814">
        <v>7</v>
      </c>
      <c r="O2431" s="818">
        <v>4</v>
      </c>
      <c r="P2431" s="817"/>
      <c r="Q2431" s="819">
        <v>0</v>
      </c>
      <c r="R2431" s="814"/>
      <c r="S2431" s="819">
        <v>0</v>
      </c>
      <c r="T2431" s="818"/>
      <c r="U2431" s="820">
        <v>0</v>
      </c>
    </row>
    <row r="2432" spans="1:21" ht="14.45" customHeight="1" x14ac:dyDescent="0.2">
      <c r="A2432" s="813">
        <v>12</v>
      </c>
      <c r="B2432" s="814" t="s">
        <v>1740</v>
      </c>
      <c r="C2432" s="814" t="s">
        <v>1750</v>
      </c>
      <c r="D2432" s="815" t="s">
        <v>4048</v>
      </c>
      <c r="E2432" s="816" t="s">
        <v>1776</v>
      </c>
      <c r="F2432" s="814" t="s">
        <v>1741</v>
      </c>
      <c r="G2432" s="814" t="s">
        <v>1792</v>
      </c>
      <c r="H2432" s="814" t="s">
        <v>329</v>
      </c>
      <c r="I2432" s="814" t="s">
        <v>3565</v>
      </c>
      <c r="J2432" s="814" t="s">
        <v>2883</v>
      </c>
      <c r="K2432" s="814" t="s">
        <v>2884</v>
      </c>
      <c r="L2432" s="817">
        <v>116.43</v>
      </c>
      <c r="M2432" s="817">
        <v>7917.24</v>
      </c>
      <c r="N2432" s="814">
        <v>68</v>
      </c>
      <c r="O2432" s="818">
        <v>24.5</v>
      </c>
      <c r="P2432" s="817">
        <v>2794.32</v>
      </c>
      <c r="Q2432" s="819">
        <v>0.35294117647058826</v>
      </c>
      <c r="R2432" s="814">
        <v>24</v>
      </c>
      <c r="S2432" s="819">
        <v>0.35294117647058826</v>
      </c>
      <c r="T2432" s="818">
        <v>9</v>
      </c>
      <c r="U2432" s="820">
        <v>0.36734693877551022</v>
      </c>
    </row>
    <row r="2433" spans="1:21" ht="14.45" customHeight="1" x14ac:dyDescent="0.2">
      <c r="A2433" s="813">
        <v>12</v>
      </c>
      <c r="B2433" s="814" t="s">
        <v>1740</v>
      </c>
      <c r="C2433" s="814" t="s">
        <v>1750</v>
      </c>
      <c r="D2433" s="815" t="s">
        <v>4048</v>
      </c>
      <c r="E2433" s="816" t="s">
        <v>1776</v>
      </c>
      <c r="F2433" s="814" t="s">
        <v>1741</v>
      </c>
      <c r="G2433" s="814" t="s">
        <v>1792</v>
      </c>
      <c r="H2433" s="814" t="s">
        <v>329</v>
      </c>
      <c r="I2433" s="814" t="s">
        <v>2333</v>
      </c>
      <c r="J2433" s="814" t="s">
        <v>1794</v>
      </c>
      <c r="K2433" s="814" t="s">
        <v>2020</v>
      </c>
      <c r="L2433" s="817">
        <v>89.88</v>
      </c>
      <c r="M2433" s="817">
        <v>359.52</v>
      </c>
      <c r="N2433" s="814">
        <v>4</v>
      </c>
      <c r="O2433" s="818">
        <v>1.5</v>
      </c>
      <c r="P2433" s="817">
        <v>269.64</v>
      </c>
      <c r="Q2433" s="819">
        <v>0.75</v>
      </c>
      <c r="R2433" s="814">
        <v>3</v>
      </c>
      <c r="S2433" s="819">
        <v>0.75</v>
      </c>
      <c r="T2433" s="818">
        <v>1</v>
      </c>
      <c r="U2433" s="820">
        <v>0.66666666666666663</v>
      </c>
    </row>
    <row r="2434" spans="1:21" ht="14.45" customHeight="1" x14ac:dyDescent="0.2">
      <c r="A2434" s="813">
        <v>12</v>
      </c>
      <c r="B2434" s="814" t="s">
        <v>1740</v>
      </c>
      <c r="C2434" s="814" t="s">
        <v>1750</v>
      </c>
      <c r="D2434" s="815" t="s">
        <v>4048</v>
      </c>
      <c r="E2434" s="816" t="s">
        <v>1776</v>
      </c>
      <c r="F2434" s="814" t="s">
        <v>1741</v>
      </c>
      <c r="G2434" s="814" t="s">
        <v>2031</v>
      </c>
      <c r="H2434" s="814" t="s">
        <v>329</v>
      </c>
      <c r="I2434" s="814" t="s">
        <v>3475</v>
      </c>
      <c r="J2434" s="814" t="s">
        <v>3476</v>
      </c>
      <c r="K2434" s="814" t="s">
        <v>2950</v>
      </c>
      <c r="L2434" s="817">
        <v>0</v>
      </c>
      <c r="M2434" s="817">
        <v>0</v>
      </c>
      <c r="N2434" s="814">
        <v>11</v>
      </c>
      <c r="O2434" s="818">
        <v>1.5</v>
      </c>
      <c r="P2434" s="817">
        <v>0</v>
      </c>
      <c r="Q2434" s="819"/>
      <c r="R2434" s="814">
        <v>10</v>
      </c>
      <c r="S2434" s="819">
        <v>0.90909090909090906</v>
      </c>
      <c r="T2434" s="818">
        <v>1</v>
      </c>
      <c r="U2434" s="820">
        <v>0.66666666666666663</v>
      </c>
    </row>
    <row r="2435" spans="1:21" ht="14.45" customHeight="1" x14ac:dyDescent="0.2">
      <c r="A2435" s="813">
        <v>12</v>
      </c>
      <c r="B2435" s="814" t="s">
        <v>1740</v>
      </c>
      <c r="C2435" s="814" t="s">
        <v>1750</v>
      </c>
      <c r="D2435" s="815" t="s">
        <v>4048</v>
      </c>
      <c r="E2435" s="816" t="s">
        <v>1776</v>
      </c>
      <c r="F2435" s="814" t="s">
        <v>1741</v>
      </c>
      <c r="G2435" s="814" t="s">
        <v>1835</v>
      </c>
      <c r="H2435" s="814" t="s">
        <v>647</v>
      </c>
      <c r="I2435" s="814" t="s">
        <v>2737</v>
      </c>
      <c r="J2435" s="814" t="s">
        <v>1837</v>
      </c>
      <c r="K2435" s="814" t="s">
        <v>2736</v>
      </c>
      <c r="L2435" s="817">
        <v>44.86</v>
      </c>
      <c r="M2435" s="817">
        <v>134.57999999999998</v>
      </c>
      <c r="N2435" s="814">
        <v>3</v>
      </c>
      <c r="O2435" s="818">
        <v>1</v>
      </c>
      <c r="P2435" s="817"/>
      <c r="Q2435" s="819">
        <v>0</v>
      </c>
      <c r="R2435" s="814"/>
      <c r="S2435" s="819">
        <v>0</v>
      </c>
      <c r="T2435" s="818"/>
      <c r="U2435" s="820">
        <v>0</v>
      </c>
    </row>
    <row r="2436" spans="1:21" ht="14.45" customHeight="1" x14ac:dyDescent="0.2">
      <c r="A2436" s="813">
        <v>12</v>
      </c>
      <c r="B2436" s="814" t="s">
        <v>1740</v>
      </c>
      <c r="C2436" s="814" t="s">
        <v>1750</v>
      </c>
      <c r="D2436" s="815" t="s">
        <v>4048</v>
      </c>
      <c r="E2436" s="816" t="s">
        <v>1776</v>
      </c>
      <c r="F2436" s="814" t="s">
        <v>1741</v>
      </c>
      <c r="G2436" s="814" t="s">
        <v>2047</v>
      </c>
      <c r="H2436" s="814" t="s">
        <v>329</v>
      </c>
      <c r="I2436" s="814" t="s">
        <v>2048</v>
      </c>
      <c r="J2436" s="814" t="s">
        <v>2049</v>
      </c>
      <c r="K2436" s="814" t="s">
        <v>640</v>
      </c>
      <c r="L2436" s="817">
        <v>1036</v>
      </c>
      <c r="M2436" s="817">
        <v>3108</v>
      </c>
      <c r="N2436" s="814">
        <v>3</v>
      </c>
      <c r="O2436" s="818">
        <v>2.5</v>
      </c>
      <c r="P2436" s="817">
        <v>2072</v>
      </c>
      <c r="Q2436" s="819">
        <v>0.66666666666666663</v>
      </c>
      <c r="R2436" s="814">
        <v>2</v>
      </c>
      <c r="S2436" s="819">
        <v>0.66666666666666663</v>
      </c>
      <c r="T2436" s="818">
        <v>1.5</v>
      </c>
      <c r="U2436" s="820">
        <v>0.6</v>
      </c>
    </row>
    <row r="2437" spans="1:21" ht="14.45" customHeight="1" x14ac:dyDescent="0.2">
      <c r="A2437" s="813">
        <v>12</v>
      </c>
      <c r="B2437" s="814" t="s">
        <v>1740</v>
      </c>
      <c r="C2437" s="814" t="s">
        <v>1750</v>
      </c>
      <c r="D2437" s="815" t="s">
        <v>4048</v>
      </c>
      <c r="E2437" s="816" t="s">
        <v>1776</v>
      </c>
      <c r="F2437" s="814" t="s">
        <v>1741</v>
      </c>
      <c r="G2437" s="814" t="s">
        <v>1796</v>
      </c>
      <c r="H2437" s="814" t="s">
        <v>329</v>
      </c>
      <c r="I2437" s="814" t="s">
        <v>1805</v>
      </c>
      <c r="J2437" s="814" t="s">
        <v>1272</v>
      </c>
      <c r="K2437" s="814" t="s">
        <v>1806</v>
      </c>
      <c r="L2437" s="817">
        <v>42.54</v>
      </c>
      <c r="M2437" s="817">
        <v>127.62</v>
      </c>
      <c r="N2437" s="814">
        <v>3</v>
      </c>
      <c r="O2437" s="818">
        <v>2</v>
      </c>
      <c r="P2437" s="817">
        <v>42.54</v>
      </c>
      <c r="Q2437" s="819">
        <v>0.33333333333333331</v>
      </c>
      <c r="R2437" s="814">
        <v>1</v>
      </c>
      <c r="S2437" s="819">
        <v>0.33333333333333331</v>
      </c>
      <c r="T2437" s="818">
        <v>1</v>
      </c>
      <c r="U2437" s="820">
        <v>0.5</v>
      </c>
    </row>
    <row r="2438" spans="1:21" ht="14.45" customHeight="1" x14ac:dyDescent="0.2">
      <c r="A2438" s="813">
        <v>12</v>
      </c>
      <c r="B2438" s="814" t="s">
        <v>1740</v>
      </c>
      <c r="C2438" s="814" t="s">
        <v>1750</v>
      </c>
      <c r="D2438" s="815" t="s">
        <v>4048</v>
      </c>
      <c r="E2438" s="816" t="s">
        <v>1776</v>
      </c>
      <c r="F2438" s="814" t="s">
        <v>1741</v>
      </c>
      <c r="G2438" s="814" t="s">
        <v>1796</v>
      </c>
      <c r="H2438" s="814" t="s">
        <v>329</v>
      </c>
      <c r="I2438" s="814" t="s">
        <v>2659</v>
      </c>
      <c r="J2438" s="814" t="s">
        <v>1272</v>
      </c>
      <c r="K2438" s="814" t="s">
        <v>2660</v>
      </c>
      <c r="L2438" s="817">
        <v>60.28</v>
      </c>
      <c r="M2438" s="817">
        <v>120.56</v>
      </c>
      <c r="N2438" s="814">
        <v>2</v>
      </c>
      <c r="O2438" s="818">
        <v>2</v>
      </c>
      <c r="P2438" s="817">
        <v>120.56</v>
      </c>
      <c r="Q2438" s="819">
        <v>1</v>
      </c>
      <c r="R2438" s="814">
        <v>2</v>
      </c>
      <c r="S2438" s="819">
        <v>1</v>
      </c>
      <c r="T2438" s="818">
        <v>2</v>
      </c>
      <c r="U2438" s="820">
        <v>1</v>
      </c>
    </row>
    <row r="2439" spans="1:21" ht="14.45" customHeight="1" x14ac:dyDescent="0.2">
      <c r="A2439" s="813">
        <v>12</v>
      </c>
      <c r="B2439" s="814" t="s">
        <v>1740</v>
      </c>
      <c r="C2439" s="814" t="s">
        <v>1750</v>
      </c>
      <c r="D2439" s="815" t="s">
        <v>4048</v>
      </c>
      <c r="E2439" s="816" t="s">
        <v>1776</v>
      </c>
      <c r="F2439" s="814" t="s">
        <v>1741</v>
      </c>
      <c r="G2439" s="814" t="s">
        <v>2063</v>
      </c>
      <c r="H2439" s="814" t="s">
        <v>647</v>
      </c>
      <c r="I2439" s="814" t="s">
        <v>2067</v>
      </c>
      <c r="J2439" s="814" t="s">
        <v>819</v>
      </c>
      <c r="K2439" s="814" t="s">
        <v>2068</v>
      </c>
      <c r="L2439" s="817">
        <v>134.61000000000001</v>
      </c>
      <c r="M2439" s="817">
        <v>134.61000000000001</v>
      </c>
      <c r="N2439" s="814">
        <v>1</v>
      </c>
      <c r="O2439" s="818">
        <v>0.5</v>
      </c>
      <c r="P2439" s="817"/>
      <c r="Q2439" s="819">
        <v>0</v>
      </c>
      <c r="R2439" s="814"/>
      <c r="S2439" s="819">
        <v>0</v>
      </c>
      <c r="T2439" s="818"/>
      <c r="U2439" s="820">
        <v>0</v>
      </c>
    </row>
    <row r="2440" spans="1:21" ht="14.45" customHeight="1" x14ac:dyDescent="0.2">
      <c r="A2440" s="813">
        <v>12</v>
      </c>
      <c r="B2440" s="814" t="s">
        <v>1740</v>
      </c>
      <c r="C2440" s="814" t="s">
        <v>1750</v>
      </c>
      <c r="D2440" s="815" t="s">
        <v>4048</v>
      </c>
      <c r="E2440" s="816" t="s">
        <v>1776</v>
      </c>
      <c r="F2440" s="814" t="s">
        <v>1741</v>
      </c>
      <c r="G2440" s="814" t="s">
        <v>3488</v>
      </c>
      <c r="H2440" s="814" t="s">
        <v>329</v>
      </c>
      <c r="I2440" s="814" t="s">
        <v>3489</v>
      </c>
      <c r="J2440" s="814" t="s">
        <v>3490</v>
      </c>
      <c r="K2440" s="814" t="s">
        <v>2003</v>
      </c>
      <c r="L2440" s="817">
        <v>44.86</v>
      </c>
      <c r="M2440" s="817">
        <v>358.88</v>
      </c>
      <c r="N2440" s="814">
        <v>8</v>
      </c>
      <c r="O2440" s="818">
        <v>5</v>
      </c>
      <c r="P2440" s="817">
        <v>44.86</v>
      </c>
      <c r="Q2440" s="819">
        <v>0.125</v>
      </c>
      <c r="R2440" s="814">
        <v>1</v>
      </c>
      <c r="S2440" s="819">
        <v>0.125</v>
      </c>
      <c r="T2440" s="818">
        <v>1</v>
      </c>
      <c r="U2440" s="820">
        <v>0.2</v>
      </c>
    </row>
    <row r="2441" spans="1:21" ht="14.45" customHeight="1" x14ac:dyDescent="0.2">
      <c r="A2441" s="813">
        <v>12</v>
      </c>
      <c r="B2441" s="814" t="s">
        <v>1740</v>
      </c>
      <c r="C2441" s="814" t="s">
        <v>1750</v>
      </c>
      <c r="D2441" s="815" t="s">
        <v>4048</v>
      </c>
      <c r="E2441" s="816" t="s">
        <v>1776</v>
      </c>
      <c r="F2441" s="814" t="s">
        <v>1741</v>
      </c>
      <c r="G2441" s="814" t="s">
        <v>2797</v>
      </c>
      <c r="H2441" s="814" t="s">
        <v>329</v>
      </c>
      <c r="I2441" s="814" t="s">
        <v>2798</v>
      </c>
      <c r="J2441" s="814" t="s">
        <v>2799</v>
      </c>
      <c r="K2441" s="814" t="s">
        <v>2800</v>
      </c>
      <c r="L2441" s="817">
        <v>25.12</v>
      </c>
      <c r="M2441" s="817">
        <v>150.72</v>
      </c>
      <c r="N2441" s="814">
        <v>6</v>
      </c>
      <c r="O2441" s="818">
        <v>6</v>
      </c>
      <c r="P2441" s="817">
        <v>50.24</v>
      </c>
      <c r="Q2441" s="819">
        <v>0.33333333333333337</v>
      </c>
      <c r="R2441" s="814">
        <v>2</v>
      </c>
      <c r="S2441" s="819">
        <v>0.33333333333333331</v>
      </c>
      <c r="T2441" s="818">
        <v>2</v>
      </c>
      <c r="U2441" s="820">
        <v>0.33333333333333331</v>
      </c>
    </row>
    <row r="2442" spans="1:21" ht="14.45" customHeight="1" x14ac:dyDescent="0.2">
      <c r="A2442" s="813">
        <v>12</v>
      </c>
      <c r="B2442" s="814" t="s">
        <v>1740</v>
      </c>
      <c r="C2442" s="814" t="s">
        <v>1750</v>
      </c>
      <c r="D2442" s="815" t="s">
        <v>4048</v>
      </c>
      <c r="E2442" s="816" t="s">
        <v>1776</v>
      </c>
      <c r="F2442" s="814" t="s">
        <v>1741</v>
      </c>
      <c r="G2442" s="814" t="s">
        <v>2107</v>
      </c>
      <c r="H2442" s="814" t="s">
        <v>329</v>
      </c>
      <c r="I2442" s="814" t="s">
        <v>2111</v>
      </c>
      <c r="J2442" s="814" t="s">
        <v>2109</v>
      </c>
      <c r="K2442" s="814" t="s">
        <v>2112</v>
      </c>
      <c r="L2442" s="817">
        <v>1015.28</v>
      </c>
      <c r="M2442" s="817">
        <v>1015.28</v>
      </c>
      <c r="N2442" s="814">
        <v>1</v>
      </c>
      <c r="O2442" s="818">
        <v>1</v>
      </c>
      <c r="P2442" s="817"/>
      <c r="Q2442" s="819">
        <v>0</v>
      </c>
      <c r="R2442" s="814"/>
      <c r="S2442" s="819">
        <v>0</v>
      </c>
      <c r="T2442" s="818"/>
      <c r="U2442" s="820">
        <v>0</v>
      </c>
    </row>
    <row r="2443" spans="1:21" ht="14.45" customHeight="1" x14ac:dyDescent="0.2">
      <c r="A2443" s="813">
        <v>12</v>
      </c>
      <c r="B2443" s="814" t="s">
        <v>1740</v>
      </c>
      <c r="C2443" s="814" t="s">
        <v>1750</v>
      </c>
      <c r="D2443" s="815" t="s">
        <v>4048</v>
      </c>
      <c r="E2443" s="816" t="s">
        <v>1776</v>
      </c>
      <c r="F2443" s="814" t="s">
        <v>1741</v>
      </c>
      <c r="G2443" s="814" t="s">
        <v>1800</v>
      </c>
      <c r="H2443" s="814" t="s">
        <v>647</v>
      </c>
      <c r="I2443" s="814" t="s">
        <v>1591</v>
      </c>
      <c r="J2443" s="814" t="s">
        <v>1213</v>
      </c>
      <c r="K2443" s="814" t="s">
        <v>1592</v>
      </c>
      <c r="L2443" s="817">
        <v>154.36000000000001</v>
      </c>
      <c r="M2443" s="817">
        <v>154.36000000000001</v>
      </c>
      <c r="N2443" s="814">
        <v>1</v>
      </c>
      <c r="O2443" s="818">
        <v>1</v>
      </c>
      <c r="P2443" s="817">
        <v>154.36000000000001</v>
      </c>
      <c r="Q2443" s="819">
        <v>1</v>
      </c>
      <c r="R2443" s="814">
        <v>1</v>
      </c>
      <c r="S2443" s="819">
        <v>1</v>
      </c>
      <c r="T2443" s="818">
        <v>1</v>
      </c>
      <c r="U2443" s="820">
        <v>1</v>
      </c>
    </row>
    <row r="2444" spans="1:21" ht="14.45" customHeight="1" x14ac:dyDescent="0.2">
      <c r="A2444" s="813">
        <v>12</v>
      </c>
      <c r="B2444" s="814" t="s">
        <v>1740</v>
      </c>
      <c r="C2444" s="814" t="s">
        <v>1750</v>
      </c>
      <c r="D2444" s="815" t="s">
        <v>4048</v>
      </c>
      <c r="E2444" s="816" t="s">
        <v>1776</v>
      </c>
      <c r="F2444" s="814" t="s">
        <v>1742</v>
      </c>
      <c r="G2444" s="814" t="s">
        <v>2128</v>
      </c>
      <c r="H2444" s="814" t="s">
        <v>329</v>
      </c>
      <c r="I2444" s="814" t="s">
        <v>3502</v>
      </c>
      <c r="J2444" s="814" t="s">
        <v>2016</v>
      </c>
      <c r="K2444" s="814"/>
      <c r="L2444" s="817">
        <v>0</v>
      </c>
      <c r="M2444" s="817">
        <v>0</v>
      </c>
      <c r="N2444" s="814">
        <v>16</v>
      </c>
      <c r="O2444" s="818">
        <v>16</v>
      </c>
      <c r="P2444" s="817">
        <v>0</v>
      </c>
      <c r="Q2444" s="819"/>
      <c r="R2444" s="814">
        <v>5</v>
      </c>
      <c r="S2444" s="819">
        <v>0.3125</v>
      </c>
      <c r="T2444" s="818">
        <v>5</v>
      </c>
      <c r="U2444" s="820">
        <v>0.3125</v>
      </c>
    </row>
    <row r="2445" spans="1:21" ht="14.45" customHeight="1" x14ac:dyDescent="0.2">
      <c r="A2445" s="813">
        <v>12</v>
      </c>
      <c r="B2445" s="814" t="s">
        <v>1740</v>
      </c>
      <c r="C2445" s="814" t="s">
        <v>1750</v>
      </c>
      <c r="D2445" s="815" t="s">
        <v>4048</v>
      </c>
      <c r="E2445" s="816" t="s">
        <v>1776</v>
      </c>
      <c r="F2445" s="814" t="s">
        <v>1742</v>
      </c>
      <c r="G2445" s="814" t="s">
        <v>2128</v>
      </c>
      <c r="H2445" s="814" t="s">
        <v>329</v>
      </c>
      <c r="I2445" s="814" t="s">
        <v>3915</v>
      </c>
      <c r="J2445" s="814" t="s">
        <v>2016</v>
      </c>
      <c r="K2445" s="814"/>
      <c r="L2445" s="817">
        <v>648.22</v>
      </c>
      <c r="M2445" s="817">
        <v>648.22</v>
      </c>
      <c r="N2445" s="814">
        <v>1</v>
      </c>
      <c r="O2445" s="818">
        <v>1</v>
      </c>
      <c r="P2445" s="817">
        <v>648.22</v>
      </c>
      <c r="Q2445" s="819">
        <v>1</v>
      </c>
      <c r="R2445" s="814">
        <v>1</v>
      </c>
      <c r="S2445" s="819">
        <v>1</v>
      </c>
      <c r="T2445" s="818">
        <v>1</v>
      </c>
      <c r="U2445" s="820">
        <v>1</v>
      </c>
    </row>
    <row r="2446" spans="1:21" ht="14.45" customHeight="1" x14ac:dyDescent="0.2">
      <c r="A2446" s="813">
        <v>12</v>
      </c>
      <c r="B2446" s="814" t="s">
        <v>1740</v>
      </c>
      <c r="C2446" s="814" t="s">
        <v>1750</v>
      </c>
      <c r="D2446" s="815" t="s">
        <v>4048</v>
      </c>
      <c r="E2446" s="816" t="s">
        <v>1776</v>
      </c>
      <c r="F2446" s="814" t="s">
        <v>1742</v>
      </c>
      <c r="G2446" s="814" t="s">
        <v>2128</v>
      </c>
      <c r="H2446" s="814" t="s">
        <v>329</v>
      </c>
      <c r="I2446" s="814" t="s">
        <v>3916</v>
      </c>
      <c r="J2446" s="814" t="s">
        <v>2016</v>
      </c>
      <c r="K2446" s="814"/>
      <c r="L2446" s="817">
        <v>692.4</v>
      </c>
      <c r="M2446" s="817">
        <v>692.4</v>
      </c>
      <c r="N2446" s="814">
        <v>1</v>
      </c>
      <c r="O2446" s="818">
        <v>1</v>
      </c>
      <c r="P2446" s="817"/>
      <c r="Q2446" s="819">
        <v>0</v>
      </c>
      <c r="R2446" s="814"/>
      <c r="S2446" s="819">
        <v>0</v>
      </c>
      <c r="T2446" s="818"/>
      <c r="U2446" s="820">
        <v>0</v>
      </c>
    </row>
    <row r="2447" spans="1:21" ht="14.45" customHeight="1" x14ac:dyDescent="0.2">
      <c r="A2447" s="813">
        <v>12</v>
      </c>
      <c r="B2447" s="814" t="s">
        <v>1740</v>
      </c>
      <c r="C2447" s="814" t="s">
        <v>1750</v>
      </c>
      <c r="D2447" s="815" t="s">
        <v>4048</v>
      </c>
      <c r="E2447" s="816" t="s">
        <v>1776</v>
      </c>
      <c r="F2447" s="814" t="s">
        <v>1743</v>
      </c>
      <c r="G2447" s="814" t="s">
        <v>1787</v>
      </c>
      <c r="H2447" s="814" t="s">
        <v>329</v>
      </c>
      <c r="I2447" s="814" t="s">
        <v>2156</v>
      </c>
      <c r="J2447" s="814" t="s">
        <v>2157</v>
      </c>
      <c r="K2447" s="814" t="s">
        <v>2158</v>
      </c>
      <c r="L2447" s="817">
        <v>17.95</v>
      </c>
      <c r="M2447" s="817">
        <v>897.5</v>
      </c>
      <c r="N2447" s="814">
        <v>50</v>
      </c>
      <c r="O2447" s="818">
        <v>2</v>
      </c>
      <c r="P2447" s="817">
        <v>897.5</v>
      </c>
      <c r="Q2447" s="819">
        <v>1</v>
      </c>
      <c r="R2447" s="814">
        <v>50</v>
      </c>
      <c r="S2447" s="819">
        <v>1</v>
      </c>
      <c r="T2447" s="818">
        <v>2</v>
      </c>
      <c r="U2447" s="820">
        <v>1</v>
      </c>
    </row>
    <row r="2448" spans="1:21" ht="14.45" customHeight="1" x14ac:dyDescent="0.2">
      <c r="A2448" s="813">
        <v>12</v>
      </c>
      <c r="B2448" s="814" t="s">
        <v>1740</v>
      </c>
      <c r="C2448" s="814" t="s">
        <v>1750</v>
      </c>
      <c r="D2448" s="815" t="s">
        <v>4048</v>
      </c>
      <c r="E2448" s="816" t="s">
        <v>1776</v>
      </c>
      <c r="F2448" s="814" t="s">
        <v>1743</v>
      </c>
      <c r="G2448" s="814" t="s">
        <v>1787</v>
      </c>
      <c r="H2448" s="814" t="s">
        <v>329</v>
      </c>
      <c r="I2448" s="814" t="s">
        <v>2192</v>
      </c>
      <c r="J2448" s="814" t="s">
        <v>2193</v>
      </c>
      <c r="K2448" s="814" t="s">
        <v>2194</v>
      </c>
      <c r="L2448" s="817">
        <v>1483.5</v>
      </c>
      <c r="M2448" s="817">
        <v>2967</v>
      </c>
      <c r="N2448" s="814">
        <v>2</v>
      </c>
      <c r="O2448" s="818">
        <v>1</v>
      </c>
      <c r="P2448" s="817"/>
      <c r="Q2448" s="819">
        <v>0</v>
      </c>
      <c r="R2448" s="814"/>
      <c r="S2448" s="819">
        <v>0</v>
      </c>
      <c r="T2448" s="818"/>
      <c r="U2448" s="820">
        <v>0</v>
      </c>
    </row>
    <row r="2449" spans="1:21" ht="14.45" customHeight="1" x14ac:dyDescent="0.2">
      <c r="A2449" s="813">
        <v>12</v>
      </c>
      <c r="B2449" s="814" t="s">
        <v>1740</v>
      </c>
      <c r="C2449" s="814" t="s">
        <v>1750</v>
      </c>
      <c r="D2449" s="815" t="s">
        <v>4048</v>
      </c>
      <c r="E2449" s="816" t="s">
        <v>1776</v>
      </c>
      <c r="F2449" s="814" t="s">
        <v>1743</v>
      </c>
      <c r="G2449" s="814" t="s">
        <v>1787</v>
      </c>
      <c r="H2449" s="814" t="s">
        <v>329</v>
      </c>
      <c r="I2449" s="814" t="s">
        <v>3917</v>
      </c>
      <c r="J2449" s="814" t="s">
        <v>3918</v>
      </c>
      <c r="K2449" s="814" t="s">
        <v>3919</v>
      </c>
      <c r="L2449" s="817">
        <v>89.19</v>
      </c>
      <c r="M2449" s="817">
        <v>4013.5499999999997</v>
      </c>
      <c r="N2449" s="814">
        <v>45</v>
      </c>
      <c r="O2449" s="818">
        <v>1</v>
      </c>
      <c r="P2449" s="817">
        <v>4013.5499999999997</v>
      </c>
      <c r="Q2449" s="819">
        <v>1</v>
      </c>
      <c r="R2449" s="814">
        <v>45</v>
      </c>
      <c r="S2449" s="819">
        <v>1</v>
      </c>
      <c r="T2449" s="818">
        <v>1</v>
      </c>
      <c r="U2449" s="820">
        <v>1</v>
      </c>
    </row>
    <row r="2450" spans="1:21" ht="14.45" customHeight="1" x14ac:dyDescent="0.2">
      <c r="A2450" s="813">
        <v>12</v>
      </c>
      <c r="B2450" s="814" t="s">
        <v>1740</v>
      </c>
      <c r="C2450" s="814" t="s">
        <v>1750</v>
      </c>
      <c r="D2450" s="815" t="s">
        <v>4048</v>
      </c>
      <c r="E2450" s="816" t="s">
        <v>1777</v>
      </c>
      <c r="F2450" s="814" t="s">
        <v>1741</v>
      </c>
      <c r="G2450" s="814" t="s">
        <v>3590</v>
      </c>
      <c r="H2450" s="814" t="s">
        <v>329</v>
      </c>
      <c r="I2450" s="814" t="s">
        <v>3920</v>
      </c>
      <c r="J2450" s="814" t="s">
        <v>3592</v>
      </c>
      <c r="K2450" s="814" t="s">
        <v>3593</v>
      </c>
      <c r="L2450" s="817">
        <v>134.61000000000001</v>
      </c>
      <c r="M2450" s="817">
        <v>807.66000000000008</v>
      </c>
      <c r="N2450" s="814">
        <v>6</v>
      </c>
      <c r="O2450" s="818">
        <v>5</v>
      </c>
      <c r="P2450" s="817"/>
      <c r="Q2450" s="819">
        <v>0</v>
      </c>
      <c r="R2450" s="814"/>
      <c r="S2450" s="819">
        <v>0</v>
      </c>
      <c r="T2450" s="818"/>
      <c r="U2450" s="820">
        <v>0</v>
      </c>
    </row>
    <row r="2451" spans="1:21" ht="14.45" customHeight="1" x14ac:dyDescent="0.2">
      <c r="A2451" s="813">
        <v>12</v>
      </c>
      <c r="B2451" s="814" t="s">
        <v>1740</v>
      </c>
      <c r="C2451" s="814" t="s">
        <v>1750</v>
      </c>
      <c r="D2451" s="815" t="s">
        <v>4048</v>
      </c>
      <c r="E2451" s="816" t="s">
        <v>1777</v>
      </c>
      <c r="F2451" s="814" t="s">
        <v>1741</v>
      </c>
      <c r="G2451" s="814" t="s">
        <v>3590</v>
      </c>
      <c r="H2451" s="814" t="s">
        <v>329</v>
      </c>
      <c r="I2451" s="814" t="s">
        <v>3591</v>
      </c>
      <c r="J2451" s="814" t="s">
        <v>3592</v>
      </c>
      <c r="K2451" s="814" t="s">
        <v>3593</v>
      </c>
      <c r="L2451" s="817">
        <v>134.61000000000001</v>
      </c>
      <c r="M2451" s="817">
        <v>134.61000000000001</v>
      </c>
      <c r="N2451" s="814">
        <v>1</v>
      </c>
      <c r="O2451" s="818">
        <v>1</v>
      </c>
      <c r="P2451" s="817"/>
      <c r="Q2451" s="819">
        <v>0</v>
      </c>
      <c r="R2451" s="814"/>
      <c r="S2451" s="819">
        <v>0</v>
      </c>
      <c r="T2451" s="818"/>
      <c r="U2451" s="820">
        <v>0</v>
      </c>
    </row>
    <row r="2452" spans="1:21" ht="14.45" customHeight="1" x14ac:dyDescent="0.2">
      <c r="A2452" s="813">
        <v>12</v>
      </c>
      <c r="B2452" s="814" t="s">
        <v>1740</v>
      </c>
      <c r="C2452" s="814" t="s">
        <v>1750</v>
      </c>
      <c r="D2452" s="815" t="s">
        <v>4048</v>
      </c>
      <c r="E2452" s="816" t="s">
        <v>1777</v>
      </c>
      <c r="F2452" s="814" t="s">
        <v>1741</v>
      </c>
      <c r="G2452" s="814" t="s">
        <v>1847</v>
      </c>
      <c r="H2452" s="814" t="s">
        <v>329</v>
      </c>
      <c r="I2452" s="814" t="s">
        <v>3921</v>
      </c>
      <c r="J2452" s="814" t="s">
        <v>1849</v>
      </c>
      <c r="K2452" s="814" t="s">
        <v>3922</v>
      </c>
      <c r="L2452" s="817">
        <v>65.28</v>
      </c>
      <c r="M2452" s="817">
        <v>65.28</v>
      </c>
      <c r="N2452" s="814">
        <v>1</v>
      </c>
      <c r="O2452" s="818">
        <v>0.5</v>
      </c>
      <c r="P2452" s="817">
        <v>65.28</v>
      </c>
      <c r="Q2452" s="819">
        <v>1</v>
      </c>
      <c r="R2452" s="814">
        <v>1</v>
      </c>
      <c r="S2452" s="819">
        <v>1</v>
      </c>
      <c r="T2452" s="818">
        <v>0.5</v>
      </c>
      <c r="U2452" s="820">
        <v>1</v>
      </c>
    </row>
    <row r="2453" spans="1:21" ht="14.45" customHeight="1" x14ac:dyDescent="0.2">
      <c r="A2453" s="813">
        <v>12</v>
      </c>
      <c r="B2453" s="814" t="s">
        <v>1740</v>
      </c>
      <c r="C2453" s="814" t="s">
        <v>1750</v>
      </c>
      <c r="D2453" s="815" t="s">
        <v>4048</v>
      </c>
      <c r="E2453" s="816" t="s">
        <v>1777</v>
      </c>
      <c r="F2453" s="814" t="s">
        <v>1741</v>
      </c>
      <c r="G2453" s="814" t="s">
        <v>1847</v>
      </c>
      <c r="H2453" s="814" t="s">
        <v>329</v>
      </c>
      <c r="I2453" s="814" t="s">
        <v>1848</v>
      </c>
      <c r="J2453" s="814" t="s">
        <v>1849</v>
      </c>
      <c r="K2453" s="814" t="s">
        <v>1850</v>
      </c>
      <c r="L2453" s="817">
        <v>36.270000000000003</v>
      </c>
      <c r="M2453" s="817">
        <v>253.89000000000004</v>
      </c>
      <c r="N2453" s="814">
        <v>7</v>
      </c>
      <c r="O2453" s="818">
        <v>2.5</v>
      </c>
      <c r="P2453" s="817"/>
      <c r="Q2453" s="819">
        <v>0</v>
      </c>
      <c r="R2453" s="814"/>
      <c r="S2453" s="819">
        <v>0</v>
      </c>
      <c r="T2453" s="818"/>
      <c r="U2453" s="820">
        <v>0</v>
      </c>
    </row>
    <row r="2454" spans="1:21" ht="14.45" customHeight="1" x14ac:dyDescent="0.2">
      <c r="A2454" s="813">
        <v>12</v>
      </c>
      <c r="B2454" s="814" t="s">
        <v>1740</v>
      </c>
      <c r="C2454" s="814" t="s">
        <v>1750</v>
      </c>
      <c r="D2454" s="815" t="s">
        <v>4048</v>
      </c>
      <c r="E2454" s="816" t="s">
        <v>1777</v>
      </c>
      <c r="F2454" s="814" t="s">
        <v>1741</v>
      </c>
      <c r="G2454" s="814" t="s">
        <v>1847</v>
      </c>
      <c r="H2454" s="814" t="s">
        <v>647</v>
      </c>
      <c r="I2454" s="814" t="s">
        <v>1665</v>
      </c>
      <c r="J2454" s="814" t="s">
        <v>656</v>
      </c>
      <c r="K2454" s="814" t="s">
        <v>657</v>
      </c>
      <c r="L2454" s="817">
        <v>72.55</v>
      </c>
      <c r="M2454" s="817">
        <v>290.2</v>
      </c>
      <c r="N2454" s="814">
        <v>4</v>
      </c>
      <c r="O2454" s="818">
        <v>2</v>
      </c>
      <c r="P2454" s="817">
        <v>217.64999999999998</v>
      </c>
      <c r="Q2454" s="819">
        <v>0.75</v>
      </c>
      <c r="R2454" s="814">
        <v>3</v>
      </c>
      <c r="S2454" s="819">
        <v>0.75</v>
      </c>
      <c r="T2454" s="818">
        <v>1</v>
      </c>
      <c r="U2454" s="820">
        <v>0.5</v>
      </c>
    </row>
    <row r="2455" spans="1:21" ht="14.45" customHeight="1" x14ac:dyDescent="0.2">
      <c r="A2455" s="813">
        <v>12</v>
      </c>
      <c r="B2455" s="814" t="s">
        <v>1740</v>
      </c>
      <c r="C2455" s="814" t="s">
        <v>1750</v>
      </c>
      <c r="D2455" s="815" t="s">
        <v>4048</v>
      </c>
      <c r="E2455" s="816" t="s">
        <v>1777</v>
      </c>
      <c r="F2455" s="814" t="s">
        <v>1741</v>
      </c>
      <c r="G2455" s="814" t="s">
        <v>1847</v>
      </c>
      <c r="H2455" s="814" t="s">
        <v>329</v>
      </c>
      <c r="I2455" s="814" t="s">
        <v>1851</v>
      </c>
      <c r="J2455" s="814" t="s">
        <v>1852</v>
      </c>
      <c r="K2455" s="814" t="s">
        <v>657</v>
      </c>
      <c r="L2455" s="817">
        <v>72.55</v>
      </c>
      <c r="M2455" s="817">
        <v>72.55</v>
      </c>
      <c r="N2455" s="814">
        <v>1</v>
      </c>
      <c r="O2455" s="818">
        <v>1</v>
      </c>
      <c r="P2455" s="817"/>
      <c r="Q2455" s="819">
        <v>0</v>
      </c>
      <c r="R2455" s="814"/>
      <c r="S2455" s="819">
        <v>0</v>
      </c>
      <c r="T2455" s="818"/>
      <c r="U2455" s="820">
        <v>0</v>
      </c>
    </row>
    <row r="2456" spans="1:21" ht="14.45" customHeight="1" x14ac:dyDescent="0.2">
      <c r="A2456" s="813">
        <v>12</v>
      </c>
      <c r="B2456" s="814" t="s">
        <v>1740</v>
      </c>
      <c r="C2456" s="814" t="s">
        <v>1750</v>
      </c>
      <c r="D2456" s="815" t="s">
        <v>4048</v>
      </c>
      <c r="E2456" s="816" t="s">
        <v>1777</v>
      </c>
      <c r="F2456" s="814" t="s">
        <v>1741</v>
      </c>
      <c r="G2456" s="814" t="s">
        <v>2263</v>
      </c>
      <c r="H2456" s="814" t="s">
        <v>647</v>
      </c>
      <c r="I2456" s="814" t="s">
        <v>1686</v>
      </c>
      <c r="J2456" s="814" t="s">
        <v>1687</v>
      </c>
      <c r="K2456" s="814" t="s">
        <v>1688</v>
      </c>
      <c r="L2456" s="817">
        <v>11.71</v>
      </c>
      <c r="M2456" s="817">
        <v>23.42</v>
      </c>
      <c r="N2456" s="814">
        <v>2</v>
      </c>
      <c r="O2456" s="818">
        <v>1</v>
      </c>
      <c r="P2456" s="817">
        <v>23.42</v>
      </c>
      <c r="Q2456" s="819">
        <v>1</v>
      </c>
      <c r="R2456" s="814">
        <v>2</v>
      </c>
      <c r="S2456" s="819">
        <v>1</v>
      </c>
      <c r="T2456" s="818">
        <v>1</v>
      </c>
      <c r="U2456" s="820">
        <v>1</v>
      </c>
    </row>
    <row r="2457" spans="1:21" ht="14.45" customHeight="1" x14ac:dyDescent="0.2">
      <c r="A2457" s="813">
        <v>12</v>
      </c>
      <c r="B2457" s="814" t="s">
        <v>1740</v>
      </c>
      <c r="C2457" s="814" t="s">
        <v>1750</v>
      </c>
      <c r="D2457" s="815" t="s">
        <v>4048</v>
      </c>
      <c r="E2457" s="816" t="s">
        <v>1777</v>
      </c>
      <c r="F2457" s="814" t="s">
        <v>1741</v>
      </c>
      <c r="G2457" s="814" t="s">
        <v>3300</v>
      </c>
      <c r="H2457" s="814" t="s">
        <v>329</v>
      </c>
      <c r="I2457" s="814" t="s">
        <v>3301</v>
      </c>
      <c r="J2457" s="814" t="s">
        <v>3302</v>
      </c>
      <c r="K2457" s="814" t="s">
        <v>2711</v>
      </c>
      <c r="L2457" s="817">
        <v>75.08</v>
      </c>
      <c r="M2457" s="817">
        <v>150.16</v>
      </c>
      <c r="N2457" s="814">
        <v>2</v>
      </c>
      <c r="O2457" s="818">
        <v>2</v>
      </c>
      <c r="P2457" s="817">
        <v>150.16</v>
      </c>
      <c r="Q2457" s="819">
        <v>1</v>
      </c>
      <c r="R2457" s="814">
        <v>2</v>
      </c>
      <c r="S2457" s="819">
        <v>1</v>
      </c>
      <c r="T2457" s="818">
        <v>2</v>
      </c>
      <c r="U2457" s="820">
        <v>1</v>
      </c>
    </row>
    <row r="2458" spans="1:21" ht="14.45" customHeight="1" x14ac:dyDescent="0.2">
      <c r="A2458" s="813">
        <v>12</v>
      </c>
      <c r="B2458" s="814" t="s">
        <v>1740</v>
      </c>
      <c r="C2458" s="814" t="s">
        <v>1750</v>
      </c>
      <c r="D2458" s="815" t="s">
        <v>4048</v>
      </c>
      <c r="E2458" s="816" t="s">
        <v>1777</v>
      </c>
      <c r="F2458" s="814" t="s">
        <v>1741</v>
      </c>
      <c r="G2458" s="814" t="s">
        <v>1872</v>
      </c>
      <c r="H2458" s="814" t="s">
        <v>647</v>
      </c>
      <c r="I2458" s="814" t="s">
        <v>1704</v>
      </c>
      <c r="J2458" s="814" t="s">
        <v>1705</v>
      </c>
      <c r="K2458" s="814" t="s">
        <v>1706</v>
      </c>
      <c r="L2458" s="817">
        <v>103.8</v>
      </c>
      <c r="M2458" s="817">
        <v>415.2</v>
      </c>
      <c r="N2458" s="814">
        <v>4</v>
      </c>
      <c r="O2458" s="818">
        <v>1.5</v>
      </c>
      <c r="P2458" s="817">
        <v>207.6</v>
      </c>
      <c r="Q2458" s="819">
        <v>0.5</v>
      </c>
      <c r="R2458" s="814">
        <v>2</v>
      </c>
      <c r="S2458" s="819">
        <v>0.5</v>
      </c>
      <c r="T2458" s="818">
        <v>1</v>
      </c>
      <c r="U2458" s="820">
        <v>0.66666666666666663</v>
      </c>
    </row>
    <row r="2459" spans="1:21" ht="14.45" customHeight="1" x14ac:dyDescent="0.2">
      <c r="A2459" s="813">
        <v>12</v>
      </c>
      <c r="B2459" s="814" t="s">
        <v>1740</v>
      </c>
      <c r="C2459" s="814" t="s">
        <v>1750</v>
      </c>
      <c r="D2459" s="815" t="s">
        <v>4048</v>
      </c>
      <c r="E2459" s="816" t="s">
        <v>1777</v>
      </c>
      <c r="F2459" s="814" t="s">
        <v>1741</v>
      </c>
      <c r="G2459" s="814" t="s">
        <v>3437</v>
      </c>
      <c r="H2459" s="814" t="s">
        <v>329</v>
      </c>
      <c r="I2459" s="814" t="s">
        <v>3438</v>
      </c>
      <c r="J2459" s="814" t="s">
        <v>3439</v>
      </c>
      <c r="K2459" s="814" t="s">
        <v>3440</v>
      </c>
      <c r="L2459" s="817">
        <v>46.03</v>
      </c>
      <c r="M2459" s="817">
        <v>322.21000000000004</v>
      </c>
      <c r="N2459" s="814">
        <v>7</v>
      </c>
      <c r="O2459" s="818">
        <v>6.5</v>
      </c>
      <c r="P2459" s="817">
        <v>230.15</v>
      </c>
      <c r="Q2459" s="819">
        <v>0.71428571428571419</v>
      </c>
      <c r="R2459" s="814">
        <v>5</v>
      </c>
      <c r="S2459" s="819">
        <v>0.7142857142857143</v>
      </c>
      <c r="T2459" s="818">
        <v>4.5</v>
      </c>
      <c r="U2459" s="820">
        <v>0.69230769230769229</v>
      </c>
    </row>
    <row r="2460" spans="1:21" ht="14.45" customHeight="1" x14ac:dyDescent="0.2">
      <c r="A2460" s="813">
        <v>12</v>
      </c>
      <c r="B2460" s="814" t="s">
        <v>1740</v>
      </c>
      <c r="C2460" s="814" t="s">
        <v>1750</v>
      </c>
      <c r="D2460" s="815" t="s">
        <v>4048</v>
      </c>
      <c r="E2460" s="816" t="s">
        <v>1777</v>
      </c>
      <c r="F2460" s="814" t="s">
        <v>1741</v>
      </c>
      <c r="G2460" s="814" t="s">
        <v>2269</v>
      </c>
      <c r="H2460" s="814" t="s">
        <v>329</v>
      </c>
      <c r="I2460" s="814" t="s">
        <v>2270</v>
      </c>
      <c r="J2460" s="814" t="s">
        <v>2271</v>
      </c>
      <c r="K2460" s="814" t="s">
        <v>2272</v>
      </c>
      <c r="L2460" s="817">
        <v>80.19</v>
      </c>
      <c r="M2460" s="817">
        <v>80.19</v>
      </c>
      <c r="N2460" s="814">
        <v>1</v>
      </c>
      <c r="O2460" s="818">
        <v>1</v>
      </c>
      <c r="P2460" s="817">
        <v>80.19</v>
      </c>
      <c r="Q2460" s="819">
        <v>1</v>
      </c>
      <c r="R2460" s="814">
        <v>1</v>
      </c>
      <c r="S2460" s="819">
        <v>1</v>
      </c>
      <c r="T2460" s="818">
        <v>1</v>
      </c>
      <c r="U2460" s="820">
        <v>1</v>
      </c>
    </row>
    <row r="2461" spans="1:21" ht="14.45" customHeight="1" x14ac:dyDescent="0.2">
      <c r="A2461" s="813">
        <v>12</v>
      </c>
      <c r="B2461" s="814" t="s">
        <v>1740</v>
      </c>
      <c r="C2461" s="814" t="s">
        <v>1750</v>
      </c>
      <c r="D2461" s="815" t="s">
        <v>4048</v>
      </c>
      <c r="E2461" s="816" t="s">
        <v>1777</v>
      </c>
      <c r="F2461" s="814" t="s">
        <v>1741</v>
      </c>
      <c r="G2461" s="814" t="s">
        <v>2269</v>
      </c>
      <c r="H2461" s="814" t="s">
        <v>329</v>
      </c>
      <c r="I2461" s="814" t="s">
        <v>2420</v>
      </c>
      <c r="J2461" s="814" t="s">
        <v>2271</v>
      </c>
      <c r="K2461" s="814" t="s">
        <v>2421</v>
      </c>
      <c r="L2461" s="817">
        <v>80.19</v>
      </c>
      <c r="M2461" s="817">
        <v>80.19</v>
      </c>
      <c r="N2461" s="814">
        <v>1</v>
      </c>
      <c r="O2461" s="818">
        <v>0.5</v>
      </c>
      <c r="P2461" s="817">
        <v>80.19</v>
      </c>
      <c r="Q2461" s="819">
        <v>1</v>
      </c>
      <c r="R2461" s="814">
        <v>1</v>
      </c>
      <c r="S2461" s="819">
        <v>1</v>
      </c>
      <c r="T2461" s="818">
        <v>0.5</v>
      </c>
      <c r="U2461" s="820">
        <v>1</v>
      </c>
    </row>
    <row r="2462" spans="1:21" ht="14.45" customHeight="1" x14ac:dyDescent="0.2">
      <c r="A2462" s="813">
        <v>12</v>
      </c>
      <c r="B2462" s="814" t="s">
        <v>1740</v>
      </c>
      <c r="C2462" s="814" t="s">
        <v>1750</v>
      </c>
      <c r="D2462" s="815" t="s">
        <v>4048</v>
      </c>
      <c r="E2462" s="816" t="s">
        <v>1777</v>
      </c>
      <c r="F2462" s="814" t="s">
        <v>1741</v>
      </c>
      <c r="G2462" s="814" t="s">
        <v>2283</v>
      </c>
      <c r="H2462" s="814" t="s">
        <v>647</v>
      </c>
      <c r="I2462" s="814" t="s">
        <v>1716</v>
      </c>
      <c r="J2462" s="814" t="s">
        <v>1159</v>
      </c>
      <c r="K2462" s="814" t="s">
        <v>730</v>
      </c>
      <c r="L2462" s="817">
        <v>58.77</v>
      </c>
      <c r="M2462" s="817">
        <v>58.77</v>
      </c>
      <c r="N2462" s="814">
        <v>1</v>
      </c>
      <c r="O2462" s="818">
        <v>0.5</v>
      </c>
      <c r="P2462" s="817">
        <v>58.77</v>
      </c>
      <c r="Q2462" s="819">
        <v>1</v>
      </c>
      <c r="R2462" s="814">
        <v>1</v>
      </c>
      <c r="S2462" s="819">
        <v>1</v>
      </c>
      <c r="T2462" s="818">
        <v>0.5</v>
      </c>
      <c r="U2462" s="820">
        <v>1</v>
      </c>
    </row>
    <row r="2463" spans="1:21" ht="14.45" customHeight="1" x14ac:dyDescent="0.2">
      <c r="A2463" s="813">
        <v>12</v>
      </c>
      <c r="B2463" s="814" t="s">
        <v>1740</v>
      </c>
      <c r="C2463" s="814" t="s">
        <v>1750</v>
      </c>
      <c r="D2463" s="815" t="s">
        <v>4048</v>
      </c>
      <c r="E2463" s="816" t="s">
        <v>1777</v>
      </c>
      <c r="F2463" s="814" t="s">
        <v>1741</v>
      </c>
      <c r="G2463" s="814" t="s">
        <v>1891</v>
      </c>
      <c r="H2463" s="814" t="s">
        <v>329</v>
      </c>
      <c r="I2463" s="814" t="s">
        <v>1892</v>
      </c>
      <c r="J2463" s="814" t="s">
        <v>1893</v>
      </c>
      <c r="K2463" s="814" t="s">
        <v>1603</v>
      </c>
      <c r="L2463" s="817">
        <v>78.33</v>
      </c>
      <c r="M2463" s="817">
        <v>156.66</v>
      </c>
      <c r="N2463" s="814">
        <v>2</v>
      </c>
      <c r="O2463" s="818">
        <v>2</v>
      </c>
      <c r="P2463" s="817"/>
      <c r="Q2463" s="819">
        <v>0</v>
      </c>
      <c r="R2463" s="814"/>
      <c r="S2463" s="819">
        <v>0</v>
      </c>
      <c r="T2463" s="818"/>
      <c r="U2463" s="820">
        <v>0</v>
      </c>
    </row>
    <row r="2464" spans="1:21" ht="14.45" customHeight="1" x14ac:dyDescent="0.2">
      <c r="A2464" s="813">
        <v>12</v>
      </c>
      <c r="B2464" s="814" t="s">
        <v>1740</v>
      </c>
      <c r="C2464" s="814" t="s">
        <v>1750</v>
      </c>
      <c r="D2464" s="815" t="s">
        <v>4048</v>
      </c>
      <c r="E2464" s="816" t="s">
        <v>1777</v>
      </c>
      <c r="F2464" s="814" t="s">
        <v>1741</v>
      </c>
      <c r="G2464" s="814" t="s">
        <v>2431</v>
      </c>
      <c r="H2464" s="814" t="s">
        <v>329</v>
      </c>
      <c r="I2464" s="814" t="s">
        <v>3923</v>
      </c>
      <c r="J2464" s="814" t="s">
        <v>1694</v>
      </c>
      <c r="K2464" s="814" t="s">
        <v>3924</v>
      </c>
      <c r="L2464" s="817">
        <v>264</v>
      </c>
      <c r="M2464" s="817">
        <v>528</v>
      </c>
      <c r="N2464" s="814">
        <v>2</v>
      </c>
      <c r="O2464" s="818">
        <v>0.5</v>
      </c>
      <c r="P2464" s="817">
        <v>528</v>
      </c>
      <c r="Q2464" s="819">
        <v>1</v>
      </c>
      <c r="R2464" s="814">
        <v>2</v>
      </c>
      <c r="S2464" s="819">
        <v>1</v>
      </c>
      <c r="T2464" s="818">
        <v>0.5</v>
      </c>
      <c r="U2464" s="820">
        <v>1</v>
      </c>
    </row>
    <row r="2465" spans="1:21" ht="14.45" customHeight="1" x14ac:dyDescent="0.2">
      <c r="A2465" s="813">
        <v>12</v>
      </c>
      <c r="B2465" s="814" t="s">
        <v>1740</v>
      </c>
      <c r="C2465" s="814" t="s">
        <v>1750</v>
      </c>
      <c r="D2465" s="815" t="s">
        <v>4048</v>
      </c>
      <c r="E2465" s="816" t="s">
        <v>1777</v>
      </c>
      <c r="F2465" s="814" t="s">
        <v>1741</v>
      </c>
      <c r="G2465" s="814" t="s">
        <v>1900</v>
      </c>
      <c r="H2465" s="814" t="s">
        <v>329</v>
      </c>
      <c r="I2465" s="814" t="s">
        <v>1904</v>
      </c>
      <c r="J2465" s="814" t="s">
        <v>1902</v>
      </c>
      <c r="K2465" s="814" t="s">
        <v>1905</v>
      </c>
      <c r="L2465" s="817">
        <v>1047.94</v>
      </c>
      <c r="M2465" s="817">
        <v>8383.52</v>
      </c>
      <c r="N2465" s="814">
        <v>8</v>
      </c>
      <c r="O2465" s="818">
        <v>2.5</v>
      </c>
      <c r="P2465" s="817">
        <v>7335.58</v>
      </c>
      <c r="Q2465" s="819">
        <v>0.875</v>
      </c>
      <c r="R2465" s="814">
        <v>7</v>
      </c>
      <c r="S2465" s="819">
        <v>0.875</v>
      </c>
      <c r="T2465" s="818">
        <v>2</v>
      </c>
      <c r="U2465" s="820">
        <v>0.8</v>
      </c>
    </row>
    <row r="2466" spans="1:21" ht="14.45" customHeight="1" x14ac:dyDescent="0.2">
      <c r="A2466" s="813">
        <v>12</v>
      </c>
      <c r="B2466" s="814" t="s">
        <v>1740</v>
      </c>
      <c r="C2466" s="814" t="s">
        <v>1750</v>
      </c>
      <c r="D2466" s="815" t="s">
        <v>4048</v>
      </c>
      <c r="E2466" s="816" t="s">
        <v>1777</v>
      </c>
      <c r="F2466" s="814" t="s">
        <v>1741</v>
      </c>
      <c r="G2466" s="814" t="s">
        <v>2435</v>
      </c>
      <c r="H2466" s="814" t="s">
        <v>329</v>
      </c>
      <c r="I2466" s="814" t="s">
        <v>3925</v>
      </c>
      <c r="J2466" s="814" t="s">
        <v>765</v>
      </c>
      <c r="K2466" s="814" t="s">
        <v>1567</v>
      </c>
      <c r="L2466" s="817">
        <v>46.81</v>
      </c>
      <c r="M2466" s="817">
        <v>46.81</v>
      </c>
      <c r="N2466" s="814">
        <v>1</v>
      </c>
      <c r="O2466" s="818">
        <v>1</v>
      </c>
      <c r="P2466" s="817">
        <v>46.81</v>
      </c>
      <c r="Q2466" s="819">
        <v>1</v>
      </c>
      <c r="R2466" s="814">
        <v>1</v>
      </c>
      <c r="S2466" s="819">
        <v>1</v>
      </c>
      <c r="T2466" s="818">
        <v>1</v>
      </c>
      <c r="U2466" s="820">
        <v>1</v>
      </c>
    </row>
    <row r="2467" spans="1:21" ht="14.45" customHeight="1" x14ac:dyDescent="0.2">
      <c r="A2467" s="813">
        <v>12</v>
      </c>
      <c r="B2467" s="814" t="s">
        <v>1740</v>
      </c>
      <c r="C2467" s="814" t="s">
        <v>1750</v>
      </c>
      <c r="D2467" s="815" t="s">
        <v>4048</v>
      </c>
      <c r="E2467" s="816" t="s">
        <v>1777</v>
      </c>
      <c r="F2467" s="814" t="s">
        <v>1741</v>
      </c>
      <c r="G2467" s="814" t="s">
        <v>3926</v>
      </c>
      <c r="H2467" s="814" t="s">
        <v>329</v>
      </c>
      <c r="I2467" s="814" t="s">
        <v>3927</v>
      </c>
      <c r="J2467" s="814" t="s">
        <v>3928</v>
      </c>
      <c r="K2467" s="814" t="s">
        <v>3929</v>
      </c>
      <c r="L2467" s="817">
        <v>121.07</v>
      </c>
      <c r="M2467" s="817">
        <v>242.14</v>
      </c>
      <c r="N2467" s="814">
        <v>2</v>
      </c>
      <c r="O2467" s="818">
        <v>1.5</v>
      </c>
      <c r="P2467" s="817">
        <v>121.07</v>
      </c>
      <c r="Q2467" s="819">
        <v>0.5</v>
      </c>
      <c r="R2467" s="814">
        <v>1</v>
      </c>
      <c r="S2467" s="819">
        <v>0.5</v>
      </c>
      <c r="T2467" s="818">
        <v>0.5</v>
      </c>
      <c r="U2467" s="820">
        <v>0.33333333333333331</v>
      </c>
    </row>
    <row r="2468" spans="1:21" ht="14.45" customHeight="1" x14ac:dyDescent="0.2">
      <c r="A2468" s="813">
        <v>12</v>
      </c>
      <c r="B2468" s="814" t="s">
        <v>1740</v>
      </c>
      <c r="C2468" s="814" t="s">
        <v>1750</v>
      </c>
      <c r="D2468" s="815" t="s">
        <v>4048</v>
      </c>
      <c r="E2468" s="816" t="s">
        <v>1777</v>
      </c>
      <c r="F2468" s="814" t="s">
        <v>1741</v>
      </c>
      <c r="G2468" s="814" t="s">
        <v>2700</v>
      </c>
      <c r="H2468" s="814" t="s">
        <v>647</v>
      </c>
      <c r="I2468" s="814" t="s">
        <v>2776</v>
      </c>
      <c r="J2468" s="814" t="s">
        <v>1490</v>
      </c>
      <c r="K2468" s="814" t="s">
        <v>2777</v>
      </c>
      <c r="L2468" s="817">
        <v>42.51</v>
      </c>
      <c r="M2468" s="817">
        <v>42.51</v>
      </c>
      <c r="N2468" s="814">
        <v>1</v>
      </c>
      <c r="O2468" s="818">
        <v>0.5</v>
      </c>
      <c r="P2468" s="817">
        <v>42.51</v>
      </c>
      <c r="Q2468" s="819">
        <v>1</v>
      </c>
      <c r="R2468" s="814">
        <v>1</v>
      </c>
      <c r="S2468" s="819">
        <v>1</v>
      </c>
      <c r="T2468" s="818">
        <v>0.5</v>
      </c>
      <c r="U2468" s="820">
        <v>1</v>
      </c>
    </row>
    <row r="2469" spans="1:21" ht="14.45" customHeight="1" x14ac:dyDescent="0.2">
      <c r="A2469" s="813">
        <v>12</v>
      </c>
      <c r="B2469" s="814" t="s">
        <v>1740</v>
      </c>
      <c r="C2469" s="814" t="s">
        <v>1750</v>
      </c>
      <c r="D2469" s="815" t="s">
        <v>4048</v>
      </c>
      <c r="E2469" s="816" t="s">
        <v>1777</v>
      </c>
      <c r="F2469" s="814" t="s">
        <v>1741</v>
      </c>
      <c r="G2469" s="814" t="s">
        <v>2700</v>
      </c>
      <c r="H2469" s="814" t="s">
        <v>647</v>
      </c>
      <c r="I2469" s="814" t="s">
        <v>1489</v>
      </c>
      <c r="J2469" s="814" t="s">
        <v>1490</v>
      </c>
      <c r="K2469" s="814" t="s">
        <v>1491</v>
      </c>
      <c r="L2469" s="817">
        <v>85.02</v>
      </c>
      <c r="M2469" s="817">
        <v>85.02</v>
      </c>
      <c r="N2469" s="814">
        <v>1</v>
      </c>
      <c r="O2469" s="818">
        <v>0.5</v>
      </c>
      <c r="P2469" s="817">
        <v>85.02</v>
      </c>
      <c r="Q2469" s="819">
        <v>1</v>
      </c>
      <c r="R2469" s="814">
        <v>1</v>
      </c>
      <c r="S2469" s="819">
        <v>1</v>
      </c>
      <c r="T2469" s="818">
        <v>0.5</v>
      </c>
      <c r="U2469" s="820">
        <v>1</v>
      </c>
    </row>
    <row r="2470" spans="1:21" ht="14.45" customHeight="1" x14ac:dyDescent="0.2">
      <c r="A2470" s="813">
        <v>12</v>
      </c>
      <c r="B2470" s="814" t="s">
        <v>1740</v>
      </c>
      <c r="C2470" s="814" t="s">
        <v>1750</v>
      </c>
      <c r="D2470" s="815" t="s">
        <v>4048</v>
      </c>
      <c r="E2470" s="816" t="s">
        <v>1777</v>
      </c>
      <c r="F2470" s="814" t="s">
        <v>1741</v>
      </c>
      <c r="G2470" s="814" t="s">
        <v>2465</v>
      </c>
      <c r="H2470" s="814" t="s">
        <v>329</v>
      </c>
      <c r="I2470" s="814" t="s">
        <v>3930</v>
      </c>
      <c r="J2470" s="814" t="s">
        <v>3931</v>
      </c>
      <c r="K2470" s="814" t="s">
        <v>3932</v>
      </c>
      <c r="L2470" s="817">
        <v>0</v>
      </c>
      <c r="M2470" s="817">
        <v>0</v>
      </c>
      <c r="N2470" s="814">
        <v>1</v>
      </c>
      <c r="O2470" s="818">
        <v>0.5</v>
      </c>
      <c r="P2470" s="817">
        <v>0</v>
      </c>
      <c r="Q2470" s="819"/>
      <c r="R2470" s="814">
        <v>1</v>
      </c>
      <c r="S2470" s="819">
        <v>1</v>
      </c>
      <c r="T2470" s="818">
        <v>0.5</v>
      </c>
      <c r="U2470" s="820">
        <v>1</v>
      </c>
    </row>
    <row r="2471" spans="1:21" ht="14.45" customHeight="1" x14ac:dyDescent="0.2">
      <c r="A2471" s="813">
        <v>12</v>
      </c>
      <c r="B2471" s="814" t="s">
        <v>1740</v>
      </c>
      <c r="C2471" s="814" t="s">
        <v>1750</v>
      </c>
      <c r="D2471" s="815" t="s">
        <v>4048</v>
      </c>
      <c r="E2471" s="816" t="s">
        <v>1777</v>
      </c>
      <c r="F2471" s="814" t="s">
        <v>1741</v>
      </c>
      <c r="G2471" s="814" t="s">
        <v>2303</v>
      </c>
      <c r="H2471" s="814" t="s">
        <v>329</v>
      </c>
      <c r="I2471" s="814" t="s">
        <v>2304</v>
      </c>
      <c r="J2471" s="814" t="s">
        <v>2305</v>
      </c>
      <c r="K2471" s="814" t="s">
        <v>2306</v>
      </c>
      <c r="L2471" s="817">
        <v>0</v>
      </c>
      <c r="M2471" s="817">
        <v>0</v>
      </c>
      <c r="N2471" s="814">
        <v>1</v>
      </c>
      <c r="O2471" s="818">
        <v>0.5</v>
      </c>
      <c r="P2471" s="817">
        <v>0</v>
      </c>
      <c r="Q2471" s="819"/>
      <c r="R2471" s="814">
        <v>1</v>
      </c>
      <c r="S2471" s="819">
        <v>1</v>
      </c>
      <c r="T2471" s="818">
        <v>0.5</v>
      </c>
      <c r="U2471" s="820">
        <v>1</v>
      </c>
    </row>
    <row r="2472" spans="1:21" ht="14.45" customHeight="1" x14ac:dyDescent="0.2">
      <c r="A2472" s="813">
        <v>12</v>
      </c>
      <c r="B2472" s="814" t="s">
        <v>1740</v>
      </c>
      <c r="C2472" s="814" t="s">
        <v>1750</v>
      </c>
      <c r="D2472" s="815" t="s">
        <v>4048</v>
      </c>
      <c r="E2472" s="816" t="s">
        <v>1777</v>
      </c>
      <c r="F2472" s="814" t="s">
        <v>1741</v>
      </c>
      <c r="G2472" s="814" t="s">
        <v>3933</v>
      </c>
      <c r="H2472" s="814" t="s">
        <v>329</v>
      </c>
      <c r="I2472" s="814" t="s">
        <v>3934</v>
      </c>
      <c r="J2472" s="814" t="s">
        <v>3935</v>
      </c>
      <c r="K2472" s="814" t="s">
        <v>3936</v>
      </c>
      <c r="L2472" s="817">
        <v>46.81</v>
      </c>
      <c r="M2472" s="817">
        <v>140.43</v>
      </c>
      <c r="N2472" s="814">
        <v>3</v>
      </c>
      <c r="O2472" s="818">
        <v>1</v>
      </c>
      <c r="P2472" s="817">
        <v>93.62</v>
      </c>
      <c r="Q2472" s="819">
        <v>0.66666666666666663</v>
      </c>
      <c r="R2472" s="814">
        <v>2</v>
      </c>
      <c r="S2472" s="819">
        <v>0.66666666666666663</v>
      </c>
      <c r="T2472" s="818">
        <v>0.5</v>
      </c>
      <c r="U2472" s="820">
        <v>0.5</v>
      </c>
    </row>
    <row r="2473" spans="1:21" ht="14.45" customHeight="1" x14ac:dyDescent="0.2">
      <c r="A2473" s="813">
        <v>12</v>
      </c>
      <c r="B2473" s="814" t="s">
        <v>1740</v>
      </c>
      <c r="C2473" s="814" t="s">
        <v>1750</v>
      </c>
      <c r="D2473" s="815" t="s">
        <v>4048</v>
      </c>
      <c r="E2473" s="816" t="s">
        <v>1777</v>
      </c>
      <c r="F2473" s="814" t="s">
        <v>1741</v>
      </c>
      <c r="G2473" s="814" t="s">
        <v>1784</v>
      </c>
      <c r="H2473" s="814" t="s">
        <v>329</v>
      </c>
      <c r="I2473" s="814" t="s">
        <v>1785</v>
      </c>
      <c r="J2473" s="814" t="s">
        <v>921</v>
      </c>
      <c r="K2473" s="814" t="s">
        <v>1786</v>
      </c>
      <c r="L2473" s="817">
        <v>98.89</v>
      </c>
      <c r="M2473" s="817">
        <v>197.78</v>
      </c>
      <c r="N2473" s="814">
        <v>2</v>
      </c>
      <c r="O2473" s="818">
        <v>1</v>
      </c>
      <c r="P2473" s="817">
        <v>197.78</v>
      </c>
      <c r="Q2473" s="819">
        <v>1</v>
      </c>
      <c r="R2473" s="814">
        <v>2</v>
      </c>
      <c r="S2473" s="819">
        <v>1</v>
      </c>
      <c r="T2473" s="818">
        <v>1</v>
      </c>
      <c r="U2473" s="820">
        <v>1</v>
      </c>
    </row>
    <row r="2474" spans="1:21" ht="14.45" customHeight="1" x14ac:dyDescent="0.2">
      <c r="A2474" s="813">
        <v>12</v>
      </c>
      <c r="B2474" s="814" t="s">
        <v>1740</v>
      </c>
      <c r="C2474" s="814" t="s">
        <v>1750</v>
      </c>
      <c r="D2474" s="815" t="s">
        <v>4048</v>
      </c>
      <c r="E2474" s="816" t="s">
        <v>1777</v>
      </c>
      <c r="F2474" s="814" t="s">
        <v>1741</v>
      </c>
      <c r="G2474" s="814" t="s">
        <v>1784</v>
      </c>
      <c r="H2474" s="814" t="s">
        <v>329</v>
      </c>
      <c r="I2474" s="814" t="s">
        <v>2469</v>
      </c>
      <c r="J2474" s="814" t="s">
        <v>925</v>
      </c>
      <c r="K2474" s="814" t="s">
        <v>2470</v>
      </c>
      <c r="L2474" s="817">
        <v>59.33</v>
      </c>
      <c r="M2474" s="817">
        <v>118.66</v>
      </c>
      <c r="N2474" s="814">
        <v>2</v>
      </c>
      <c r="O2474" s="818">
        <v>1</v>
      </c>
      <c r="P2474" s="817"/>
      <c r="Q2474" s="819">
        <v>0</v>
      </c>
      <c r="R2474" s="814"/>
      <c r="S2474" s="819">
        <v>0</v>
      </c>
      <c r="T2474" s="818"/>
      <c r="U2474" s="820">
        <v>0</v>
      </c>
    </row>
    <row r="2475" spans="1:21" ht="14.45" customHeight="1" x14ac:dyDescent="0.2">
      <c r="A2475" s="813">
        <v>12</v>
      </c>
      <c r="B2475" s="814" t="s">
        <v>1740</v>
      </c>
      <c r="C2475" s="814" t="s">
        <v>1750</v>
      </c>
      <c r="D2475" s="815" t="s">
        <v>4048</v>
      </c>
      <c r="E2475" s="816" t="s">
        <v>1777</v>
      </c>
      <c r="F2475" s="814" t="s">
        <v>1741</v>
      </c>
      <c r="G2475" s="814" t="s">
        <v>1949</v>
      </c>
      <c r="H2475" s="814" t="s">
        <v>329</v>
      </c>
      <c r="I2475" s="814" t="s">
        <v>2650</v>
      </c>
      <c r="J2475" s="814" t="s">
        <v>1951</v>
      </c>
      <c r="K2475" s="814" t="s">
        <v>1952</v>
      </c>
      <c r="L2475" s="817">
        <v>49.04</v>
      </c>
      <c r="M2475" s="817">
        <v>196.16</v>
      </c>
      <c r="N2475" s="814">
        <v>4</v>
      </c>
      <c r="O2475" s="818">
        <v>1.5</v>
      </c>
      <c r="P2475" s="817"/>
      <c r="Q2475" s="819">
        <v>0</v>
      </c>
      <c r="R2475" s="814"/>
      <c r="S2475" s="819">
        <v>0</v>
      </c>
      <c r="T2475" s="818"/>
      <c r="U2475" s="820">
        <v>0</v>
      </c>
    </row>
    <row r="2476" spans="1:21" ht="14.45" customHeight="1" x14ac:dyDescent="0.2">
      <c r="A2476" s="813">
        <v>12</v>
      </c>
      <c r="B2476" s="814" t="s">
        <v>1740</v>
      </c>
      <c r="C2476" s="814" t="s">
        <v>1750</v>
      </c>
      <c r="D2476" s="815" t="s">
        <v>4048</v>
      </c>
      <c r="E2476" s="816" t="s">
        <v>1777</v>
      </c>
      <c r="F2476" s="814" t="s">
        <v>1741</v>
      </c>
      <c r="G2476" s="814" t="s">
        <v>3338</v>
      </c>
      <c r="H2476" s="814" t="s">
        <v>329</v>
      </c>
      <c r="I2476" s="814" t="s">
        <v>3339</v>
      </c>
      <c r="J2476" s="814" t="s">
        <v>3340</v>
      </c>
      <c r="K2476" s="814" t="s">
        <v>3341</v>
      </c>
      <c r="L2476" s="817">
        <v>159.71</v>
      </c>
      <c r="M2476" s="817">
        <v>479.13</v>
      </c>
      <c r="N2476" s="814">
        <v>3</v>
      </c>
      <c r="O2476" s="818">
        <v>1</v>
      </c>
      <c r="P2476" s="817">
        <v>479.13</v>
      </c>
      <c r="Q2476" s="819">
        <v>1</v>
      </c>
      <c r="R2476" s="814">
        <v>3</v>
      </c>
      <c r="S2476" s="819">
        <v>1</v>
      </c>
      <c r="T2476" s="818">
        <v>1</v>
      </c>
      <c r="U2476" s="820">
        <v>1</v>
      </c>
    </row>
    <row r="2477" spans="1:21" ht="14.45" customHeight="1" x14ac:dyDescent="0.2">
      <c r="A2477" s="813">
        <v>12</v>
      </c>
      <c r="B2477" s="814" t="s">
        <v>1740</v>
      </c>
      <c r="C2477" s="814" t="s">
        <v>1750</v>
      </c>
      <c r="D2477" s="815" t="s">
        <v>4048</v>
      </c>
      <c r="E2477" s="816" t="s">
        <v>1777</v>
      </c>
      <c r="F2477" s="814" t="s">
        <v>1741</v>
      </c>
      <c r="G2477" s="814" t="s">
        <v>3338</v>
      </c>
      <c r="H2477" s="814" t="s">
        <v>329</v>
      </c>
      <c r="I2477" s="814" t="s">
        <v>3937</v>
      </c>
      <c r="J2477" s="814" t="s">
        <v>3340</v>
      </c>
      <c r="K2477" s="814" t="s">
        <v>3938</v>
      </c>
      <c r="L2477" s="817">
        <v>0</v>
      </c>
      <c r="M2477" s="817">
        <v>0</v>
      </c>
      <c r="N2477" s="814">
        <v>1</v>
      </c>
      <c r="O2477" s="818">
        <v>1</v>
      </c>
      <c r="P2477" s="817"/>
      <c r="Q2477" s="819"/>
      <c r="R2477" s="814"/>
      <c r="S2477" s="819">
        <v>0</v>
      </c>
      <c r="T2477" s="818"/>
      <c r="U2477" s="820">
        <v>0</v>
      </c>
    </row>
    <row r="2478" spans="1:21" ht="14.45" customHeight="1" x14ac:dyDescent="0.2">
      <c r="A2478" s="813">
        <v>12</v>
      </c>
      <c r="B2478" s="814" t="s">
        <v>1740</v>
      </c>
      <c r="C2478" s="814" t="s">
        <v>1750</v>
      </c>
      <c r="D2478" s="815" t="s">
        <v>4048</v>
      </c>
      <c r="E2478" s="816" t="s">
        <v>1777</v>
      </c>
      <c r="F2478" s="814" t="s">
        <v>1741</v>
      </c>
      <c r="G2478" s="814" t="s">
        <v>3939</v>
      </c>
      <c r="H2478" s="814" t="s">
        <v>329</v>
      </c>
      <c r="I2478" s="814" t="s">
        <v>3940</v>
      </c>
      <c r="J2478" s="814" t="s">
        <v>3941</v>
      </c>
      <c r="K2478" s="814" t="s">
        <v>3942</v>
      </c>
      <c r="L2478" s="817">
        <v>0</v>
      </c>
      <c r="M2478" s="817">
        <v>0</v>
      </c>
      <c r="N2478" s="814">
        <v>3</v>
      </c>
      <c r="O2478" s="818">
        <v>1.5</v>
      </c>
      <c r="P2478" s="817"/>
      <c r="Q2478" s="819"/>
      <c r="R2478" s="814"/>
      <c r="S2478" s="819">
        <v>0</v>
      </c>
      <c r="T2478" s="818"/>
      <c r="U2478" s="820">
        <v>0</v>
      </c>
    </row>
    <row r="2479" spans="1:21" ht="14.45" customHeight="1" x14ac:dyDescent="0.2">
      <c r="A2479" s="813">
        <v>12</v>
      </c>
      <c r="B2479" s="814" t="s">
        <v>1740</v>
      </c>
      <c r="C2479" s="814" t="s">
        <v>1750</v>
      </c>
      <c r="D2479" s="815" t="s">
        <v>4048</v>
      </c>
      <c r="E2479" s="816" t="s">
        <v>1777</v>
      </c>
      <c r="F2479" s="814" t="s">
        <v>1741</v>
      </c>
      <c r="G2479" s="814" t="s">
        <v>2778</v>
      </c>
      <c r="H2479" s="814" t="s">
        <v>647</v>
      </c>
      <c r="I2479" s="814" t="s">
        <v>2779</v>
      </c>
      <c r="J2479" s="814" t="s">
        <v>914</v>
      </c>
      <c r="K2479" s="814" t="s">
        <v>2780</v>
      </c>
      <c r="L2479" s="817">
        <v>773.45</v>
      </c>
      <c r="M2479" s="817">
        <v>4640.7000000000007</v>
      </c>
      <c r="N2479" s="814">
        <v>6</v>
      </c>
      <c r="O2479" s="818">
        <v>3</v>
      </c>
      <c r="P2479" s="817">
        <v>2320.3500000000004</v>
      </c>
      <c r="Q2479" s="819">
        <v>0.5</v>
      </c>
      <c r="R2479" s="814">
        <v>3</v>
      </c>
      <c r="S2479" s="819">
        <v>0.5</v>
      </c>
      <c r="T2479" s="818">
        <v>2</v>
      </c>
      <c r="U2479" s="820">
        <v>0.66666666666666663</v>
      </c>
    </row>
    <row r="2480" spans="1:21" ht="14.45" customHeight="1" x14ac:dyDescent="0.2">
      <c r="A2480" s="813">
        <v>12</v>
      </c>
      <c r="B2480" s="814" t="s">
        <v>1740</v>
      </c>
      <c r="C2480" s="814" t="s">
        <v>1750</v>
      </c>
      <c r="D2480" s="815" t="s">
        <v>4048</v>
      </c>
      <c r="E2480" s="816" t="s">
        <v>1777</v>
      </c>
      <c r="F2480" s="814" t="s">
        <v>1741</v>
      </c>
      <c r="G2480" s="814" t="s">
        <v>2307</v>
      </c>
      <c r="H2480" s="814" t="s">
        <v>329</v>
      </c>
      <c r="I2480" s="814" t="s">
        <v>2308</v>
      </c>
      <c r="J2480" s="814" t="s">
        <v>1246</v>
      </c>
      <c r="K2480" s="814" t="s">
        <v>2309</v>
      </c>
      <c r="L2480" s="817">
        <v>42.14</v>
      </c>
      <c r="M2480" s="817">
        <v>168.56</v>
      </c>
      <c r="N2480" s="814">
        <v>4</v>
      </c>
      <c r="O2480" s="818">
        <v>3.5</v>
      </c>
      <c r="P2480" s="817">
        <v>84.28</v>
      </c>
      <c r="Q2480" s="819">
        <v>0.5</v>
      </c>
      <c r="R2480" s="814">
        <v>2</v>
      </c>
      <c r="S2480" s="819">
        <v>0.5</v>
      </c>
      <c r="T2480" s="818">
        <v>1.5</v>
      </c>
      <c r="U2480" s="820">
        <v>0.42857142857142855</v>
      </c>
    </row>
    <row r="2481" spans="1:21" ht="14.45" customHeight="1" x14ac:dyDescent="0.2">
      <c r="A2481" s="813">
        <v>12</v>
      </c>
      <c r="B2481" s="814" t="s">
        <v>1740</v>
      </c>
      <c r="C2481" s="814" t="s">
        <v>1750</v>
      </c>
      <c r="D2481" s="815" t="s">
        <v>4048</v>
      </c>
      <c r="E2481" s="816" t="s">
        <v>1777</v>
      </c>
      <c r="F2481" s="814" t="s">
        <v>1741</v>
      </c>
      <c r="G2481" s="814" t="s">
        <v>1955</v>
      </c>
      <c r="H2481" s="814" t="s">
        <v>329</v>
      </c>
      <c r="I2481" s="814" t="s">
        <v>3943</v>
      </c>
      <c r="J2481" s="814" t="s">
        <v>1957</v>
      </c>
      <c r="K2481" s="814" t="s">
        <v>3944</v>
      </c>
      <c r="L2481" s="817">
        <v>39.24</v>
      </c>
      <c r="M2481" s="817">
        <v>39.24</v>
      </c>
      <c r="N2481" s="814">
        <v>1</v>
      </c>
      <c r="O2481" s="818">
        <v>1</v>
      </c>
      <c r="P2481" s="817">
        <v>39.24</v>
      </c>
      <c r="Q2481" s="819">
        <v>1</v>
      </c>
      <c r="R2481" s="814">
        <v>1</v>
      </c>
      <c r="S2481" s="819">
        <v>1</v>
      </c>
      <c r="T2481" s="818">
        <v>1</v>
      </c>
      <c r="U2481" s="820">
        <v>1</v>
      </c>
    </row>
    <row r="2482" spans="1:21" ht="14.45" customHeight="1" x14ac:dyDescent="0.2">
      <c r="A2482" s="813">
        <v>12</v>
      </c>
      <c r="B2482" s="814" t="s">
        <v>1740</v>
      </c>
      <c r="C2482" s="814" t="s">
        <v>1750</v>
      </c>
      <c r="D2482" s="815" t="s">
        <v>4048</v>
      </c>
      <c r="E2482" s="816" t="s">
        <v>1777</v>
      </c>
      <c r="F2482" s="814" t="s">
        <v>1741</v>
      </c>
      <c r="G2482" s="814" t="s">
        <v>2314</v>
      </c>
      <c r="H2482" s="814" t="s">
        <v>329</v>
      </c>
      <c r="I2482" s="814" t="s">
        <v>2315</v>
      </c>
      <c r="J2482" s="814" t="s">
        <v>2316</v>
      </c>
      <c r="K2482" s="814" t="s">
        <v>2317</v>
      </c>
      <c r="L2482" s="817">
        <v>76.709999999999994</v>
      </c>
      <c r="M2482" s="817">
        <v>76.709999999999994</v>
      </c>
      <c r="N2482" s="814">
        <v>1</v>
      </c>
      <c r="O2482" s="818">
        <v>1</v>
      </c>
      <c r="P2482" s="817"/>
      <c r="Q2482" s="819">
        <v>0</v>
      </c>
      <c r="R2482" s="814"/>
      <c r="S2482" s="819">
        <v>0</v>
      </c>
      <c r="T2482" s="818"/>
      <c r="U2482" s="820">
        <v>0</v>
      </c>
    </row>
    <row r="2483" spans="1:21" ht="14.45" customHeight="1" x14ac:dyDescent="0.2">
      <c r="A2483" s="813">
        <v>12</v>
      </c>
      <c r="B2483" s="814" t="s">
        <v>1740</v>
      </c>
      <c r="C2483" s="814" t="s">
        <v>1750</v>
      </c>
      <c r="D2483" s="815" t="s">
        <v>4048</v>
      </c>
      <c r="E2483" s="816" t="s">
        <v>1777</v>
      </c>
      <c r="F2483" s="814" t="s">
        <v>1741</v>
      </c>
      <c r="G2483" s="814" t="s">
        <v>2314</v>
      </c>
      <c r="H2483" s="814" t="s">
        <v>329</v>
      </c>
      <c r="I2483" s="814" t="s">
        <v>2318</v>
      </c>
      <c r="J2483" s="814" t="s">
        <v>2316</v>
      </c>
      <c r="K2483" s="814" t="s">
        <v>2319</v>
      </c>
      <c r="L2483" s="817">
        <v>76.709999999999994</v>
      </c>
      <c r="M2483" s="817">
        <v>690.38999999999987</v>
      </c>
      <c r="N2483" s="814">
        <v>9</v>
      </c>
      <c r="O2483" s="818">
        <v>9</v>
      </c>
      <c r="P2483" s="817">
        <v>460.25999999999993</v>
      </c>
      <c r="Q2483" s="819">
        <v>0.66666666666666674</v>
      </c>
      <c r="R2483" s="814">
        <v>6</v>
      </c>
      <c r="S2483" s="819">
        <v>0.66666666666666663</v>
      </c>
      <c r="T2483" s="818">
        <v>6</v>
      </c>
      <c r="U2483" s="820">
        <v>0.66666666666666663</v>
      </c>
    </row>
    <row r="2484" spans="1:21" ht="14.45" customHeight="1" x14ac:dyDescent="0.2">
      <c r="A2484" s="813">
        <v>12</v>
      </c>
      <c r="B2484" s="814" t="s">
        <v>1740</v>
      </c>
      <c r="C2484" s="814" t="s">
        <v>1750</v>
      </c>
      <c r="D2484" s="815" t="s">
        <v>4048</v>
      </c>
      <c r="E2484" s="816" t="s">
        <v>1777</v>
      </c>
      <c r="F2484" s="814" t="s">
        <v>1741</v>
      </c>
      <c r="G2484" s="814" t="s">
        <v>2314</v>
      </c>
      <c r="H2484" s="814" t="s">
        <v>329</v>
      </c>
      <c r="I2484" s="814" t="s">
        <v>3945</v>
      </c>
      <c r="J2484" s="814" t="s">
        <v>2316</v>
      </c>
      <c r="K2484" s="814" t="s">
        <v>2319</v>
      </c>
      <c r="L2484" s="817">
        <v>76.709999999999994</v>
      </c>
      <c r="M2484" s="817">
        <v>230.13</v>
      </c>
      <c r="N2484" s="814">
        <v>3</v>
      </c>
      <c r="O2484" s="818">
        <v>3</v>
      </c>
      <c r="P2484" s="817">
        <v>76.709999999999994</v>
      </c>
      <c r="Q2484" s="819">
        <v>0.33333333333333331</v>
      </c>
      <c r="R2484" s="814">
        <v>1</v>
      </c>
      <c r="S2484" s="819">
        <v>0.33333333333333331</v>
      </c>
      <c r="T2484" s="818">
        <v>1</v>
      </c>
      <c r="U2484" s="820">
        <v>0.33333333333333331</v>
      </c>
    </row>
    <row r="2485" spans="1:21" ht="14.45" customHeight="1" x14ac:dyDescent="0.2">
      <c r="A2485" s="813">
        <v>12</v>
      </c>
      <c r="B2485" s="814" t="s">
        <v>1740</v>
      </c>
      <c r="C2485" s="814" t="s">
        <v>1750</v>
      </c>
      <c r="D2485" s="815" t="s">
        <v>4048</v>
      </c>
      <c r="E2485" s="816" t="s">
        <v>1777</v>
      </c>
      <c r="F2485" s="814" t="s">
        <v>1741</v>
      </c>
      <c r="G2485" s="814" t="s">
        <v>2708</v>
      </c>
      <c r="H2485" s="814" t="s">
        <v>329</v>
      </c>
      <c r="I2485" s="814" t="s">
        <v>2709</v>
      </c>
      <c r="J2485" s="814" t="s">
        <v>2710</v>
      </c>
      <c r="K2485" s="814" t="s">
        <v>2711</v>
      </c>
      <c r="L2485" s="817">
        <v>61.97</v>
      </c>
      <c r="M2485" s="817">
        <v>433.78999999999996</v>
      </c>
      <c r="N2485" s="814">
        <v>7</v>
      </c>
      <c r="O2485" s="818">
        <v>7</v>
      </c>
      <c r="P2485" s="817">
        <v>247.88</v>
      </c>
      <c r="Q2485" s="819">
        <v>0.57142857142857151</v>
      </c>
      <c r="R2485" s="814">
        <v>4</v>
      </c>
      <c r="S2485" s="819">
        <v>0.5714285714285714</v>
      </c>
      <c r="T2485" s="818">
        <v>4</v>
      </c>
      <c r="U2485" s="820">
        <v>0.5714285714285714</v>
      </c>
    </row>
    <row r="2486" spans="1:21" ht="14.45" customHeight="1" x14ac:dyDescent="0.2">
      <c r="A2486" s="813">
        <v>12</v>
      </c>
      <c r="B2486" s="814" t="s">
        <v>1740</v>
      </c>
      <c r="C2486" s="814" t="s">
        <v>1750</v>
      </c>
      <c r="D2486" s="815" t="s">
        <v>4048</v>
      </c>
      <c r="E2486" s="816" t="s">
        <v>1777</v>
      </c>
      <c r="F2486" s="814" t="s">
        <v>1741</v>
      </c>
      <c r="G2486" s="814" t="s">
        <v>2873</v>
      </c>
      <c r="H2486" s="814" t="s">
        <v>647</v>
      </c>
      <c r="I2486" s="814" t="s">
        <v>2874</v>
      </c>
      <c r="J2486" s="814" t="s">
        <v>1538</v>
      </c>
      <c r="K2486" s="814" t="s">
        <v>2875</v>
      </c>
      <c r="L2486" s="817">
        <v>118.65</v>
      </c>
      <c r="M2486" s="817">
        <v>118.65</v>
      </c>
      <c r="N2486" s="814">
        <v>1</v>
      </c>
      <c r="O2486" s="818">
        <v>1</v>
      </c>
      <c r="P2486" s="817">
        <v>118.65</v>
      </c>
      <c r="Q2486" s="819">
        <v>1</v>
      </c>
      <c r="R2486" s="814">
        <v>1</v>
      </c>
      <c r="S2486" s="819">
        <v>1</v>
      </c>
      <c r="T2486" s="818">
        <v>1</v>
      </c>
      <c r="U2486" s="820">
        <v>1</v>
      </c>
    </row>
    <row r="2487" spans="1:21" ht="14.45" customHeight="1" x14ac:dyDescent="0.2">
      <c r="A2487" s="813">
        <v>12</v>
      </c>
      <c r="B2487" s="814" t="s">
        <v>1740</v>
      </c>
      <c r="C2487" s="814" t="s">
        <v>1750</v>
      </c>
      <c r="D2487" s="815" t="s">
        <v>4048</v>
      </c>
      <c r="E2487" s="816" t="s">
        <v>1777</v>
      </c>
      <c r="F2487" s="814" t="s">
        <v>1741</v>
      </c>
      <c r="G2487" s="814" t="s">
        <v>1961</v>
      </c>
      <c r="H2487" s="814" t="s">
        <v>329</v>
      </c>
      <c r="I2487" s="814" t="s">
        <v>3912</v>
      </c>
      <c r="J2487" s="814" t="s">
        <v>3561</v>
      </c>
      <c r="K2487" s="814" t="s">
        <v>3913</v>
      </c>
      <c r="L2487" s="817">
        <v>0</v>
      </c>
      <c r="M2487" s="817">
        <v>0</v>
      </c>
      <c r="N2487" s="814">
        <v>3</v>
      </c>
      <c r="O2487" s="818">
        <v>1.5</v>
      </c>
      <c r="P2487" s="817"/>
      <c r="Q2487" s="819"/>
      <c r="R2487" s="814"/>
      <c r="S2487" s="819">
        <v>0</v>
      </c>
      <c r="T2487" s="818"/>
      <c r="U2487" s="820">
        <v>0</v>
      </c>
    </row>
    <row r="2488" spans="1:21" ht="14.45" customHeight="1" x14ac:dyDescent="0.2">
      <c r="A2488" s="813">
        <v>12</v>
      </c>
      <c r="B2488" s="814" t="s">
        <v>1740</v>
      </c>
      <c r="C2488" s="814" t="s">
        <v>1750</v>
      </c>
      <c r="D2488" s="815" t="s">
        <v>4048</v>
      </c>
      <c r="E2488" s="816" t="s">
        <v>1777</v>
      </c>
      <c r="F2488" s="814" t="s">
        <v>1741</v>
      </c>
      <c r="G2488" s="814" t="s">
        <v>1961</v>
      </c>
      <c r="H2488" s="814" t="s">
        <v>329</v>
      </c>
      <c r="I2488" s="814" t="s">
        <v>3880</v>
      </c>
      <c r="J2488" s="814" t="s">
        <v>823</v>
      </c>
      <c r="K2488" s="814" t="s">
        <v>824</v>
      </c>
      <c r="L2488" s="817">
        <v>248.55</v>
      </c>
      <c r="M2488" s="817">
        <v>248.55</v>
      </c>
      <c r="N2488" s="814">
        <v>1</v>
      </c>
      <c r="O2488" s="818">
        <v>0.5</v>
      </c>
      <c r="P2488" s="817"/>
      <c r="Q2488" s="819">
        <v>0</v>
      </c>
      <c r="R2488" s="814"/>
      <c r="S2488" s="819">
        <v>0</v>
      </c>
      <c r="T2488" s="818"/>
      <c r="U2488" s="820">
        <v>0</v>
      </c>
    </row>
    <row r="2489" spans="1:21" ht="14.45" customHeight="1" x14ac:dyDescent="0.2">
      <c r="A2489" s="813">
        <v>12</v>
      </c>
      <c r="B2489" s="814" t="s">
        <v>1740</v>
      </c>
      <c r="C2489" s="814" t="s">
        <v>1750</v>
      </c>
      <c r="D2489" s="815" t="s">
        <v>4048</v>
      </c>
      <c r="E2489" s="816" t="s">
        <v>1777</v>
      </c>
      <c r="F2489" s="814" t="s">
        <v>1741</v>
      </c>
      <c r="G2489" s="814" t="s">
        <v>1961</v>
      </c>
      <c r="H2489" s="814" t="s">
        <v>329</v>
      </c>
      <c r="I2489" s="814" t="s">
        <v>3914</v>
      </c>
      <c r="J2489" s="814" t="s">
        <v>3561</v>
      </c>
      <c r="K2489" s="814" t="s">
        <v>3562</v>
      </c>
      <c r="L2489" s="817">
        <v>0</v>
      </c>
      <c r="M2489" s="817">
        <v>0</v>
      </c>
      <c r="N2489" s="814">
        <v>1</v>
      </c>
      <c r="O2489" s="818">
        <v>0.5</v>
      </c>
      <c r="P2489" s="817"/>
      <c r="Q2489" s="819"/>
      <c r="R2489" s="814"/>
      <c r="S2489" s="819">
        <v>0</v>
      </c>
      <c r="T2489" s="818"/>
      <c r="U2489" s="820">
        <v>0</v>
      </c>
    </row>
    <row r="2490" spans="1:21" ht="14.45" customHeight="1" x14ac:dyDescent="0.2">
      <c r="A2490" s="813">
        <v>12</v>
      </c>
      <c r="B2490" s="814" t="s">
        <v>1740</v>
      </c>
      <c r="C2490" s="814" t="s">
        <v>1750</v>
      </c>
      <c r="D2490" s="815" t="s">
        <v>4048</v>
      </c>
      <c r="E2490" s="816" t="s">
        <v>1777</v>
      </c>
      <c r="F2490" s="814" t="s">
        <v>1741</v>
      </c>
      <c r="G2490" s="814" t="s">
        <v>1963</v>
      </c>
      <c r="H2490" s="814" t="s">
        <v>329</v>
      </c>
      <c r="I2490" s="814" t="s">
        <v>1964</v>
      </c>
      <c r="J2490" s="814" t="s">
        <v>1965</v>
      </c>
      <c r="K2490" s="814" t="s">
        <v>1966</v>
      </c>
      <c r="L2490" s="817">
        <v>38.56</v>
      </c>
      <c r="M2490" s="817">
        <v>38.56</v>
      </c>
      <c r="N2490" s="814">
        <v>1</v>
      </c>
      <c r="O2490" s="818">
        <v>1</v>
      </c>
      <c r="P2490" s="817">
        <v>38.56</v>
      </c>
      <c r="Q2490" s="819">
        <v>1</v>
      </c>
      <c r="R2490" s="814">
        <v>1</v>
      </c>
      <c r="S2490" s="819">
        <v>1</v>
      </c>
      <c r="T2490" s="818">
        <v>1</v>
      </c>
      <c r="U2490" s="820">
        <v>1</v>
      </c>
    </row>
    <row r="2491" spans="1:21" ht="14.45" customHeight="1" x14ac:dyDescent="0.2">
      <c r="A2491" s="813">
        <v>12</v>
      </c>
      <c r="B2491" s="814" t="s">
        <v>1740</v>
      </c>
      <c r="C2491" s="814" t="s">
        <v>1750</v>
      </c>
      <c r="D2491" s="815" t="s">
        <v>4048</v>
      </c>
      <c r="E2491" s="816" t="s">
        <v>1777</v>
      </c>
      <c r="F2491" s="814" t="s">
        <v>1741</v>
      </c>
      <c r="G2491" s="814" t="s">
        <v>1791</v>
      </c>
      <c r="H2491" s="814" t="s">
        <v>647</v>
      </c>
      <c r="I2491" s="814" t="s">
        <v>1468</v>
      </c>
      <c r="J2491" s="814" t="s">
        <v>827</v>
      </c>
      <c r="K2491" s="814" t="s">
        <v>1469</v>
      </c>
      <c r="L2491" s="817">
        <v>736.33</v>
      </c>
      <c r="M2491" s="817">
        <v>3681.65</v>
      </c>
      <c r="N2491" s="814">
        <v>5</v>
      </c>
      <c r="O2491" s="818">
        <v>4.5</v>
      </c>
      <c r="P2491" s="817"/>
      <c r="Q2491" s="819">
        <v>0</v>
      </c>
      <c r="R2491" s="814"/>
      <c r="S2491" s="819">
        <v>0</v>
      </c>
      <c r="T2491" s="818"/>
      <c r="U2491" s="820">
        <v>0</v>
      </c>
    </row>
    <row r="2492" spans="1:21" ht="14.45" customHeight="1" x14ac:dyDescent="0.2">
      <c r="A2492" s="813">
        <v>12</v>
      </c>
      <c r="B2492" s="814" t="s">
        <v>1740</v>
      </c>
      <c r="C2492" s="814" t="s">
        <v>1750</v>
      </c>
      <c r="D2492" s="815" t="s">
        <v>4048</v>
      </c>
      <c r="E2492" s="816" t="s">
        <v>1777</v>
      </c>
      <c r="F2492" s="814" t="s">
        <v>1741</v>
      </c>
      <c r="G2492" s="814" t="s">
        <v>1977</v>
      </c>
      <c r="H2492" s="814" t="s">
        <v>329</v>
      </c>
      <c r="I2492" s="814" t="s">
        <v>1980</v>
      </c>
      <c r="J2492" s="814" t="s">
        <v>1979</v>
      </c>
      <c r="K2492" s="814" t="s">
        <v>1981</v>
      </c>
      <c r="L2492" s="817">
        <v>35.25</v>
      </c>
      <c r="M2492" s="817">
        <v>35.25</v>
      </c>
      <c r="N2492" s="814">
        <v>1</v>
      </c>
      <c r="O2492" s="818">
        <v>0.5</v>
      </c>
      <c r="P2492" s="817"/>
      <c r="Q2492" s="819">
        <v>0</v>
      </c>
      <c r="R2492" s="814"/>
      <c r="S2492" s="819">
        <v>0</v>
      </c>
      <c r="T2492" s="818"/>
      <c r="U2492" s="820">
        <v>0</v>
      </c>
    </row>
    <row r="2493" spans="1:21" ht="14.45" customHeight="1" x14ac:dyDescent="0.2">
      <c r="A2493" s="813">
        <v>12</v>
      </c>
      <c r="B2493" s="814" t="s">
        <v>1740</v>
      </c>
      <c r="C2493" s="814" t="s">
        <v>1750</v>
      </c>
      <c r="D2493" s="815" t="s">
        <v>4048</v>
      </c>
      <c r="E2493" s="816" t="s">
        <v>1777</v>
      </c>
      <c r="F2493" s="814" t="s">
        <v>1741</v>
      </c>
      <c r="G2493" s="814" t="s">
        <v>1977</v>
      </c>
      <c r="H2493" s="814" t="s">
        <v>329</v>
      </c>
      <c r="I2493" s="814" t="s">
        <v>1982</v>
      </c>
      <c r="J2493" s="814" t="s">
        <v>1983</v>
      </c>
      <c r="K2493" s="814" t="s">
        <v>1984</v>
      </c>
      <c r="L2493" s="817">
        <v>35.25</v>
      </c>
      <c r="M2493" s="817">
        <v>211.5</v>
      </c>
      <c r="N2493" s="814">
        <v>6</v>
      </c>
      <c r="O2493" s="818">
        <v>3</v>
      </c>
      <c r="P2493" s="817">
        <v>141</v>
      </c>
      <c r="Q2493" s="819">
        <v>0.66666666666666663</v>
      </c>
      <c r="R2493" s="814">
        <v>4</v>
      </c>
      <c r="S2493" s="819">
        <v>0.66666666666666663</v>
      </c>
      <c r="T2493" s="818">
        <v>2</v>
      </c>
      <c r="U2493" s="820">
        <v>0.66666666666666663</v>
      </c>
    </row>
    <row r="2494" spans="1:21" ht="14.45" customHeight="1" x14ac:dyDescent="0.2">
      <c r="A2494" s="813">
        <v>12</v>
      </c>
      <c r="B2494" s="814" t="s">
        <v>1740</v>
      </c>
      <c r="C2494" s="814" t="s">
        <v>1750</v>
      </c>
      <c r="D2494" s="815" t="s">
        <v>4048</v>
      </c>
      <c r="E2494" s="816" t="s">
        <v>1777</v>
      </c>
      <c r="F2494" s="814" t="s">
        <v>1741</v>
      </c>
      <c r="G2494" s="814" t="s">
        <v>1801</v>
      </c>
      <c r="H2494" s="814" t="s">
        <v>329</v>
      </c>
      <c r="I2494" s="814" t="s">
        <v>1802</v>
      </c>
      <c r="J2494" s="814" t="s">
        <v>1803</v>
      </c>
      <c r="K2494" s="814" t="s">
        <v>1804</v>
      </c>
      <c r="L2494" s="817">
        <v>174.59</v>
      </c>
      <c r="M2494" s="817">
        <v>2269.67</v>
      </c>
      <c r="N2494" s="814">
        <v>13</v>
      </c>
      <c r="O2494" s="818">
        <v>8</v>
      </c>
      <c r="P2494" s="817">
        <v>872.95</v>
      </c>
      <c r="Q2494" s="819">
        <v>0.38461538461538464</v>
      </c>
      <c r="R2494" s="814">
        <v>5</v>
      </c>
      <c r="S2494" s="819">
        <v>0.38461538461538464</v>
      </c>
      <c r="T2494" s="818">
        <v>3</v>
      </c>
      <c r="U2494" s="820">
        <v>0.375</v>
      </c>
    </row>
    <row r="2495" spans="1:21" ht="14.45" customHeight="1" x14ac:dyDescent="0.2">
      <c r="A2495" s="813">
        <v>12</v>
      </c>
      <c r="B2495" s="814" t="s">
        <v>1740</v>
      </c>
      <c r="C2495" s="814" t="s">
        <v>1750</v>
      </c>
      <c r="D2495" s="815" t="s">
        <v>4048</v>
      </c>
      <c r="E2495" s="816" t="s">
        <v>1777</v>
      </c>
      <c r="F2495" s="814" t="s">
        <v>1741</v>
      </c>
      <c r="G2495" s="814" t="s">
        <v>1996</v>
      </c>
      <c r="H2495" s="814" t="s">
        <v>329</v>
      </c>
      <c r="I2495" s="814" t="s">
        <v>2785</v>
      </c>
      <c r="J2495" s="814" t="s">
        <v>1998</v>
      </c>
      <c r="K2495" s="814" t="s">
        <v>2786</v>
      </c>
      <c r="L2495" s="817">
        <v>27.37</v>
      </c>
      <c r="M2495" s="817">
        <v>54.74</v>
      </c>
      <c r="N2495" s="814">
        <v>2</v>
      </c>
      <c r="O2495" s="818">
        <v>1</v>
      </c>
      <c r="P2495" s="817"/>
      <c r="Q2495" s="819">
        <v>0</v>
      </c>
      <c r="R2495" s="814"/>
      <c r="S2495" s="819">
        <v>0</v>
      </c>
      <c r="T2495" s="818"/>
      <c r="U2495" s="820">
        <v>0</v>
      </c>
    </row>
    <row r="2496" spans="1:21" ht="14.45" customHeight="1" x14ac:dyDescent="0.2">
      <c r="A2496" s="813">
        <v>12</v>
      </c>
      <c r="B2496" s="814" t="s">
        <v>1740</v>
      </c>
      <c r="C2496" s="814" t="s">
        <v>1750</v>
      </c>
      <c r="D2496" s="815" t="s">
        <v>4048</v>
      </c>
      <c r="E2496" s="816" t="s">
        <v>1777</v>
      </c>
      <c r="F2496" s="814" t="s">
        <v>1741</v>
      </c>
      <c r="G2496" s="814" t="s">
        <v>1996</v>
      </c>
      <c r="H2496" s="814" t="s">
        <v>329</v>
      </c>
      <c r="I2496" s="814" t="s">
        <v>2522</v>
      </c>
      <c r="J2496" s="814" t="s">
        <v>1998</v>
      </c>
      <c r="K2496" s="814" t="s">
        <v>1999</v>
      </c>
      <c r="L2496" s="817">
        <v>87.98</v>
      </c>
      <c r="M2496" s="817">
        <v>263.94</v>
      </c>
      <c r="N2496" s="814">
        <v>3</v>
      </c>
      <c r="O2496" s="818">
        <v>2.5</v>
      </c>
      <c r="P2496" s="817">
        <v>263.94</v>
      </c>
      <c r="Q2496" s="819">
        <v>1</v>
      </c>
      <c r="R2496" s="814">
        <v>3</v>
      </c>
      <c r="S2496" s="819">
        <v>1</v>
      </c>
      <c r="T2496" s="818">
        <v>2.5</v>
      </c>
      <c r="U2496" s="820">
        <v>1</v>
      </c>
    </row>
    <row r="2497" spans="1:21" ht="14.45" customHeight="1" x14ac:dyDescent="0.2">
      <c r="A2497" s="813">
        <v>12</v>
      </c>
      <c r="B2497" s="814" t="s">
        <v>1740</v>
      </c>
      <c r="C2497" s="814" t="s">
        <v>1750</v>
      </c>
      <c r="D2497" s="815" t="s">
        <v>4048</v>
      </c>
      <c r="E2497" s="816" t="s">
        <v>1777</v>
      </c>
      <c r="F2497" s="814" t="s">
        <v>1741</v>
      </c>
      <c r="G2497" s="814" t="s">
        <v>2000</v>
      </c>
      <c r="H2497" s="814" t="s">
        <v>329</v>
      </c>
      <c r="I2497" s="814" t="s">
        <v>3472</v>
      </c>
      <c r="J2497" s="814" t="s">
        <v>1128</v>
      </c>
      <c r="K2497" s="814" t="s">
        <v>1129</v>
      </c>
      <c r="L2497" s="817">
        <v>119.84</v>
      </c>
      <c r="M2497" s="817">
        <v>359.52</v>
      </c>
      <c r="N2497" s="814">
        <v>3</v>
      </c>
      <c r="O2497" s="818">
        <v>2</v>
      </c>
      <c r="P2497" s="817">
        <v>119.84</v>
      </c>
      <c r="Q2497" s="819">
        <v>0.33333333333333337</v>
      </c>
      <c r="R2497" s="814">
        <v>1</v>
      </c>
      <c r="S2497" s="819">
        <v>0.33333333333333331</v>
      </c>
      <c r="T2497" s="818">
        <v>0.5</v>
      </c>
      <c r="U2497" s="820">
        <v>0.25</v>
      </c>
    </row>
    <row r="2498" spans="1:21" ht="14.45" customHeight="1" x14ac:dyDescent="0.2">
      <c r="A2498" s="813">
        <v>12</v>
      </c>
      <c r="B2498" s="814" t="s">
        <v>1740</v>
      </c>
      <c r="C2498" s="814" t="s">
        <v>1750</v>
      </c>
      <c r="D2498" s="815" t="s">
        <v>4048</v>
      </c>
      <c r="E2498" s="816" t="s">
        <v>1777</v>
      </c>
      <c r="F2498" s="814" t="s">
        <v>1741</v>
      </c>
      <c r="G2498" s="814" t="s">
        <v>2000</v>
      </c>
      <c r="H2498" s="814" t="s">
        <v>329</v>
      </c>
      <c r="I2498" s="814" t="s">
        <v>2878</v>
      </c>
      <c r="J2498" s="814" t="s">
        <v>1128</v>
      </c>
      <c r="K2498" s="814" t="s">
        <v>1129</v>
      </c>
      <c r="L2498" s="817">
        <v>119.84</v>
      </c>
      <c r="M2498" s="817">
        <v>958.72</v>
      </c>
      <c r="N2498" s="814">
        <v>8</v>
      </c>
      <c r="O2498" s="818">
        <v>5</v>
      </c>
      <c r="P2498" s="817">
        <v>479.36</v>
      </c>
      <c r="Q2498" s="819">
        <v>0.5</v>
      </c>
      <c r="R2498" s="814">
        <v>4</v>
      </c>
      <c r="S2498" s="819">
        <v>0.5</v>
      </c>
      <c r="T2498" s="818">
        <v>2.5</v>
      </c>
      <c r="U2498" s="820">
        <v>0.5</v>
      </c>
    </row>
    <row r="2499" spans="1:21" ht="14.45" customHeight="1" x14ac:dyDescent="0.2">
      <c r="A2499" s="813">
        <v>12</v>
      </c>
      <c r="B2499" s="814" t="s">
        <v>1740</v>
      </c>
      <c r="C2499" s="814" t="s">
        <v>1750</v>
      </c>
      <c r="D2499" s="815" t="s">
        <v>4048</v>
      </c>
      <c r="E2499" s="816" t="s">
        <v>1777</v>
      </c>
      <c r="F2499" s="814" t="s">
        <v>1741</v>
      </c>
      <c r="G2499" s="814" t="s">
        <v>3849</v>
      </c>
      <c r="H2499" s="814" t="s">
        <v>647</v>
      </c>
      <c r="I2499" s="814" t="s">
        <v>1427</v>
      </c>
      <c r="J2499" s="814" t="s">
        <v>741</v>
      </c>
      <c r="K2499" s="814" t="s">
        <v>1428</v>
      </c>
      <c r="L2499" s="817">
        <v>48.89</v>
      </c>
      <c r="M2499" s="817">
        <v>97.78</v>
      </c>
      <c r="N2499" s="814">
        <v>2</v>
      </c>
      <c r="O2499" s="818">
        <v>1.5</v>
      </c>
      <c r="P2499" s="817">
        <v>97.78</v>
      </c>
      <c r="Q2499" s="819">
        <v>1</v>
      </c>
      <c r="R2499" s="814">
        <v>2</v>
      </c>
      <c r="S2499" s="819">
        <v>1</v>
      </c>
      <c r="T2499" s="818">
        <v>1.5</v>
      </c>
      <c r="U2499" s="820">
        <v>1</v>
      </c>
    </row>
    <row r="2500" spans="1:21" ht="14.45" customHeight="1" x14ac:dyDescent="0.2">
      <c r="A2500" s="813">
        <v>12</v>
      </c>
      <c r="B2500" s="814" t="s">
        <v>1740</v>
      </c>
      <c r="C2500" s="814" t="s">
        <v>1750</v>
      </c>
      <c r="D2500" s="815" t="s">
        <v>4048</v>
      </c>
      <c r="E2500" s="816" t="s">
        <v>1777</v>
      </c>
      <c r="F2500" s="814" t="s">
        <v>1741</v>
      </c>
      <c r="G2500" s="814" t="s">
        <v>3849</v>
      </c>
      <c r="H2500" s="814" t="s">
        <v>647</v>
      </c>
      <c r="I2500" s="814" t="s">
        <v>3850</v>
      </c>
      <c r="J2500" s="814" t="s">
        <v>741</v>
      </c>
      <c r="K2500" s="814" t="s">
        <v>3851</v>
      </c>
      <c r="L2500" s="817">
        <v>13.68</v>
      </c>
      <c r="M2500" s="817">
        <v>13.68</v>
      </c>
      <c r="N2500" s="814">
        <v>1</v>
      </c>
      <c r="O2500" s="818">
        <v>1</v>
      </c>
      <c r="P2500" s="817">
        <v>13.68</v>
      </c>
      <c r="Q2500" s="819">
        <v>1</v>
      </c>
      <c r="R2500" s="814">
        <v>1</v>
      </c>
      <c r="S2500" s="819">
        <v>1</v>
      </c>
      <c r="T2500" s="818">
        <v>1</v>
      </c>
      <c r="U2500" s="820">
        <v>1</v>
      </c>
    </row>
    <row r="2501" spans="1:21" ht="14.45" customHeight="1" x14ac:dyDescent="0.2">
      <c r="A2501" s="813">
        <v>12</v>
      </c>
      <c r="B2501" s="814" t="s">
        <v>1740</v>
      </c>
      <c r="C2501" s="814" t="s">
        <v>1750</v>
      </c>
      <c r="D2501" s="815" t="s">
        <v>4048</v>
      </c>
      <c r="E2501" s="816" t="s">
        <v>1777</v>
      </c>
      <c r="F2501" s="814" t="s">
        <v>1741</v>
      </c>
      <c r="G2501" s="814" t="s">
        <v>2658</v>
      </c>
      <c r="H2501" s="814" t="s">
        <v>647</v>
      </c>
      <c r="I2501" s="814" t="s">
        <v>1519</v>
      </c>
      <c r="J2501" s="814" t="s">
        <v>1045</v>
      </c>
      <c r="K2501" s="814" t="s">
        <v>716</v>
      </c>
      <c r="L2501" s="817">
        <v>34.47</v>
      </c>
      <c r="M2501" s="817">
        <v>137.88</v>
      </c>
      <c r="N2501" s="814">
        <v>4</v>
      </c>
      <c r="O2501" s="818">
        <v>2</v>
      </c>
      <c r="P2501" s="817">
        <v>68.94</v>
      </c>
      <c r="Q2501" s="819">
        <v>0.5</v>
      </c>
      <c r="R2501" s="814">
        <v>2</v>
      </c>
      <c r="S2501" s="819">
        <v>0.5</v>
      </c>
      <c r="T2501" s="818">
        <v>1</v>
      </c>
      <c r="U2501" s="820">
        <v>0.5</v>
      </c>
    </row>
    <row r="2502" spans="1:21" ht="14.45" customHeight="1" x14ac:dyDescent="0.2">
      <c r="A2502" s="813">
        <v>12</v>
      </c>
      <c r="B2502" s="814" t="s">
        <v>1740</v>
      </c>
      <c r="C2502" s="814" t="s">
        <v>1750</v>
      </c>
      <c r="D2502" s="815" t="s">
        <v>4048</v>
      </c>
      <c r="E2502" s="816" t="s">
        <v>1777</v>
      </c>
      <c r="F2502" s="814" t="s">
        <v>1741</v>
      </c>
      <c r="G2502" s="814" t="s">
        <v>2008</v>
      </c>
      <c r="H2502" s="814" t="s">
        <v>329</v>
      </c>
      <c r="I2502" s="814" t="s">
        <v>3946</v>
      </c>
      <c r="J2502" s="814" t="s">
        <v>2010</v>
      </c>
      <c r="K2502" s="814" t="s">
        <v>3947</v>
      </c>
      <c r="L2502" s="817">
        <v>437.23</v>
      </c>
      <c r="M2502" s="817">
        <v>437.23</v>
      </c>
      <c r="N2502" s="814">
        <v>1</v>
      </c>
      <c r="O2502" s="818">
        <v>1</v>
      </c>
      <c r="P2502" s="817"/>
      <c r="Q2502" s="819">
        <v>0</v>
      </c>
      <c r="R2502" s="814"/>
      <c r="S2502" s="819">
        <v>0</v>
      </c>
      <c r="T2502" s="818"/>
      <c r="U2502" s="820">
        <v>0</v>
      </c>
    </row>
    <row r="2503" spans="1:21" ht="14.45" customHeight="1" x14ac:dyDescent="0.2">
      <c r="A2503" s="813">
        <v>12</v>
      </c>
      <c r="B2503" s="814" t="s">
        <v>1740</v>
      </c>
      <c r="C2503" s="814" t="s">
        <v>1750</v>
      </c>
      <c r="D2503" s="815" t="s">
        <v>4048</v>
      </c>
      <c r="E2503" s="816" t="s">
        <v>1777</v>
      </c>
      <c r="F2503" s="814" t="s">
        <v>1741</v>
      </c>
      <c r="G2503" s="814" t="s">
        <v>2528</v>
      </c>
      <c r="H2503" s="814" t="s">
        <v>647</v>
      </c>
      <c r="I2503" s="814" t="s">
        <v>1568</v>
      </c>
      <c r="J2503" s="814" t="s">
        <v>1566</v>
      </c>
      <c r="K2503" s="814" t="s">
        <v>1569</v>
      </c>
      <c r="L2503" s="817">
        <v>87.67</v>
      </c>
      <c r="M2503" s="817">
        <v>175.34</v>
      </c>
      <c r="N2503" s="814">
        <v>2</v>
      </c>
      <c r="O2503" s="818">
        <v>1</v>
      </c>
      <c r="P2503" s="817"/>
      <c r="Q2503" s="819">
        <v>0</v>
      </c>
      <c r="R2503" s="814"/>
      <c r="S2503" s="819">
        <v>0</v>
      </c>
      <c r="T2503" s="818"/>
      <c r="U2503" s="820">
        <v>0</v>
      </c>
    </row>
    <row r="2504" spans="1:21" ht="14.45" customHeight="1" x14ac:dyDescent="0.2">
      <c r="A2504" s="813">
        <v>12</v>
      </c>
      <c r="B2504" s="814" t="s">
        <v>1740</v>
      </c>
      <c r="C2504" s="814" t="s">
        <v>1750</v>
      </c>
      <c r="D2504" s="815" t="s">
        <v>4048</v>
      </c>
      <c r="E2504" s="816" t="s">
        <v>1777</v>
      </c>
      <c r="F2504" s="814" t="s">
        <v>1741</v>
      </c>
      <c r="G2504" s="814" t="s">
        <v>2879</v>
      </c>
      <c r="H2504" s="814" t="s">
        <v>647</v>
      </c>
      <c r="I2504" s="814" t="s">
        <v>2880</v>
      </c>
      <c r="J2504" s="814" t="s">
        <v>1058</v>
      </c>
      <c r="K2504" s="814" t="s">
        <v>2881</v>
      </c>
      <c r="L2504" s="817">
        <v>320.20999999999998</v>
      </c>
      <c r="M2504" s="817">
        <v>320.20999999999998</v>
      </c>
      <c r="N2504" s="814">
        <v>1</v>
      </c>
      <c r="O2504" s="818">
        <v>1</v>
      </c>
      <c r="P2504" s="817"/>
      <c r="Q2504" s="819">
        <v>0</v>
      </c>
      <c r="R2504" s="814"/>
      <c r="S2504" s="819">
        <v>0</v>
      </c>
      <c r="T2504" s="818"/>
      <c r="U2504" s="820">
        <v>0</v>
      </c>
    </row>
    <row r="2505" spans="1:21" ht="14.45" customHeight="1" x14ac:dyDescent="0.2">
      <c r="A2505" s="813">
        <v>12</v>
      </c>
      <c r="B2505" s="814" t="s">
        <v>1740</v>
      </c>
      <c r="C2505" s="814" t="s">
        <v>1750</v>
      </c>
      <c r="D2505" s="815" t="s">
        <v>4048</v>
      </c>
      <c r="E2505" s="816" t="s">
        <v>1777</v>
      </c>
      <c r="F2505" s="814" t="s">
        <v>1741</v>
      </c>
      <c r="G2505" s="814" t="s">
        <v>1792</v>
      </c>
      <c r="H2505" s="814" t="s">
        <v>329</v>
      </c>
      <c r="I2505" s="814" t="s">
        <v>2882</v>
      </c>
      <c r="J2505" s="814" t="s">
        <v>2883</v>
      </c>
      <c r="K2505" s="814" t="s">
        <v>2884</v>
      </c>
      <c r="L2505" s="817">
        <v>116.43</v>
      </c>
      <c r="M2505" s="817">
        <v>1047.8700000000001</v>
      </c>
      <c r="N2505" s="814">
        <v>9</v>
      </c>
      <c r="O2505" s="818">
        <v>5.5</v>
      </c>
      <c r="P2505" s="817">
        <v>349.29</v>
      </c>
      <c r="Q2505" s="819">
        <v>0.33333333333333331</v>
      </c>
      <c r="R2505" s="814">
        <v>3</v>
      </c>
      <c r="S2505" s="819">
        <v>0.33333333333333331</v>
      </c>
      <c r="T2505" s="818">
        <v>1.5</v>
      </c>
      <c r="U2505" s="820">
        <v>0.27272727272727271</v>
      </c>
    </row>
    <row r="2506" spans="1:21" ht="14.45" customHeight="1" x14ac:dyDescent="0.2">
      <c r="A2506" s="813">
        <v>12</v>
      </c>
      <c r="B2506" s="814" t="s">
        <v>1740</v>
      </c>
      <c r="C2506" s="814" t="s">
        <v>1750</v>
      </c>
      <c r="D2506" s="815" t="s">
        <v>4048</v>
      </c>
      <c r="E2506" s="816" t="s">
        <v>1777</v>
      </c>
      <c r="F2506" s="814" t="s">
        <v>1741</v>
      </c>
      <c r="G2506" s="814" t="s">
        <v>1792</v>
      </c>
      <c r="H2506" s="814" t="s">
        <v>329</v>
      </c>
      <c r="I2506" s="814" t="s">
        <v>1793</v>
      </c>
      <c r="J2506" s="814" t="s">
        <v>1794</v>
      </c>
      <c r="K2506" s="814" t="s">
        <v>1795</v>
      </c>
      <c r="L2506" s="817">
        <v>89.88</v>
      </c>
      <c r="M2506" s="817">
        <v>2067.2399999999998</v>
      </c>
      <c r="N2506" s="814">
        <v>23</v>
      </c>
      <c r="O2506" s="818">
        <v>5</v>
      </c>
      <c r="P2506" s="817">
        <v>449.4</v>
      </c>
      <c r="Q2506" s="819">
        <v>0.21739130434782611</v>
      </c>
      <c r="R2506" s="814">
        <v>5</v>
      </c>
      <c r="S2506" s="819">
        <v>0.21739130434782608</v>
      </c>
      <c r="T2506" s="818">
        <v>1.5</v>
      </c>
      <c r="U2506" s="820">
        <v>0.3</v>
      </c>
    </row>
    <row r="2507" spans="1:21" ht="14.45" customHeight="1" x14ac:dyDescent="0.2">
      <c r="A2507" s="813">
        <v>12</v>
      </c>
      <c r="B2507" s="814" t="s">
        <v>1740</v>
      </c>
      <c r="C2507" s="814" t="s">
        <v>1750</v>
      </c>
      <c r="D2507" s="815" t="s">
        <v>4048</v>
      </c>
      <c r="E2507" s="816" t="s">
        <v>1777</v>
      </c>
      <c r="F2507" s="814" t="s">
        <v>1741</v>
      </c>
      <c r="G2507" s="814" t="s">
        <v>1792</v>
      </c>
      <c r="H2507" s="814" t="s">
        <v>329</v>
      </c>
      <c r="I2507" s="814" t="s">
        <v>2019</v>
      </c>
      <c r="J2507" s="814" t="s">
        <v>1794</v>
      </c>
      <c r="K2507" s="814" t="s">
        <v>2020</v>
      </c>
      <c r="L2507" s="817">
        <v>89.88</v>
      </c>
      <c r="M2507" s="817">
        <v>629.16</v>
      </c>
      <c r="N2507" s="814">
        <v>7</v>
      </c>
      <c r="O2507" s="818">
        <v>1</v>
      </c>
      <c r="P2507" s="817"/>
      <c r="Q2507" s="819">
        <v>0</v>
      </c>
      <c r="R2507" s="814"/>
      <c r="S2507" s="819">
        <v>0</v>
      </c>
      <c r="T2507" s="818"/>
      <c r="U2507" s="820">
        <v>0</v>
      </c>
    </row>
    <row r="2508" spans="1:21" ht="14.45" customHeight="1" x14ac:dyDescent="0.2">
      <c r="A2508" s="813">
        <v>12</v>
      </c>
      <c r="B2508" s="814" t="s">
        <v>1740</v>
      </c>
      <c r="C2508" s="814" t="s">
        <v>1750</v>
      </c>
      <c r="D2508" s="815" t="s">
        <v>4048</v>
      </c>
      <c r="E2508" s="816" t="s">
        <v>1777</v>
      </c>
      <c r="F2508" s="814" t="s">
        <v>1741</v>
      </c>
      <c r="G2508" s="814" t="s">
        <v>1792</v>
      </c>
      <c r="H2508" s="814" t="s">
        <v>329</v>
      </c>
      <c r="I2508" s="814" t="s">
        <v>3565</v>
      </c>
      <c r="J2508" s="814" t="s">
        <v>2883</v>
      </c>
      <c r="K2508" s="814" t="s">
        <v>2884</v>
      </c>
      <c r="L2508" s="817">
        <v>116.43</v>
      </c>
      <c r="M2508" s="817">
        <v>931.44</v>
      </c>
      <c r="N2508" s="814">
        <v>8</v>
      </c>
      <c r="O2508" s="818">
        <v>4</v>
      </c>
      <c r="P2508" s="817">
        <v>465.72</v>
      </c>
      <c r="Q2508" s="819">
        <v>0.5</v>
      </c>
      <c r="R2508" s="814">
        <v>4</v>
      </c>
      <c r="S2508" s="819">
        <v>0.5</v>
      </c>
      <c r="T2508" s="818">
        <v>2</v>
      </c>
      <c r="U2508" s="820">
        <v>0.5</v>
      </c>
    </row>
    <row r="2509" spans="1:21" ht="14.45" customHeight="1" x14ac:dyDescent="0.2">
      <c r="A2509" s="813">
        <v>12</v>
      </c>
      <c r="B2509" s="814" t="s">
        <v>1740</v>
      </c>
      <c r="C2509" s="814" t="s">
        <v>1750</v>
      </c>
      <c r="D2509" s="815" t="s">
        <v>4048</v>
      </c>
      <c r="E2509" s="816" t="s">
        <v>1777</v>
      </c>
      <c r="F2509" s="814" t="s">
        <v>1741</v>
      </c>
      <c r="G2509" s="814" t="s">
        <v>2536</v>
      </c>
      <c r="H2509" s="814" t="s">
        <v>329</v>
      </c>
      <c r="I2509" s="814" t="s">
        <v>2537</v>
      </c>
      <c r="J2509" s="814" t="s">
        <v>1264</v>
      </c>
      <c r="K2509" s="814" t="s">
        <v>2538</v>
      </c>
      <c r="L2509" s="817">
        <v>453.79</v>
      </c>
      <c r="M2509" s="817">
        <v>1361.3700000000001</v>
      </c>
      <c r="N2509" s="814">
        <v>3</v>
      </c>
      <c r="O2509" s="818">
        <v>1.5</v>
      </c>
      <c r="P2509" s="817">
        <v>1361.3700000000001</v>
      </c>
      <c r="Q2509" s="819">
        <v>1</v>
      </c>
      <c r="R2509" s="814">
        <v>3</v>
      </c>
      <c r="S2509" s="819">
        <v>1</v>
      </c>
      <c r="T2509" s="818">
        <v>1.5</v>
      </c>
      <c r="U2509" s="820">
        <v>1</v>
      </c>
    </row>
    <row r="2510" spans="1:21" ht="14.45" customHeight="1" x14ac:dyDescent="0.2">
      <c r="A2510" s="813">
        <v>12</v>
      </c>
      <c r="B2510" s="814" t="s">
        <v>1740</v>
      </c>
      <c r="C2510" s="814" t="s">
        <v>1750</v>
      </c>
      <c r="D2510" s="815" t="s">
        <v>4048</v>
      </c>
      <c r="E2510" s="816" t="s">
        <v>1777</v>
      </c>
      <c r="F2510" s="814" t="s">
        <v>1741</v>
      </c>
      <c r="G2510" s="814" t="s">
        <v>2023</v>
      </c>
      <c r="H2510" s="814" t="s">
        <v>329</v>
      </c>
      <c r="I2510" s="814" t="s">
        <v>2024</v>
      </c>
      <c r="J2510" s="814" t="s">
        <v>2025</v>
      </c>
      <c r="K2510" s="814" t="s">
        <v>2026</v>
      </c>
      <c r="L2510" s="817">
        <v>308.69</v>
      </c>
      <c r="M2510" s="817">
        <v>617.38</v>
      </c>
      <c r="N2510" s="814">
        <v>2</v>
      </c>
      <c r="O2510" s="818">
        <v>1</v>
      </c>
      <c r="P2510" s="817"/>
      <c r="Q2510" s="819">
        <v>0</v>
      </c>
      <c r="R2510" s="814"/>
      <c r="S2510" s="819">
        <v>0</v>
      </c>
      <c r="T2510" s="818"/>
      <c r="U2510" s="820">
        <v>0</v>
      </c>
    </row>
    <row r="2511" spans="1:21" ht="14.45" customHeight="1" x14ac:dyDescent="0.2">
      <c r="A2511" s="813">
        <v>12</v>
      </c>
      <c r="B2511" s="814" t="s">
        <v>1740</v>
      </c>
      <c r="C2511" s="814" t="s">
        <v>1750</v>
      </c>
      <c r="D2511" s="815" t="s">
        <v>4048</v>
      </c>
      <c r="E2511" s="816" t="s">
        <v>1777</v>
      </c>
      <c r="F2511" s="814" t="s">
        <v>1741</v>
      </c>
      <c r="G2511" s="814" t="s">
        <v>2031</v>
      </c>
      <c r="H2511" s="814" t="s">
        <v>329</v>
      </c>
      <c r="I2511" s="814" t="s">
        <v>2032</v>
      </c>
      <c r="J2511" s="814" t="s">
        <v>2033</v>
      </c>
      <c r="K2511" s="814" t="s">
        <v>2034</v>
      </c>
      <c r="L2511" s="817">
        <v>0</v>
      </c>
      <c r="M2511" s="817">
        <v>0</v>
      </c>
      <c r="N2511" s="814">
        <v>8</v>
      </c>
      <c r="O2511" s="818">
        <v>7.5</v>
      </c>
      <c r="P2511" s="817">
        <v>0</v>
      </c>
      <c r="Q2511" s="819"/>
      <c r="R2511" s="814">
        <v>7</v>
      </c>
      <c r="S2511" s="819">
        <v>0.875</v>
      </c>
      <c r="T2511" s="818">
        <v>6.5</v>
      </c>
      <c r="U2511" s="820">
        <v>0.8666666666666667</v>
      </c>
    </row>
    <row r="2512" spans="1:21" ht="14.45" customHeight="1" x14ac:dyDescent="0.2">
      <c r="A2512" s="813">
        <v>12</v>
      </c>
      <c r="B2512" s="814" t="s">
        <v>1740</v>
      </c>
      <c r="C2512" s="814" t="s">
        <v>1750</v>
      </c>
      <c r="D2512" s="815" t="s">
        <v>4048</v>
      </c>
      <c r="E2512" s="816" t="s">
        <v>1777</v>
      </c>
      <c r="F2512" s="814" t="s">
        <v>1741</v>
      </c>
      <c r="G2512" s="814" t="s">
        <v>1835</v>
      </c>
      <c r="H2512" s="814" t="s">
        <v>647</v>
      </c>
      <c r="I2512" s="814" t="s">
        <v>2737</v>
      </c>
      <c r="J2512" s="814" t="s">
        <v>1837</v>
      </c>
      <c r="K2512" s="814" t="s">
        <v>2736</v>
      </c>
      <c r="L2512" s="817">
        <v>44.86</v>
      </c>
      <c r="M2512" s="817">
        <v>134.57999999999998</v>
      </c>
      <c r="N2512" s="814">
        <v>3</v>
      </c>
      <c r="O2512" s="818">
        <v>1.5</v>
      </c>
      <c r="P2512" s="817">
        <v>89.72</v>
      </c>
      <c r="Q2512" s="819">
        <v>0.66666666666666674</v>
      </c>
      <c r="R2512" s="814">
        <v>2</v>
      </c>
      <c r="S2512" s="819">
        <v>0.66666666666666663</v>
      </c>
      <c r="T2512" s="818">
        <v>1</v>
      </c>
      <c r="U2512" s="820">
        <v>0.66666666666666663</v>
      </c>
    </row>
    <row r="2513" spans="1:21" ht="14.45" customHeight="1" x14ac:dyDescent="0.2">
      <c r="A2513" s="813">
        <v>12</v>
      </c>
      <c r="B2513" s="814" t="s">
        <v>1740</v>
      </c>
      <c r="C2513" s="814" t="s">
        <v>1750</v>
      </c>
      <c r="D2513" s="815" t="s">
        <v>4048</v>
      </c>
      <c r="E2513" s="816" t="s">
        <v>1777</v>
      </c>
      <c r="F2513" s="814" t="s">
        <v>1741</v>
      </c>
      <c r="G2513" s="814" t="s">
        <v>1835</v>
      </c>
      <c r="H2513" s="814" t="s">
        <v>647</v>
      </c>
      <c r="I2513" s="814" t="s">
        <v>1836</v>
      </c>
      <c r="J2513" s="814" t="s">
        <v>1837</v>
      </c>
      <c r="K2513" s="814" t="s">
        <v>1838</v>
      </c>
      <c r="L2513" s="817">
        <v>134.61000000000001</v>
      </c>
      <c r="M2513" s="817">
        <v>673.05000000000007</v>
      </c>
      <c r="N2513" s="814">
        <v>5</v>
      </c>
      <c r="O2513" s="818">
        <v>4</v>
      </c>
      <c r="P2513" s="817">
        <v>269.22000000000003</v>
      </c>
      <c r="Q2513" s="819">
        <v>0.4</v>
      </c>
      <c r="R2513" s="814">
        <v>2</v>
      </c>
      <c r="S2513" s="819">
        <v>0.4</v>
      </c>
      <c r="T2513" s="818">
        <v>2</v>
      </c>
      <c r="U2513" s="820">
        <v>0.5</v>
      </c>
    </row>
    <row r="2514" spans="1:21" ht="14.45" customHeight="1" x14ac:dyDescent="0.2">
      <c r="A2514" s="813">
        <v>12</v>
      </c>
      <c r="B2514" s="814" t="s">
        <v>1740</v>
      </c>
      <c r="C2514" s="814" t="s">
        <v>1750</v>
      </c>
      <c r="D2514" s="815" t="s">
        <v>4048</v>
      </c>
      <c r="E2514" s="816" t="s">
        <v>1777</v>
      </c>
      <c r="F2514" s="814" t="s">
        <v>1741</v>
      </c>
      <c r="G2514" s="814" t="s">
        <v>2041</v>
      </c>
      <c r="H2514" s="814" t="s">
        <v>329</v>
      </c>
      <c r="I2514" s="814" t="s">
        <v>3381</v>
      </c>
      <c r="J2514" s="814" t="s">
        <v>3382</v>
      </c>
      <c r="K2514" s="814" t="s">
        <v>973</v>
      </c>
      <c r="L2514" s="817">
        <v>54.43</v>
      </c>
      <c r="M2514" s="817">
        <v>54.43</v>
      </c>
      <c r="N2514" s="814">
        <v>1</v>
      </c>
      <c r="O2514" s="818">
        <v>1</v>
      </c>
      <c r="P2514" s="817">
        <v>54.43</v>
      </c>
      <c r="Q2514" s="819">
        <v>1</v>
      </c>
      <c r="R2514" s="814">
        <v>1</v>
      </c>
      <c r="S2514" s="819">
        <v>1</v>
      </c>
      <c r="T2514" s="818">
        <v>1</v>
      </c>
      <c r="U2514" s="820">
        <v>1</v>
      </c>
    </row>
    <row r="2515" spans="1:21" ht="14.45" customHeight="1" x14ac:dyDescent="0.2">
      <c r="A2515" s="813">
        <v>12</v>
      </c>
      <c r="B2515" s="814" t="s">
        <v>1740</v>
      </c>
      <c r="C2515" s="814" t="s">
        <v>1750</v>
      </c>
      <c r="D2515" s="815" t="s">
        <v>4048</v>
      </c>
      <c r="E2515" s="816" t="s">
        <v>1777</v>
      </c>
      <c r="F2515" s="814" t="s">
        <v>1741</v>
      </c>
      <c r="G2515" s="814" t="s">
        <v>2047</v>
      </c>
      <c r="H2515" s="814" t="s">
        <v>329</v>
      </c>
      <c r="I2515" s="814" t="s">
        <v>2048</v>
      </c>
      <c r="J2515" s="814" t="s">
        <v>2049</v>
      </c>
      <c r="K2515" s="814" t="s">
        <v>640</v>
      </c>
      <c r="L2515" s="817">
        <v>1036</v>
      </c>
      <c r="M2515" s="817">
        <v>11396</v>
      </c>
      <c r="N2515" s="814">
        <v>11</v>
      </c>
      <c r="O2515" s="818">
        <v>9</v>
      </c>
      <c r="P2515" s="817">
        <v>3108</v>
      </c>
      <c r="Q2515" s="819">
        <v>0.27272727272727271</v>
      </c>
      <c r="R2515" s="814">
        <v>3</v>
      </c>
      <c r="S2515" s="819">
        <v>0.27272727272727271</v>
      </c>
      <c r="T2515" s="818">
        <v>2.5</v>
      </c>
      <c r="U2515" s="820">
        <v>0.27777777777777779</v>
      </c>
    </row>
    <row r="2516" spans="1:21" ht="14.45" customHeight="1" x14ac:dyDescent="0.2">
      <c r="A2516" s="813">
        <v>12</v>
      </c>
      <c r="B2516" s="814" t="s">
        <v>1740</v>
      </c>
      <c r="C2516" s="814" t="s">
        <v>1750</v>
      </c>
      <c r="D2516" s="815" t="s">
        <v>4048</v>
      </c>
      <c r="E2516" s="816" t="s">
        <v>1777</v>
      </c>
      <c r="F2516" s="814" t="s">
        <v>1741</v>
      </c>
      <c r="G2516" s="814" t="s">
        <v>2047</v>
      </c>
      <c r="H2516" s="814" t="s">
        <v>647</v>
      </c>
      <c r="I2516" s="814" t="s">
        <v>2053</v>
      </c>
      <c r="J2516" s="814" t="s">
        <v>2054</v>
      </c>
      <c r="K2516" s="814" t="s">
        <v>640</v>
      </c>
      <c r="L2516" s="817">
        <v>1036</v>
      </c>
      <c r="M2516" s="817">
        <v>6216</v>
      </c>
      <c r="N2516" s="814">
        <v>6</v>
      </c>
      <c r="O2516" s="818">
        <v>3</v>
      </c>
      <c r="P2516" s="817">
        <v>3108</v>
      </c>
      <c r="Q2516" s="819">
        <v>0.5</v>
      </c>
      <c r="R2516" s="814">
        <v>3</v>
      </c>
      <c r="S2516" s="819">
        <v>0.5</v>
      </c>
      <c r="T2516" s="818">
        <v>1.5</v>
      </c>
      <c r="U2516" s="820">
        <v>0.5</v>
      </c>
    </row>
    <row r="2517" spans="1:21" ht="14.45" customHeight="1" x14ac:dyDescent="0.2">
      <c r="A2517" s="813">
        <v>12</v>
      </c>
      <c r="B2517" s="814" t="s">
        <v>1740</v>
      </c>
      <c r="C2517" s="814" t="s">
        <v>1750</v>
      </c>
      <c r="D2517" s="815" t="s">
        <v>4048</v>
      </c>
      <c r="E2517" s="816" t="s">
        <v>1777</v>
      </c>
      <c r="F2517" s="814" t="s">
        <v>1741</v>
      </c>
      <c r="G2517" s="814" t="s">
        <v>1796</v>
      </c>
      <c r="H2517" s="814" t="s">
        <v>329</v>
      </c>
      <c r="I2517" s="814" t="s">
        <v>1805</v>
      </c>
      <c r="J2517" s="814" t="s">
        <v>1272</v>
      </c>
      <c r="K2517" s="814" t="s">
        <v>1806</v>
      </c>
      <c r="L2517" s="817">
        <v>0</v>
      </c>
      <c r="M2517" s="817">
        <v>0</v>
      </c>
      <c r="N2517" s="814">
        <v>2</v>
      </c>
      <c r="O2517" s="818">
        <v>1</v>
      </c>
      <c r="P2517" s="817">
        <v>0</v>
      </c>
      <c r="Q2517" s="819"/>
      <c r="R2517" s="814">
        <v>2</v>
      </c>
      <c r="S2517" s="819">
        <v>1</v>
      </c>
      <c r="T2517" s="818">
        <v>1</v>
      </c>
      <c r="U2517" s="820">
        <v>1</v>
      </c>
    </row>
    <row r="2518" spans="1:21" ht="14.45" customHeight="1" x14ac:dyDescent="0.2">
      <c r="A2518" s="813">
        <v>12</v>
      </c>
      <c r="B2518" s="814" t="s">
        <v>1740</v>
      </c>
      <c r="C2518" s="814" t="s">
        <v>1750</v>
      </c>
      <c r="D2518" s="815" t="s">
        <v>4048</v>
      </c>
      <c r="E2518" s="816" t="s">
        <v>1777</v>
      </c>
      <c r="F2518" s="814" t="s">
        <v>1741</v>
      </c>
      <c r="G2518" s="814" t="s">
        <v>1796</v>
      </c>
      <c r="H2518" s="814" t="s">
        <v>329</v>
      </c>
      <c r="I2518" s="814" t="s">
        <v>1805</v>
      </c>
      <c r="J2518" s="814" t="s">
        <v>1272</v>
      </c>
      <c r="K2518" s="814" t="s">
        <v>1806</v>
      </c>
      <c r="L2518" s="817">
        <v>42.54</v>
      </c>
      <c r="M2518" s="817">
        <v>85.08</v>
      </c>
      <c r="N2518" s="814">
        <v>2</v>
      </c>
      <c r="O2518" s="818">
        <v>1.5</v>
      </c>
      <c r="P2518" s="817">
        <v>42.54</v>
      </c>
      <c r="Q2518" s="819">
        <v>0.5</v>
      </c>
      <c r="R2518" s="814">
        <v>1</v>
      </c>
      <c r="S2518" s="819">
        <v>0.5</v>
      </c>
      <c r="T2518" s="818">
        <v>0.5</v>
      </c>
      <c r="U2518" s="820">
        <v>0.33333333333333331</v>
      </c>
    </row>
    <row r="2519" spans="1:21" ht="14.45" customHeight="1" x14ac:dyDescent="0.2">
      <c r="A2519" s="813">
        <v>12</v>
      </c>
      <c r="B2519" s="814" t="s">
        <v>1740</v>
      </c>
      <c r="C2519" s="814" t="s">
        <v>1750</v>
      </c>
      <c r="D2519" s="815" t="s">
        <v>4048</v>
      </c>
      <c r="E2519" s="816" t="s">
        <v>1777</v>
      </c>
      <c r="F2519" s="814" t="s">
        <v>1741</v>
      </c>
      <c r="G2519" s="814" t="s">
        <v>1796</v>
      </c>
      <c r="H2519" s="814" t="s">
        <v>329</v>
      </c>
      <c r="I2519" s="814" t="s">
        <v>2659</v>
      </c>
      <c r="J2519" s="814" t="s">
        <v>1272</v>
      </c>
      <c r="K2519" s="814" t="s">
        <v>2660</v>
      </c>
      <c r="L2519" s="817">
        <v>60.28</v>
      </c>
      <c r="M2519" s="817">
        <v>120.56</v>
      </c>
      <c r="N2519" s="814">
        <v>2</v>
      </c>
      <c r="O2519" s="818">
        <v>2</v>
      </c>
      <c r="P2519" s="817"/>
      <c r="Q2519" s="819">
        <v>0</v>
      </c>
      <c r="R2519" s="814"/>
      <c r="S2519" s="819">
        <v>0</v>
      </c>
      <c r="T2519" s="818"/>
      <c r="U2519" s="820">
        <v>0</v>
      </c>
    </row>
    <row r="2520" spans="1:21" ht="14.45" customHeight="1" x14ac:dyDescent="0.2">
      <c r="A2520" s="813">
        <v>12</v>
      </c>
      <c r="B2520" s="814" t="s">
        <v>1740</v>
      </c>
      <c r="C2520" s="814" t="s">
        <v>1750</v>
      </c>
      <c r="D2520" s="815" t="s">
        <v>4048</v>
      </c>
      <c r="E2520" s="816" t="s">
        <v>1777</v>
      </c>
      <c r="F2520" s="814" t="s">
        <v>1741</v>
      </c>
      <c r="G2520" s="814" t="s">
        <v>2353</v>
      </c>
      <c r="H2520" s="814" t="s">
        <v>329</v>
      </c>
      <c r="I2520" s="814" t="s">
        <v>2359</v>
      </c>
      <c r="J2520" s="814" t="s">
        <v>2360</v>
      </c>
      <c r="K2520" s="814" t="s">
        <v>2358</v>
      </c>
      <c r="L2520" s="817">
        <v>0</v>
      </c>
      <c r="M2520" s="817">
        <v>0</v>
      </c>
      <c r="N2520" s="814">
        <v>6</v>
      </c>
      <c r="O2520" s="818">
        <v>2</v>
      </c>
      <c r="P2520" s="817">
        <v>0</v>
      </c>
      <c r="Q2520" s="819"/>
      <c r="R2520" s="814">
        <v>6</v>
      </c>
      <c r="S2520" s="819">
        <v>1</v>
      </c>
      <c r="T2520" s="818">
        <v>2</v>
      </c>
      <c r="U2520" s="820">
        <v>1</v>
      </c>
    </row>
    <row r="2521" spans="1:21" ht="14.45" customHeight="1" x14ac:dyDescent="0.2">
      <c r="A2521" s="813">
        <v>12</v>
      </c>
      <c r="B2521" s="814" t="s">
        <v>1740</v>
      </c>
      <c r="C2521" s="814" t="s">
        <v>1750</v>
      </c>
      <c r="D2521" s="815" t="s">
        <v>4048</v>
      </c>
      <c r="E2521" s="816" t="s">
        <v>1777</v>
      </c>
      <c r="F2521" s="814" t="s">
        <v>1741</v>
      </c>
      <c r="G2521" s="814" t="s">
        <v>2063</v>
      </c>
      <c r="H2521" s="814" t="s">
        <v>647</v>
      </c>
      <c r="I2521" s="814" t="s">
        <v>1553</v>
      </c>
      <c r="J2521" s="814" t="s">
        <v>819</v>
      </c>
      <c r="K2521" s="814" t="s">
        <v>1554</v>
      </c>
      <c r="L2521" s="817">
        <v>44.86</v>
      </c>
      <c r="M2521" s="817">
        <v>134.57999999999998</v>
      </c>
      <c r="N2521" s="814">
        <v>3</v>
      </c>
      <c r="O2521" s="818">
        <v>2.5</v>
      </c>
      <c r="P2521" s="817">
        <v>89.72</v>
      </c>
      <c r="Q2521" s="819">
        <v>0.66666666666666674</v>
      </c>
      <c r="R2521" s="814">
        <v>2</v>
      </c>
      <c r="S2521" s="819">
        <v>0.66666666666666663</v>
      </c>
      <c r="T2521" s="818">
        <v>2</v>
      </c>
      <c r="U2521" s="820">
        <v>0.8</v>
      </c>
    </row>
    <row r="2522" spans="1:21" ht="14.45" customHeight="1" x14ac:dyDescent="0.2">
      <c r="A2522" s="813">
        <v>12</v>
      </c>
      <c r="B2522" s="814" t="s">
        <v>1740</v>
      </c>
      <c r="C2522" s="814" t="s">
        <v>1750</v>
      </c>
      <c r="D2522" s="815" t="s">
        <v>4048</v>
      </c>
      <c r="E2522" s="816" t="s">
        <v>1777</v>
      </c>
      <c r="F2522" s="814" t="s">
        <v>1741</v>
      </c>
      <c r="G2522" s="814" t="s">
        <v>2063</v>
      </c>
      <c r="H2522" s="814" t="s">
        <v>647</v>
      </c>
      <c r="I2522" s="814" t="s">
        <v>2067</v>
      </c>
      <c r="J2522" s="814" t="s">
        <v>819</v>
      </c>
      <c r="K2522" s="814" t="s">
        <v>2068</v>
      </c>
      <c r="L2522" s="817">
        <v>134.61000000000001</v>
      </c>
      <c r="M2522" s="817">
        <v>3365.2500000000014</v>
      </c>
      <c r="N2522" s="814">
        <v>25</v>
      </c>
      <c r="O2522" s="818">
        <v>18</v>
      </c>
      <c r="P2522" s="817">
        <v>1884.5400000000009</v>
      </c>
      <c r="Q2522" s="819">
        <v>0.56000000000000005</v>
      </c>
      <c r="R2522" s="814">
        <v>14</v>
      </c>
      <c r="S2522" s="819">
        <v>0.56000000000000005</v>
      </c>
      <c r="T2522" s="818">
        <v>12</v>
      </c>
      <c r="U2522" s="820">
        <v>0.66666666666666663</v>
      </c>
    </row>
    <row r="2523" spans="1:21" ht="14.45" customHeight="1" x14ac:dyDescent="0.2">
      <c r="A2523" s="813">
        <v>12</v>
      </c>
      <c r="B2523" s="814" t="s">
        <v>1740</v>
      </c>
      <c r="C2523" s="814" t="s">
        <v>1750</v>
      </c>
      <c r="D2523" s="815" t="s">
        <v>4048</v>
      </c>
      <c r="E2523" s="816" t="s">
        <v>1777</v>
      </c>
      <c r="F2523" s="814" t="s">
        <v>1741</v>
      </c>
      <c r="G2523" s="814" t="s">
        <v>1807</v>
      </c>
      <c r="H2523" s="814" t="s">
        <v>647</v>
      </c>
      <c r="I2523" s="814" t="s">
        <v>1808</v>
      </c>
      <c r="J2523" s="814" t="s">
        <v>1809</v>
      </c>
      <c r="K2523" s="814" t="s">
        <v>1810</v>
      </c>
      <c r="L2523" s="817">
        <v>659.9</v>
      </c>
      <c r="M2523" s="817">
        <v>1319.8</v>
      </c>
      <c r="N2523" s="814">
        <v>2</v>
      </c>
      <c r="O2523" s="818">
        <v>2</v>
      </c>
      <c r="P2523" s="817">
        <v>1319.8</v>
      </c>
      <c r="Q2523" s="819">
        <v>1</v>
      </c>
      <c r="R2523" s="814">
        <v>2</v>
      </c>
      <c r="S2523" s="819">
        <v>1</v>
      </c>
      <c r="T2523" s="818">
        <v>2</v>
      </c>
      <c r="U2523" s="820">
        <v>1</v>
      </c>
    </row>
    <row r="2524" spans="1:21" ht="14.45" customHeight="1" x14ac:dyDescent="0.2">
      <c r="A2524" s="813">
        <v>12</v>
      </c>
      <c r="B2524" s="814" t="s">
        <v>1740</v>
      </c>
      <c r="C2524" s="814" t="s">
        <v>1750</v>
      </c>
      <c r="D2524" s="815" t="s">
        <v>4048</v>
      </c>
      <c r="E2524" s="816" t="s">
        <v>1777</v>
      </c>
      <c r="F2524" s="814" t="s">
        <v>1741</v>
      </c>
      <c r="G2524" s="814" t="s">
        <v>3488</v>
      </c>
      <c r="H2524" s="814" t="s">
        <v>329</v>
      </c>
      <c r="I2524" s="814" t="s">
        <v>3489</v>
      </c>
      <c r="J2524" s="814" t="s">
        <v>3490</v>
      </c>
      <c r="K2524" s="814" t="s">
        <v>2003</v>
      </c>
      <c r="L2524" s="817">
        <v>44.86</v>
      </c>
      <c r="M2524" s="817">
        <v>179.44</v>
      </c>
      <c r="N2524" s="814">
        <v>4</v>
      </c>
      <c r="O2524" s="818">
        <v>2</v>
      </c>
      <c r="P2524" s="817">
        <v>179.44</v>
      </c>
      <c r="Q2524" s="819">
        <v>1</v>
      </c>
      <c r="R2524" s="814">
        <v>4</v>
      </c>
      <c r="S2524" s="819">
        <v>1</v>
      </c>
      <c r="T2524" s="818">
        <v>2</v>
      </c>
      <c r="U2524" s="820">
        <v>1</v>
      </c>
    </row>
    <row r="2525" spans="1:21" ht="14.45" customHeight="1" x14ac:dyDescent="0.2">
      <c r="A2525" s="813">
        <v>12</v>
      </c>
      <c r="B2525" s="814" t="s">
        <v>1740</v>
      </c>
      <c r="C2525" s="814" t="s">
        <v>1750</v>
      </c>
      <c r="D2525" s="815" t="s">
        <v>4048</v>
      </c>
      <c r="E2525" s="816" t="s">
        <v>1777</v>
      </c>
      <c r="F2525" s="814" t="s">
        <v>1741</v>
      </c>
      <c r="G2525" s="814" t="s">
        <v>3790</v>
      </c>
      <c r="H2525" s="814" t="s">
        <v>329</v>
      </c>
      <c r="I2525" s="814" t="s">
        <v>3791</v>
      </c>
      <c r="J2525" s="814" t="s">
        <v>3792</v>
      </c>
      <c r="K2525" s="814" t="s">
        <v>3793</v>
      </c>
      <c r="L2525" s="817">
        <v>83.82</v>
      </c>
      <c r="M2525" s="817">
        <v>83.82</v>
      </c>
      <c r="N2525" s="814">
        <v>1</v>
      </c>
      <c r="O2525" s="818">
        <v>0.5</v>
      </c>
      <c r="P2525" s="817">
        <v>83.82</v>
      </c>
      <c r="Q2525" s="819">
        <v>1</v>
      </c>
      <c r="R2525" s="814">
        <v>1</v>
      </c>
      <c r="S2525" s="819">
        <v>1</v>
      </c>
      <c r="T2525" s="818">
        <v>0.5</v>
      </c>
      <c r="U2525" s="820">
        <v>1</v>
      </c>
    </row>
    <row r="2526" spans="1:21" ht="14.45" customHeight="1" x14ac:dyDescent="0.2">
      <c r="A2526" s="813">
        <v>12</v>
      </c>
      <c r="B2526" s="814" t="s">
        <v>1740</v>
      </c>
      <c r="C2526" s="814" t="s">
        <v>1750</v>
      </c>
      <c r="D2526" s="815" t="s">
        <v>4048</v>
      </c>
      <c r="E2526" s="816" t="s">
        <v>1777</v>
      </c>
      <c r="F2526" s="814" t="s">
        <v>1741</v>
      </c>
      <c r="G2526" s="814" t="s">
        <v>2797</v>
      </c>
      <c r="H2526" s="814" t="s">
        <v>329</v>
      </c>
      <c r="I2526" s="814" t="s">
        <v>2798</v>
      </c>
      <c r="J2526" s="814" t="s">
        <v>2799</v>
      </c>
      <c r="K2526" s="814" t="s">
        <v>2800</v>
      </c>
      <c r="L2526" s="817">
        <v>25.12</v>
      </c>
      <c r="M2526" s="817">
        <v>25.12</v>
      </c>
      <c r="N2526" s="814">
        <v>1</v>
      </c>
      <c r="O2526" s="818">
        <v>1</v>
      </c>
      <c r="P2526" s="817">
        <v>25.12</v>
      </c>
      <c r="Q2526" s="819">
        <v>1</v>
      </c>
      <c r="R2526" s="814">
        <v>1</v>
      </c>
      <c r="S2526" s="819">
        <v>1</v>
      </c>
      <c r="T2526" s="818">
        <v>1</v>
      </c>
      <c r="U2526" s="820">
        <v>1</v>
      </c>
    </row>
    <row r="2527" spans="1:21" ht="14.45" customHeight="1" x14ac:dyDescent="0.2">
      <c r="A2527" s="813">
        <v>12</v>
      </c>
      <c r="B2527" s="814" t="s">
        <v>1740</v>
      </c>
      <c r="C2527" s="814" t="s">
        <v>1750</v>
      </c>
      <c r="D2527" s="815" t="s">
        <v>4048</v>
      </c>
      <c r="E2527" s="816" t="s">
        <v>1777</v>
      </c>
      <c r="F2527" s="814" t="s">
        <v>1741</v>
      </c>
      <c r="G2527" s="814" t="s">
        <v>2797</v>
      </c>
      <c r="H2527" s="814" t="s">
        <v>329</v>
      </c>
      <c r="I2527" s="814" t="s">
        <v>2801</v>
      </c>
      <c r="J2527" s="814" t="s">
        <v>2799</v>
      </c>
      <c r="K2527" s="814" t="s">
        <v>2802</v>
      </c>
      <c r="L2527" s="817">
        <v>25.12</v>
      </c>
      <c r="M2527" s="817">
        <v>200.96</v>
      </c>
      <c r="N2527" s="814">
        <v>8</v>
      </c>
      <c r="O2527" s="818">
        <v>7.5</v>
      </c>
      <c r="P2527" s="817">
        <v>100.48</v>
      </c>
      <c r="Q2527" s="819">
        <v>0.5</v>
      </c>
      <c r="R2527" s="814">
        <v>4</v>
      </c>
      <c r="S2527" s="819">
        <v>0.5</v>
      </c>
      <c r="T2527" s="818">
        <v>3.5</v>
      </c>
      <c r="U2527" s="820">
        <v>0.46666666666666667</v>
      </c>
    </row>
    <row r="2528" spans="1:21" ht="14.45" customHeight="1" x14ac:dyDescent="0.2">
      <c r="A2528" s="813">
        <v>12</v>
      </c>
      <c r="B2528" s="814" t="s">
        <v>1740</v>
      </c>
      <c r="C2528" s="814" t="s">
        <v>1750</v>
      </c>
      <c r="D2528" s="815" t="s">
        <v>4048</v>
      </c>
      <c r="E2528" s="816" t="s">
        <v>1777</v>
      </c>
      <c r="F2528" s="814" t="s">
        <v>1741</v>
      </c>
      <c r="G2528" s="814" t="s">
        <v>2751</v>
      </c>
      <c r="H2528" s="814" t="s">
        <v>329</v>
      </c>
      <c r="I2528" s="814" t="s">
        <v>2752</v>
      </c>
      <c r="J2528" s="814" t="s">
        <v>2753</v>
      </c>
      <c r="K2528" s="814" t="s">
        <v>2754</v>
      </c>
      <c r="L2528" s="817">
        <v>33.18</v>
      </c>
      <c r="M2528" s="817">
        <v>99.539999999999992</v>
      </c>
      <c r="N2528" s="814">
        <v>3</v>
      </c>
      <c r="O2528" s="818">
        <v>2.5</v>
      </c>
      <c r="P2528" s="817">
        <v>66.36</v>
      </c>
      <c r="Q2528" s="819">
        <v>0.66666666666666674</v>
      </c>
      <c r="R2528" s="814">
        <v>2</v>
      </c>
      <c r="S2528" s="819">
        <v>0.66666666666666663</v>
      </c>
      <c r="T2528" s="818">
        <v>1.5</v>
      </c>
      <c r="U2528" s="820">
        <v>0.6</v>
      </c>
    </row>
    <row r="2529" spans="1:21" ht="14.45" customHeight="1" x14ac:dyDescent="0.2">
      <c r="A2529" s="813">
        <v>12</v>
      </c>
      <c r="B2529" s="814" t="s">
        <v>1740</v>
      </c>
      <c r="C2529" s="814" t="s">
        <v>1750</v>
      </c>
      <c r="D2529" s="815" t="s">
        <v>4048</v>
      </c>
      <c r="E2529" s="816" t="s">
        <v>1777</v>
      </c>
      <c r="F2529" s="814" t="s">
        <v>1741</v>
      </c>
      <c r="G2529" s="814" t="s">
        <v>3594</v>
      </c>
      <c r="H2529" s="814" t="s">
        <v>329</v>
      </c>
      <c r="I2529" s="814" t="s">
        <v>3595</v>
      </c>
      <c r="J2529" s="814" t="s">
        <v>1039</v>
      </c>
      <c r="K2529" s="814" t="s">
        <v>3596</v>
      </c>
      <c r="L2529" s="817">
        <v>393.94</v>
      </c>
      <c r="M2529" s="817">
        <v>393.94</v>
      </c>
      <c r="N2529" s="814">
        <v>1</v>
      </c>
      <c r="O2529" s="818">
        <v>0.5</v>
      </c>
      <c r="P2529" s="817">
        <v>393.94</v>
      </c>
      <c r="Q2529" s="819">
        <v>1</v>
      </c>
      <c r="R2529" s="814">
        <v>1</v>
      </c>
      <c r="S2529" s="819">
        <v>1</v>
      </c>
      <c r="T2529" s="818">
        <v>0.5</v>
      </c>
      <c r="U2529" s="820">
        <v>1</v>
      </c>
    </row>
    <row r="2530" spans="1:21" ht="14.45" customHeight="1" x14ac:dyDescent="0.2">
      <c r="A2530" s="813">
        <v>12</v>
      </c>
      <c r="B2530" s="814" t="s">
        <v>1740</v>
      </c>
      <c r="C2530" s="814" t="s">
        <v>1750</v>
      </c>
      <c r="D2530" s="815" t="s">
        <v>4048</v>
      </c>
      <c r="E2530" s="816" t="s">
        <v>1777</v>
      </c>
      <c r="F2530" s="814" t="s">
        <v>1741</v>
      </c>
      <c r="G2530" s="814" t="s">
        <v>3597</v>
      </c>
      <c r="H2530" s="814" t="s">
        <v>329</v>
      </c>
      <c r="I2530" s="814" t="s">
        <v>3948</v>
      </c>
      <c r="J2530" s="814" t="s">
        <v>3599</v>
      </c>
      <c r="K2530" s="814" t="s">
        <v>3949</v>
      </c>
      <c r="L2530" s="817">
        <v>311.02</v>
      </c>
      <c r="M2530" s="817">
        <v>622.04</v>
      </c>
      <c r="N2530" s="814">
        <v>2</v>
      </c>
      <c r="O2530" s="818">
        <v>1</v>
      </c>
      <c r="P2530" s="817">
        <v>311.02</v>
      </c>
      <c r="Q2530" s="819">
        <v>0.5</v>
      </c>
      <c r="R2530" s="814">
        <v>1</v>
      </c>
      <c r="S2530" s="819">
        <v>0.5</v>
      </c>
      <c r="T2530" s="818">
        <v>0.5</v>
      </c>
      <c r="U2530" s="820">
        <v>0.5</v>
      </c>
    </row>
    <row r="2531" spans="1:21" ht="14.45" customHeight="1" x14ac:dyDescent="0.2">
      <c r="A2531" s="813">
        <v>12</v>
      </c>
      <c r="B2531" s="814" t="s">
        <v>1740</v>
      </c>
      <c r="C2531" s="814" t="s">
        <v>1750</v>
      </c>
      <c r="D2531" s="815" t="s">
        <v>4048</v>
      </c>
      <c r="E2531" s="816" t="s">
        <v>1777</v>
      </c>
      <c r="F2531" s="814" t="s">
        <v>1741</v>
      </c>
      <c r="G2531" s="814" t="s">
        <v>3597</v>
      </c>
      <c r="H2531" s="814" t="s">
        <v>329</v>
      </c>
      <c r="I2531" s="814" t="s">
        <v>3598</v>
      </c>
      <c r="J2531" s="814" t="s">
        <v>3599</v>
      </c>
      <c r="K2531" s="814" t="s">
        <v>3600</v>
      </c>
      <c r="L2531" s="817">
        <v>477.11</v>
      </c>
      <c r="M2531" s="817">
        <v>1908.44</v>
      </c>
      <c r="N2531" s="814">
        <v>4</v>
      </c>
      <c r="O2531" s="818">
        <v>3.5</v>
      </c>
      <c r="P2531" s="817"/>
      <c r="Q2531" s="819">
        <v>0</v>
      </c>
      <c r="R2531" s="814"/>
      <c r="S2531" s="819">
        <v>0</v>
      </c>
      <c r="T2531" s="818"/>
      <c r="U2531" s="820">
        <v>0</v>
      </c>
    </row>
    <row r="2532" spans="1:21" ht="14.45" customHeight="1" x14ac:dyDescent="0.2">
      <c r="A2532" s="813">
        <v>12</v>
      </c>
      <c r="B2532" s="814" t="s">
        <v>1740</v>
      </c>
      <c r="C2532" s="814" t="s">
        <v>1750</v>
      </c>
      <c r="D2532" s="815" t="s">
        <v>4048</v>
      </c>
      <c r="E2532" s="816" t="s">
        <v>1777</v>
      </c>
      <c r="F2532" s="814" t="s">
        <v>1741</v>
      </c>
      <c r="G2532" s="814" t="s">
        <v>2085</v>
      </c>
      <c r="H2532" s="814" t="s">
        <v>647</v>
      </c>
      <c r="I2532" s="814" t="s">
        <v>2579</v>
      </c>
      <c r="J2532" s="814" t="s">
        <v>1164</v>
      </c>
      <c r="K2532" s="814" t="s">
        <v>2580</v>
      </c>
      <c r="L2532" s="817">
        <v>0</v>
      </c>
      <c r="M2532" s="817">
        <v>0</v>
      </c>
      <c r="N2532" s="814">
        <v>8</v>
      </c>
      <c r="O2532" s="818">
        <v>4</v>
      </c>
      <c r="P2532" s="817">
        <v>0</v>
      </c>
      <c r="Q2532" s="819"/>
      <c r="R2532" s="814">
        <v>8</v>
      </c>
      <c r="S2532" s="819">
        <v>1</v>
      </c>
      <c r="T2532" s="818">
        <v>4</v>
      </c>
      <c r="U2532" s="820">
        <v>1</v>
      </c>
    </row>
    <row r="2533" spans="1:21" ht="14.45" customHeight="1" x14ac:dyDescent="0.2">
      <c r="A2533" s="813">
        <v>12</v>
      </c>
      <c r="B2533" s="814" t="s">
        <v>1740</v>
      </c>
      <c r="C2533" s="814" t="s">
        <v>1750</v>
      </c>
      <c r="D2533" s="815" t="s">
        <v>4048</v>
      </c>
      <c r="E2533" s="816" t="s">
        <v>1777</v>
      </c>
      <c r="F2533" s="814" t="s">
        <v>1741</v>
      </c>
      <c r="G2533" s="814" t="s">
        <v>2085</v>
      </c>
      <c r="H2533" s="814" t="s">
        <v>647</v>
      </c>
      <c r="I2533" s="814" t="s">
        <v>1690</v>
      </c>
      <c r="J2533" s="814" t="s">
        <v>1164</v>
      </c>
      <c r="K2533" s="814" t="s">
        <v>1691</v>
      </c>
      <c r="L2533" s="817">
        <v>0</v>
      </c>
      <c r="M2533" s="817">
        <v>0</v>
      </c>
      <c r="N2533" s="814">
        <v>1</v>
      </c>
      <c r="O2533" s="818">
        <v>0.5</v>
      </c>
      <c r="P2533" s="817">
        <v>0</v>
      </c>
      <c r="Q2533" s="819"/>
      <c r="R2533" s="814">
        <v>1</v>
      </c>
      <c r="S2533" s="819">
        <v>1</v>
      </c>
      <c r="T2533" s="818">
        <v>0.5</v>
      </c>
      <c r="U2533" s="820">
        <v>1</v>
      </c>
    </row>
    <row r="2534" spans="1:21" ht="14.45" customHeight="1" x14ac:dyDescent="0.2">
      <c r="A2534" s="813">
        <v>12</v>
      </c>
      <c r="B2534" s="814" t="s">
        <v>1740</v>
      </c>
      <c r="C2534" s="814" t="s">
        <v>1750</v>
      </c>
      <c r="D2534" s="815" t="s">
        <v>4048</v>
      </c>
      <c r="E2534" s="816" t="s">
        <v>1777</v>
      </c>
      <c r="F2534" s="814" t="s">
        <v>1741</v>
      </c>
      <c r="G2534" s="814" t="s">
        <v>3572</v>
      </c>
      <c r="H2534" s="814" t="s">
        <v>647</v>
      </c>
      <c r="I2534" s="814" t="s">
        <v>3950</v>
      </c>
      <c r="J2534" s="814" t="s">
        <v>3574</v>
      </c>
      <c r="K2534" s="814" t="s">
        <v>3951</v>
      </c>
      <c r="L2534" s="817">
        <v>414.07</v>
      </c>
      <c r="M2534" s="817">
        <v>828.14</v>
      </c>
      <c r="N2534" s="814">
        <v>2</v>
      </c>
      <c r="O2534" s="818">
        <v>1</v>
      </c>
      <c r="P2534" s="817">
        <v>828.14</v>
      </c>
      <c r="Q2534" s="819">
        <v>1</v>
      </c>
      <c r="R2534" s="814">
        <v>2</v>
      </c>
      <c r="S2534" s="819">
        <v>1</v>
      </c>
      <c r="T2534" s="818">
        <v>1</v>
      </c>
      <c r="U2534" s="820">
        <v>1</v>
      </c>
    </row>
    <row r="2535" spans="1:21" ht="14.45" customHeight="1" x14ac:dyDescent="0.2">
      <c r="A2535" s="813">
        <v>12</v>
      </c>
      <c r="B2535" s="814" t="s">
        <v>1740</v>
      </c>
      <c r="C2535" s="814" t="s">
        <v>1750</v>
      </c>
      <c r="D2535" s="815" t="s">
        <v>4048</v>
      </c>
      <c r="E2535" s="816" t="s">
        <v>1777</v>
      </c>
      <c r="F2535" s="814" t="s">
        <v>1741</v>
      </c>
      <c r="G2535" s="814" t="s">
        <v>3572</v>
      </c>
      <c r="H2535" s="814" t="s">
        <v>329</v>
      </c>
      <c r="I2535" s="814" t="s">
        <v>3952</v>
      </c>
      <c r="J2535" s="814" t="s">
        <v>3574</v>
      </c>
      <c r="K2535" s="814" t="s">
        <v>3953</v>
      </c>
      <c r="L2535" s="817">
        <v>414.07</v>
      </c>
      <c r="M2535" s="817">
        <v>414.07</v>
      </c>
      <c r="N2535" s="814">
        <v>1</v>
      </c>
      <c r="O2535" s="818">
        <v>0.5</v>
      </c>
      <c r="P2535" s="817">
        <v>414.07</v>
      </c>
      <c r="Q2535" s="819">
        <v>1</v>
      </c>
      <c r="R2535" s="814">
        <v>1</v>
      </c>
      <c r="S2535" s="819">
        <v>1</v>
      </c>
      <c r="T2535" s="818">
        <v>0.5</v>
      </c>
      <c r="U2535" s="820">
        <v>1</v>
      </c>
    </row>
    <row r="2536" spans="1:21" ht="14.45" customHeight="1" x14ac:dyDescent="0.2">
      <c r="A2536" s="813">
        <v>12</v>
      </c>
      <c r="B2536" s="814" t="s">
        <v>1740</v>
      </c>
      <c r="C2536" s="814" t="s">
        <v>1750</v>
      </c>
      <c r="D2536" s="815" t="s">
        <v>4048</v>
      </c>
      <c r="E2536" s="816" t="s">
        <v>1777</v>
      </c>
      <c r="F2536" s="814" t="s">
        <v>1741</v>
      </c>
      <c r="G2536" s="814" t="s">
        <v>3572</v>
      </c>
      <c r="H2536" s="814" t="s">
        <v>647</v>
      </c>
      <c r="I2536" s="814" t="s">
        <v>3573</v>
      </c>
      <c r="J2536" s="814" t="s">
        <v>3574</v>
      </c>
      <c r="K2536" s="814" t="s">
        <v>3575</v>
      </c>
      <c r="L2536" s="817">
        <v>165.63</v>
      </c>
      <c r="M2536" s="817">
        <v>165.63</v>
      </c>
      <c r="N2536" s="814">
        <v>1</v>
      </c>
      <c r="O2536" s="818">
        <v>1</v>
      </c>
      <c r="P2536" s="817"/>
      <c r="Q2536" s="819">
        <v>0</v>
      </c>
      <c r="R2536" s="814"/>
      <c r="S2536" s="819">
        <v>0</v>
      </c>
      <c r="T2536" s="818"/>
      <c r="U2536" s="820">
        <v>0</v>
      </c>
    </row>
    <row r="2537" spans="1:21" ht="14.45" customHeight="1" x14ac:dyDescent="0.2">
      <c r="A2537" s="813">
        <v>12</v>
      </c>
      <c r="B2537" s="814" t="s">
        <v>1740</v>
      </c>
      <c r="C2537" s="814" t="s">
        <v>1750</v>
      </c>
      <c r="D2537" s="815" t="s">
        <v>4048</v>
      </c>
      <c r="E2537" s="816" t="s">
        <v>1777</v>
      </c>
      <c r="F2537" s="814" t="s">
        <v>1741</v>
      </c>
      <c r="G2537" s="814" t="s">
        <v>2107</v>
      </c>
      <c r="H2537" s="814" t="s">
        <v>329</v>
      </c>
      <c r="I2537" s="814" t="s">
        <v>2111</v>
      </c>
      <c r="J2537" s="814" t="s">
        <v>2109</v>
      </c>
      <c r="K2537" s="814" t="s">
        <v>2112</v>
      </c>
      <c r="L2537" s="817">
        <v>1015.28</v>
      </c>
      <c r="M2537" s="817">
        <v>7106.9599999999991</v>
      </c>
      <c r="N2537" s="814">
        <v>7</v>
      </c>
      <c r="O2537" s="818">
        <v>4.5</v>
      </c>
      <c r="P2537" s="817">
        <v>1015.28</v>
      </c>
      <c r="Q2537" s="819">
        <v>0.14285714285714288</v>
      </c>
      <c r="R2537" s="814">
        <v>1</v>
      </c>
      <c r="S2537" s="819">
        <v>0.14285714285714285</v>
      </c>
      <c r="T2537" s="818">
        <v>0.5</v>
      </c>
      <c r="U2537" s="820">
        <v>0.1111111111111111</v>
      </c>
    </row>
    <row r="2538" spans="1:21" ht="14.45" customHeight="1" x14ac:dyDescent="0.2">
      <c r="A2538" s="813">
        <v>12</v>
      </c>
      <c r="B2538" s="814" t="s">
        <v>1740</v>
      </c>
      <c r="C2538" s="814" t="s">
        <v>1750</v>
      </c>
      <c r="D2538" s="815" t="s">
        <v>4048</v>
      </c>
      <c r="E2538" s="816" t="s">
        <v>1777</v>
      </c>
      <c r="F2538" s="814" t="s">
        <v>1741</v>
      </c>
      <c r="G2538" s="814" t="s">
        <v>2107</v>
      </c>
      <c r="H2538" s="814" t="s">
        <v>329</v>
      </c>
      <c r="I2538" s="814" t="s">
        <v>2394</v>
      </c>
      <c r="J2538" s="814" t="s">
        <v>2109</v>
      </c>
      <c r="K2538" s="814" t="s">
        <v>2395</v>
      </c>
      <c r="L2538" s="817">
        <v>290.08</v>
      </c>
      <c r="M2538" s="817">
        <v>1160.32</v>
      </c>
      <c r="N2538" s="814">
        <v>4</v>
      </c>
      <c r="O2538" s="818">
        <v>2.5</v>
      </c>
      <c r="P2538" s="817">
        <v>580.16</v>
      </c>
      <c r="Q2538" s="819">
        <v>0.5</v>
      </c>
      <c r="R2538" s="814">
        <v>2</v>
      </c>
      <c r="S2538" s="819">
        <v>0.5</v>
      </c>
      <c r="T2538" s="818">
        <v>1.5</v>
      </c>
      <c r="U2538" s="820">
        <v>0.6</v>
      </c>
    </row>
    <row r="2539" spans="1:21" ht="14.45" customHeight="1" x14ac:dyDescent="0.2">
      <c r="A2539" s="813">
        <v>12</v>
      </c>
      <c r="B2539" s="814" t="s">
        <v>1740</v>
      </c>
      <c r="C2539" s="814" t="s">
        <v>1750</v>
      </c>
      <c r="D2539" s="815" t="s">
        <v>4048</v>
      </c>
      <c r="E2539" s="816" t="s">
        <v>1777</v>
      </c>
      <c r="F2539" s="814" t="s">
        <v>1741</v>
      </c>
      <c r="G2539" s="814" t="s">
        <v>1800</v>
      </c>
      <c r="H2539" s="814" t="s">
        <v>647</v>
      </c>
      <c r="I2539" s="814" t="s">
        <v>1591</v>
      </c>
      <c r="J2539" s="814" t="s">
        <v>1213</v>
      </c>
      <c r="K2539" s="814" t="s">
        <v>1592</v>
      </c>
      <c r="L2539" s="817">
        <v>154.36000000000001</v>
      </c>
      <c r="M2539" s="817">
        <v>463.08000000000004</v>
      </c>
      <c r="N2539" s="814">
        <v>3</v>
      </c>
      <c r="O2539" s="818">
        <v>3</v>
      </c>
      <c r="P2539" s="817">
        <v>154.36000000000001</v>
      </c>
      <c r="Q2539" s="819">
        <v>0.33333333333333331</v>
      </c>
      <c r="R2539" s="814">
        <v>1</v>
      </c>
      <c r="S2539" s="819">
        <v>0.33333333333333331</v>
      </c>
      <c r="T2539" s="818">
        <v>1</v>
      </c>
      <c r="U2539" s="820">
        <v>0.33333333333333331</v>
      </c>
    </row>
    <row r="2540" spans="1:21" ht="14.45" customHeight="1" x14ac:dyDescent="0.2">
      <c r="A2540" s="813">
        <v>12</v>
      </c>
      <c r="B2540" s="814" t="s">
        <v>1740</v>
      </c>
      <c r="C2540" s="814" t="s">
        <v>1750</v>
      </c>
      <c r="D2540" s="815" t="s">
        <v>4048</v>
      </c>
      <c r="E2540" s="816" t="s">
        <v>1777</v>
      </c>
      <c r="F2540" s="814" t="s">
        <v>1741</v>
      </c>
      <c r="G2540" s="814" t="s">
        <v>1800</v>
      </c>
      <c r="H2540" s="814" t="s">
        <v>329</v>
      </c>
      <c r="I2540" s="814" t="s">
        <v>2667</v>
      </c>
      <c r="J2540" s="814" t="s">
        <v>2668</v>
      </c>
      <c r="K2540" s="814" t="s">
        <v>2669</v>
      </c>
      <c r="L2540" s="817">
        <v>75.73</v>
      </c>
      <c r="M2540" s="817">
        <v>75.73</v>
      </c>
      <c r="N2540" s="814">
        <v>1</v>
      </c>
      <c r="O2540" s="818">
        <v>1</v>
      </c>
      <c r="P2540" s="817"/>
      <c r="Q2540" s="819">
        <v>0</v>
      </c>
      <c r="R2540" s="814"/>
      <c r="S2540" s="819">
        <v>0</v>
      </c>
      <c r="T2540" s="818"/>
      <c r="U2540" s="820">
        <v>0</v>
      </c>
    </row>
    <row r="2541" spans="1:21" ht="14.45" customHeight="1" x14ac:dyDescent="0.2">
      <c r="A2541" s="813">
        <v>12</v>
      </c>
      <c r="B2541" s="814" t="s">
        <v>1740</v>
      </c>
      <c r="C2541" s="814" t="s">
        <v>1750</v>
      </c>
      <c r="D2541" s="815" t="s">
        <v>4048</v>
      </c>
      <c r="E2541" s="816" t="s">
        <v>1777</v>
      </c>
      <c r="F2541" s="814" t="s">
        <v>1741</v>
      </c>
      <c r="G2541" s="814" t="s">
        <v>3954</v>
      </c>
      <c r="H2541" s="814" t="s">
        <v>329</v>
      </c>
      <c r="I2541" s="814" t="s">
        <v>3955</v>
      </c>
      <c r="J2541" s="814" t="s">
        <v>3956</v>
      </c>
      <c r="K2541" s="814" t="s">
        <v>3957</v>
      </c>
      <c r="L2541" s="817">
        <v>374.79</v>
      </c>
      <c r="M2541" s="817">
        <v>7870.59</v>
      </c>
      <c r="N2541" s="814">
        <v>21</v>
      </c>
      <c r="O2541" s="818">
        <v>2.5</v>
      </c>
      <c r="P2541" s="817">
        <v>4872.2700000000004</v>
      </c>
      <c r="Q2541" s="819">
        <v>0.61904761904761907</v>
      </c>
      <c r="R2541" s="814">
        <v>13</v>
      </c>
      <c r="S2541" s="819">
        <v>0.61904761904761907</v>
      </c>
      <c r="T2541" s="818">
        <v>1.5</v>
      </c>
      <c r="U2541" s="820">
        <v>0.6</v>
      </c>
    </row>
    <row r="2542" spans="1:21" ht="14.45" customHeight="1" x14ac:dyDescent="0.2">
      <c r="A2542" s="813">
        <v>12</v>
      </c>
      <c r="B2542" s="814" t="s">
        <v>1740</v>
      </c>
      <c r="C2542" s="814" t="s">
        <v>1750</v>
      </c>
      <c r="D2542" s="815" t="s">
        <v>4048</v>
      </c>
      <c r="E2542" s="816" t="s">
        <v>1777</v>
      </c>
      <c r="F2542" s="814" t="s">
        <v>1741</v>
      </c>
      <c r="G2542" s="814" t="s">
        <v>3954</v>
      </c>
      <c r="H2542" s="814" t="s">
        <v>329</v>
      </c>
      <c r="I2542" s="814" t="s">
        <v>3958</v>
      </c>
      <c r="J2542" s="814" t="s">
        <v>3956</v>
      </c>
      <c r="K2542" s="814" t="s">
        <v>3959</v>
      </c>
      <c r="L2542" s="817">
        <v>239.96</v>
      </c>
      <c r="M2542" s="817">
        <v>1439.76</v>
      </c>
      <c r="N2542" s="814">
        <v>6</v>
      </c>
      <c r="O2542" s="818">
        <v>1</v>
      </c>
      <c r="P2542" s="817">
        <v>1439.76</v>
      </c>
      <c r="Q2542" s="819">
        <v>1</v>
      </c>
      <c r="R2542" s="814">
        <v>6</v>
      </c>
      <c r="S2542" s="819">
        <v>1</v>
      </c>
      <c r="T2542" s="818">
        <v>1</v>
      </c>
      <c r="U2542" s="820">
        <v>1</v>
      </c>
    </row>
    <row r="2543" spans="1:21" ht="14.45" customHeight="1" x14ac:dyDescent="0.2">
      <c r="A2543" s="813">
        <v>12</v>
      </c>
      <c r="B2543" s="814" t="s">
        <v>1740</v>
      </c>
      <c r="C2543" s="814" t="s">
        <v>1750</v>
      </c>
      <c r="D2543" s="815" t="s">
        <v>4048</v>
      </c>
      <c r="E2543" s="816" t="s">
        <v>1777</v>
      </c>
      <c r="F2543" s="814" t="s">
        <v>1741</v>
      </c>
      <c r="G2543" s="814" t="s">
        <v>2596</v>
      </c>
      <c r="H2543" s="814" t="s">
        <v>329</v>
      </c>
      <c r="I2543" s="814" t="s">
        <v>3875</v>
      </c>
      <c r="J2543" s="814" t="s">
        <v>769</v>
      </c>
      <c r="K2543" s="814" t="s">
        <v>2445</v>
      </c>
      <c r="L2543" s="817">
        <v>0</v>
      </c>
      <c r="M2543" s="817">
        <v>0</v>
      </c>
      <c r="N2543" s="814">
        <v>1</v>
      </c>
      <c r="O2543" s="818">
        <v>0.5</v>
      </c>
      <c r="P2543" s="817">
        <v>0</v>
      </c>
      <c r="Q2543" s="819"/>
      <c r="R2543" s="814">
        <v>1</v>
      </c>
      <c r="S2543" s="819">
        <v>1</v>
      </c>
      <c r="T2543" s="818">
        <v>0.5</v>
      </c>
      <c r="U2543" s="820">
        <v>1</v>
      </c>
    </row>
    <row r="2544" spans="1:21" ht="14.45" customHeight="1" x14ac:dyDescent="0.2">
      <c r="A2544" s="813">
        <v>12</v>
      </c>
      <c r="B2544" s="814" t="s">
        <v>1740</v>
      </c>
      <c r="C2544" s="814" t="s">
        <v>1750</v>
      </c>
      <c r="D2544" s="815" t="s">
        <v>4048</v>
      </c>
      <c r="E2544" s="816" t="s">
        <v>1777</v>
      </c>
      <c r="F2544" s="814" t="s">
        <v>1741</v>
      </c>
      <c r="G2544" s="814" t="s">
        <v>2596</v>
      </c>
      <c r="H2544" s="814" t="s">
        <v>329</v>
      </c>
      <c r="I2544" s="814" t="s">
        <v>3875</v>
      </c>
      <c r="J2544" s="814" t="s">
        <v>769</v>
      </c>
      <c r="K2544" s="814" t="s">
        <v>2445</v>
      </c>
      <c r="L2544" s="817">
        <v>273.33</v>
      </c>
      <c r="M2544" s="817">
        <v>546.66</v>
      </c>
      <c r="N2544" s="814">
        <v>2</v>
      </c>
      <c r="O2544" s="818">
        <v>1</v>
      </c>
      <c r="P2544" s="817">
        <v>546.66</v>
      </c>
      <c r="Q2544" s="819">
        <v>1</v>
      </c>
      <c r="R2544" s="814">
        <v>2</v>
      </c>
      <c r="S2544" s="819">
        <v>1</v>
      </c>
      <c r="T2544" s="818">
        <v>1</v>
      </c>
      <c r="U2544" s="820">
        <v>1</v>
      </c>
    </row>
    <row r="2545" spans="1:21" ht="14.45" customHeight="1" x14ac:dyDescent="0.2">
      <c r="A2545" s="813">
        <v>12</v>
      </c>
      <c r="B2545" s="814" t="s">
        <v>1740</v>
      </c>
      <c r="C2545" s="814" t="s">
        <v>1750</v>
      </c>
      <c r="D2545" s="815" t="s">
        <v>4048</v>
      </c>
      <c r="E2545" s="816" t="s">
        <v>1777</v>
      </c>
      <c r="F2545" s="814" t="s">
        <v>1741</v>
      </c>
      <c r="G2545" s="814" t="s">
        <v>3960</v>
      </c>
      <c r="H2545" s="814" t="s">
        <v>329</v>
      </c>
      <c r="I2545" s="814" t="s">
        <v>3961</v>
      </c>
      <c r="J2545" s="814" t="s">
        <v>3962</v>
      </c>
      <c r="K2545" s="814" t="s">
        <v>3963</v>
      </c>
      <c r="L2545" s="817">
        <v>79.069999999999993</v>
      </c>
      <c r="M2545" s="817">
        <v>316.27999999999997</v>
      </c>
      <c r="N2545" s="814">
        <v>4</v>
      </c>
      <c r="O2545" s="818">
        <v>1</v>
      </c>
      <c r="P2545" s="817">
        <v>316.27999999999997</v>
      </c>
      <c r="Q2545" s="819">
        <v>1</v>
      </c>
      <c r="R2545" s="814">
        <v>4</v>
      </c>
      <c r="S2545" s="819">
        <v>1</v>
      </c>
      <c r="T2545" s="818">
        <v>1</v>
      </c>
      <c r="U2545" s="820">
        <v>1</v>
      </c>
    </row>
    <row r="2546" spans="1:21" ht="14.45" customHeight="1" x14ac:dyDescent="0.2">
      <c r="A2546" s="813">
        <v>12</v>
      </c>
      <c r="B2546" s="814" t="s">
        <v>1740</v>
      </c>
      <c r="C2546" s="814" t="s">
        <v>1750</v>
      </c>
      <c r="D2546" s="815" t="s">
        <v>4048</v>
      </c>
      <c r="E2546" s="816" t="s">
        <v>1777</v>
      </c>
      <c r="F2546" s="814" t="s">
        <v>1741</v>
      </c>
      <c r="G2546" s="814" t="s">
        <v>3960</v>
      </c>
      <c r="H2546" s="814" t="s">
        <v>329</v>
      </c>
      <c r="I2546" s="814" t="s">
        <v>3964</v>
      </c>
      <c r="J2546" s="814" t="s">
        <v>3965</v>
      </c>
      <c r="K2546" s="814" t="s">
        <v>3966</v>
      </c>
      <c r="L2546" s="817">
        <v>79.069999999999993</v>
      </c>
      <c r="M2546" s="817">
        <v>158.13999999999999</v>
      </c>
      <c r="N2546" s="814">
        <v>2</v>
      </c>
      <c r="O2546" s="818">
        <v>0.5</v>
      </c>
      <c r="P2546" s="817">
        <v>158.13999999999999</v>
      </c>
      <c r="Q2546" s="819">
        <v>1</v>
      </c>
      <c r="R2546" s="814">
        <v>2</v>
      </c>
      <c r="S2546" s="819">
        <v>1</v>
      </c>
      <c r="T2546" s="818">
        <v>0.5</v>
      </c>
      <c r="U2546" s="820">
        <v>1</v>
      </c>
    </row>
    <row r="2547" spans="1:21" ht="14.45" customHeight="1" x14ac:dyDescent="0.2">
      <c r="A2547" s="813">
        <v>12</v>
      </c>
      <c r="B2547" s="814" t="s">
        <v>1740</v>
      </c>
      <c r="C2547" s="814" t="s">
        <v>1750</v>
      </c>
      <c r="D2547" s="815" t="s">
        <v>4048</v>
      </c>
      <c r="E2547" s="816" t="s">
        <v>1777</v>
      </c>
      <c r="F2547" s="814" t="s">
        <v>1741</v>
      </c>
      <c r="G2547" s="814" t="s">
        <v>3960</v>
      </c>
      <c r="H2547" s="814" t="s">
        <v>329</v>
      </c>
      <c r="I2547" s="814" t="s">
        <v>3967</v>
      </c>
      <c r="J2547" s="814" t="s">
        <v>3962</v>
      </c>
      <c r="K2547" s="814" t="s">
        <v>3963</v>
      </c>
      <c r="L2547" s="817">
        <v>79.069999999999993</v>
      </c>
      <c r="M2547" s="817">
        <v>158.13999999999999</v>
      </c>
      <c r="N2547" s="814">
        <v>2</v>
      </c>
      <c r="O2547" s="818">
        <v>0.5</v>
      </c>
      <c r="P2547" s="817">
        <v>158.13999999999999</v>
      </c>
      <c r="Q2547" s="819">
        <v>1</v>
      </c>
      <c r="R2547" s="814">
        <v>2</v>
      </c>
      <c r="S2547" s="819">
        <v>1</v>
      </c>
      <c r="T2547" s="818">
        <v>0.5</v>
      </c>
      <c r="U2547" s="820">
        <v>1</v>
      </c>
    </row>
    <row r="2548" spans="1:21" ht="14.45" customHeight="1" x14ac:dyDescent="0.2">
      <c r="A2548" s="813">
        <v>12</v>
      </c>
      <c r="B2548" s="814" t="s">
        <v>1740</v>
      </c>
      <c r="C2548" s="814" t="s">
        <v>1750</v>
      </c>
      <c r="D2548" s="815" t="s">
        <v>4048</v>
      </c>
      <c r="E2548" s="816" t="s">
        <v>1777</v>
      </c>
      <c r="F2548" s="814" t="s">
        <v>1741</v>
      </c>
      <c r="G2548" s="814" t="s">
        <v>3737</v>
      </c>
      <c r="H2548" s="814" t="s">
        <v>329</v>
      </c>
      <c r="I2548" s="814" t="s">
        <v>3968</v>
      </c>
      <c r="J2548" s="814" t="s">
        <v>3739</v>
      </c>
      <c r="K2548" s="814" t="s">
        <v>3969</v>
      </c>
      <c r="L2548" s="817">
        <v>88.93</v>
      </c>
      <c r="M2548" s="817">
        <v>88.93</v>
      </c>
      <c r="N2548" s="814">
        <v>1</v>
      </c>
      <c r="O2548" s="818">
        <v>1</v>
      </c>
      <c r="P2548" s="817"/>
      <c r="Q2548" s="819">
        <v>0</v>
      </c>
      <c r="R2548" s="814"/>
      <c r="S2548" s="819">
        <v>0</v>
      </c>
      <c r="T2548" s="818"/>
      <c r="U2548" s="820">
        <v>0</v>
      </c>
    </row>
    <row r="2549" spans="1:21" ht="14.45" customHeight="1" x14ac:dyDescent="0.2">
      <c r="A2549" s="813">
        <v>12</v>
      </c>
      <c r="B2549" s="814" t="s">
        <v>1740</v>
      </c>
      <c r="C2549" s="814" t="s">
        <v>1750</v>
      </c>
      <c r="D2549" s="815" t="s">
        <v>4048</v>
      </c>
      <c r="E2549" s="816" t="s">
        <v>1777</v>
      </c>
      <c r="F2549" s="814" t="s">
        <v>1741</v>
      </c>
      <c r="G2549" s="814" t="s">
        <v>2118</v>
      </c>
      <c r="H2549" s="814" t="s">
        <v>329</v>
      </c>
      <c r="I2549" s="814" t="s">
        <v>2119</v>
      </c>
      <c r="J2549" s="814" t="s">
        <v>2120</v>
      </c>
      <c r="K2549" s="814" t="s">
        <v>2121</v>
      </c>
      <c r="L2549" s="817">
        <v>121.92</v>
      </c>
      <c r="M2549" s="817">
        <v>487.68</v>
      </c>
      <c r="N2549" s="814">
        <v>4</v>
      </c>
      <c r="O2549" s="818">
        <v>2</v>
      </c>
      <c r="P2549" s="817">
        <v>487.68</v>
      </c>
      <c r="Q2549" s="819">
        <v>1</v>
      </c>
      <c r="R2549" s="814">
        <v>4</v>
      </c>
      <c r="S2549" s="819">
        <v>1</v>
      </c>
      <c r="T2549" s="818">
        <v>2</v>
      </c>
      <c r="U2549" s="820">
        <v>1</v>
      </c>
    </row>
    <row r="2550" spans="1:21" ht="14.45" customHeight="1" x14ac:dyDescent="0.2">
      <c r="A2550" s="813">
        <v>12</v>
      </c>
      <c r="B2550" s="814" t="s">
        <v>1740</v>
      </c>
      <c r="C2550" s="814" t="s">
        <v>1750</v>
      </c>
      <c r="D2550" s="815" t="s">
        <v>4048</v>
      </c>
      <c r="E2550" s="816" t="s">
        <v>1777</v>
      </c>
      <c r="F2550" s="814" t="s">
        <v>1741</v>
      </c>
      <c r="G2550" s="814" t="s">
        <v>2118</v>
      </c>
      <c r="H2550" s="814" t="s">
        <v>329</v>
      </c>
      <c r="I2550" s="814" t="s">
        <v>2122</v>
      </c>
      <c r="J2550" s="814" t="s">
        <v>2120</v>
      </c>
      <c r="K2550" s="814" t="s">
        <v>2121</v>
      </c>
      <c r="L2550" s="817">
        <v>121.92</v>
      </c>
      <c r="M2550" s="817">
        <v>365.76</v>
      </c>
      <c r="N2550" s="814">
        <v>3</v>
      </c>
      <c r="O2550" s="818">
        <v>2</v>
      </c>
      <c r="P2550" s="817">
        <v>365.76</v>
      </c>
      <c r="Q2550" s="819">
        <v>1</v>
      </c>
      <c r="R2550" s="814">
        <v>3</v>
      </c>
      <c r="S2550" s="819">
        <v>1</v>
      </c>
      <c r="T2550" s="818">
        <v>2</v>
      </c>
      <c r="U2550" s="820">
        <v>1</v>
      </c>
    </row>
    <row r="2551" spans="1:21" ht="14.45" customHeight="1" x14ac:dyDescent="0.2">
      <c r="A2551" s="813">
        <v>12</v>
      </c>
      <c r="B2551" s="814" t="s">
        <v>1740</v>
      </c>
      <c r="C2551" s="814" t="s">
        <v>1750</v>
      </c>
      <c r="D2551" s="815" t="s">
        <v>4048</v>
      </c>
      <c r="E2551" s="816" t="s">
        <v>1777</v>
      </c>
      <c r="F2551" s="814" t="s">
        <v>1741</v>
      </c>
      <c r="G2551" s="814" t="s">
        <v>3970</v>
      </c>
      <c r="H2551" s="814" t="s">
        <v>329</v>
      </c>
      <c r="I2551" s="814" t="s">
        <v>3971</v>
      </c>
      <c r="J2551" s="814" t="s">
        <v>852</v>
      </c>
      <c r="K2551" s="814" t="s">
        <v>3972</v>
      </c>
      <c r="L2551" s="817">
        <v>0</v>
      </c>
      <c r="M2551" s="817">
        <v>0</v>
      </c>
      <c r="N2551" s="814">
        <v>1</v>
      </c>
      <c r="O2551" s="818">
        <v>1</v>
      </c>
      <c r="P2551" s="817">
        <v>0</v>
      </c>
      <c r="Q2551" s="819"/>
      <c r="R2551" s="814">
        <v>1</v>
      </c>
      <c r="S2551" s="819">
        <v>1</v>
      </c>
      <c r="T2551" s="818">
        <v>1</v>
      </c>
      <c r="U2551" s="820">
        <v>1</v>
      </c>
    </row>
    <row r="2552" spans="1:21" ht="14.45" customHeight="1" x14ac:dyDescent="0.2">
      <c r="A2552" s="813">
        <v>12</v>
      </c>
      <c r="B2552" s="814" t="s">
        <v>1740</v>
      </c>
      <c r="C2552" s="814" t="s">
        <v>1750</v>
      </c>
      <c r="D2552" s="815" t="s">
        <v>4048</v>
      </c>
      <c r="E2552" s="816" t="s">
        <v>1777</v>
      </c>
      <c r="F2552" s="814" t="s">
        <v>1742</v>
      </c>
      <c r="G2552" s="814" t="s">
        <v>2128</v>
      </c>
      <c r="H2552" s="814" t="s">
        <v>329</v>
      </c>
      <c r="I2552" s="814" t="s">
        <v>2607</v>
      </c>
      <c r="J2552" s="814" t="s">
        <v>2016</v>
      </c>
      <c r="K2552" s="814"/>
      <c r="L2552" s="817">
        <v>0</v>
      </c>
      <c r="M2552" s="817">
        <v>0</v>
      </c>
      <c r="N2552" s="814">
        <v>3</v>
      </c>
      <c r="O2552" s="818">
        <v>3</v>
      </c>
      <c r="P2552" s="817">
        <v>0</v>
      </c>
      <c r="Q2552" s="819"/>
      <c r="R2552" s="814">
        <v>3</v>
      </c>
      <c r="S2552" s="819">
        <v>1</v>
      </c>
      <c r="T2552" s="818">
        <v>3</v>
      </c>
      <c r="U2552" s="820">
        <v>1</v>
      </c>
    </row>
    <row r="2553" spans="1:21" ht="14.45" customHeight="1" x14ac:dyDescent="0.2">
      <c r="A2553" s="813">
        <v>12</v>
      </c>
      <c r="B2553" s="814" t="s">
        <v>1740</v>
      </c>
      <c r="C2553" s="814" t="s">
        <v>1750</v>
      </c>
      <c r="D2553" s="815" t="s">
        <v>4048</v>
      </c>
      <c r="E2553" s="816" t="s">
        <v>1777</v>
      </c>
      <c r="F2553" s="814" t="s">
        <v>1742</v>
      </c>
      <c r="G2553" s="814" t="s">
        <v>2128</v>
      </c>
      <c r="H2553" s="814" t="s">
        <v>329</v>
      </c>
      <c r="I2553" s="814" t="s">
        <v>3502</v>
      </c>
      <c r="J2553" s="814" t="s">
        <v>2016</v>
      </c>
      <c r="K2553" s="814"/>
      <c r="L2553" s="817">
        <v>0</v>
      </c>
      <c r="M2553" s="817">
        <v>0</v>
      </c>
      <c r="N2553" s="814">
        <v>2</v>
      </c>
      <c r="O2553" s="818">
        <v>2</v>
      </c>
      <c r="P2553" s="817"/>
      <c r="Q2553" s="819"/>
      <c r="R2553" s="814"/>
      <c r="S2553" s="819">
        <v>0</v>
      </c>
      <c r="T2553" s="818"/>
      <c r="U2553" s="820">
        <v>0</v>
      </c>
    </row>
    <row r="2554" spans="1:21" ht="14.45" customHeight="1" x14ac:dyDescent="0.2">
      <c r="A2554" s="813">
        <v>12</v>
      </c>
      <c r="B2554" s="814" t="s">
        <v>1740</v>
      </c>
      <c r="C2554" s="814" t="s">
        <v>1750</v>
      </c>
      <c r="D2554" s="815" t="s">
        <v>4048</v>
      </c>
      <c r="E2554" s="816" t="s">
        <v>1777</v>
      </c>
      <c r="F2554" s="814" t="s">
        <v>1742</v>
      </c>
      <c r="G2554" s="814" t="s">
        <v>2128</v>
      </c>
      <c r="H2554" s="814" t="s">
        <v>329</v>
      </c>
      <c r="I2554" s="814" t="s">
        <v>3973</v>
      </c>
      <c r="J2554" s="814" t="s">
        <v>2016</v>
      </c>
      <c r="K2554" s="814"/>
      <c r="L2554" s="817">
        <v>0</v>
      </c>
      <c r="M2554" s="817">
        <v>0</v>
      </c>
      <c r="N2554" s="814">
        <v>2</v>
      </c>
      <c r="O2554" s="818">
        <v>2</v>
      </c>
      <c r="P2554" s="817">
        <v>0</v>
      </c>
      <c r="Q2554" s="819"/>
      <c r="R2554" s="814">
        <v>2</v>
      </c>
      <c r="S2554" s="819">
        <v>1</v>
      </c>
      <c r="T2554" s="818">
        <v>2</v>
      </c>
      <c r="U2554" s="820">
        <v>1</v>
      </c>
    </row>
    <row r="2555" spans="1:21" ht="14.45" customHeight="1" x14ac:dyDescent="0.2">
      <c r="A2555" s="813">
        <v>12</v>
      </c>
      <c r="B2555" s="814" t="s">
        <v>1740</v>
      </c>
      <c r="C2555" s="814" t="s">
        <v>1750</v>
      </c>
      <c r="D2555" s="815" t="s">
        <v>4048</v>
      </c>
      <c r="E2555" s="816" t="s">
        <v>1777</v>
      </c>
      <c r="F2555" s="814" t="s">
        <v>1742</v>
      </c>
      <c r="G2555" s="814" t="s">
        <v>2128</v>
      </c>
      <c r="H2555" s="814" t="s">
        <v>329</v>
      </c>
      <c r="I2555" s="814" t="s">
        <v>3974</v>
      </c>
      <c r="J2555" s="814" t="s">
        <v>2016</v>
      </c>
      <c r="K2555" s="814"/>
      <c r="L2555" s="817">
        <v>0</v>
      </c>
      <c r="M2555" s="817">
        <v>0</v>
      </c>
      <c r="N2555" s="814">
        <v>5</v>
      </c>
      <c r="O2555" s="818">
        <v>5</v>
      </c>
      <c r="P2555" s="817">
        <v>0</v>
      </c>
      <c r="Q2555" s="819"/>
      <c r="R2555" s="814">
        <v>5</v>
      </c>
      <c r="S2555" s="819">
        <v>1</v>
      </c>
      <c r="T2555" s="818">
        <v>5</v>
      </c>
      <c r="U2555" s="820">
        <v>1</v>
      </c>
    </row>
    <row r="2556" spans="1:21" ht="14.45" customHeight="1" x14ac:dyDescent="0.2">
      <c r="A2556" s="813">
        <v>12</v>
      </c>
      <c r="B2556" s="814" t="s">
        <v>1740</v>
      </c>
      <c r="C2556" s="814" t="s">
        <v>1750</v>
      </c>
      <c r="D2556" s="815" t="s">
        <v>4048</v>
      </c>
      <c r="E2556" s="816" t="s">
        <v>1777</v>
      </c>
      <c r="F2556" s="814" t="s">
        <v>1743</v>
      </c>
      <c r="G2556" s="814" t="s">
        <v>1787</v>
      </c>
      <c r="H2556" s="814" t="s">
        <v>329</v>
      </c>
      <c r="I2556" s="814" t="s">
        <v>2162</v>
      </c>
      <c r="J2556" s="814" t="s">
        <v>2160</v>
      </c>
      <c r="K2556" s="814" t="s">
        <v>2163</v>
      </c>
      <c r="L2556" s="817">
        <v>1483.5</v>
      </c>
      <c r="M2556" s="817">
        <v>1483.5</v>
      </c>
      <c r="N2556" s="814">
        <v>1</v>
      </c>
      <c r="O2556" s="818">
        <v>1</v>
      </c>
      <c r="P2556" s="817">
        <v>1483.5</v>
      </c>
      <c r="Q2556" s="819">
        <v>1</v>
      </c>
      <c r="R2556" s="814">
        <v>1</v>
      </c>
      <c r="S2556" s="819">
        <v>1</v>
      </c>
      <c r="T2556" s="818">
        <v>1</v>
      </c>
      <c r="U2556" s="820">
        <v>1</v>
      </c>
    </row>
    <row r="2557" spans="1:21" ht="14.45" customHeight="1" x14ac:dyDescent="0.2">
      <c r="A2557" s="813">
        <v>12</v>
      </c>
      <c r="B2557" s="814" t="s">
        <v>1740</v>
      </c>
      <c r="C2557" s="814" t="s">
        <v>1750</v>
      </c>
      <c r="D2557" s="815" t="s">
        <v>4048</v>
      </c>
      <c r="E2557" s="816" t="s">
        <v>1781</v>
      </c>
      <c r="F2557" s="814" t="s">
        <v>1741</v>
      </c>
      <c r="G2557" s="814" t="s">
        <v>2263</v>
      </c>
      <c r="H2557" s="814" t="s">
        <v>647</v>
      </c>
      <c r="I2557" s="814" t="s">
        <v>2264</v>
      </c>
      <c r="J2557" s="814" t="s">
        <v>1687</v>
      </c>
      <c r="K2557" s="814" t="s">
        <v>2265</v>
      </c>
      <c r="L2557" s="817">
        <v>23.4</v>
      </c>
      <c r="M2557" s="817">
        <v>46.8</v>
      </c>
      <c r="N2557" s="814">
        <v>2</v>
      </c>
      <c r="O2557" s="818">
        <v>1</v>
      </c>
      <c r="P2557" s="817">
        <v>46.8</v>
      </c>
      <c r="Q2557" s="819">
        <v>1</v>
      </c>
      <c r="R2557" s="814">
        <v>2</v>
      </c>
      <c r="S2557" s="819">
        <v>1</v>
      </c>
      <c r="T2557" s="818">
        <v>1</v>
      </c>
      <c r="U2557" s="820">
        <v>1</v>
      </c>
    </row>
    <row r="2558" spans="1:21" ht="14.45" customHeight="1" x14ac:dyDescent="0.2">
      <c r="A2558" s="813">
        <v>12</v>
      </c>
      <c r="B2558" s="814" t="s">
        <v>1740</v>
      </c>
      <c r="C2558" s="814" t="s">
        <v>1750</v>
      </c>
      <c r="D2558" s="815" t="s">
        <v>4048</v>
      </c>
      <c r="E2558" s="816" t="s">
        <v>1781</v>
      </c>
      <c r="F2558" s="814" t="s">
        <v>1741</v>
      </c>
      <c r="G2558" s="814" t="s">
        <v>3300</v>
      </c>
      <c r="H2558" s="814" t="s">
        <v>329</v>
      </c>
      <c r="I2558" s="814" t="s">
        <v>3301</v>
      </c>
      <c r="J2558" s="814" t="s">
        <v>3302</v>
      </c>
      <c r="K2558" s="814" t="s">
        <v>2711</v>
      </c>
      <c r="L2558" s="817">
        <v>75.08</v>
      </c>
      <c r="M2558" s="817">
        <v>600.64</v>
      </c>
      <c r="N2558" s="814">
        <v>8</v>
      </c>
      <c r="O2558" s="818">
        <v>7</v>
      </c>
      <c r="P2558" s="817">
        <v>300.32</v>
      </c>
      <c r="Q2558" s="819">
        <v>0.5</v>
      </c>
      <c r="R2558" s="814">
        <v>4</v>
      </c>
      <c r="S2558" s="819">
        <v>0.5</v>
      </c>
      <c r="T2558" s="818">
        <v>4</v>
      </c>
      <c r="U2558" s="820">
        <v>0.5714285714285714</v>
      </c>
    </row>
    <row r="2559" spans="1:21" ht="14.45" customHeight="1" x14ac:dyDescent="0.2">
      <c r="A2559" s="813">
        <v>12</v>
      </c>
      <c r="B2559" s="814" t="s">
        <v>1740</v>
      </c>
      <c r="C2559" s="814" t="s">
        <v>1750</v>
      </c>
      <c r="D2559" s="815" t="s">
        <v>4048</v>
      </c>
      <c r="E2559" s="816" t="s">
        <v>1781</v>
      </c>
      <c r="F2559" s="814" t="s">
        <v>1741</v>
      </c>
      <c r="G2559" s="814" t="s">
        <v>1862</v>
      </c>
      <c r="H2559" s="814" t="s">
        <v>329</v>
      </c>
      <c r="I2559" s="814" t="s">
        <v>3975</v>
      </c>
      <c r="J2559" s="814" t="s">
        <v>3904</v>
      </c>
      <c r="K2559" s="814" t="s">
        <v>3976</v>
      </c>
      <c r="L2559" s="817">
        <v>36.44</v>
      </c>
      <c r="M2559" s="817">
        <v>36.44</v>
      </c>
      <c r="N2559" s="814">
        <v>1</v>
      </c>
      <c r="O2559" s="818">
        <v>1</v>
      </c>
      <c r="P2559" s="817">
        <v>36.44</v>
      </c>
      <c r="Q2559" s="819">
        <v>1</v>
      </c>
      <c r="R2559" s="814">
        <v>1</v>
      </c>
      <c r="S2559" s="819">
        <v>1</v>
      </c>
      <c r="T2559" s="818">
        <v>1</v>
      </c>
      <c r="U2559" s="820">
        <v>1</v>
      </c>
    </row>
    <row r="2560" spans="1:21" ht="14.45" customHeight="1" x14ac:dyDescent="0.2">
      <c r="A2560" s="813">
        <v>12</v>
      </c>
      <c r="B2560" s="814" t="s">
        <v>1740</v>
      </c>
      <c r="C2560" s="814" t="s">
        <v>1750</v>
      </c>
      <c r="D2560" s="815" t="s">
        <v>4048</v>
      </c>
      <c r="E2560" s="816" t="s">
        <v>1781</v>
      </c>
      <c r="F2560" s="814" t="s">
        <v>1741</v>
      </c>
      <c r="G2560" s="814" t="s">
        <v>1866</v>
      </c>
      <c r="H2560" s="814" t="s">
        <v>329</v>
      </c>
      <c r="I2560" s="814" t="s">
        <v>1870</v>
      </c>
      <c r="J2560" s="814" t="s">
        <v>1868</v>
      </c>
      <c r="K2560" s="814" t="s">
        <v>1871</v>
      </c>
      <c r="L2560" s="817">
        <v>128.55000000000001</v>
      </c>
      <c r="M2560" s="817">
        <v>514.20000000000005</v>
      </c>
      <c r="N2560" s="814">
        <v>4</v>
      </c>
      <c r="O2560" s="818">
        <v>2</v>
      </c>
      <c r="P2560" s="817">
        <v>257.10000000000002</v>
      </c>
      <c r="Q2560" s="819">
        <v>0.5</v>
      </c>
      <c r="R2560" s="814">
        <v>2</v>
      </c>
      <c r="S2560" s="819">
        <v>0.5</v>
      </c>
      <c r="T2560" s="818">
        <v>1</v>
      </c>
      <c r="U2560" s="820">
        <v>0.5</v>
      </c>
    </row>
    <row r="2561" spans="1:21" ht="14.45" customHeight="1" x14ac:dyDescent="0.2">
      <c r="A2561" s="813">
        <v>12</v>
      </c>
      <c r="B2561" s="814" t="s">
        <v>1740</v>
      </c>
      <c r="C2561" s="814" t="s">
        <v>1750</v>
      </c>
      <c r="D2561" s="815" t="s">
        <v>4048</v>
      </c>
      <c r="E2561" s="816" t="s">
        <v>1781</v>
      </c>
      <c r="F2561" s="814" t="s">
        <v>1741</v>
      </c>
      <c r="G2561" s="814" t="s">
        <v>3437</v>
      </c>
      <c r="H2561" s="814" t="s">
        <v>329</v>
      </c>
      <c r="I2561" s="814" t="s">
        <v>3438</v>
      </c>
      <c r="J2561" s="814" t="s">
        <v>3439</v>
      </c>
      <c r="K2561" s="814" t="s">
        <v>3440</v>
      </c>
      <c r="L2561" s="817">
        <v>46.03</v>
      </c>
      <c r="M2561" s="817">
        <v>9252.0300000000097</v>
      </c>
      <c r="N2561" s="814">
        <v>201</v>
      </c>
      <c r="O2561" s="818">
        <v>192.5</v>
      </c>
      <c r="P2561" s="817">
        <v>5155.3600000000024</v>
      </c>
      <c r="Q2561" s="819">
        <v>0.55721393034825839</v>
      </c>
      <c r="R2561" s="814">
        <v>112</v>
      </c>
      <c r="S2561" s="819">
        <v>0.55721393034825872</v>
      </c>
      <c r="T2561" s="818">
        <v>105</v>
      </c>
      <c r="U2561" s="820">
        <v>0.54545454545454541</v>
      </c>
    </row>
    <row r="2562" spans="1:21" ht="14.45" customHeight="1" x14ac:dyDescent="0.2">
      <c r="A2562" s="813">
        <v>12</v>
      </c>
      <c r="B2562" s="814" t="s">
        <v>1740</v>
      </c>
      <c r="C2562" s="814" t="s">
        <v>1750</v>
      </c>
      <c r="D2562" s="815" t="s">
        <v>4048</v>
      </c>
      <c r="E2562" s="816" t="s">
        <v>1781</v>
      </c>
      <c r="F2562" s="814" t="s">
        <v>1741</v>
      </c>
      <c r="G2562" s="814" t="s">
        <v>2269</v>
      </c>
      <c r="H2562" s="814" t="s">
        <v>329</v>
      </c>
      <c r="I2562" s="814" t="s">
        <v>2270</v>
      </c>
      <c r="J2562" s="814" t="s">
        <v>2271</v>
      </c>
      <c r="K2562" s="814" t="s">
        <v>2272</v>
      </c>
      <c r="L2562" s="817">
        <v>80.19</v>
      </c>
      <c r="M2562" s="817">
        <v>400.95</v>
      </c>
      <c r="N2562" s="814">
        <v>5</v>
      </c>
      <c r="O2562" s="818">
        <v>4</v>
      </c>
      <c r="P2562" s="817">
        <v>400.95</v>
      </c>
      <c r="Q2562" s="819">
        <v>1</v>
      </c>
      <c r="R2562" s="814">
        <v>5</v>
      </c>
      <c r="S2562" s="819">
        <v>1</v>
      </c>
      <c r="T2562" s="818">
        <v>4</v>
      </c>
      <c r="U2562" s="820">
        <v>1</v>
      </c>
    </row>
    <row r="2563" spans="1:21" ht="14.45" customHeight="1" x14ac:dyDescent="0.2">
      <c r="A2563" s="813">
        <v>12</v>
      </c>
      <c r="B2563" s="814" t="s">
        <v>1740</v>
      </c>
      <c r="C2563" s="814" t="s">
        <v>1750</v>
      </c>
      <c r="D2563" s="815" t="s">
        <v>4048</v>
      </c>
      <c r="E2563" s="816" t="s">
        <v>1781</v>
      </c>
      <c r="F2563" s="814" t="s">
        <v>1741</v>
      </c>
      <c r="G2563" s="814" t="s">
        <v>2269</v>
      </c>
      <c r="H2563" s="814" t="s">
        <v>329</v>
      </c>
      <c r="I2563" s="814" t="s">
        <v>2420</v>
      </c>
      <c r="J2563" s="814" t="s">
        <v>2271</v>
      </c>
      <c r="K2563" s="814" t="s">
        <v>2421</v>
      </c>
      <c r="L2563" s="817">
        <v>80.19</v>
      </c>
      <c r="M2563" s="817">
        <v>80.19</v>
      </c>
      <c r="N2563" s="814">
        <v>1</v>
      </c>
      <c r="O2563" s="818">
        <v>1</v>
      </c>
      <c r="P2563" s="817"/>
      <c r="Q2563" s="819">
        <v>0</v>
      </c>
      <c r="R2563" s="814"/>
      <c r="S2563" s="819">
        <v>0</v>
      </c>
      <c r="T2563" s="818"/>
      <c r="U2563" s="820">
        <v>0</v>
      </c>
    </row>
    <row r="2564" spans="1:21" ht="14.45" customHeight="1" x14ac:dyDescent="0.2">
      <c r="A2564" s="813">
        <v>12</v>
      </c>
      <c r="B2564" s="814" t="s">
        <v>1740</v>
      </c>
      <c r="C2564" s="814" t="s">
        <v>1750</v>
      </c>
      <c r="D2564" s="815" t="s">
        <v>4048</v>
      </c>
      <c r="E2564" s="816" t="s">
        <v>1781</v>
      </c>
      <c r="F2564" s="814" t="s">
        <v>1741</v>
      </c>
      <c r="G2564" s="814" t="s">
        <v>2278</v>
      </c>
      <c r="H2564" s="814" t="s">
        <v>329</v>
      </c>
      <c r="I2564" s="814" t="s">
        <v>2279</v>
      </c>
      <c r="J2564" s="814" t="s">
        <v>2280</v>
      </c>
      <c r="K2564" s="814" t="s">
        <v>2281</v>
      </c>
      <c r="L2564" s="817">
        <v>97.96</v>
      </c>
      <c r="M2564" s="817">
        <v>391.84</v>
      </c>
      <c r="N2564" s="814">
        <v>4</v>
      </c>
      <c r="O2564" s="818">
        <v>1.5</v>
      </c>
      <c r="P2564" s="817">
        <v>293.88</v>
      </c>
      <c r="Q2564" s="819">
        <v>0.75</v>
      </c>
      <c r="R2564" s="814">
        <v>3</v>
      </c>
      <c r="S2564" s="819">
        <v>0.75</v>
      </c>
      <c r="T2564" s="818">
        <v>1</v>
      </c>
      <c r="U2564" s="820">
        <v>0.66666666666666663</v>
      </c>
    </row>
    <row r="2565" spans="1:21" ht="14.45" customHeight="1" x14ac:dyDescent="0.2">
      <c r="A2565" s="813">
        <v>12</v>
      </c>
      <c r="B2565" s="814" t="s">
        <v>1740</v>
      </c>
      <c r="C2565" s="814" t="s">
        <v>1750</v>
      </c>
      <c r="D2565" s="815" t="s">
        <v>4048</v>
      </c>
      <c r="E2565" s="816" t="s">
        <v>1781</v>
      </c>
      <c r="F2565" s="814" t="s">
        <v>1741</v>
      </c>
      <c r="G2565" s="814" t="s">
        <v>2278</v>
      </c>
      <c r="H2565" s="814" t="s">
        <v>329</v>
      </c>
      <c r="I2565" s="814" t="s">
        <v>3977</v>
      </c>
      <c r="J2565" s="814" t="s">
        <v>2280</v>
      </c>
      <c r="K2565" s="814" t="s">
        <v>3978</v>
      </c>
      <c r="L2565" s="817">
        <v>29.39</v>
      </c>
      <c r="M2565" s="817">
        <v>29.39</v>
      </c>
      <c r="N2565" s="814">
        <v>1</v>
      </c>
      <c r="O2565" s="818">
        <v>0.5</v>
      </c>
      <c r="P2565" s="817">
        <v>29.39</v>
      </c>
      <c r="Q2565" s="819">
        <v>1</v>
      </c>
      <c r="R2565" s="814">
        <v>1</v>
      </c>
      <c r="S2565" s="819">
        <v>1</v>
      </c>
      <c r="T2565" s="818">
        <v>0.5</v>
      </c>
      <c r="U2565" s="820">
        <v>1</v>
      </c>
    </row>
    <row r="2566" spans="1:21" ht="14.45" customHeight="1" x14ac:dyDescent="0.2">
      <c r="A2566" s="813">
        <v>12</v>
      </c>
      <c r="B2566" s="814" t="s">
        <v>1740</v>
      </c>
      <c r="C2566" s="814" t="s">
        <v>1750</v>
      </c>
      <c r="D2566" s="815" t="s">
        <v>4048</v>
      </c>
      <c r="E2566" s="816" t="s">
        <v>1781</v>
      </c>
      <c r="F2566" s="814" t="s">
        <v>1741</v>
      </c>
      <c r="G2566" s="814" t="s">
        <v>1822</v>
      </c>
      <c r="H2566" s="814" t="s">
        <v>647</v>
      </c>
      <c r="I2566" s="814" t="s">
        <v>1888</v>
      </c>
      <c r="J2566" s="814" t="s">
        <v>1602</v>
      </c>
      <c r="K2566" s="814" t="s">
        <v>1885</v>
      </c>
      <c r="L2566" s="817">
        <v>84.21</v>
      </c>
      <c r="M2566" s="817">
        <v>336.84</v>
      </c>
      <c r="N2566" s="814">
        <v>4</v>
      </c>
      <c r="O2566" s="818">
        <v>2</v>
      </c>
      <c r="P2566" s="817"/>
      <c r="Q2566" s="819">
        <v>0</v>
      </c>
      <c r="R2566" s="814"/>
      <c r="S2566" s="819">
        <v>0</v>
      </c>
      <c r="T2566" s="818"/>
      <c r="U2566" s="820">
        <v>0</v>
      </c>
    </row>
    <row r="2567" spans="1:21" ht="14.45" customHeight="1" x14ac:dyDescent="0.2">
      <c r="A2567" s="813">
        <v>12</v>
      </c>
      <c r="B2567" s="814" t="s">
        <v>1740</v>
      </c>
      <c r="C2567" s="814" t="s">
        <v>1750</v>
      </c>
      <c r="D2567" s="815" t="s">
        <v>4048</v>
      </c>
      <c r="E2567" s="816" t="s">
        <v>1781</v>
      </c>
      <c r="F2567" s="814" t="s">
        <v>1741</v>
      </c>
      <c r="G2567" s="814" t="s">
        <v>1822</v>
      </c>
      <c r="H2567" s="814" t="s">
        <v>329</v>
      </c>
      <c r="I2567" s="814" t="s">
        <v>3979</v>
      </c>
      <c r="J2567" s="814" t="s">
        <v>1887</v>
      </c>
      <c r="K2567" s="814" t="s">
        <v>3980</v>
      </c>
      <c r="L2567" s="817">
        <v>42.1</v>
      </c>
      <c r="M2567" s="817">
        <v>84.2</v>
      </c>
      <c r="N2567" s="814">
        <v>2</v>
      </c>
      <c r="O2567" s="818">
        <v>1</v>
      </c>
      <c r="P2567" s="817"/>
      <c r="Q2567" s="819">
        <v>0</v>
      </c>
      <c r="R2567" s="814"/>
      <c r="S2567" s="819">
        <v>0</v>
      </c>
      <c r="T2567" s="818"/>
      <c r="U2567" s="820">
        <v>0</v>
      </c>
    </row>
    <row r="2568" spans="1:21" ht="14.45" customHeight="1" x14ac:dyDescent="0.2">
      <c r="A2568" s="813">
        <v>12</v>
      </c>
      <c r="B2568" s="814" t="s">
        <v>1740</v>
      </c>
      <c r="C2568" s="814" t="s">
        <v>1750</v>
      </c>
      <c r="D2568" s="815" t="s">
        <v>4048</v>
      </c>
      <c r="E2568" s="816" t="s">
        <v>1781</v>
      </c>
      <c r="F2568" s="814" t="s">
        <v>1741</v>
      </c>
      <c r="G2568" s="814" t="s">
        <v>1891</v>
      </c>
      <c r="H2568" s="814" t="s">
        <v>329</v>
      </c>
      <c r="I2568" s="814" t="s">
        <v>1894</v>
      </c>
      <c r="J2568" s="814" t="s">
        <v>1893</v>
      </c>
      <c r="K2568" s="814" t="s">
        <v>1885</v>
      </c>
      <c r="L2568" s="817">
        <v>39.17</v>
      </c>
      <c r="M2568" s="817">
        <v>195.85000000000002</v>
      </c>
      <c r="N2568" s="814">
        <v>5</v>
      </c>
      <c r="O2568" s="818">
        <v>3</v>
      </c>
      <c r="P2568" s="817">
        <v>117.51</v>
      </c>
      <c r="Q2568" s="819">
        <v>0.6</v>
      </c>
      <c r="R2568" s="814">
        <v>3</v>
      </c>
      <c r="S2568" s="819">
        <v>0.6</v>
      </c>
      <c r="T2568" s="818">
        <v>2</v>
      </c>
      <c r="U2568" s="820">
        <v>0.66666666666666663</v>
      </c>
    </row>
    <row r="2569" spans="1:21" ht="14.45" customHeight="1" x14ac:dyDescent="0.2">
      <c r="A2569" s="813">
        <v>12</v>
      </c>
      <c r="B2569" s="814" t="s">
        <v>1740</v>
      </c>
      <c r="C2569" s="814" t="s">
        <v>1750</v>
      </c>
      <c r="D2569" s="815" t="s">
        <v>4048</v>
      </c>
      <c r="E2569" s="816" t="s">
        <v>1781</v>
      </c>
      <c r="F2569" s="814" t="s">
        <v>1741</v>
      </c>
      <c r="G2569" s="814" t="s">
        <v>2431</v>
      </c>
      <c r="H2569" s="814" t="s">
        <v>329</v>
      </c>
      <c r="I2569" s="814" t="s">
        <v>3981</v>
      </c>
      <c r="J2569" s="814" t="s">
        <v>1694</v>
      </c>
      <c r="K2569" s="814" t="s">
        <v>732</v>
      </c>
      <c r="L2569" s="817">
        <v>132</v>
      </c>
      <c r="M2569" s="817">
        <v>132</v>
      </c>
      <c r="N2569" s="814">
        <v>1</v>
      </c>
      <c r="O2569" s="818">
        <v>1</v>
      </c>
      <c r="P2569" s="817"/>
      <c r="Q2569" s="819">
        <v>0</v>
      </c>
      <c r="R2569" s="814"/>
      <c r="S2569" s="819">
        <v>0</v>
      </c>
      <c r="T2569" s="818"/>
      <c r="U2569" s="820">
        <v>0</v>
      </c>
    </row>
    <row r="2570" spans="1:21" ht="14.45" customHeight="1" x14ac:dyDescent="0.2">
      <c r="A2570" s="813">
        <v>12</v>
      </c>
      <c r="B2570" s="814" t="s">
        <v>1740</v>
      </c>
      <c r="C2570" s="814" t="s">
        <v>1750</v>
      </c>
      <c r="D2570" s="815" t="s">
        <v>4048</v>
      </c>
      <c r="E2570" s="816" t="s">
        <v>1781</v>
      </c>
      <c r="F2570" s="814" t="s">
        <v>1741</v>
      </c>
      <c r="G2570" s="814" t="s">
        <v>2431</v>
      </c>
      <c r="H2570" s="814" t="s">
        <v>329</v>
      </c>
      <c r="I2570" s="814" t="s">
        <v>3923</v>
      </c>
      <c r="J2570" s="814" t="s">
        <v>1694</v>
      </c>
      <c r="K2570" s="814" t="s">
        <v>3924</v>
      </c>
      <c r="L2570" s="817">
        <v>264</v>
      </c>
      <c r="M2570" s="817">
        <v>2376</v>
      </c>
      <c r="N2570" s="814">
        <v>9</v>
      </c>
      <c r="O2570" s="818">
        <v>5.5</v>
      </c>
      <c r="P2570" s="817">
        <v>1056</v>
      </c>
      <c r="Q2570" s="819">
        <v>0.44444444444444442</v>
      </c>
      <c r="R2570" s="814">
        <v>4</v>
      </c>
      <c r="S2570" s="819">
        <v>0.44444444444444442</v>
      </c>
      <c r="T2570" s="818">
        <v>3</v>
      </c>
      <c r="U2570" s="820">
        <v>0.54545454545454541</v>
      </c>
    </row>
    <row r="2571" spans="1:21" ht="14.45" customHeight="1" x14ac:dyDescent="0.2">
      <c r="A2571" s="813">
        <v>12</v>
      </c>
      <c r="B2571" s="814" t="s">
        <v>1740</v>
      </c>
      <c r="C2571" s="814" t="s">
        <v>1750</v>
      </c>
      <c r="D2571" s="815" t="s">
        <v>4048</v>
      </c>
      <c r="E2571" s="816" t="s">
        <v>1781</v>
      </c>
      <c r="F2571" s="814" t="s">
        <v>1741</v>
      </c>
      <c r="G2571" s="814" t="s">
        <v>2431</v>
      </c>
      <c r="H2571" s="814" t="s">
        <v>647</v>
      </c>
      <c r="I2571" s="814" t="s">
        <v>3982</v>
      </c>
      <c r="J2571" s="814" t="s">
        <v>1694</v>
      </c>
      <c r="K2571" s="814" t="s">
        <v>3924</v>
      </c>
      <c r="L2571" s="817">
        <v>264</v>
      </c>
      <c r="M2571" s="817">
        <v>264</v>
      </c>
      <c r="N2571" s="814">
        <v>1</v>
      </c>
      <c r="O2571" s="818">
        <v>0.5</v>
      </c>
      <c r="P2571" s="817">
        <v>264</v>
      </c>
      <c r="Q2571" s="819">
        <v>1</v>
      </c>
      <c r="R2571" s="814">
        <v>1</v>
      </c>
      <c r="S2571" s="819">
        <v>1</v>
      </c>
      <c r="T2571" s="818">
        <v>0.5</v>
      </c>
      <c r="U2571" s="820">
        <v>1</v>
      </c>
    </row>
    <row r="2572" spans="1:21" ht="14.45" customHeight="1" x14ac:dyDescent="0.2">
      <c r="A2572" s="813">
        <v>12</v>
      </c>
      <c r="B2572" s="814" t="s">
        <v>1740</v>
      </c>
      <c r="C2572" s="814" t="s">
        <v>1750</v>
      </c>
      <c r="D2572" s="815" t="s">
        <v>4048</v>
      </c>
      <c r="E2572" s="816" t="s">
        <v>1781</v>
      </c>
      <c r="F2572" s="814" t="s">
        <v>1741</v>
      </c>
      <c r="G2572" s="814" t="s">
        <v>1900</v>
      </c>
      <c r="H2572" s="814" t="s">
        <v>329</v>
      </c>
      <c r="I2572" s="814" t="s">
        <v>1901</v>
      </c>
      <c r="J2572" s="814" t="s">
        <v>1902</v>
      </c>
      <c r="K2572" s="814" t="s">
        <v>1903</v>
      </c>
      <c r="L2572" s="817">
        <v>672.43</v>
      </c>
      <c r="M2572" s="817">
        <v>28914.490000000005</v>
      </c>
      <c r="N2572" s="814">
        <v>43</v>
      </c>
      <c r="O2572" s="818">
        <v>11.5</v>
      </c>
      <c r="P2572" s="817">
        <v>8741.59</v>
      </c>
      <c r="Q2572" s="819">
        <v>0.30232558139534876</v>
      </c>
      <c r="R2572" s="814">
        <v>13</v>
      </c>
      <c r="S2572" s="819">
        <v>0.30232558139534882</v>
      </c>
      <c r="T2572" s="818">
        <v>3</v>
      </c>
      <c r="U2572" s="820">
        <v>0.2608695652173913</v>
      </c>
    </row>
    <row r="2573" spans="1:21" ht="14.45" customHeight="1" x14ac:dyDescent="0.2">
      <c r="A2573" s="813">
        <v>12</v>
      </c>
      <c r="B2573" s="814" t="s">
        <v>1740</v>
      </c>
      <c r="C2573" s="814" t="s">
        <v>1750</v>
      </c>
      <c r="D2573" s="815" t="s">
        <v>4048</v>
      </c>
      <c r="E2573" s="816" t="s">
        <v>1781</v>
      </c>
      <c r="F2573" s="814" t="s">
        <v>1741</v>
      </c>
      <c r="G2573" s="814" t="s">
        <v>1900</v>
      </c>
      <c r="H2573" s="814" t="s">
        <v>329</v>
      </c>
      <c r="I2573" s="814" t="s">
        <v>1904</v>
      </c>
      <c r="J2573" s="814" t="s">
        <v>1902</v>
      </c>
      <c r="K2573" s="814" t="s">
        <v>1905</v>
      </c>
      <c r="L2573" s="817">
        <v>1047.94</v>
      </c>
      <c r="M2573" s="817">
        <v>613044.90000000095</v>
      </c>
      <c r="N2573" s="814">
        <v>585</v>
      </c>
      <c r="O2573" s="818">
        <v>122</v>
      </c>
      <c r="P2573" s="817">
        <v>234738.56000000035</v>
      </c>
      <c r="Q2573" s="819">
        <v>0.38290598290598288</v>
      </c>
      <c r="R2573" s="814">
        <v>224</v>
      </c>
      <c r="S2573" s="819">
        <v>0.38290598290598293</v>
      </c>
      <c r="T2573" s="818">
        <v>46</v>
      </c>
      <c r="U2573" s="820">
        <v>0.37704918032786883</v>
      </c>
    </row>
    <row r="2574" spans="1:21" ht="14.45" customHeight="1" x14ac:dyDescent="0.2">
      <c r="A2574" s="813">
        <v>12</v>
      </c>
      <c r="B2574" s="814" t="s">
        <v>1740</v>
      </c>
      <c r="C2574" s="814" t="s">
        <v>1750</v>
      </c>
      <c r="D2574" s="815" t="s">
        <v>4048</v>
      </c>
      <c r="E2574" s="816" t="s">
        <v>1781</v>
      </c>
      <c r="F2574" s="814" t="s">
        <v>1741</v>
      </c>
      <c r="G2574" s="814" t="s">
        <v>2435</v>
      </c>
      <c r="H2574" s="814" t="s">
        <v>329</v>
      </c>
      <c r="I2574" s="814" t="s">
        <v>3925</v>
      </c>
      <c r="J2574" s="814" t="s">
        <v>765</v>
      </c>
      <c r="K2574" s="814" t="s">
        <v>1567</v>
      </c>
      <c r="L2574" s="817">
        <v>46.81</v>
      </c>
      <c r="M2574" s="817">
        <v>46.81</v>
      </c>
      <c r="N2574" s="814">
        <v>1</v>
      </c>
      <c r="O2574" s="818">
        <v>1</v>
      </c>
      <c r="P2574" s="817">
        <v>46.81</v>
      </c>
      <c r="Q2574" s="819">
        <v>1</v>
      </c>
      <c r="R2574" s="814">
        <v>1</v>
      </c>
      <c r="S2574" s="819">
        <v>1</v>
      </c>
      <c r="T2574" s="818">
        <v>1</v>
      </c>
      <c r="U2574" s="820">
        <v>1</v>
      </c>
    </row>
    <row r="2575" spans="1:21" ht="14.45" customHeight="1" x14ac:dyDescent="0.2">
      <c r="A2575" s="813">
        <v>12</v>
      </c>
      <c r="B2575" s="814" t="s">
        <v>1740</v>
      </c>
      <c r="C2575" s="814" t="s">
        <v>1750</v>
      </c>
      <c r="D2575" s="815" t="s">
        <v>4048</v>
      </c>
      <c r="E2575" s="816" t="s">
        <v>1781</v>
      </c>
      <c r="F2575" s="814" t="s">
        <v>1741</v>
      </c>
      <c r="G2575" s="814" t="s">
        <v>1917</v>
      </c>
      <c r="H2575" s="814" t="s">
        <v>329</v>
      </c>
      <c r="I2575" s="814" t="s">
        <v>3447</v>
      </c>
      <c r="J2575" s="814" t="s">
        <v>758</v>
      </c>
      <c r="K2575" s="814" t="s">
        <v>2671</v>
      </c>
      <c r="L2575" s="817">
        <v>182.22</v>
      </c>
      <c r="M2575" s="817">
        <v>364.44</v>
      </c>
      <c r="N2575" s="814">
        <v>2</v>
      </c>
      <c r="O2575" s="818">
        <v>2</v>
      </c>
      <c r="P2575" s="817">
        <v>182.22</v>
      </c>
      <c r="Q2575" s="819">
        <v>0.5</v>
      </c>
      <c r="R2575" s="814">
        <v>1</v>
      </c>
      <c r="S2575" s="819">
        <v>0.5</v>
      </c>
      <c r="T2575" s="818">
        <v>1</v>
      </c>
      <c r="U2575" s="820">
        <v>0.5</v>
      </c>
    </row>
    <row r="2576" spans="1:21" ht="14.45" customHeight="1" x14ac:dyDescent="0.2">
      <c r="A2576" s="813">
        <v>12</v>
      </c>
      <c r="B2576" s="814" t="s">
        <v>1740</v>
      </c>
      <c r="C2576" s="814" t="s">
        <v>1750</v>
      </c>
      <c r="D2576" s="815" t="s">
        <v>4048</v>
      </c>
      <c r="E2576" s="816" t="s">
        <v>1781</v>
      </c>
      <c r="F2576" s="814" t="s">
        <v>1741</v>
      </c>
      <c r="G2576" s="814" t="s">
        <v>1917</v>
      </c>
      <c r="H2576" s="814" t="s">
        <v>329</v>
      </c>
      <c r="I2576" s="814" t="s">
        <v>3983</v>
      </c>
      <c r="J2576" s="814" t="s">
        <v>758</v>
      </c>
      <c r="K2576" s="814" t="s">
        <v>2671</v>
      </c>
      <c r="L2576" s="817">
        <v>182.22</v>
      </c>
      <c r="M2576" s="817">
        <v>364.44</v>
      </c>
      <c r="N2576" s="814">
        <v>2</v>
      </c>
      <c r="O2576" s="818">
        <v>2</v>
      </c>
      <c r="P2576" s="817">
        <v>182.22</v>
      </c>
      <c r="Q2576" s="819">
        <v>0.5</v>
      </c>
      <c r="R2576" s="814">
        <v>1</v>
      </c>
      <c r="S2576" s="819">
        <v>0.5</v>
      </c>
      <c r="T2576" s="818">
        <v>1</v>
      </c>
      <c r="U2576" s="820">
        <v>0.5</v>
      </c>
    </row>
    <row r="2577" spans="1:21" ht="14.45" customHeight="1" x14ac:dyDescent="0.2">
      <c r="A2577" s="813">
        <v>12</v>
      </c>
      <c r="B2577" s="814" t="s">
        <v>1740</v>
      </c>
      <c r="C2577" s="814" t="s">
        <v>1750</v>
      </c>
      <c r="D2577" s="815" t="s">
        <v>4048</v>
      </c>
      <c r="E2577" s="816" t="s">
        <v>1781</v>
      </c>
      <c r="F2577" s="814" t="s">
        <v>1741</v>
      </c>
      <c r="G2577" s="814" t="s">
        <v>1917</v>
      </c>
      <c r="H2577" s="814" t="s">
        <v>329</v>
      </c>
      <c r="I2577" s="814" t="s">
        <v>1918</v>
      </c>
      <c r="J2577" s="814" t="s">
        <v>758</v>
      </c>
      <c r="K2577" s="814" t="s">
        <v>1919</v>
      </c>
      <c r="L2577" s="817">
        <v>273.33</v>
      </c>
      <c r="M2577" s="817">
        <v>819.99</v>
      </c>
      <c r="N2577" s="814">
        <v>3</v>
      </c>
      <c r="O2577" s="818">
        <v>2.5</v>
      </c>
      <c r="P2577" s="817">
        <v>546.66</v>
      </c>
      <c r="Q2577" s="819">
        <v>0.66666666666666663</v>
      </c>
      <c r="R2577" s="814">
        <v>2</v>
      </c>
      <c r="S2577" s="819">
        <v>0.66666666666666663</v>
      </c>
      <c r="T2577" s="818">
        <v>1.5</v>
      </c>
      <c r="U2577" s="820">
        <v>0.6</v>
      </c>
    </row>
    <row r="2578" spans="1:21" ht="14.45" customHeight="1" x14ac:dyDescent="0.2">
      <c r="A2578" s="813">
        <v>12</v>
      </c>
      <c r="B2578" s="814" t="s">
        <v>1740</v>
      </c>
      <c r="C2578" s="814" t="s">
        <v>1750</v>
      </c>
      <c r="D2578" s="815" t="s">
        <v>4048</v>
      </c>
      <c r="E2578" s="816" t="s">
        <v>1781</v>
      </c>
      <c r="F2578" s="814" t="s">
        <v>1741</v>
      </c>
      <c r="G2578" s="814" t="s">
        <v>1917</v>
      </c>
      <c r="H2578" s="814" t="s">
        <v>329</v>
      </c>
      <c r="I2578" s="814" t="s">
        <v>3984</v>
      </c>
      <c r="J2578" s="814" t="s">
        <v>758</v>
      </c>
      <c r="K2578" s="814" t="s">
        <v>2671</v>
      </c>
      <c r="L2578" s="817">
        <v>182.22</v>
      </c>
      <c r="M2578" s="817">
        <v>182.22</v>
      </c>
      <c r="N2578" s="814">
        <v>1</v>
      </c>
      <c r="O2578" s="818">
        <v>1</v>
      </c>
      <c r="P2578" s="817"/>
      <c r="Q2578" s="819">
        <v>0</v>
      </c>
      <c r="R2578" s="814"/>
      <c r="S2578" s="819">
        <v>0</v>
      </c>
      <c r="T2578" s="818"/>
      <c r="U2578" s="820">
        <v>0</v>
      </c>
    </row>
    <row r="2579" spans="1:21" ht="14.45" customHeight="1" x14ac:dyDescent="0.2">
      <c r="A2579" s="813">
        <v>12</v>
      </c>
      <c r="B2579" s="814" t="s">
        <v>1740</v>
      </c>
      <c r="C2579" s="814" t="s">
        <v>1750</v>
      </c>
      <c r="D2579" s="815" t="s">
        <v>4048</v>
      </c>
      <c r="E2579" s="816" t="s">
        <v>1781</v>
      </c>
      <c r="F2579" s="814" t="s">
        <v>1741</v>
      </c>
      <c r="G2579" s="814" t="s">
        <v>3985</v>
      </c>
      <c r="H2579" s="814" t="s">
        <v>329</v>
      </c>
      <c r="I2579" s="814" t="s">
        <v>3986</v>
      </c>
      <c r="J2579" s="814" t="s">
        <v>3987</v>
      </c>
      <c r="K2579" s="814" t="s">
        <v>3988</v>
      </c>
      <c r="L2579" s="817">
        <v>29.13</v>
      </c>
      <c r="M2579" s="817">
        <v>29.13</v>
      </c>
      <c r="N2579" s="814">
        <v>1</v>
      </c>
      <c r="O2579" s="818">
        <v>0.5</v>
      </c>
      <c r="P2579" s="817">
        <v>29.13</v>
      </c>
      <c r="Q2579" s="819">
        <v>1</v>
      </c>
      <c r="R2579" s="814">
        <v>1</v>
      </c>
      <c r="S2579" s="819">
        <v>1</v>
      </c>
      <c r="T2579" s="818">
        <v>0.5</v>
      </c>
      <c r="U2579" s="820">
        <v>1</v>
      </c>
    </row>
    <row r="2580" spans="1:21" ht="14.45" customHeight="1" x14ac:dyDescent="0.2">
      <c r="A2580" s="813">
        <v>12</v>
      </c>
      <c r="B2580" s="814" t="s">
        <v>1740</v>
      </c>
      <c r="C2580" s="814" t="s">
        <v>1750</v>
      </c>
      <c r="D2580" s="815" t="s">
        <v>4048</v>
      </c>
      <c r="E2580" s="816" t="s">
        <v>1781</v>
      </c>
      <c r="F2580" s="814" t="s">
        <v>1741</v>
      </c>
      <c r="G2580" s="814" t="s">
        <v>1927</v>
      </c>
      <c r="H2580" s="814" t="s">
        <v>329</v>
      </c>
      <c r="I2580" s="814" t="s">
        <v>2292</v>
      </c>
      <c r="J2580" s="814" t="s">
        <v>2293</v>
      </c>
      <c r="K2580" s="814" t="s">
        <v>2294</v>
      </c>
      <c r="L2580" s="817">
        <v>46.75</v>
      </c>
      <c r="M2580" s="817">
        <v>140.25</v>
      </c>
      <c r="N2580" s="814">
        <v>3</v>
      </c>
      <c r="O2580" s="818">
        <v>1.5</v>
      </c>
      <c r="P2580" s="817">
        <v>93.5</v>
      </c>
      <c r="Q2580" s="819">
        <v>0.66666666666666663</v>
      </c>
      <c r="R2580" s="814">
        <v>2</v>
      </c>
      <c r="S2580" s="819">
        <v>0.66666666666666663</v>
      </c>
      <c r="T2580" s="818">
        <v>0.5</v>
      </c>
      <c r="U2580" s="820">
        <v>0.33333333333333331</v>
      </c>
    </row>
    <row r="2581" spans="1:21" ht="14.45" customHeight="1" x14ac:dyDescent="0.2">
      <c r="A2581" s="813">
        <v>12</v>
      </c>
      <c r="B2581" s="814" t="s">
        <v>1740</v>
      </c>
      <c r="C2581" s="814" t="s">
        <v>1750</v>
      </c>
      <c r="D2581" s="815" t="s">
        <v>4048</v>
      </c>
      <c r="E2581" s="816" t="s">
        <v>1781</v>
      </c>
      <c r="F2581" s="814" t="s">
        <v>1741</v>
      </c>
      <c r="G2581" s="814" t="s">
        <v>1935</v>
      </c>
      <c r="H2581" s="814" t="s">
        <v>329</v>
      </c>
      <c r="I2581" s="814" t="s">
        <v>1936</v>
      </c>
      <c r="J2581" s="814" t="s">
        <v>1937</v>
      </c>
      <c r="K2581" s="814" t="s">
        <v>1938</v>
      </c>
      <c r="L2581" s="817">
        <v>1740.47</v>
      </c>
      <c r="M2581" s="817">
        <v>22626.11</v>
      </c>
      <c r="N2581" s="814">
        <v>13</v>
      </c>
      <c r="O2581" s="818">
        <v>9</v>
      </c>
      <c r="P2581" s="817">
        <v>8702.35</v>
      </c>
      <c r="Q2581" s="819">
        <v>0.38461538461538464</v>
      </c>
      <c r="R2581" s="814">
        <v>5</v>
      </c>
      <c r="S2581" s="819">
        <v>0.38461538461538464</v>
      </c>
      <c r="T2581" s="818">
        <v>3</v>
      </c>
      <c r="U2581" s="820">
        <v>0.33333333333333331</v>
      </c>
    </row>
    <row r="2582" spans="1:21" ht="14.45" customHeight="1" x14ac:dyDescent="0.2">
      <c r="A2582" s="813">
        <v>12</v>
      </c>
      <c r="B2582" s="814" t="s">
        <v>1740</v>
      </c>
      <c r="C2582" s="814" t="s">
        <v>1750</v>
      </c>
      <c r="D2582" s="815" t="s">
        <v>4048</v>
      </c>
      <c r="E2582" s="816" t="s">
        <v>1781</v>
      </c>
      <c r="F2582" s="814" t="s">
        <v>1741</v>
      </c>
      <c r="G2582" s="814" t="s">
        <v>1935</v>
      </c>
      <c r="H2582" s="814" t="s">
        <v>329</v>
      </c>
      <c r="I2582" s="814" t="s">
        <v>1939</v>
      </c>
      <c r="J2582" s="814" t="s">
        <v>1937</v>
      </c>
      <c r="K2582" s="814" t="s">
        <v>1940</v>
      </c>
      <c r="L2582" s="817">
        <v>870.24</v>
      </c>
      <c r="M2582" s="817">
        <v>2610.7200000000003</v>
      </c>
      <c r="N2582" s="814">
        <v>3</v>
      </c>
      <c r="O2582" s="818">
        <v>1.5</v>
      </c>
      <c r="P2582" s="817">
        <v>1740.48</v>
      </c>
      <c r="Q2582" s="819">
        <v>0.66666666666666663</v>
      </c>
      <c r="R2582" s="814">
        <v>2</v>
      </c>
      <c r="S2582" s="819">
        <v>0.66666666666666663</v>
      </c>
      <c r="T2582" s="818">
        <v>1</v>
      </c>
      <c r="U2582" s="820">
        <v>0.66666666666666663</v>
      </c>
    </row>
    <row r="2583" spans="1:21" ht="14.45" customHeight="1" x14ac:dyDescent="0.2">
      <c r="A2583" s="813">
        <v>12</v>
      </c>
      <c r="B2583" s="814" t="s">
        <v>1740</v>
      </c>
      <c r="C2583" s="814" t="s">
        <v>1750</v>
      </c>
      <c r="D2583" s="815" t="s">
        <v>4048</v>
      </c>
      <c r="E2583" s="816" t="s">
        <v>1781</v>
      </c>
      <c r="F2583" s="814" t="s">
        <v>1741</v>
      </c>
      <c r="G2583" s="814" t="s">
        <v>3926</v>
      </c>
      <c r="H2583" s="814" t="s">
        <v>329</v>
      </c>
      <c r="I2583" s="814" t="s">
        <v>3927</v>
      </c>
      <c r="J2583" s="814" t="s">
        <v>3928</v>
      </c>
      <c r="K2583" s="814" t="s">
        <v>3929</v>
      </c>
      <c r="L2583" s="817">
        <v>121.07</v>
      </c>
      <c r="M2583" s="817">
        <v>121.07</v>
      </c>
      <c r="N2583" s="814">
        <v>1</v>
      </c>
      <c r="O2583" s="818">
        <v>1</v>
      </c>
      <c r="P2583" s="817">
        <v>121.07</v>
      </c>
      <c r="Q2583" s="819">
        <v>1</v>
      </c>
      <c r="R2583" s="814">
        <v>1</v>
      </c>
      <c r="S2583" s="819">
        <v>1</v>
      </c>
      <c r="T2583" s="818">
        <v>1</v>
      </c>
      <c r="U2583" s="820">
        <v>1</v>
      </c>
    </row>
    <row r="2584" spans="1:21" ht="14.45" customHeight="1" x14ac:dyDescent="0.2">
      <c r="A2584" s="813">
        <v>12</v>
      </c>
      <c r="B2584" s="814" t="s">
        <v>1740</v>
      </c>
      <c r="C2584" s="814" t="s">
        <v>1750</v>
      </c>
      <c r="D2584" s="815" t="s">
        <v>4048</v>
      </c>
      <c r="E2584" s="816" t="s">
        <v>1781</v>
      </c>
      <c r="F2584" s="814" t="s">
        <v>1741</v>
      </c>
      <c r="G2584" s="814" t="s">
        <v>3905</v>
      </c>
      <c r="H2584" s="814" t="s">
        <v>329</v>
      </c>
      <c r="I2584" s="814" t="s">
        <v>3906</v>
      </c>
      <c r="J2584" s="814" t="s">
        <v>3907</v>
      </c>
      <c r="K2584" s="814" t="s">
        <v>3908</v>
      </c>
      <c r="L2584" s="817">
        <v>0</v>
      </c>
      <c r="M2584" s="817">
        <v>0</v>
      </c>
      <c r="N2584" s="814">
        <v>1</v>
      </c>
      <c r="O2584" s="818">
        <v>1</v>
      </c>
      <c r="P2584" s="817"/>
      <c r="Q2584" s="819"/>
      <c r="R2584" s="814"/>
      <c r="S2584" s="819">
        <v>0</v>
      </c>
      <c r="T2584" s="818"/>
      <c r="U2584" s="820">
        <v>0</v>
      </c>
    </row>
    <row r="2585" spans="1:21" ht="14.45" customHeight="1" x14ac:dyDescent="0.2">
      <c r="A2585" s="813">
        <v>12</v>
      </c>
      <c r="B2585" s="814" t="s">
        <v>1740</v>
      </c>
      <c r="C2585" s="814" t="s">
        <v>1750</v>
      </c>
      <c r="D2585" s="815" t="s">
        <v>4048</v>
      </c>
      <c r="E2585" s="816" t="s">
        <v>1781</v>
      </c>
      <c r="F2585" s="814" t="s">
        <v>1741</v>
      </c>
      <c r="G2585" s="814" t="s">
        <v>3332</v>
      </c>
      <c r="H2585" s="814" t="s">
        <v>329</v>
      </c>
      <c r="I2585" s="814" t="s">
        <v>3333</v>
      </c>
      <c r="J2585" s="814" t="s">
        <v>985</v>
      </c>
      <c r="K2585" s="814" t="s">
        <v>3334</v>
      </c>
      <c r="L2585" s="817">
        <v>50.64</v>
      </c>
      <c r="M2585" s="817">
        <v>50.64</v>
      </c>
      <c r="N2585" s="814">
        <v>1</v>
      </c>
      <c r="O2585" s="818">
        <v>1</v>
      </c>
      <c r="P2585" s="817">
        <v>50.64</v>
      </c>
      <c r="Q2585" s="819">
        <v>1</v>
      </c>
      <c r="R2585" s="814">
        <v>1</v>
      </c>
      <c r="S2585" s="819">
        <v>1</v>
      </c>
      <c r="T2585" s="818">
        <v>1</v>
      </c>
      <c r="U2585" s="820">
        <v>1</v>
      </c>
    </row>
    <row r="2586" spans="1:21" ht="14.45" customHeight="1" x14ac:dyDescent="0.2">
      <c r="A2586" s="813">
        <v>12</v>
      </c>
      <c r="B2586" s="814" t="s">
        <v>1740</v>
      </c>
      <c r="C2586" s="814" t="s">
        <v>1750</v>
      </c>
      <c r="D2586" s="815" t="s">
        <v>4048</v>
      </c>
      <c r="E2586" s="816" t="s">
        <v>1781</v>
      </c>
      <c r="F2586" s="814" t="s">
        <v>1741</v>
      </c>
      <c r="G2586" s="814" t="s">
        <v>2465</v>
      </c>
      <c r="H2586" s="814" t="s">
        <v>329</v>
      </c>
      <c r="I2586" s="814" t="s">
        <v>2466</v>
      </c>
      <c r="J2586" s="814" t="s">
        <v>2467</v>
      </c>
      <c r="K2586" s="814" t="s">
        <v>2468</v>
      </c>
      <c r="L2586" s="817">
        <v>38.47</v>
      </c>
      <c r="M2586" s="817">
        <v>38.47</v>
      </c>
      <c r="N2586" s="814">
        <v>1</v>
      </c>
      <c r="O2586" s="818">
        <v>1</v>
      </c>
      <c r="P2586" s="817">
        <v>38.47</v>
      </c>
      <c r="Q2586" s="819">
        <v>1</v>
      </c>
      <c r="R2586" s="814">
        <v>1</v>
      </c>
      <c r="S2586" s="819">
        <v>1</v>
      </c>
      <c r="T2586" s="818">
        <v>1</v>
      </c>
      <c r="U2586" s="820">
        <v>1</v>
      </c>
    </row>
    <row r="2587" spans="1:21" ht="14.45" customHeight="1" x14ac:dyDescent="0.2">
      <c r="A2587" s="813">
        <v>12</v>
      </c>
      <c r="B2587" s="814" t="s">
        <v>1740</v>
      </c>
      <c r="C2587" s="814" t="s">
        <v>1750</v>
      </c>
      <c r="D2587" s="815" t="s">
        <v>4048</v>
      </c>
      <c r="E2587" s="816" t="s">
        <v>1781</v>
      </c>
      <c r="F2587" s="814" t="s">
        <v>1741</v>
      </c>
      <c r="G2587" s="814" t="s">
        <v>1840</v>
      </c>
      <c r="H2587" s="814" t="s">
        <v>329</v>
      </c>
      <c r="I2587" s="814" t="s">
        <v>1953</v>
      </c>
      <c r="J2587" s="814" t="s">
        <v>1842</v>
      </c>
      <c r="K2587" s="814" t="s">
        <v>1954</v>
      </c>
      <c r="L2587" s="817">
        <v>45.89</v>
      </c>
      <c r="M2587" s="817">
        <v>91.78</v>
      </c>
      <c r="N2587" s="814">
        <v>2</v>
      </c>
      <c r="O2587" s="818">
        <v>1</v>
      </c>
      <c r="P2587" s="817">
        <v>91.78</v>
      </c>
      <c r="Q2587" s="819">
        <v>1</v>
      </c>
      <c r="R2587" s="814">
        <v>2</v>
      </c>
      <c r="S2587" s="819">
        <v>1</v>
      </c>
      <c r="T2587" s="818">
        <v>1</v>
      </c>
      <c r="U2587" s="820">
        <v>1</v>
      </c>
    </row>
    <row r="2588" spans="1:21" ht="14.45" customHeight="1" x14ac:dyDescent="0.2">
      <c r="A2588" s="813">
        <v>12</v>
      </c>
      <c r="B2588" s="814" t="s">
        <v>1740</v>
      </c>
      <c r="C2588" s="814" t="s">
        <v>1750</v>
      </c>
      <c r="D2588" s="815" t="s">
        <v>4048</v>
      </c>
      <c r="E2588" s="816" t="s">
        <v>1781</v>
      </c>
      <c r="F2588" s="814" t="s">
        <v>1741</v>
      </c>
      <c r="G2588" s="814" t="s">
        <v>2307</v>
      </c>
      <c r="H2588" s="814" t="s">
        <v>329</v>
      </c>
      <c r="I2588" s="814" t="s">
        <v>2308</v>
      </c>
      <c r="J2588" s="814" t="s">
        <v>1246</v>
      </c>
      <c r="K2588" s="814" t="s">
        <v>2309</v>
      </c>
      <c r="L2588" s="817">
        <v>42.14</v>
      </c>
      <c r="M2588" s="817">
        <v>589.95999999999992</v>
      </c>
      <c r="N2588" s="814">
        <v>14</v>
      </c>
      <c r="O2588" s="818">
        <v>12</v>
      </c>
      <c r="P2588" s="817">
        <v>337.11999999999995</v>
      </c>
      <c r="Q2588" s="819">
        <v>0.5714285714285714</v>
      </c>
      <c r="R2588" s="814">
        <v>8</v>
      </c>
      <c r="S2588" s="819">
        <v>0.5714285714285714</v>
      </c>
      <c r="T2588" s="818">
        <v>6.5</v>
      </c>
      <c r="U2588" s="820">
        <v>0.54166666666666663</v>
      </c>
    </row>
    <row r="2589" spans="1:21" ht="14.45" customHeight="1" x14ac:dyDescent="0.2">
      <c r="A2589" s="813">
        <v>12</v>
      </c>
      <c r="B2589" s="814" t="s">
        <v>1740</v>
      </c>
      <c r="C2589" s="814" t="s">
        <v>1750</v>
      </c>
      <c r="D2589" s="815" t="s">
        <v>4048</v>
      </c>
      <c r="E2589" s="816" t="s">
        <v>1781</v>
      </c>
      <c r="F2589" s="814" t="s">
        <v>1741</v>
      </c>
      <c r="G2589" s="814" t="s">
        <v>2307</v>
      </c>
      <c r="H2589" s="814" t="s">
        <v>329</v>
      </c>
      <c r="I2589" s="814" t="s">
        <v>3769</v>
      </c>
      <c r="J2589" s="814" t="s">
        <v>1246</v>
      </c>
      <c r="K2589" s="814" t="s">
        <v>3770</v>
      </c>
      <c r="L2589" s="817">
        <v>64.36</v>
      </c>
      <c r="M2589" s="817">
        <v>64.36</v>
      </c>
      <c r="N2589" s="814">
        <v>1</v>
      </c>
      <c r="O2589" s="818">
        <v>0.5</v>
      </c>
      <c r="P2589" s="817">
        <v>64.36</v>
      </c>
      <c r="Q2589" s="819">
        <v>1</v>
      </c>
      <c r="R2589" s="814">
        <v>1</v>
      </c>
      <c r="S2589" s="819">
        <v>1</v>
      </c>
      <c r="T2589" s="818">
        <v>0.5</v>
      </c>
      <c r="U2589" s="820">
        <v>1</v>
      </c>
    </row>
    <row r="2590" spans="1:21" ht="14.45" customHeight="1" x14ac:dyDescent="0.2">
      <c r="A2590" s="813">
        <v>12</v>
      </c>
      <c r="B2590" s="814" t="s">
        <v>1740</v>
      </c>
      <c r="C2590" s="814" t="s">
        <v>1750</v>
      </c>
      <c r="D2590" s="815" t="s">
        <v>4048</v>
      </c>
      <c r="E2590" s="816" t="s">
        <v>1781</v>
      </c>
      <c r="F2590" s="814" t="s">
        <v>1741</v>
      </c>
      <c r="G2590" s="814" t="s">
        <v>2310</v>
      </c>
      <c r="H2590" s="814" t="s">
        <v>329</v>
      </c>
      <c r="I2590" s="814" t="s">
        <v>2311</v>
      </c>
      <c r="J2590" s="814" t="s">
        <v>2312</v>
      </c>
      <c r="K2590" s="814" t="s">
        <v>2313</v>
      </c>
      <c r="L2590" s="817">
        <v>950.39</v>
      </c>
      <c r="M2590" s="817">
        <v>10454.290000000001</v>
      </c>
      <c r="N2590" s="814">
        <v>11</v>
      </c>
      <c r="O2590" s="818">
        <v>9</v>
      </c>
      <c r="P2590" s="817">
        <v>1900.78</v>
      </c>
      <c r="Q2590" s="819">
        <v>0.1818181818181818</v>
      </c>
      <c r="R2590" s="814">
        <v>2</v>
      </c>
      <c r="S2590" s="819">
        <v>0.18181818181818182</v>
      </c>
      <c r="T2590" s="818">
        <v>1.5</v>
      </c>
      <c r="U2590" s="820">
        <v>0.16666666666666666</v>
      </c>
    </row>
    <row r="2591" spans="1:21" ht="14.45" customHeight="1" x14ac:dyDescent="0.2">
      <c r="A2591" s="813">
        <v>12</v>
      </c>
      <c r="B2591" s="814" t="s">
        <v>1740</v>
      </c>
      <c r="C2591" s="814" t="s">
        <v>1750</v>
      </c>
      <c r="D2591" s="815" t="s">
        <v>4048</v>
      </c>
      <c r="E2591" s="816" t="s">
        <v>1781</v>
      </c>
      <c r="F2591" s="814" t="s">
        <v>1741</v>
      </c>
      <c r="G2591" s="814" t="s">
        <v>2310</v>
      </c>
      <c r="H2591" s="814" t="s">
        <v>329</v>
      </c>
      <c r="I2591" s="814" t="s">
        <v>3989</v>
      </c>
      <c r="J2591" s="814" t="s">
        <v>2312</v>
      </c>
      <c r="K2591" s="814" t="s">
        <v>3990</v>
      </c>
      <c r="L2591" s="817">
        <v>316.79000000000002</v>
      </c>
      <c r="M2591" s="817">
        <v>1583.9500000000003</v>
      </c>
      <c r="N2591" s="814">
        <v>5</v>
      </c>
      <c r="O2591" s="818">
        <v>3.5</v>
      </c>
      <c r="P2591" s="817">
        <v>633.58000000000004</v>
      </c>
      <c r="Q2591" s="819">
        <v>0.39999999999999997</v>
      </c>
      <c r="R2591" s="814">
        <v>2</v>
      </c>
      <c r="S2591" s="819">
        <v>0.4</v>
      </c>
      <c r="T2591" s="818">
        <v>1.5</v>
      </c>
      <c r="U2591" s="820">
        <v>0.42857142857142855</v>
      </c>
    </row>
    <row r="2592" spans="1:21" ht="14.45" customHeight="1" x14ac:dyDescent="0.2">
      <c r="A2592" s="813">
        <v>12</v>
      </c>
      <c r="B2592" s="814" t="s">
        <v>1740</v>
      </c>
      <c r="C2592" s="814" t="s">
        <v>1750</v>
      </c>
      <c r="D2592" s="815" t="s">
        <v>4048</v>
      </c>
      <c r="E2592" s="816" t="s">
        <v>1781</v>
      </c>
      <c r="F2592" s="814" t="s">
        <v>1741</v>
      </c>
      <c r="G2592" s="814" t="s">
        <v>2861</v>
      </c>
      <c r="H2592" s="814" t="s">
        <v>329</v>
      </c>
      <c r="I2592" s="814" t="s">
        <v>2862</v>
      </c>
      <c r="J2592" s="814" t="s">
        <v>2863</v>
      </c>
      <c r="K2592" s="814" t="s">
        <v>2864</v>
      </c>
      <c r="L2592" s="817">
        <v>0</v>
      </c>
      <c r="M2592" s="817">
        <v>0</v>
      </c>
      <c r="N2592" s="814">
        <v>1</v>
      </c>
      <c r="O2592" s="818">
        <v>0.5</v>
      </c>
      <c r="P2592" s="817">
        <v>0</v>
      </c>
      <c r="Q2592" s="819"/>
      <c r="R2592" s="814">
        <v>1</v>
      </c>
      <c r="S2592" s="819">
        <v>1</v>
      </c>
      <c r="T2592" s="818">
        <v>0.5</v>
      </c>
      <c r="U2592" s="820">
        <v>1</v>
      </c>
    </row>
    <row r="2593" spans="1:21" ht="14.45" customHeight="1" x14ac:dyDescent="0.2">
      <c r="A2593" s="813">
        <v>12</v>
      </c>
      <c r="B2593" s="814" t="s">
        <v>1740</v>
      </c>
      <c r="C2593" s="814" t="s">
        <v>1750</v>
      </c>
      <c r="D2593" s="815" t="s">
        <v>4048</v>
      </c>
      <c r="E2593" s="816" t="s">
        <v>1781</v>
      </c>
      <c r="F2593" s="814" t="s">
        <v>1741</v>
      </c>
      <c r="G2593" s="814" t="s">
        <v>2651</v>
      </c>
      <c r="H2593" s="814" t="s">
        <v>329</v>
      </c>
      <c r="I2593" s="814" t="s">
        <v>3991</v>
      </c>
      <c r="J2593" s="814" t="s">
        <v>3992</v>
      </c>
      <c r="K2593" s="814" t="s">
        <v>3993</v>
      </c>
      <c r="L2593" s="817">
        <v>0</v>
      </c>
      <c r="M2593" s="817">
        <v>0</v>
      </c>
      <c r="N2593" s="814">
        <v>1</v>
      </c>
      <c r="O2593" s="818">
        <v>1</v>
      </c>
      <c r="P2593" s="817">
        <v>0</v>
      </c>
      <c r="Q2593" s="819"/>
      <c r="R2593" s="814">
        <v>1</v>
      </c>
      <c r="S2593" s="819">
        <v>1</v>
      </c>
      <c r="T2593" s="818">
        <v>1</v>
      </c>
      <c r="U2593" s="820">
        <v>1</v>
      </c>
    </row>
    <row r="2594" spans="1:21" ht="14.45" customHeight="1" x14ac:dyDescent="0.2">
      <c r="A2594" s="813">
        <v>12</v>
      </c>
      <c r="B2594" s="814" t="s">
        <v>1740</v>
      </c>
      <c r="C2594" s="814" t="s">
        <v>1750</v>
      </c>
      <c r="D2594" s="815" t="s">
        <v>4048</v>
      </c>
      <c r="E2594" s="816" t="s">
        <v>1781</v>
      </c>
      <c r="F2594" s="814" t="s">
        <v>1741</v>
      </c>
      <c r="G2594" s="814" t="s">
        <v>3994</v>
      </c>
      <c r="H2594" s="814" t="s">
        <v>329</v>
      </c>
      <c r="I2594" s="814" t="s">
        <v>3995</v>
      </c>
      <c r="J2594" s="814" t="s">
        <v>3996</v>
      </c>
      <c r="K2594" s="814" t="s">
        <v>3997</v>
      </c>
      <c r="L2594" s="817">
        <v>63.47</v>
      </c>
      <c r="M2594" s="817">
        <v>63.47</v>
      </c>
      <c r="N2594" s="814">
        <v>1</v>
      </c>
      <c r="O2594" s="818">
        <v>1</v>
      </c>
      <c r="P2594" s="817">
        <v>63.47</v>
      </c>
      <c r="Q2594" s="819">
        <v>1</v>
      </c>
      <c r="R2594" s="814">
        <v>1</v>
      </c>
      <c r="S2594" s="819">
        <v>1</v>
      </c>
      <c r="T2594" s="818">
        <v>1</v>
      </c>
      <c r="U2594" s="820">
        <v>1</v>
      </c>
    </row>
    <row r="2595" spans="1:21" ht="14.45" customHeight="1" x14ac:dyDescent="0.2">
      <c r="A2595" s="813">
        <v>12</v>
      </c>
      <c r="B2595" s="814" t="s">
        <v>1740</v>
      </c>
      <c r="C2595" s="814" t="s">
        <v>1750</v>
      </c>
      <c r="D2595" s="815" t="s">
        <v>4048</v>
      </c>
      <c r="E2595" s="816" t="s">
        <v>1781</v>
      </c>
      <c r="F2595" s="814" t="s">
        <v>1741</v>
      </c>
      <c r="G2595" s="814" t="s">
        <v>2708</v>
      </c>
      <c r="H2595" s="814" t="s">
        <v>329</v>
      </c>
      <c r="I2595" s="814" t="s">
        <v>2709</v>
      </c>
      <c r="J2595" s="814" t="s">
        <v>2710</v>
      </c>
      <c r="K2595" s="814" t="s">
        <v>2711</v>
      </c>
      <c r="L2595" s="817">
        <v>61.97</v>
      </c>
      <c r="M2595" s="817">
        <v>123.94</v>
      </c>
      <c r="N2595" s="814">
        <v>2</v>
      </c>
      <c r="O2595" s="818">
        <v>1.5</v>
      </c>
      <c r="P2595" s="817">
        <v>123.94</v>
      </c>
      <c r="Q2595" s="819">
        <v>1</v>
      </c>
      <c r="R2595" s="814">
        <v>2</v>
      </c>
      <c r="S2595" s="819">
        <v>1</v>
      </c>
      <c r="T2595" s="818">
        <v>1.5</v>
      </c>
      <c r="U2595" s="820">
        <v>1</v>
      </c>
    </row>
    <row r="2596" spans="1:21" ht="14.45" customHeight="1" x14ac:dyDescent="0.2">
      <c r="A2596" s="813">
        <v>12</v>
      </c>
      <c r="B2596" s="814" t="s">
        <v>1740</v>
      </c>
      <c r="C2596" s="814" t="s">
        <v>1750</v>
      </c>
      <c r="D2596" s="815" t="s">
        <v>4048</v>
      </c>
      <c r="E2596" s="816" t="s">
        <v>1781</v>
      </c>
      <c r="F2596" s="814" t="s">
        <v>1741</v>
      </c>
      <c r="G2596" s="814" t="s">
        <v>2866</v>
      </c>
      <c r="H2596" s="814" t="s">
        <v>329</v>
      </c>
      <c r="I2596" s="814" t="s">
        <v>3775</v>
      </c>
      <c r="J2596" s="814" t="s">
        <v>670</v>
      </c>
      <c r="K2596" s="814" t="s">
        <v>3776</v>
      </c>
      <c r="L2596" s="817">
        <v>31.65</v>
      </c>
      <c r="M2596" s="817">
        <v>31.65</v>
      </c>
      <c r="N2596" s="814">
        <v>1</v>
      </c>
      <c r="O2596" s="818">
        <v>0.5</v>
      </c>
      <c r="P2596" s="817"/>
      <c r="Q2596" s="819">
        <v>0</v>
      </c>
      <c r="R2596" s="814"/>
      <c r="S2596" s="819">
        <v>0</v>
      </c>
      <c r="T2596" s="818"/>
      <c r="U2596" s="820">
        <v>0</v>
      </c>
    </row>
    <row r="2597" spans="1:21" ht="14.45" customHeight="1" x14ac:dyDescent="0.2">
      <c r="A2597" s="813">
        <v>12</v>
      </c>
      <c r="B2597" s="814" t="s">
        <v>1740</v>
      </c>
      <c r="C2597" s="814" t="s">
        <v>1750</v>
      </c>
      <c r="D2597" s="815" t="s">
        <v>4048</v>
      </c>
      <c r="E2597" s="816" t="s">
        <v>1781</v>
      </c>
      <c r="F2597" s="814" t="s">
        <v>1741</v>
      </c>
      <c r="G2597" s="814" t="s">
        <v>2493</v>
      </c>
      <c r="H2597" s="814" t="s">
        <v>329</v>
      </c>
      <c r="I2597" s="814" t="s">
        <v>3998</v>
      </c>
      <c r="J2597" s="814" t="s">
        <v>2495</v>
      </c>
      <c r="K2597" s="814" t="s">
        <v>3999</v>
      </c>
      <c r="L2597" s="817">
        <v>58.77</v>
      </c>
      <c r="M2597" s="817">
        <v>58.77</v>
      </c>
      <c r="N2597" s="814">
        <v>1</v>
      </c>
      <c r="O2597" s="818">
        <v>1</v>
      </c>
      <c r="P2597" s="817">
        <v>58.77</v>
      </c>
      <c r="Q2597" s="819">
        <v>1</v>
      </c>
      <c r="R2597" s="814">
        <v>1</v>
      </c>
      <c r="S2597" s="819">
        <v>1</v>
      </c>
      <c r="T2597" s="818">
        <v>1</v>
      </c>
      <c r="U2597" s="820">
        <v>1</v>
      </c>
    </row>
    <row r="2598" spans="1:21" ht="14.45" customHeight="1" x14ac:dyDescent="0.2">
      <c r="A2598" s="813">
        <v>12</v>
      </c>
      <c r="B2598" s="814" t="s">
        <v>1740</v>
      </c>
      <c r="C2598" s="814" t="s">
        <v>1750</v>
      </c>
      <c r="D2598" s="815" t="s">
        <v>4048</v>
      </c>
      <c r="E2598" s="816" t="s">
        <v>1781</v>
      </c>
      <c r="F2598" s="814" t="s">
        <v>1741</v>
      </c>
      <c r="G2598" s="814" t="s">
        <v>2493</v>
      </c>
      <c r="H2598" s="814" t="s">
        <v>329</v>
      </c>
      <c r="I2598" s="814" t="s">
        <v>2494</v>
      </c>
      <c r="J2598" s="814" t="s">
        <v>2495</v>
      </c>
      <c r="K2598" s="814" t="s">
        <v>2496</v>
      </c>
      <c r="L2598" s="817">
        <v>176.32</v>
      </c>
      <c r="M2598" s="817">
        <v>528.96</v>
      </c>
      <c r="N2598" s="814">
        <v>3</v>
      </c>
      <c r="O2598" s="818">
        <v>1.5</v>
      </c>
      <c r="P2598" s="817">
        <v>528.96</v>
      </c>
      <c r="Q2598" s="819">
        <v>1</v>
      </c>
      <c r="R2598" s="814">
        <v>3</v>
      </c>
      <c r="S2598" s="819">
        <v>1</v>
      </c>
      <c r="T2598" s="818">
        <v>1.5</v>
      </c>
      <c r="U2598" s="820">
        <v>1</v>
      </c>
    </row>
    <row r="2599" spans="1:21" ht="14.45" customHeight="1" x14ac:dyDescent="0.2">
      <c r="A2599" s="813">
        <v>12</v>
      </c>
      <c r="B2599" s="814" t="s">
        <v>1740</v>
      </c>
      <c r="C2599" s="814" t="s">
        <v>1750</v>
      </c>
      <c r="D2599" s="815" t="s">
        <v>4048</v>
      </c>
      <c r="E2599" s="816" t="s">
        <v>1781</v>
      </c>
      <c r="F2599" s="814" t="s">
        <v>1741</v>
      </c>
      <c r="G2599" s="814" t="s">
        <v>3896</v>
      </c>
      <c r="H2599" s="814" t="s">
        <v>329</v>
      </c>
      <c r="I2599" s="814" t="s">
        <v>4000</v>
      </c>
      <c r="J2599" s="814" t="s">
        <v>3898</v>
      </c>
      <c r="K2599" s="814" t="s">
        <v>4001</v>
      </c>
      <c r="L2599" s="817">
        <v>0</v>
      </c>
      <c r="M2599" s="817">
        <v>0</v>
      </c>
      <c r="N2599" s="814">
        <v>2</v>
      </c>
      <c r="O2599" s="818">
        <v>2</v>
      </c>
      <c r="P2599" s="817">
        <v>0</v>
      </c>
      <c r="Q2599" s="819"/>
      <c r="R2599" s="814">
        <v>2</v>
      </c>
      <c r="S2599" s="819">
        <v>1</v>
      </c>
      <c r="T2599" s="818">
        <v>2</v>
      </c>
      <c r="U2599" s="820">
        <v>1</v>
      </c>
    </row>
    <row r="2600" spans="1:21" ht="14.45" customHeight="1" x14ac:dyDescent="0.2">
      <c r="A2600" s="813">
        <v>12</v>
      </c>
      <c r="B2600" s="814" t="s">
        <v>1740</v>
      </c>
      <c r="C2600" s="814" t="s">
        <v>1750</v>
      </c>
      <c r="D2600" s="815" t="s">
        <v>4048</v>
      </c>
      <c r="E2600" s="816" t="s">
        <v>1781</v>
      </c>
      <c r="F2600" s="814" t="s">
        <v>1741</v>
      </c>
      <c r="G2600" s="814" t="s">
        <v>1961</v>
      </c>
      <c r="H2600" s="814" t="s">
        <v>329</v>
      </c>
      <c r="I2600" s="814" t="s">
        <v>3912</v>
      </c>
      <c r="J2600" s="814" t="s">
        <v>3561</v>
      </c>
      <c r="K2600" s="814" t="s">
        <v>3913</v>
      </c>
      <c r="L2600" s="817">
        <v>0</v>
      </c>
      <c r="M2600" s="817">
        <v>0</v>
      </c>
      <c r="N2600" s="814">
        <v>10</v>
      </c>
      <c r="O2600" s="818">
        <v>6.5</v>
      </c>
      <c r="P2600" s="817">
        <v>0</v>
      </c>
      <c r="Q2600" s="819"/>
      <c r="R2600" s="814">
        <v>5</v>
      </c>
      <c r="S2600" s="819">
        <v>0.5</v>
      </c>
      <c r="T2600" s="818">
        <v>4.5</v>
      </c>
      <c r="U2600" s="820">
        <v>0.69230769230769229</v>
      </c>
    </row>
    <row r="2601" spans="1:21" ht="14.45" customHeight="1" x14ac:dyDescent="0.2">
      <c r="A2601" s="813">
        <v>12</v>
      </c>
      <c r="B2601" s="814" t="s">
        <v>1740</v>
      </c>
      <c r="C2601" s="814" t="s">
        <v>1750</v>
      </c>
      <c r="D2601" s="815" t="s">
        <v>4048</v>
      </c>
      <c r="E2601" s="816" t="s">
        <v>1781</v>
      </c>
      <c r="F2601" s="814" t="s">
        <v>1741</v>
      </c>
      <c r="G2601" s="814" t="s">
        <v>1961</v>
      </c>
      <c r="H2601" s="814" t="s">
        <v>329</v>
      </c>
      <c r="I2601" s="814" t="s">
        <v>3560</v>
      </c>
      <c r="J2601" s="814" t="s">
        <v>3561</v>
      </c>
      <c r="K2601" s="814" t="s">
        <v>3562</v>
      </c>
      <c r="L2601" s="817">
        <v>0</v>
      </c>
      <c r="M2601" s="817">
        <v>0</v>
      </c>
      <c r="N2601" s="814">
        <v>28</v>
      </c>
      <c r="O2601" s="818">
        <v>17.5</v>
      </c>
      <c r="P2601" s="817">
        <v>0</v>
      </c>
      <c r="Q2601" s="819"/>
      <c r="R2601" s="814">
        <v>9</v>
      </c>
      <c r="S2601" s="819">
        <v>0.32142857142857145</v>
      </c>
      <c r="T2601" s="818">
        <v>6</v>
      </c>
      <c r="U2601" s="820">
        <v>0.34285714285714286</v>
      </c>
    </row>
    <row r="2602" spans="1:21" ht="14.45" customHeight="1" x14ac:dyDescent="0.2">
      <c r="A2602" s="813">
        <v>12</v>
      </c>
      <c r="B2602" s="814" t="s">
        <v>1740</v>
      </c>
      <c r="C2602" s="814" t="s">
        <v>1750</v>
      </c>
      <c r="D2602" s="815" t="s">
        <v>4048</v>
      </c>
      <c r="E2602" s="816" t="s">
        <v>1781</v>
      </c>
      <c r="F2602" s="814" t="s">
        <v>1741</v>
      </c>
      <c r="G2602" s="814" t="s">
        <v>1961</v>
      </c>
      <c r="H2602" s="814" t="s">
        <v>329</v>
      </c>
      <c r="I2602" s="814" t="s">
        <v>3914</v>
      </c>
      <c r="J2602" s="814" t="s">
        <v>3561</v>
      </c>
      <c r="K2602" s="814" t="s">
        <v>3562</v>
      </c>
      <c r="L2602" s="817">
        <v>0</v>
      </c>
      <c r="M2602" s="817">
        <v>0</v>
      </c>
      <c r="N2602" s="814">
        <v>3</v>
      </c>
      <c r="O2602" s="818">
        <v>1.5</v>
      </c>
      <c r="P2602" s="817">
        <v>0</v>
      </c>
      <c r="Q2602" s="819"/>
      <c r="R2602" s="814">
        <v>2</v>
      </c>
      <c r="S2602" s="819">
        <v>0.66666666666666663</v>
      </c>
      <c r="T2602" s="818">
        <v>1</v>
      </c>
      <c r="U2602" s="820">
        <v>0.66666666666666663</v>
      </c>
    </row>
    <row r="2603" spans="1:21" ht="14.45" customHeight="1" x14ac:dyDescent="0.2">
      <c r="A2603" s="813">
        <v>12</v>
      </c>
      <c r="B2603" s="814" t="s">
        <v>1740</v>
      </c>
      <c r="C2603" s="814" t="s">
        <v>1750</v>
      </c>
      <c r="D2603" s="815" t="s">
        <v>4048</v>
      </c>
      <c r="E2603" s="816" t="s">
        <v>1781</v>
      </c>
      <c r="F2603" s="814" t="s">
        <v>1741</v>
      </c>
      <c r="G2603" s="814" t="s">
        <v>1961</v>
      </c>
      <c r="H2603" s="814" t="s">
        <v>329</v>
      </c>
      <c r="I2603" s="814" t="s">
        <v>4002</v>
      </c>
      <c r="J2603" s="814" t="s">
        <v>3561</v>
      </c>
      <c r="K2603" s="814" t="s">
        <v>3913</v>
      </c>
      <c r="L2603" s="817">
        <v>0</v>
      </c>
      <c r="M2603" s="817">
        <v>0</v>
      </c>
      <c r="N2603" s="814">
        <v>2</v>
      </c>
      <c r="O2603" s="818">
        <v>1</v>
      </c>
      <c r="P2603" s="817"/>
      <c r="Q2603" s="819"/>
      <c r="R2603" s="814"/>
      <c r="S2603" s="819">
        <v>0</v>
      </c>
      <c r="T2603" s="818"/>
      <c r="U2603" s="820">
        <v>0</v>
      </c>
    </row>
    <row r="2604" spans="1:21" ht="14.45" customHeight="1" x14ac:dyDescent="0.2">
      <c r="A2604" s="813">
        <v>12</v>
      </c>
      <c r="B2604" s="814" t="s">
        <v>1740</v>
      </c>
      <c r="C2604" s="814" t="s">
        <v>1750</v>
      </c>
      <c r="D2604" s="815" t="s">
        <v>4048</v>
      </c>
      <c r="E2604" s="816" t="s">
        <v>1781</v>
      </c>
      <c r="F2604" s="814" t="s">
        <v>1741</v>
      </c>
      <c r="G2604" s="814" t="s">
        <v>3621</v>
      </c>
      <c r="H2604" s="814" t="s">
        <v>329</v>
      </c>
      <c r="I2604" s="814" t="s">
        <v>4003</v>
      </c>
      <c r="J2604" s="814" t="s">
        <v>4004</v>
      </c>
      <c r="K2604" s="814" t="s">
        <v>4005</v>
      </c>
      <c r="L2604" s="817">
        <v>141.25</v>
      </c>
      <c r="M2604" s="817">
        <v>282.5</v>
      </c>
      <c r="N2604" s="814">
        <v>2</v>
      </c>
      <c r="O2604" s="818">
        <v>1</v>
      </c>
      <c r="P2604" s="817">
        <v>282.5</v>
      </c>
      <c r="Q2604" s="819">
        <v>1</v>
      </c>
      <c r="R2604" s="814">
        <v>2</v>
      </c>
      <c r="S2604" s="819">
        <v>1</v>
      </c>
      <c r="T2604" s="818">
        <v>1</v>
      </c>
      <c r="U2604" s="820">
        <v>1</v>
      </c>
    </row>
    <row r="2605" spans="1:21" ht="14.45" customHeight="1" x14ac:dyDescent="0.2">
      <c r="A2605" s="813">
        <v>12</v>
      </c>
      <c r="B2605" s="814" t="s">
        <v>1740</v>
      </c>
      <c r="C2605" s="814" t="s">
        <v>1750</v>
      </c>
      <c r="D2605" s="815" t="s">
        <v>4048</v>
      </c>
      <c r="E2605" s="816" t="s">
        <v>1781</v>
      </c>
      <c r="F2605" s="814" t="s">
        <v>1741</v>
      </c>
      <c r="G2605" s="814" t="s">
        <v>3621</v>
      </c>
      <c r="H2605" s="814" t="s">
        <v>329</v>
      </c>
      <c r="I2605" s="814" t="s">
        <v>4006</v>
      </c>
      <c r="J2605" s="814" t="s">
        <v>4007</v>
      </c>
      <c r="K2605" s="814" t="s">
        <v>4008</v>
      </c>
      <c r="L2605" s="817">
        <v>92.04</v>
      </c>
      <c r="M2605" s="817">
        <v>184.08</v>
      </c>
      <c r="N2605" s="814">
        <v>2</v>
      </c>
      <c r="O2605" s="818">
        <v>1</v>
      </c>
      <c r="P2605" s="817"/>
      <c r="Q2605" s="819">
        <v>0</v>
      </c>
      <c r="R2605" s="814"/>
      <c r="S2605" s="819">
        <v>0</v>
      </c>
      <c r="T2605" s="818"/>
      <c r="U2605" s="820">
        <v>0</v>
      </c>
    </row>
    <row r="2606" spans="1:21" ht="14.45" customHeight="1" x14ac:dyDescent="0.2">
      <c r="A2606" s="813">
        <v>12</v>
      </c>
      <c r="B2606" s="814" t="s">
        <v>1740</v>
      </c>
      <c r="C2606" s="814" t="s">
        <v>1750</v>
      </c>
      <c r="D2606" s="815" t="s">
        <v>4048</v>
      </c>
      <c r="E2606" s="816" t="s">
        <v>1781</v>
      </c>
      <c r="F2606" s="814" t="s">
        <v>1741</v>
      </c>
      <c r="G2606" s="814" t="s">
        <v>3621</v>
      </c>
      <c r="H2606" s="814" t="s">
        <v>329</v>
      </c>
      <c r="I2606" s="814" t="s">
        <v>4009</v>
      </c>
      <c r="J2606" s="814" t="s">
        <v>4007</v>
      </c>
      <c r="K2606" s="814" t="s">
        <v>4010</v>
      </c>
      <c r="L2606" s="817">
        <v>46.03</v>
      </c>
      <c r="M2606" s="817">
        <v>46.03</v>
      </c>
      <c r="N2606" s="814">
        <v>1</v>
      </c>
      <c r="O2606" s="818">
        <v>1</v>
      </c>
      <c r="P2606" s="817">
        <v>46.03</v>
      </c>
      <c r="Q2606" s="819">
        <v>1</v>
      </c>
      <c r="R2606" s="814">
        <v>1</v>
      </c>
      <c r="S2606" s="819">
        <v>1</v>
      </c>
      <c r="T2606" s="818">
        <v>1</v>
      </c>
      <c r="U2606" s="820">
        <v>1</v>
      </c>
    </row>
    <row r="2607" spans="1:21" ht="14.45" customHeight="1" x14ac:dyDescent="0.2">
      <c r="A2607" s="813">
        <v>12</v>
      </c>
      <c r="B2607" s="814" t="s">
        <v>1740</v>
      </c>
      <c r="C2607" s="814" t="s">
        <v>1750</v>
      </c>
      <c r="D2607" s="815" t="s">
        <v>4048</v>
      </c>
      <c r="E2607" s="816" t="s">
        <v>1781</v>
      </c>
      <c r="F2607" s="814" t="s">
        <v>1741</v>
      </c>
      <c r="G2607" s="814" t="s">
        <v>1967</v>
      </c>
      <c r="H2607" s="814" t="s">
        <v>329</v>
      </c>
      <c r="I2607" s="814" t="s">
        <v>1968</v>
      </c>
      <c r="J2607" s="814" t="s">
        <v>1969</v>
      </c>
      <c r="K2607" s="814" t="s">
        <v>1970</v>
      </c>
      <c r="L2607" s="817">
        <v>69.59</v>
      </c>
      <c r="M2607" s="817">
        <v>69.59</v>
      </c>
      <c r="N2607" s="814">
        <v>1</v>
      </c>
      <c r="O2607" s="818">
        <v>1</v>
      </c>
      <c r="P2607" s="817">
        <v>69.59</v>
      </c>
      <c r="Q2607" s="819">
        <v>1</v>
      </c>
      <c r="R2607" s="814">
        <v>1</v>
      </c>
      <c r="S2607" s="819">
        <v>1</v>
      </c>
      <c r="T2607" s="818">
        <v>1</v>
      </c>
      <c r="U2607" s="820">
        <v>1</v>
      </c>
    </row>
    <row r="2608" spans="1:21" ht="14.45" customHeight="1" x14ac:dyDescent="0.2">
      <c r="A2608" s="813">
        <v>12</v>
      </c>
      <c r="B2608" s="814" t="s">
        <v>1740</v>
      </c>
      <c r="C2608" s="814" t="s">
        <v>1750</v>
      </c>
      <c r="D2608" s="815" t="s">
        <v>4048</v>
      </c>
      <c r="E2608" s="816" t="s">
        <v>1781</v>
      </c>
      <c r="F2608" s="814" t="s">
        <v>1741</v>
      </c>
      <c r="G2608" s="814" t="s">
        <v>1801</v>
      </c>
      <c r="H2608" s="814" t="s">
        <v>329</v>
      </c>
      <c r="I2608" s="814" t="s">
        <v>1802</v>
      </c>
      <c r="J2608" s="814" t="s">
        <v>1803</v>
      </c>
      <c r="K2608" s="814" t="s">
        <v>1804</v>
      </c>
      <c r="L2608" s="817">
        <v>174.59</v>
      </c>
      <c r="M2608" s="817">
        <v>15887.690000000006</v>
      </c>
      <c r="N2608" s="814">
        <v>91</v>
      </c>
      <c r="O2608" s="818">
        <v>48.5</v>
      </c>
      <c r="P2608" s="817">
        <v>6634.4200000000028</v>
      </c>
      <c r="Q2608" s="819">
        <v>0.4175824175824176</v>
      </c>
      <c r="R2608" s="814">
        <v>38</v>
      </c>
      <c r="S2608" s="819">
        <v>0.4175824175824176</v>
      </c>
      <c r="T2608" s="818">
        <v>21.5</v>
      </c>
      <c r="U2608" s="820">
        <v>0.44329896907216493</v>
      </c>
    </row>
    <row r="2609" spans="1:21" ht="14.45" customHeight="1" x14ac:dyDescent="0.2">
      <c r="A2609" s="813">
        <v>12</v>
      </c>
      <c r="B2609" s="814" t="s">
        <v>1740</v>
      </c>
      <c r="C2609" s="814" t="s">
        <v>1750</v>
      </c>
      <c r="D2609" s="815" t="s">
        <v>4048</v>
      </c>
      <c r="E2609" s="816" t="s">
        <v>1781</v>
      </c>
      <c r="F2609" s="814" t="s">
        <v>1741</v>
      </c>
      <c r="G2609" s="814" t="s">
        <v>1992</v>
      </c>
      <c r="H2609" s="814" t="s">
        <v>329</v>
      </c>
      <c r="I2609" s="814" t="s">
        <v>1993</v>
      </c>
      <c r="J2609" s="814" t="s">
        <v>1994</v>
      </c>
      <c r="K2609" s="814" t="s">
        <v>1995</v>
      </c>
      <c r="L2609" s="817">
        <v>78.33</v>
      </c>
      <c r="M2609" s="817">
        <v>391.65</v>
      </c>
      <c r="N2609" s="814">
        <v>5</v>
      </c>
      <c r="O2609" s="818">
        <v>1.5</v>
      </c>
      <c r="P2609" s="817">
        <v>234.99</v>
      </c>
      <c r="Q2609" s="819">
        <v>0.60000000000000009</v>
      </c>
      <c r="R2609" s="814">
        <v>3</v>
      </c>
      <c r="S2609" s="819">
        <v>0.6</v>
      </c>
      <c r="T2609" s="818">
        <v>0.5</v>
      </c>
      <c r="U2609" s="820">
        <v>0.33333333333333331</v>
      </c>
    </row>
    <row r="2610" spans="1:21" ht="14.45" customHeight="1" x14ac:dyDescent="0.2">
      <c r="A2610" s="813">
        <v>12</v>
      </c>
      <c r="B2610" s="814" t="s">
        <v>1740</v>
      </c>
      <c r="C2610" s="814" t="s">
        <v>1750</v>
      </c>
      <c r="D2610" s="815" t="s">
        <v>4048</v>
      </c>
      <c r="E2610" s="816" t="s">
        <v>1781</v>
      </c>
      <c r="F2610" s="814" t="s">
        <v>1741</v>
      </c>
      <c r="G2610" s="814" t="s">
        <v>1996</v>
      </c>
      <c r="H2610" s="814" t="s">
        <v>329</v>
      </c>
      <c r="I2610" s="814" t="s">
        <v>2522</v>
      </c>
      <c r="J2610" s="814" t="s">
        <v>1998</v>
      </c>
      <c r="K2610" s="814" t="s">
        <v>1999</v>
      </c>
      <c r="L2610" s="817">
        <v>87.98</v>
      </c>
      <c r="M2610" s="817">
        <v>263.94</v>
      </c>
      <c r="N2610" s="814">
        <v>3</v>
      </c>
      <c r="O2610" s="818">
        <v>2</v>
      </c>
      <c r="P2610" s="817">
        <v>175.96</v>
      </c>
      <c r="Q2610" s="819">
        <v>0.66666666666666674</v>
      </c>
      <c r="R2610" s="814">
        <v>2</v>
      </c>
      <c r="S2610" s="819">
        <v>0.66666666666666663</v>
      </c>
      <c r="T2610" s="818">
        <v>1.5</v>
      </c>
      <c r="U2610" s="820">
        <v>0.75</v>
      </c>
    </row>
    <row r="2611" spans="1:21" ht="14.45" customHeight="1" x14ac:dyDescent="0.2">
      <c r="A2611" s="813">
        <v>12</v>
      </c>
      <c r="B2611" s="814" t="s">
        <v>1740</v>
      </c>
      <c r="C2611" s="814" t="s">
        <v>1750</v>
      </c>
      <c r="D2611" s="815" t="s">
        <v>4048</v>
      </c>
      <c r="E2611" s="816" t="s">
        <v>1781</v>
      </c>
      <c r="F2611" s="814" t="s">
        <v>1741</v>
      </c>
      <c r="G2611" s="814" t="s">
        <v>4011</v>
      </c>
      <c r="H2611" s="814" t="s">
        <v>329</v>
      </c>
      <c r="I2611" s="814" t="s">
        <v>4012</v>
      </c>
      <c r="J2611" s="814" t="s">
        <v>4013</v>
      </c>
      <c r="K2611" s="814" t="s">
        <v>4014</v>
      </c>
      <c r="L2611" s="817">
        <v>453.18</v>
      </c>
      <c r="M2611" s="817">
        <v>453.18</v>
      </c>
      <c r="N2611" s="814">
        <v>1</v>
      </c>
      <c r="O2611" s="818">
        <v>0.5</v>
      </c>
      <c r="P2611" s="817">
        <v>453.18</v>
      </c>
      <c r="Q2611" s="819">
        <v>1</v>
      </c>
      <c r="R2611" s="814">
        <v>1</v>
      </c>
      <c r="S2611" s="819">
        <v>1</v>
      </c>
      <c r="T2611" s="818">
        <v>0.5</v>
      </c>
      <c r="U2611" s="820">
        <v>1</v>
      </c>
    </row>
    <row r="2612" spans="1:21" ht="14.45" customHeight="1" x14ac:dyDescent="0.2">
      <c r="A2612" s="813">
        <v>12</v>
      </c>
      <c r="B2612" s="814" t="s">
        <v>1740</v>
      </c>
      <c r="C2612" s="814" t="s">
        <v>1750</v>
      </c>
      <c r="D2612" s="815" t="s">
        <v>4048</v>
      </c>
      <c r="E2612" s="816" t="s">
        <v>1781</v>
      </c>
      <c r="F2612" s="814" t="s">
        <v>1741</v>
      </c>
      <c r="G2612" s="814" t="s">
        <v>2000</v>
      </c>
      <c r="H2612" s="814" t="s">
        <v>329</v>
      </c>
      <c r="I2612" s="814" t="s">
        <v>3472</v>
      </c>
      <c r="J2612" s="814" t="s">
        <v>1128</v>
      </c>
      <c r="K2612" s="814" t="s">
        <v>1129</v>
      </c>
      <c r="L2612" s="817">
        <v>119.84</v>
      </c>
      <c r="M2612" s="817">
        <v>13422.080000000005</v>
      </c>
      <c r="N2612" s="814">
        <v>112</v>
      </c>
      <c r="O2612" s="818">
        <v>52.5</v>
      </c>
      <c r="P2612" s="817">
        <v>5512.6400000000012</v>
      </c>
      <c r="Q2612" s="819">
        <v>0.41071428571428564</v>
      </c>
      <c r="R2612" s="814">
        <v>46</v>
      </c>
      <c r="S2612" s="819">
        <v>0.4107142857142857</v>
      </c>
      <c r="T2612" s="818">
        <v>19</v>
      </c>
      <c r="U2612" s="820">
        <v>0.3619047619047619</v>
      </c>
    </row>
    <row r="2613" spans="1:21" ht="14.45" customHeight="1" x14ac:dyDescent="0.2">
      <c r="A2613" s="813">
        <v>12</v>
      </c>
      <c r="B2613" s="814" t="s">
        <v>1740</v>
      </c>
      <c r="C2613" s="814" t="s">
        <v>1750</v>
      </c>
      <c r="D2613" s="815" t="s">
        <v>4048</v>
      </c>
      <c r="E2613" s="816" t="s">
        <v>1781</v>
      </c>
      <c r="F2613" s="814" t="s">
        <v>1741</v>
      </c>
      <c r="G2613" s="814" t="s">
        <v>2000</v>
      </c>
      <c r="H2613" s="814" t="s">
        <v>329</v>
      </c>
      <c r="I2613" s="814" t="s">
        <v>2878</v>
      </c>
      <c r="J2613" s="814" t="s">
        <v>1128</v>
      </c>
      <c r="K2613" s="814" t="s">
        <v>1129</v>
      </c>
      <c r="L2613" s="817">
        <v>119.84</v>
      </c>
      <c r="M2613" s="817">
        <v>9347.5200000000023</v>
      </c>
      <c r="N2613" s="814">
        <v>78</v>
      </c>
      <c r="O2613" s="818">
        <v>41</v>
      </c>
      <c r="P2613" s="817">
        <v>3115.8399999999997</v>
      </c>
      <c r="Q2613" s="819">
        <v>0.3333333333333332</v>
      </c>
      <c r="R2613" s="814">
        <v>26</v>
      </c>
      <c r="S2613" s="819">
        <v>0.33333333333333331</v>
      </c>
      <c r="T2613" s="818">
        <v>13.5</v>
      </c>
      <c r="U2613" s="820">
        <v>0.32926829268292684</v>
      </c>
    </row>
    <row r="2614" spans="1:21" ht="14.45" customHeight="1" x14ac:dyDescent="0.2">
      <c r="A2614" s="813">
        <v>12</v>
      </c>
      <c r="B2614" s="814" t="s">
        <v>1740</v>
      </c>
      <c r="C2614" s="814" t="s">
        <v>1750</v>
      </c>
      <c r="D2614" s="815" t="s">
        <v>4048</v>
      </c>
      <c r="E2614" s="816" t="s">
        <v>1781</v>
      </c>
      <c r="F2614" s="814" t="s">
        <v>1741</v>
      </c>
      <c r="G2614" s="814" t="s">
        <v>2004</v>
      </c>
      <c r="H2614" s="814" t="s">
        <v>329</v>
      </c>
      <c r="I2614" s="814" t="s">
        <v>4015</v>
      </c>
      <c r="J2614" s="814" t="s">
        <v>2006</v>
      </c>
      <c r="K2614" s="814" t="s">
        <v>4016</v>
      </c>
      <c r="L2614" s="817">
        <v>330.1</v>
      </c>
      <c r="M2614" s="817">
        <v>2640.8</v>
      </c>
      <c r="N2614" s="814">
        <v>8</v>
      </c>
      <c r="O2614" s="818">
        <v>2</v>
      </c>
      <c r="P2614" s="817">
        <v>1980.6000000000001</v>
      </c>
      <c r="Q2614" s="819">
        <v>0.75</v>
      </c>
      <c r="R2614" s="814">
        <v>6</v>
      </c>
      <c r="S2614" s="819">
        <v>0.75</v>
      </c>
      <c r="T2614" s="818">
        <v>1</v>
      </c>
      <c r="U2614" s="820">
        <v>0.5</v>
      </c>
    </row>
    <row r="2615" spans="1:21" ht="14.45" customHeight="1" x14ac:dyDescent="0.2">
      <c r="A2615" s="813">
        <v>12</v>
      </c>
      <c r="B2615" s="814" t="s">
        <v>1740</v>
      </c>
      <c r="C2615" s="814" t="s">
        <v>1750</v>
      </c>
      <c r="D2615" s="815" t="s">
        <v>4048</v>
      </c>
      <c r="E2615" s="816" t="s">
        <v>1781</v>
      </c>
      <c r="F2615" s="814" t="s">
        <v>1741</v>
      </c>
      <c r="G2615" s="814" t="s">
        <v>1832</v>
      </c>
      <c r="H2615" s="814" t="s">
        <v>329</v>
      </c>
      <c r="I2615" s="814" t="s">
        <v>1833</v>
      </c>
      <c r="J2615" s="814" t="s">
        <v>652</v>
      </c>
      <c r="K2615" s="814" t="s">
        <v>1834</v>
      </c>
      <c r="L2615" s="817">
        <v>127.91</v>
      </c>
      <c r="M2615" s="817">
        <v>1279.0999999999999</v>
      </c>
      <c r="N2615" s="814">
        <v>10</v>
      </c>
      <c r="O2615" s="818">
        <v>6.5</v>
      </c>
      <c r="P2615" s="817">
        <v>639.54999999999995</v>
      </c>
      <c r="Q2615" s="819">
        <v>0.5</v>
      </c>
      <c r="R2615" s="814">
        <v>5</v>
      </c>
      <c r="S2615" s="819">
        <v>0.5</v>
      </c>
      <c r="T2615" s="818">
        <v>3</v>
      </c>
      <c r="U2615" s="820">
        <v>0.46153846153846156</v>
      </c>
    </row>
    <row r="2616" spans="1:21" ht="14.45" customHeight="1" x14ac:dyDescent="0.2">
      <c r="A2616" s="813">
        <v>12</v>
      </c>
      <c r="B2616" s="814" t="s">
        <v>1740</v>
      </c>
      <c r="C2616" s="814" t="s">
        <v>1750</v>
      </c>
      <c r="D2616" s="815" t="s">
        <v>4048</v>
      </c>
      <c r="E2616" s="816" t="s">
        <v>1781</v>
      </c>
      <c r="F2616" s="814" t="s">
        <v>1741</v>
      </c>
      <c r="G2616" s="814" t="s">
        <v>2528</v>
      </c>
      <c r="H2616" s="814" t="s">
        <v>647</v>
      </c>
      <c r="I2616" s="814" t="s">
        <v>1568</v>
      </c>
      <c r="J2616" s="814" t="s">
        <v>1566</v>
      </c>
      <c r="K2616" s="814" t="s">
        <v>1569</v>
      </c>
      <c r="L2616" s="817">
        <v>87.67</v>
      </c>
      <c r="M2616" s="817">
        <v>438.35</v>
      </c>
      <c r="N2616" s="814">
        <v>5</v>
      </c>
      <c r="O2616" s="818">
        <v>4</v>
      </c>
      <c r="P2616" s="817">
        <v>350.68</v>
      </c>
      <c r="Q2616" s="819">
        <v>0.79999999999999993</v>
      </c>
      <c r="R2616" s="814">
        <v>4</v>
      </c>
      <c r="S2616" s="819">
        <v>0.8</v>
      </c>
      <c r="T2616" s="818">
        <v>3</v>
      </c>
      <c r="U2616" s="820">
        <v>0.75</v>
      </c>
    </row>
    <row r="2617" spans="1:21" ht="14.45" customHeight="1" x14ac:dyDescent="0.2">
      <c r="A2617" s="813">
        <v>12</v>
      </c>
      <c r="B2617" s="814" t="s">
        <v>1740</v>
      </c>
      <c r="C2617" s="814" t="s">
        <v>1750</v>
      </c>
      <c r="D2617" s="815" t="s">
        <v>4048</v>
      </c>
      <c r="E2617" s="816" t="s">
        <v>1781</v>
      </c>
      <c r="F2617" s="814" t="s">
        <v>1741</v>
      </c>
      <c r="G2617" s="814" t="s">
        <v>1792</v>
      </c>
      <c r="H2617" s="814" t="s">
        <v>329</v>
      </c>
      <c r="I2617" s="814" t="s">
        <v>2012</v>
      </c>
      <c r="J2617" s="814" t="s">
        <v>2013</v>
      </c>
      <c r="K2617" s="814" t="s">
        <v>2014</v>
      </c>
      <c r="L2617" s="817">
        <v>290.08</v>
      </c>
      <c r="M2617" s="817">
        <v>9572.64</v>
      </c>
      <c r="N2617" s="814">
        <v>33</v>
      </c>
      <c r="O2617" s="818">
        <v>8</v>
      </c>
      <c r="P2617" s="817">
        <v>6671.8399999999992</v>
      </c>
      <c r="Q2617" s="819">
        <v>0.69696969696969691</v>
      </c>
      <c r="R2617" s="814">
        <v>23</v>
      </c>
      <c r="S2617" s="819">
        <v>0.69696969696969702</v>
      </c>
      <c r="T2617" s="818">
        <v>5.5</v>
      </c>
      <c r="U2617" s="820">
        <v>0.6875</v>
      </c>
    </row>
    <row r="2618" spans="1:21" ht="14.45" customHeight="1" x14ac:dyDescent="0.2">
      <c r="A2618" s="813">
        <v>12</v>
      </c>
      <c r="B2618" s="814" t="s">
        <v>1740</v>
      </c>
      <c r="C2618" s="814" t="s">
        <v>1750</v>
      </c>
      <c r="D2618" s="815" t="s">
        <v>4048</v>
      </c>
      <c r="E2618" s="816" t="s">
        <v>1781</v>
      </c>
      <c r="F2618" s="814" t="s">
        <v>1741</v>
      </c>
      <c r="G2618" s="814" t="s">
        <v>1792</v>
      </c>
      <c r="H2618" s="814" t="s">
        <v>329</v>
      </c>
      <c r="I2618" s="814" t="s">
        <v>2882</v>
      </c>
      <c r="J2618" s="814" t="s">
        <v>2883</v>
      </c>
      <c r="K2618" s="814" t="s">
        <v>2884</v>
      </c>
      <c r="L2618" s="817">
        <v>116.43</v>
      </c>
      <c r="M2618" s="817">
        <v>20491.680000000011</v>
      </c>
      <c r="N2618" s="814">
        <v>176</v>
      </c>
      <c r="O2618" s="818">
        <v>86.5</v>
      </c>
      <c r="P2618" s="817">
        <v>7451.5200000000013</v>
      </c>
      <c r="Q2618" s="819">
        <v>0.36363636363636348</v>
      </c>
      <c r="R2618" s="814">
        <v>64</v>
      </c>
      <c r="S2618" s="819">
        <v>0.36363636363636365</v>
      </c>
      <c r="T2618" s="818">
        <v>35</v>
      </c>
      <c r="U2618" s="820">
        <v>0.40462427745664742</v>
      </c>
    </row>
    <row r="2619" spans="1:21" ht="14.45" customHeight="1" x14ac:dyDescent="0.2">
      <c r="A2619" s="813">
        <v>12</v>
      </c>
      <c r="B2619" s="814" t="s">
        <v>1740</v>
      </c>
      <c r="C2619" s="814" t="s">
        <v>1750</v>
      </c>
      <c r="D2619" s="815" t="s">
        <v>4048</v>
      </c>
      <c r="E2619" s="816" t="s">
        <v>1781</v>
      </c>
      <c r="F2619" s="814" t="s">
        <v>1741</v>
      </c>
      <c r="G2619" s="814" t="s">
        <v>1792</v>
      </c>
      <c r="H2619" s="814" t="s">
        <v>329</v>
      </c>
      <c r="I2619" s="814" t="s">
        <v>1793</v>
      </c>
      <c r="J2619" s="814" t="s">
        <v>1794</v>
      </c>
      <c r="K2619" s="814" t="s">
        <v>1795</v>
      </c>
      <c r="L2619" s="817">
        <v>89.88</v>
      </c>
      <c r="M2619" s="817">
        <v>2966.04</v>
      </c>
      <c r="N2619" s="814">
        <v>33</v>
      </c>
      <c r="O2619" s="818">
        <v>7.5</v>
      </c>
      <c r="P2619" s="817">
        <v>539.28</v>
      </c>
      <c r="Q2619" s="819">
        <v>0.18181818181818182</v>
      </c>
      <c r="R2619" s="814">
        <v>6</v>
      </c>
      <c r="S2619" s="819">
        <v>0.18181818181818182</v>
      </c>
      <c r="T2619" s="818">
        <v>2.5</v>
      </c>
      <c r="U2619" s="820">
        <v>0.33333333333333331</v>
      </c>
    </row>
    <row r="2620" spans="1:21" ht="14.45" customHeight="1" x14ac:dyDescent="0.2">
      <c r="A2620" s="813">
        <v>12</v>
      </c>
      <c r="B2620" s="814" t="s">
        <v>1740</v>
      </c>
      <c r="C2620" s="814" t="s">
        <v>1750</v>
      </c>
      <c r="D2620" s="815" t="s">
        <v>4048</v>
      </c>
      <c r="E2620" s="816" t="s">
        <v>1781</v>
      </c>
      <c r="F2620" s="814" t="s">
        <v>1741</v>
      </c>
      <c r="G2620" s="814" t="s">
        <v>1792</v>
      </c>
      <c r="H2620" s="814" t="s">
        <v>329</v>
      </c>
      <c r="I2620" s="814" t="s">
        <v>3565</v>
      </c>
      <c r="J2620" s="814" t="s">
        <v>2883</v>
      </c>
      <c r="K2620" s="814" t="s">
        <v>2884</v>
      </c>
      <c r="L2620" s="817">
        <v>116.43</v>
      </c>
      <c r="M2620" s="817">
        <v>5705.0700000000015</v>
      </c>
      <c r="N2620" s="814">
        <v>49</v>
      </c>
      <c r="O2620" s="818">
        <v>19.5</v>
      </c>
      <c r="P2620" s="817">
        <v>1746.4500000000005</v>
      </c>
      <c r="Q2620" s="819">
        <v>0.30612244897959184</v>
      </c>
      <c r="R2620" s="814">
        <v>15</v>
      </c>
      <c r="S2620" s="819">
        <v>0.30612244897959184</v>
      </c>
      <c r="T2620" s="818">
        <v>7</v>
      </c>
      <c r="U2620" s="820">
        <v>0.35897435897435898</v>
      </c>
    </row>
    <row r="2621" spans="1:21" ht="14.45" customHeight="1" x14ac:dyDescent="0.2">
      <c r="A2621" s="813">
        <v>12</v>
      </c>
      <c r="B2621" s="814" t="s">
        <v>1740</v>
      </c>
      <c r="C2621" s="814" t="s">
        <v>1750</v>
      </c>
      <c r="D2621" s="815" t="s">
        <v>4048</v>
      </c>
      <c r="E2621" s="816" t="s">
        <v>1781</v>
      </c>
      <c r="F2621" s="814" t="s">
        <v>1741</v>
      </c>
      <c r="G2621" s="814" t="s">
        <v>1792</v>
      </c>
      <c r="H2621" s="814" t="s">
        <v>329</v>
      </c>
      <c r="I2621" s="814" t="s">
        <v>2333</v>
      </c>
      <c r="J2621" s="814" t="s">
        <v>1794</v>
      </c>
      <c r="K2621" s="814" t="s">
        <v>2020</v>
      </c>
      <c r="L2621" s="817">
        <v>89.88</v>
      </c>
      <c r="M2621" s="817">
        <v>89.88</v>
      </c>
      <c r="N2621" s="814">
        <v>1</v>
      </c>
      <c r="O2621" s="818">
        <v>0.5</v>
      </c>
      <c r="P2621" s="817"/>
      <c r="Q2621" s="819">
        <v>0</v>
      </c>
      <c r="R2621" s="814"/>
      <c r="S2621" s="819">
        <v>0</v>
      </c>
      <c r="T2621" s="818"/>
      <c r="U2621" s="820">
        <v>0</v>
      </c>
    </row>
    <row r="2622" spans="1:21" ht="14.45" customHeight="1" x14ac:dyDescent="0.2">
      <c r="A2622" s="813">
        <v>12</v>
      </c>
      <c r="B2622" s="814" t="s">
        <v>1740</v>
      </c>
      <c r="C2622" s="814" t="s">
        <v>1750</v>
      </c>
      <c r="D2622" s="815" t="s">
        <v>4048</v>
      </c>
      <c r="E2622" s="816" t="s">
        <v>1781</v>
      </c>
      <c r="F2622" s="814" t="s">
        <v>1741</v>
      </c>
      <c r="G2622" s="814" t="s">
        <v>1792</v>
      </c>
      <c r="H2622" s="814" t="s">
        <v>329</v>
      </c>
      <c r="I2622" s="814" t="s">
        <v>2022</v>
      </c>
      <c r="J2622" s="814" t="s">
        <v>1794</v>
      </c>
      <c r="K2622" s="814" t="s">
        <v>1795</v>
      </c>
      <c r="L2622" s="817">
        <v>89.88</v>
      </c>
      <c r="M2622" s="817">
        <v>179.76</v>
      </c>
      <c r="N2622" s="814">
        <v>2</v>
      </c>
      <c r="O2622" s="818">
        <v>1</v>
      </c>
      <c r="P2622" s="817"/>
      <c r="Q2622" s="819">
        <v>0</v>
      </c>
      <c r="R2622" s="814"/>
      <c r="S2622" s="819">
        <v>0</v>
      </c>
      <c r="T2622" s="818"/>
      <c r="U2622" s="820">
        <v>0</v>
      </c>
    </row>
    <row r="2623" spans="1:21" ht="14.45" customHeight="1" x14ac:dyDescent="0.2">
      <c r="A2623" s="813">
        <v>12</v>
      </c>
      <c r="B2623" s="814" t="s">
        <v>1740</v>
      </c>
      <c r="C2623" s="814" t="s">
        <v>1750</v>
      </c>
      <c r="D2623" s="815" t="s">
        <v>4048</v>
      </c>
      <c r="E2623" s="816" t="s">
        <v>1781</v>
      </c>
      <c r="F2623" s="814" t="s">
        <v>1741</v>
      </c>
      <c r="G2623" s="814" t="s">
        <v>4017</v>
      </c>
      <c r="H2623" s="814" t="s">
        <v>329</v>
      </c>
      <c r="I2623" s="814" t="s">
        <v>4018</v>
      </c>
      <c r="J2623" s="814" t="s">
        <v>4019</v>
      </c>
      <c r="K2623" s="814" t="s">
        <v>1569</v>
      </c>
      <c r="L2623" s="817">
        <v>0</v>
      </c>
      <c r="M2623" s="817">
        <v>0</v>
      </c>
      <c r="N2623" s="814">
        <v>2</v>
      </c>
      <c r="O2623" s="818">
        <v>1</v>
      </c>
      <c r="P2623" s="817">
        <v>0</v>
      </c>
      <c r="Q2623" s="819"/>
      <c r="R2623" s="814">
        <v>2</v>
      </c>
      <c r="S2623" s="819">
        <v>1</v>
      </c>
      <c r="T2623" s="818">
        <v>1</v>
      </c>
      <c r="U2623" s="820">
        <v>1</v>
      </c>
    </row>
    <row r="2624" spans="1:21" ht="14.45" customHeight="1" x14ac:dyDescent="0.2">
      <c r="A2624" s="813">
        <v>12</v>
      </c>
      <c r="B2624" s="814" t="s">
        <v>1740</v>
      </c>
      <c r="C2624" s="814" t="s">
        <v>1750</v>
      </c>
      <c r="D2624" s="815" t="s">
        <v>4048</v>
      </c>
      <c r="E2624" s="816" t="s">
        <v>1781</v>
      </c>
      <c r="F2624" s="814" t="s">
        <v>1741</v>
      </c>
      <c r="G2624" s="814" t="s">
        <v>4020</v>
      </c>
      <c r="H2624" s="814" t="s">
        <v>647</v>
      </c>
      <c r="I2624" s="814" t="s">
        <v>4021</v>
      </c>
      <c r="J2624" s="814" t="s">
        <v>1524</v>
      </c>
      <c r="K2624" s="814" t="s">
        <v>4022</v>
      </c>
      <c r="L2624" s="817">
        <v>7.47</v>
      </c>
      <c r="M2624" s="817">
        <v>14.94</v>
      </c>
      <c r="N2624" s="814">
        <v>2</v>
      </c>
      <c r="O2624" s="818">
        <v>0.5</v>
      </c>
      <c r="P2624" s="817">
        <v>14.94</v>
      </c>
      <c r="Q2624" s="819">
        <v>1</v>
      </c>
      <c r="R2624" s="814">
        <v>2</v>
      </c>
      <c r="S2624" s="819">
        <v>1</v>
      </c>
      <c r="T2624" s="818">
        <v>0.5</v>
      </c>
      <c r="U2624" s="820">
        <v>1</v>
      </c>
    </row>
    <row r="2625" spans="1:21" ht="14.45" customHeight="1" x14ac:dyDescent="0.2">
      <c r="A2625" s="813">
        <v>12</v>
      </c>
      <c r="B2625" s="814" t="s">
        <v>1740</v>
      </c>
      <c r="C2625" s="814" t="s">
        <v>1750</v>
      </c>
      <c r="D2625" s="815" t="s">
        <v>4048</v>
      </c>
      <c r="E2625" s="816" t="s">
        <v>1781</v>
      </c>
      <c r="F2625" s="814" t="s">
        <v>1741</v>
      </c>
      <c r="G2625" s="814" t="s">
        <v>2023</v>
      </c>
      <c r="H2625" s="814" t="s">
        <v>329</v>
      </c>
      <c r="I2625" s="814" t="s">
        <v>2024</v>
      </c>
      <c r="J2625" s="814" t="s">
        <v>2025</v>
      </c>
      <c r="K2625" s="814" t="s">
        <v>2026</v>
      </c>
      <c r="L2625" s="817">
        <v>308.69</v>
      </c>
      <c r="M2625" s="817">
        <v>3704.28</v>
      </c>
      <c r="N2625" s="814">
        <v>12</v>
      </c>
      <c r="O2625" s="818">
        <v>5.5</v>
      </c>
      <c r="P2625" s="817">
        <v>308.69</v>
      </c>
      <c r="Q2625" s="819">
        <v>8.3333333333333329E-2</v>
      </c>
      <c r="R2625" s="814">
        <v>1</v>
      </c>
      <c r="S2625" s="819">
        <v>8.3333333333333329E-2</v>
      </c>
      <c r="T2625" s="818">
        <v>1</v>
      </c>
      <c r="U2625" s="820">
        <v>0.18181818181818182</v>
      </c>
    </row>
    <row r="2626" spans="1:21" ht="14.45" customHeight="1" x14ac:dyDescent="0.2">
      <c r="A2626" s="813">
        <v>12</v>
      </c>
      <c r="B2626" s="814" t="s">
        <v>1740</v>
      </c>
      <c r="C2626" s="814" t="s">
        <v>1750</v>
      </c>
      <c r="D2626" s="815" t="s">
        <v>4048</v>
      </c>
      <c r="E2626" s="816" t="s">
        <v>1781</v>
      </c>
      <c r="F2626" s="814" t="s">
        <v>1741</v>
      </c>
      <c r="G2626" s="814" t="s">
        <v>2031</v>
      </c>
      <c r="H2626" s="814" t="s">
        <v>329</v>
      </c>
      <c r="I2626" s="814" t="s">
        <v>2035</v>
      </c>
      <c r="J2626" s="814" t="s">
        <v>2036</v>
      </c>
      <c r="K2626" s="814" t="s">
        <v>2034</v>
      </c>
      <c r="L2626" s="817">
        <v>0</v>
      </c>
      <c r="M2626" s="817">
        <v>0</v>
      </c>
      <c r="N2626" s="814">
        <v>2</v>
      </c>
      <c r="O2626" s="818">
        <v>1</v>
      </c>
      <c r="P2626" s="817"/>
      <c r="Q2626" s="819"/>
      <c r="R2626" s="814"/>
      <c r="S2626" s="819">
        <v>0</v>
      </c>
      <c r="T2626" s="818"/>
      <c r="U2626" s="820">
        <v>0</v>
      </c>
    </row>
    <row r="2627" spans="1:21" ht="14.45" customHeight="1" x14ac:dyDescent="0.2">
      <c r="A2627" s="813">
        <v>12</v>
      </c>
      <c r="B2627" s="814" t="s">
        <v>1740</v>
      </c>
      <c r="C2627" s="814" t="s">
        <v>1750</v>
      </c>
      <c r="D2627" s="815" t="s">
        <v>4048</v>
      </c>
      <c r="E2627" s="816" t="s">
        <v>1781</v>
      </c>
      <c r="F2627" s="814" t="s">
        <v>1741</v>
      </c>
      <c r="G2627" s="814" t="s">
        <v>1835</v>
      </c>
      <c r="H2627" s="814" t="s">
        <v>647</v>
      </c>
      <c r="I2627" s="814" t="s">
        <v>1836</v>
      </c>
      <c r="J2627" s="814" t="s">
        <v>1837</v>
      </c>
      <c r="K2627" s="814" t="s">
        <v>1838</v>
      </c>
      <c r="L2627" s="817">
        <v>134.61000000000001</v>
      </c>
      <c r="M2627" s="817">
        <v>403.83000000000004</v>
      </c>
      <c r="N2627" s="814">
        <v>3</v>
      </c>
      <c r="O2627" s="818">
        <v>2.5</v>
      </c>
      <c r="P2627" s="817">
        <v>134.61000000000001</v>
      </c>
      <c r="Q2627" s="819">
        <v>0.33333333333333331</v>
      </c>
      <c r="R2627" s="814">
        <v>1</v>
      </c>
      <c r="S2627" s="819">
        <v>0.33333333333333331</v>
      </c>
      <c r="T2627" s="818">
        <v>0.5</v>
      </c>
      <c r="U2627" s="820">
        <v>0.2</v>
      </c>
    </row>
    <row r="2628" spans="1:21" ht="14.45" customHeight="1" x14ac:dyDescent="0.2">
      <c r="A2628" s="813">
        <v>12</v>
      </c>
      <c r="B2628" s="814" t="s">
        <v>1740</v>
      </c>
      <c r="C2628" s="814" t="s">
        <v>1750</v>
      </c>
      <c r="D2628" s="815" t="s">
        <v>4048</v>
      </c>
      <c r="E2628" s="816" t="s">
        <v>1781</v>
      </c>
      <c r="F2628" s="814" t="s">
        <v>1741</v>
      </c>
      <c r="G2628" s="814" t="s">
        <v>2047</v>
      </c>
      <c r="H2628" s="814" t="s">
        <v>329</v>
      </c>
      <c r="I2628" s="814" t="s">
        <v>2048</v>
      </c>
      <c r="J2628" s="814" t="s">
        <v>2049</v>
      </c>
      <c r="K2628" s="814" t="s">
        <v>640</v>
      </c>
      <c r="L2628" s="817">
        <v>1036</v>
      </c>
      <c r="M2628" s="817">
        <v>22792</v>
      </c>
      <c r="N2628" s="814">
        <v>22</v>
      </c>
      <c r="O2628" s="818">
        <v>17.5</v>
      </c>
      <c r="P2628" s="817">
        <v>9324</v>
      </c>
      <c r="Q2628" s="819">
        <v>0.40909090909090912</v>
      </c>
      <c r="R2628" s="814">
        <v>9</v>
      </c>
      <c r="S2628" s="819">
        <v>0.40909090909090912</v>
      </c>
      <c r="T2628" s="818">
        <v>7.5</v>
      </c>
      <c r="U2628" s="820">
        <v>0.42857142857142855</v>
      </c>
    </row>
    <row r="2629" spans="1:21" ht="14.45" customHeight="1" x14ac:dyDescent="0.2">
      <c r="A2629" s="813">
        <v>12</v>
      </c>
      <c r="B2629" s="814" t="s">
        <v>1740</v>
      </c>
      <c r="C2629" s="814" t="s">
        <v>1750</v>
      </c>
      <c r="D2629" s="815" t="s">
        <v>4048</v>
      </c>
      <c r="E2629" s="816" t="s">
        <v>1781</v>
      </c>
      <c r="F2629" s="814" t="s">
        <v>1741</v>
      </c>
      <c r="G2629" s="814" t="s">
        <v>2047</v>
      </c>
      <c r="H2629" s="814" t="s">
        <v>329</v>
      </c>
      <c r="I2629" s="814" t="s">
        <v>2050</v>
      </c>
      <c r="J2629" s="814" t="s">
        <v>2049</v>
      </c>
      <c r="K2629" s="814" t="s">
        <v>2051</v>
      </c>
      <c r="L2629" s="817">
        <v>2071.9899999999998</v>
      </c>
      <c r="M2629" s="817">
        <v>6215.9699999999993</v>
      </c>
      <c r="N2629" s="814">
        <v>3</v>
      </c>
      <c r="O2629" s="818">
        <v>2.5</v>
      </c>
      <c r="P2629" s="817"/>
      <c r="Q2629" s="819">
        <v>0</v>
      </c>
      <c r="R2629" s="814"/>
      <c r="S2629" s="819">
        <v>0</v>
      </c>
      <c r="T2629" s="818"/>
      <c r="U2629" s="820">
        <v>0</v>
      </c>
    </row>
    <row r="2630" spans="1:21" ht="14.45" customHeight="1" x14ac:dyDescent="0.2">
      <c r="A2630" s="813">
        <v>12</v>
      </c>
      <c r="B2630" s="814" t="s">
        <v>1740</v>
      </c>
      <c r="C2630" s="814" t="s">
        <v>1750</v>
      </c>
      <c r="D2630" s="815" t="s">
        <v>4048</v>
      </c>
      <c r="E2630" s="816" t="s">
        <v>1781</v>
      </c>
      <c r="F2630" s="814" t="s">
        <v>1741</v>
      </c>
      <c r="G2630" s="814" t="s">
        <v>2047</v>
      </c>
      <c r="H2630" s="814" t="s">
        <v>647</v>
      </c>
      <c r="I2630" s="814" t="s">
        <v>2053</v>
      </c>
      <c r="J2630" s="814" t="s">
        <v>2054</v>
      </c>
      <c r="K2630" s="814" t="s">
        <v>640</v>
      </c>
      <c r="L2630" s="817">
        <v>1036</v>
      </c>
      <c r="M2630" s="817">
        <v>4144</v>
      </c>
      <c r="N2630" s="814">
        <v>4</v>
      </c>
      <c r="O2630" s="818">
        <v>3</v>
      </c>
      <c r="P2630" s="817"/>
      <c r="Q2630" s="819">
        <v>0</v>
      </c>
      <c r="R2630" s="814"/>
      <c r="S2630" s="819">
        <v>0</v>
      </c>
      <c r="T2630" s="818"/>
      <c r="U2630" s="820">
        <v>0</v>
      </c>
    </row>
    <row r="2631" spans="1:21" ht="14.45" customHeight="1" x14ac:dyDescent="0.2">
      <c r="A2631" s="813">
        <v>12</v>
      </c>
      <c r="B2631" s="814" t="s">
        <v>1740</v>
      </c>
      <c r="C2631" s="814" t="s">
        <v>1750</v>
      </c>
      <c r="D2631" s="815" t="s">
        <v>4048</v>
      </c>
      <c r="E2631" s="816" t="s">
        <v>1781</v>
      </c>
      <c r="F2631" s="814" t="s">
        <v>1741</v>
      </c>
      <c r="G2631" s="814" t="s">
        <v>2047</v>
      </c>
      <c r="H2631" s="814" t="s">
        <v>647</v>
      </c>
      <c r="I2631" s="814" t="s">
        <v>2889</v>
      </c>
      <c r="J2631" s="814" t="s">
        <v>2054</v>
      </c>
      <c r="K2631" s="814" t="s">
        <v>2051</v>
      </c>
      <c r="L2631" s="817">
        <v>3086.53</v>
      </c>
      <c r="M2631" s="817">
        <v>6173.06</v>
      </c>
      <c r="N2631" s="814">
        <v>2</v>
      </c>
      <c r="O2631" s="818">
        <v>2</v>
      </c>
      <c r="P2631" s="817"/>
      <c r="Q2631" s="819">
        <v>0</v>
      </c>
      <c r="R2631" s="814"/>
      <c r="S2631" s="819">
        <v>0</v>
      </c>
      <c r="T2631" s="818"/>
      <c r="U2631" s="820">
        <v>0</v>
      </c>
    </row>
    <row r="2632" spans="1:21" ht="14.45" customHeight="1" x14ac:dyDescent="0.2">
      <c r="A2632" s="813">
        <v>12</v>
      </c>
      <c r="B2632" s="814" t="s">
        <v>1740</v>
      </c>
      <c r="C2632" s="814" t="s">
        <v>1750</v>
      </c>
      <c r="D2632" s="815" t="s">
        <v>4048</v>
      </c>
      <c r="E2632" s="816" t="s">
        <v>1781</v>
      </c>
      <c r="F2632" s="814" t="s">
        <v>1741</v>
      </c>
      <c r="G2632" s="814" t="s">
        <v>1796</v>
      </c>
      <c r="H2632" s="814" t="s">
        <v>329</v>
      </c>
      <c r="I2632" s="814" t="s">
        <v>2350</v>
      </c>
      <c r="J2632" s="814" t="s">
        <v>1798</v>
      </c>
      <c r="K2632" s="814" t="s">
        <v>2351</v>
      </c>
      <c r="L2632" s="817">
        <v>24.05</v>
      </c>
      <c r="M2632" s="817">
        <v>24.05</v>
      </c>
      <c r="N2632" s="814">
        <v>1</v>
      </c>
      <c r="O2632" s="818">
        <v>0.5</v>
      </c>
      <c r="P2632" s="817">
        <v>24.05</v>
      </c>
      <c r="Q2632" s="819">
        <v>1</v>
      </c>
      <c r="R2632" s="814">
        <v>1</v>
      </c>
      <c r="S2632" s="819">
        <v>1</v>
      </c>
      <c r="T2632" s="818">
        <v>0.5</v>
      </c>
      <c r="U2632" s="820">
        <v>1</v>
      </c>
    </row>
    <row r="2633" spans="1:21" ht="14.45" customHeight="1" x14ac:dyDescent="0.2">
      <c r="A2633" s="813">
        <v>12</v>
      </c>
      <c r="B2633" s="814" t="s">
        <v>1740</v>
      </c>
      <c r="C2633" s="814" t="s">
        <v>1750</v>
      </c>
      <c r="D2633" s="815" t="s">
        <v>4048</v>
      </c>
      <c r="E2633" s="816" t="s">
        <v>1781</v>
      </c>
      <c r="F2633" s="814" t="s">
        <v>1741</v>
      </c>
      <c r="G2633" s="814" t="s">
        <v>1796</v>
      </c>
      <c r="H2633" s="814" t="s">
        <v>329</v>
      </c>
      <c r="I2633" s="814" t="s">
        <v>1805</v>
      </c>
      <c r="J2633" s="814" t="s">
        <v>1272</v>
      </c>
      <c r="K2633" s="814" t="s">
        <v>1806</v>
      </c>
      <c r="L2633" s="817">
        <v>0</v>
      </c>
      <c r="M2633" s="817">
        <v>0</v>
      </c>
      <c r="N2633" s="814">
        <v>2</v>
      </c>
      <c r="O2633" s="818">
        <v>1.5</v>
      </c>
      <c r="P2633" s="817">
        <v>0</v>
      </c>
      <c r="Q2633" s="819"/>
      <c r="R2633" s="814">
        <v>1</v>
      </c>
      <c r="S2633" s="819">
        <v>0.5</v>
      </c>
      <c r="T2633" s="818">
        <v>0.5</v>
      </c>
      <c r="U2633" s="820">
        <v>0.33333333333333331</v>
      </c>
    </row>
    <row r="2634" spans="1:21" ht="14.45" customHeight="1" x14ac:dyDescent="0.2">
      <c r="A2634" s="813">
        <v>12</v>
      </c>
      <c r="B2634" s="814" t="s">
        <v>1740</v>
      </c>
      <c r="C2634" s="814" t="s">
        <v>1750</v>
      </c>
      <c r="D2634" s="815" t="s">
        <v>4048</v>
      </c>
      <c r="E2634" s="816" t="s">
        <v>1781</v>
      </c>
      <c r="F2634" s="814" t="s">
        <v>1741</v>
      </c>
      <c r="G2634" s="814" t="s">
        <v>1796</v>
      </c>
      <c r="H2634" s="814" t="s">
        <v>329</v>
      </c>
      <c r="I2634" s="814" t="s">
        <v>1805</v>
      </c>
      <c r="J2634" s="814" t="s">
        <v>1272</v>
      </c>
      <c r="K2634" s="814" t="s">
        <v>1806</v>
      </c>
      <c r="L2634" s="817">
        <v>42.54</v>
      </c>
      <c r="M2634" s="817">
        <v>467.94</v>
      </c>
      <c r="N2634" s="814">
        <v>11</v>
      </c>
      <c r="O2634" s="818">
        <v>6</v>
      </c>
      <c r="P2634" s="817">
        <v>85.08</v>
      </c>
      <c r="Q2634" s="819">
        <v>0.18181818181818182</v>
      </c>
      <c r="R2634" s="814">
        <v>2</v>
      </c>
      <c r="S2634" s="819">
        <v>0.18181818181818182</v>
      </c>
      <c r="T2634" s="818">
        <v>2</v>
      </c>
      <c r="U2634" s="820">
        <v>0.33333333333333331</v>
      </c>
    </row>
    <row r="2635" spans="1:21" ht="14.45" customHeight="1" x14ac:dyDescent="0.2">
      <c r="A2635" s="813">
        <v>12</v>
      </c>
      <c r="B2635" s="814" t="s">
        <v>1740</v>
      </c>
      <c r="C2635" s="814" t="s">
        <v>1750</v>
      </c>
      <c r="D2635" s="815" t="s">
        <v>4048</v>
      </c>
      <c r="E2635" s="816" t="s">
        <v>1781</v>
      </c>
      <c r="F2635" s="814" t="s">
        <v>1741</v>
      </c>
      <c r="G2635" s="814" t="s">
        <v>1796</v>
      </c>
      <c r="H2635" s="814" t="s">
        <v>329</v>
      </c>
      <c r="I2635" s="814" t="s">
        <v>2659</v>
      </c>
      <c r="J2635" s="814" t="s">
        <v>1272</v>
      </c>
      <c r="K2635" s="814" t="s">
        <v>2660</v>
      </c>
      <c r="L2635" s="817">
        <v>60.28</v>
      </c>
      <c r="M2635" s="817">
        <v>482.24</v>
      </c>
      <c r="N2635" s="814">
        <v>8</v>
      </c>
      <c r="O2635" s="818">
        <v>7</v>
      </c>
      <c r="P2635" s="817">
        <v>180.84</v>
      </c>
      <c r="Q2635" s="819">
        <v>0.375</v>
      </c>
      <c r="R2635" s="814">
        <v>3</v>
      </c>
      <c r="S2635" s="819">
        <v>0.375</v>
      </c>
      <c r="T2635" s="818">
        <v>3</v>
      </c>
      <c r="U2635" s="820">
        <v>0.42857142857142855</v>
      </c>
    </row>
    <row r="2636" spans="1:21" ht="14.45" customHeight="1" x14ac:dyDescent="0.2">
      <c r="A2636" s="813">
        <v>12</v>
      </c>
      <c r="B2636" s="814" t="s">
        <v>1740</v>
      </c>
      <c r="C2636" s="814" t="s">
        <v>1750</v>
      </c>
      <c r="D2636" s="815" t="s">
        <v>4048</v>
      </c>
      <c r="E2636" s="816" t="s">
        <v>1781</v>
      </c>
      <c r="F2636" s="814" t="s">
        <v>1741</v>
      </c>
      <c r="G2636" s="814" t="s">
        <v>1796</v>
      </c>
      <c r="H2636" s="814" t="s">
        <v>329</v>
      </c>
      <c r="I2636" s="814" t="s">
        <v>1797</v>
      </c>
      <c r="J2636" s="814" t="s">
        <v>1798</v>
      </c>
      <c r="K2636" s="814" t="s">
        <v>1799</v>
      </c>
      <c r="L2636" s="817">
        <v>59.56</v>
      </c>
      <c r="M2636" s="817">
        <v>357.36</v>
      </c>
      <c r="N2636" s="814">
        <v>6</v>
      </c>
      <c r="O2636" s="818">
        <v>5</v>
      </c>
      <c r="P2636" s="817">
        <v>59.56</v>
      </c>
      <c r="Q2636" s="819">
        <v>0.16666666666666666</v>
      </c>
      <c r="R2636" s="814">
        <v>1</v>
      </c>
      <c r="S2636" s="819">
        <v>0.16666666666666666</v>
      </c>
      <c r="T2636" s="818">
        <v>1</v>
      </c>
      <c r="U2636" s="820">
        <v>0.2</v>
      </c>
    </row>
    <row r="2637" spans="1:21" ht="14.45" customHeight="1" x14ac:dyDescent="0.2">
      <c r="A2637" s="813">
        <v>12</v>
      </c>
      <c r="B2637" s="814" t="s">
        <v>1740</v>
      </c>
      <c r="C2637" s="814" t="s">
        <v>1750</v>
      </c>
      <c r="D2637" s="815" t="s">
        <v>4048</v>
      </c>
      <c r="E2637" s="816" t="s">
        <v>1781</v>
      </c>
      <c r="F2637" s="814" t="s">
        <v>1741</v>
      </c>
      <c r="G2637" s="814" t="s">
        <v>1796</v>
      </c>
      <c r="H2637" s="814" t="s">
        <v>329</v>
      </c>
      <c r="I2637" s="814" t="s">
        <v>2352</v>
      </c>
      <c r="J2637" s="814" t="s">
        <v>1798</v>
      </c>
      <c r="K2637" s="814" t="s">
        <v>1799</v>
      </c>
      <c r="L2637" s="817">
        <v>59.56</v>
      </c>
      <c r="M2637" s="817">
        <v>833.84</v>
      </c>
      <c r="N2637" s="814">
        <v>14</v>
      </c>
      <c r="O2637" s="818">
        <v>9.5</v>
      </c>
      <c r="P2637" s="817">
        <v>416.92</v>
      </c>
      <c r="Q2637" s="819">
        <v>0.5</v>
      </c>
      <c r="R2637" s="814">
        <v>7</v>
      </c>
      <c r="S2637" s="819">
        <v>0.5</v>
      </c>
      <c r="T2637" s="818">
        <v>5</v>
      </c>
      <c r="U2637" s="820">
        <v>0.52631578947368418</v>
      </c>
    </row>
    <row r="2638" spans="1:21" ht="14.45" customHeight="1" x14ac:dyDescent="0.2">
      <c r="A2638" s="813">
        <v>12</v>
      </c>
      <c r="B2638" s="814" t="s">
        <v>1740</v>
      </c>
      <c r="C2638" s="814" t="s">
        <v>1750</v>
      </c>
      <c r="D2638" s="815" t="s">
        <v>4048</v>
      </c>
      <c r="E2638" s="816" t="s">
        <v>1781</v>
      </c>
      <c r="F2638" s="814" t="s">
        <v>1741</v>
      </c>
      <c r="G2638" s="814" t="s">
        <v>2063</v>
      </c>
      <c r="H2638" s="814" t="s">
        <v>647</v>
      </c>
      <c r="I2638" s="814" t="s">
        <v>1553</v>
      </c>
      <c r="J2638" s="814" t="s">
        <v>819</v>
      </c>
      <c r="K2638" s="814" t="s">
        <v>1554</v>
      </c>
      <c r="L2638" s="817">
        <v>44.86</v>
      </c>
      <c r="M2638" s="817">
        <v>44.86</v>
      </c>
      <c r="N2638" s="814">
        <v>1</v>
      </c>
      <c r="O2638" s="818">
        <v>1</v>
      </c>
      <c r="P2638" s="817">
        <v>44.86</v>
      </c>
      <c r="Q2638" s="819">
        <v>1</v>
      </c>
      <c r="R2638" s="814">
        <v>1</v>
      </c>
      <c r="S2638" s="819">
        <v>1</v>
      </c>
      <c r="T2638" s="818">
        <v>1</v>
      </c>
      <c r="U2638" s="820">
        <v>1</v>
      </c>
    </row>
    <row r="2639" spans="1:21" ht="14.45" customHeight="1" x14ac:dyDescent="0.2">
      <c r="A2639" s="813">
        <v>12</v>
      </c>
      <c r="B2639" s="814" t="s">
        <v>1740</v>
      </c>
      <c r="C2639" s="814" t="s">
        <v>1750</v>
      </c>
      <c r="D2639" s="815" t="s">
        <v>4048</v>
      </c>
      <c r="E2639" s="816" t="s">
        <v>1781</v>
      </c>
      <c r="F2639" s="814" t="s">
        <v>1741</v>
      </c>
      <c r="G2639" s="814" t="s">
        <v>2063</v>
      </c>
      <c r="H2639" s="814" t="s">
        <v>329</v>
      </c>
      <c r="I2639" s="814" t="s">
        <v>2064</v>
      </c>
      <c r="J2639" s="814" t="s">
        <v>2065</v>
      </c>
      <c r="K2639" s="814" t="s">
        <v>2066</v>
      </c>
      <c r="L2639" s="817">
        <v>149.55000000000001</v>
      </c>
      <c r="M2639" s="817">
        <v>299.10000000000002</v>
      </c>
      <c r="N2639" s="814">
        <v>2</v>
      </c>
      <c r="O2639" s="818">
        <v>1.5</v>
      </c>
      <c r="P2639" s="817"/>
      <c r="Q2639" s="819">
        <v>0</v>
      </c>
      <c r="R2639" s="814"/>
      <c r="S2639" s="819">
        <v>0</v>
      </c>
      <c r="T2639" s="818"/>
      <c r="U2639" s="820">
        <v>0</v>
      </c>
    </row>
    <row r="2640" spans="1:21" ht="14.45" customHeight="1" x14ac:dyDescent="0.2">
      <c r="A2640" s="813">
        <v>12</v>
      </c>
      <c r="B2640" s="814" t="s">
        <v>1740</v>
      </c>
      <c r="C2640" s="814" t="s">
        <v>1750</v>
      </c>
      <c r="D2640" s="815" t="s">
        <v>4048</v>
      </c>
      <c r="E2640" s="816" t="s">
        <v>1781</v>
      </c>
      <c r="F2640" s="814" t="s">
        <v>1741</v>
      </c>
      <c r="G2640" s="814" t="s">
        <v>2063</v>
      </c>
      <c r="H2640" s="814" t="s">
        <v>647</v>
      </c>
      <c r="I2640" s="814" t="s">
        <v>2067</v>
      </c>
      <c r="J2640" s="814" t="s">
        <v>819</v>
      </c>
      <c r="K2640" s="814" t="s">
        <v>2068</v>
      </c>
      <c r="L2640" s="817">
        <v>134.61000000000001</v>
      </c>
      <c r="M2640" s="817">
        <v>5788.2300000000032</v>
      </c>
      <c r="N2640" s="814">
        <v>43</v>
      </c>
      <c r="O2640" s="818">
        <v>38</v>
      </c>
      <c r="P2640" s="817">
        <v>2557.5900000000015</v>
      </c>
      <c r="Q2640" s="819">
        <v>0.44186046511627908</v>
      </c>
      <c r="R2640" s="814">
        <v>19</v>
      </c>
      <c r="S2640" s="819">
        <v>0.44186046511627908</v>
      </c>
      <c r="T2640" s="818">
        <v>16</v>
      </c>
      <c r="U2640" s="820">
        <v>0.42105263157894735</v>
      </c>
    </row>
    <row r="2641" spans="1:21" ht="14.45" customHeight="1" x14ac:dyDescent="0.2">
      <c r="A2641" s="813">
        <v>12</v>
      </c>
      <c r="B2641" s="814" t="s">
        <v>1740</v>
      </c>
      <c r="C2641" s="814" t="s">
        <v>1750</v>
      </c>
      <c r="D2641" s="815" t="s">
        <v>4048</v>
      </c>
      <c r="E2641" s="816" t="s">
        <v>1781</v>
      </c>
      <c r="F2641" s="814" t="s">
        <v>1741</v>
      </c>
      <c r="G2641" s="814" t="s">
        <v>1807</v>
      </c>
      <c r="H2641" s="814" t="s">
        <v>647</v>
      </c>
      <c r="I2641" s="814" t="s">
        <v>1808</v>
      </c>
      <c r="J2641" s="814" t="s">
        <v>1809</v>
      </c>
      <c r="K2641" s="814" t="s">
        <v>1810</v>
      </c>
      <c r="L2641" s="817">
        <v>659.9</v>
      </c>
      <c r="M2641" s="817">
        <v>5939.0999999999995</v>
      </c>
      <c r="N2641" s="814">
        <v>9</v>
      </c>
      <c r="O2641" s="818">
        <v>8</v>
      </c>
      <c r="P2641" s="817">
        <v>659.9</v>
      </c>
      <c r="Q2641" s="819">
        <v>0.11111111111111112</v>
      </c>
      <c r="R2641" s="814">
        <v>1</v>
      </c>
      <c r="S2641" s="819">
        <v>0.1111111111111111</v>
      </c>
      <c r="T2641" s="818">
        <v>0.5</v>
      </c>
      <c r="U2641" s="820">
        <v>6.25E-2</v>
      </c>
    </row>
    <row r="2642" spans="1:21" ht="14.45" customHeight="1" x14ac:dyDescent="0.2">
      <c r="A2642" s="813">
        <v>12</v>
      </c>
      <c r="B2642" s="814" t="s">
        <v>1740</v>
      </c>
      <c r="C2642" s="814" t="s">
        <v>1750</v>
      </c>
      <c r="D2642" s="815" t="s">
        <v>4048</v>
      </c>
      <c r="E2642" s="816" t="s">
        <v>1781</v>
      </c>
      <c r="F2642" s="814" t="s">
        <v>1741</v>
      </c>
      <c r="G2642" s="814" t="s">
        <v>2075</v>
      </c>
      <c r="H2642" s="814" t="s">
        <v>329</v>
      </c>
      <c r="I2642" s="814" t="s">
        <v>2960</v>
      </c>
      <c r="J2642" s="814" t="s">
        <v>2961</v>
      </c>
      <c r="K2642" s="814" t="s">
        <v>2962</v>
      </c>
      <c r="L2642" s="817">
        <v>118.65</v>
      </c>
      <c r="M2642" s="817">
        <v>118.65</v>
      </c>
      <c r="N2642" s="814">
        <v>1</v>
      </c>
      <c r="O2642" s="818">
        <v>0.5</v>
      </c>
      <c r="P2642" s="817">
        <v>118.65</v>
      </c>
      <c r="Q2642" s="819">
        <v>1</v>
      </c>
      <c r="R2642" s="814">
        <v>1</v>
      </c>
      <c r="S2642" s="819">
        <v>1</v>
      </c>
      <c r="T2642" s="818">
        <v>0.5</v>
      </c>
      <c r="U2642" s="820">
        <v>1</v>
      </c>
    </row>
    <row r="2643" spans="1:21" ht="14.45" customHeight="1" x14ac:dyDescent="0.2">
      <c r="A2643" s="813">
        <v>12</v>
      </c>
      <c r="B2643" s="814" t="s">
        <v>1740</v>
      </c>
      <c r="C2643" s="814" t="s">
        <v>1750</v>
      </c>
      <c r="D2643" s="815" t="s">
        <v>4048</v>
      </c>
      <c r="E2643" s="816" t="s">
        <v>1781</v>
      </c>
      <c r="F2643" s="814" t="s">
        <v>1741</v>
      </c>
      <c r="G2643" s="814" t="s">
        <v>3488</v>
      </c>
      <c r="H2643" s="814" t="s">
        <v>329</v>
      </c>
      <c r="I2643" s="814" t="s">
        <v>3489</v>
      </c>
      <c r="J2643" s="814" t="s">
        <v>3490</v>
      </c>
      <c r="K2643" s="814" t="s">
        <v>2003</v>
      </c>
      <c r="L2643" s="817">
        <v>44.86</v>
      </c>
      <c r="M2643" s="817">
        <v>5517.7799999999988</v>
      </c>
      <c r="N2643" s="814">
        <v>123</v>
      </c>
      <c r="O2643" s="818">
        <v>59</v>
      </c>
      <c r="P2643" s="817">
        <v>1390.6599999999999</v>
      </c>
      <c r="Q2643" s="819">
        <v>0.25203252032520329</v>
      </c>
      <c r="R2643" s="814">
        <v>31</v>
      </c>
      <c r="S2643" s="819">
        <v>0.25203252032520324</v>
      </c>
      <c r="T2643" s="818">
        <v>16.5</v>
      </c>
      <c r="U2643" s="820">
        <v>0.27966101694915252</v>
      </c>
    </row>
    <row r="2644" spans="1:21" ht="14.45" customHeight="1" x14ac:dyDescent="0.2">
      <c r="A2644" s="813">
        <v>12</v>
      </c>
      <c r="B2644" s="814" t="s">
        <v>1740</v>
      </c>
      <c r="C2644" s="814" t="s">
        <v>1750</v>
      </c>
      <c r="D2644" s="815" t="s">
        <v>4048</v>
      </c>
      <c r="E2644" s="816" t="s">
        <v>1781</v>
      </c>
      <c r="F2644" s="814" t="s">
        <v>1741</v>
      </c>
      <c r="G2644" s="814" t="s">
        <v>2079</v>
      </c>
      <c r="H2644" s="814" t="s">
        <v>329</v>
      </c>
      <c r="I2644" s="814" t="s">
        <v>3496</v>
      </c>
      <c r="J2644" s="814" t="s">
        <v>2081</v>
      </c>
      <c r="K2644" s="814" t="s">
        <v>3497</v>
      </c>
      <c r="L2644" s="817">
        <v>224.69</v>
      </c>
      <c r="M2644" s="817">
        <v>4044.4200000000005</v>
      </c>
      <c r="N2644" s="814">
        <v>18</v>
      </c>
      <c r="O2644" s="818">
        <v>11.5</v>
      </c>
      <c r="P2644" s="817">
        <v>449.38</v>
      </c>
      <c r="Q2644" s="819">
        <v>0.11111111111111109</v>
      </c>
      <c r="R2644" s="814">
        <v>2</v>
      </c>
      <c r="S2644" s="819">
        <v>0.1111111111111111</v>
      </c>
      <c r="T2644" s="818">
        <v>1.5</v>
      </c>
      <c r="U2644" s="820">
        <v>0.13043478260869565</v>
      </c>
    </row>
    <row r="2645" spans="1:21" ht="14.45" customHeight="1" x14ac:dyDescent="0.2">
      <c r="A2645" s="813">
        <v>12</v>
      </c>
      <c r="B2645" s="814" t="s">
        <v>1740</v>
      </c>
      <c r="C2645" s="814" t="s">
        <v>1750</v>
      </c>
      <c r="D2645" s="815" t="s">
        <v>4048</v>
      </c>
      <c r="E2645" s="816" t="s">
        <v>1781</v>
      </c>
      <c r="F2645" s="814" t="s">
        <v>1741</v>
      </c>
      <c r="G2645" s="814" t="s">
        <v>2079</v>
      </c>
      <c r="H2645" s="814" t="s">
        <v>329</v>
      </c>
      <c r="I2645" s="814" t="s">
        <v>3390</v>
      </c>
      <c r="J2645" s="814" t="s">
        <v>2081</v>
      </c>
      <c r="K2645" s="814" t="s">
        <v>2020</v>
      </c>
      <c r="L2645" s="817">
        <v>67.41</v>
      </c>
      <c r="M2645" s="817">
        <v>67.41</v>
      </c>
      <c r="N2645" s="814">
        <v>1</v>
      </c>
      <c r="O2645" s="818">
        <v>1</v>
      </c>
      <c r="P2645" s="817">
        <v>67.41</v>
      </c>
      <c r="Q2645" s="819">
        <v>1</v>
      </c>
      <c r="R2645" s="814">
        <v>1</v>
      </c>
      <c r="S2645" s="819">
        <v>1</v>
      </c>
      <c r="T2645" s="818">
        <v>1</v>
      </c>
      <c r="U2645" s="820">
        <v>1</v>
      </c>
    </row>
    <row r="2646" spans="1:21" ht="14.45" customHeight="1" x14ac:dyDescent="0.2">
      <c r="A2646" s="813">
        <v>12</v>
      </c>
      <c r="B2646" s="814" t="s">
        <v>1740</v>
      </c>
      <c r="C2646" s="814" t="s">
        <v>1750</v>
      </c>
      <c r="D2646" s="815" t="s">
        <v>4048</v>
      </c>
      <c r="E2646" s="816" t="s">
        <v>1781</v>
      </c>
      <c r="F2646" s="814" t="s">
        <v>1741</v>
      </c>
      <c r="G2646" s="814" t="s">
        <v>2079</v>
      </c>
      <c r="H2646" s="814" t="s">
        <v>329</v>
      </c>
      <c r="I2646" s="814" t="s">
        <v>2083</v>
      </c>
      <c r="J2646" s="814" t="s">
        <v>2081</v>
      </c>
      <c r="K2646" s="814" t="s">
        <v>2084</v>
      </c>
      <c r="L2646" s="817">
        <v>112.35</v>
      </c>
      <c r="M2646" s="817">
        <v>1123.5</v>
      </c>
      <c r="N2646" s="814">
        <v>10</v>
      </c>
      <c r="O2646" s="818">
        <v>7</v>
      </c>
      <c r="P2646" s="817">
        <v>898.80000000000007</v>
      </c>
      <c r="Q2646" s="819">
        <v>0.8</v>
      </c>
      <c r="R2646" s="814">
        <v>8</v>
      </c>
      <c r="S2646" s="819">
        <v>0.8</v>
      </c>
      <c r="T2646" s="818">
        <v>6</v>
      </c>
      <c r="U2646" s="820">
        <v>0.8571428571428571</v>
      </c>
    </row>
    <row r="2647" spans="1:21" ht="14.45" customHeight="1" x14ac:dyDescent="0.2">
      <c r="A2647" s="813">
        <v>12</v>
      </c>
      <c r="B2647" s="814" t="s">
        <v>1740</v>
      </c>
      <c r="C2647" s="814" t="s">
        <v>1750</v>
      </c>
      <c r="D2647" s="815" t="s">
        <v>4048</v>
      </c>
      <c r="E2647" s="816" t="s">
        <v>1781</v>
      </c>
      <c r="F2647" s="814" t="s">
        <v>1741</v>
      </c>
      <c r="G2647" s="814" t="s">
        <v>2085</v>
      </c>
      <c r="H2647" s="814" t="s">
        <v>647</v>
      </c>
      <c r="I2647" s="814" t="s">
        <v>2579</v>
      </c>
      <c r="J2647" s="814" t="s">
        <v>1164</v>
      </c>
      <c r="K2647" s="814" t="s">
        <v>2580</v>
      </c>
      <c r="L2647" s="817">
        <v>0</v>
      </c>
      <c r="M2647" s="817">
        <v>0</v>
      </c>
      <c r="N2647" s="814">
        <v>1</v>
      </c>
      <c r="O2647" s="818">
        <v>1</v>
      </c>
      <c r="P2647" s="817">
        <v>0</v>
      </c>
      <c r="Q2647" s="819"/>
      <c r="R2647" s="814">
        <v>1</v>
      </c>
      <c r="S2647" s="819">
        <v>1</v>
      </c>
      <c r="T2647" s="818">
        <v>1</v>
      </c>
      <c r="U2647" s="820">
        <v>1</v>
      </c>
    </row>
    <row r="2648" spans="1:21" ht="14.45" customHeight="1" x14ac:dyDescent="0.2">
      <c r="A2648" s="813">
        <v>12</v>
      </c>
      <c r="B2648" s="814" t="s">
        <v>1740</v>
      </c>
      <c r="C2648" s="814" t="s">
        <v>1750</v>
      </c>
      <c r="D2648" s="815" t="s">
        <v>4048</v>
      </c>
      <c r="E2648" s="816" t="s">
        <v>1781</v>
      </c>
      <c r="F2648" s="814" t="s">
        <v>1741</v>
      </c>
      <c r="G2648" s="814" t="s">
        <v>3498</v>
      </c>
      <c r="H2648" s="814" t="s">
        <v>647</v>
      </c>
      <c r="I2648" s="814" t="s">
        <v>4023</v>
      </c>
      <c r="J2648" s="814" t="s">
        <v>3570</v>
      </c>
      <c r="K2648" s="814" t="s">
        <v>4024</v>
      </c>
      <c r="L2648" s="817">
        <v>575.45000000000005</v>
      </c>
      <c r="M2648" s="817">
        <v>575.45000000000005</v>
      </c>
      <c r="N2648" s="814">
        <v>1</v>
      </c>
      <c r="O2648" s="818">
        <v>1</v>
      </c>
      <c r="P2648" s="817"/>
      <c r="Q2648" s="819">
        <v>0</v>
      </c>
      <c r="R2648" s="814"/>
      <c r="S2648" s="819">
        <v>0</v>
      </c>
      <c r="T2648" s="818"/>
      <c r="U2648" s="820">
        <v>0</v>
      </c>
    </row>
    <row r="2649" spans="1:21" ht="14.45" customHeight="1" x14ac:dyDescent="0.2">
      <c r="A2649" s="813">
        <v>12</v>
      </c>
      <c r="B2649" s="814" t="s">
        <v>1740</v>
      </c>
      <c r="C2649" s="814" t="s">
        <v>1750</v>
      </c>
      <c r="D2649" s="815" t="s">
        <v>4048</v>
      </c>
      <c r="E2649" s="816" t="s">
        <v>1781</v>
      </c>
      <c r="F2649" s="814" t="s">
        <v>1741</v>
      </c>
      <c r="G2649" s="814" t="s">
        <v>2095</v>
      </c>
      <c r="H2649" s="814" t="s">
        <v>329</v>
      </c>
      <c r="I2649" s="814" t="s">
        <v>2096</v>
      </c>
      <c r="J2649" s="814" t="s">
        <v>2097</v>
      </c>
      <c r="K2649" s="814" t="s">
        <v>2098</v>
      </c>
      <c r="L2649" s="817">
        <v>1392.75</v>
      </c>
      <c r="M2649" s="817">
        <v>2785.5</v>
      </c>
      <c r="N2649" s="814">
        <v>2</v>
      </c>
      <c r="O2649" s="818">
        <v>2</v>
      </c>
      <c r="P2649" s="817"/>
      <c r="Q2649" s="819">
        <v>0</v>
      </c>
      <c r="R2649" s="814"/>
      <c r="S2649" s="819">
        <v>0</v>
      </c>
      <c r="T2649" s="818"/>
      <c r="U2649" s="820">
        <v>0</v>
      </c>
    </row>
    <row r="2650" spans="1:21" ht="14.45" customHeight="1" x14ac:dyDescent="0.2">
      <c r="A2650" s="813">
        <v>12</v>
      </c>
      <c r="B2650" s="814" t="s">
        <v>1740</v>
      </c>
      <c r="C2650" s="814" t="s">
        <v>1750</v>
      </c>
      <c r="D2650" s="815" t="s">
        <v>4048</v>
      </c>
      <c r="E2650" s="816" t="s">
        <v>1781</v>
      </c>
      <c r="F2650" s="814" t="s">
        <v>1741</v>
      </c>
      <c r="G2650" s="814" t="s">
        <v>2095</v>
      </c>
      <c r="H2650" s="814" t="s">
        <v>329</v>
      </c>
      <c r="I2650" s="814" t="s">
        <v>2392</v>
      </c>
      <c r="J2650" s="814" t="s">
        <v>2097</v>
      </c>
      <c r="K2650" s="814" t="s">
        <v>2393</v>
      </c>
      <c r="L2650" s="817">
        <v>417.82</v>
      </c>
      <c r="M2650" s="817">
        <v>835.64</v>
      </c>
      <c r="N2650" s="814">
        <v>2</v>
      </c>
      <c r="O2650" s="818">
        <v>2</v>
      </c>
      <c r="P2650" s="817">
        <v>417.82</v>
      </c>
      <c r="Q2650" s="819">
        <v>0.5</v>
      </c>
      <c r="R2650" s="814">
        <v>1</v>
      </c>
      <c r="S2650" s="819">
        <v>0.5</v>
      </c>
      <c r="T2650" s="818">
        <v>1</v>
      </c>
      <c r="U2650" s="820">
        <v>0.5</v>
      </c>
    </row>
    <row r="2651" spans="1:21" ht="14.45" customHeight="1" x14ac:dyDescent="0.2">
      <c r="A2651" s="813">
        <v>12</v>
      </c>
      <c r="B2651" s="814" t="s">
        <v>1740</v>
      </c>
      <c r="C2651" s="814" t="s">
        <v>1750</v>
      </c>
      <c r="D2651" s="815" t="s">
        <v>4048</v>
      </c>
      <c r="E2651" s="816" t="s">
        <v>1781</v>
      </c>
      <c r="F2651" s="814" t="s">
        <v>1741</v>
      </c>
      <c r="G2651" s="814" t="s">
        <v>3572</v>
      </c>
      <c r="H2651" s="814" t="s">
        <v>647</v>
      </c>
      <c r="I2651" s="814" t="s">
        <v>3573</v>
      </c>
      <c r="J2651" s="814" t="s">
        <v>3574</v>
      </c>
      <c r="K2651" s="814" t="s">
        <v>3575</v>
      </c>
      <c r="L2651" s="817">
        <v>165.63</v>
      </c>
      <c r="M2651" s="817">
        <v>165.63</v>
      </c>
      <c r="N2651" s="814">
        <v>1</v>
      </c>
      <c r="O2651" s="818">
        <v>1</v>
      </c>
      <c r="P2651" s="817">
        <v>165.63</v>
      </c>
      <c r="Q2651" s="819">
        <v>1</v>
      </c>
      <c r="R2651" s="814">
        <v>1</v>
      </c>
      <c r="S2651" s="819">
        <v>1</v>
      </c>
      <c r="T2651" s="818">
        <v>1</v>
      </c>
      <c r="U2651" s="820">
        <v>1</v>
      </c>
    </row>
    <row r="2652" spans="1:21" ht="14.45" customHeight="1" x14ac:dyDescent="0.2">
      <c r="A2652" s="813">
        <v>12</v>
      </c>
      <c r="B2652" s="814" t="s">
        <v>1740</v>
      </c>
      <c r="C2652" s="814" t="s">
        <v>1750</v>
      </c>
      <c r="D2652" s="815" t="s">
        <v>4048</v>
      </c>
      <c r="E2652" s="816" t="s">
        <v>1781</v>
      </c>
      <c r="F2652" s="814" t="s">
        <v>1741</v>
      </c>
      <c r="G2652" s="814" t="s">
        <v>4025</v>
      </c>
      <c r="H2652" s="814" t="s">
        <v>329</v>
      </c>
      <c r="I2652" s="814" t="s">
        <v>4026</v>
      </c>
      <c r="J2652" s="814" t="s">
        <v>4027</v>
      </c>
      <c r="K2652" s="814" t="s">
        <v>4028</v>
      </c>
      <c r="L2652" s="817">
        <v>0</v>
      </c>
      <c r="M2652" s="817">
        <v>0</v>
      </c>
      <c r="N2652" s="814">
        <v>3</v>
      </c>
      <c r="O2652" s="818">
        <v>2.5</v>
      </c>
      <c r="P2652" s="817">
        <v>0</v>
      </c>
      <c r="Q2652" s="819"/>
      <c r="R2652" s="814">
        <v>2</v>
      </c>
      <c r="S2652" s="819">
        <v>0.66666666666666663</v>
      </c>
      <c r="T2652" s="818">
        <v>1.5</v>
      </c>
      <c r="U2652" s="820">
        <v>0.6</v>
      </c>
    </row>
    <row r="2653" spans="1:21" ht="14.45" customHeight="1" x14ac:dyDescent="0.2">
      <c r="A2653" s="813">
        <v>12</v>
      </c>
      <c r="B2653" s="814" t="s">
        <v>1740</v>
      </c>
      <c r="C2653" s="814" t="s">
        <v>1750</v>
      </c>
      <c r="D2653" s="815" t="s">
        <v>4048</v>
      </c>
      <c r="E2653" s="816" t="s">
        <v>1781</v>
      </c>
      <c r="F2653" s="814" t="s">
        <v>1741</v>
      </c>
      <c r="G2653" s="814" t="s">
        <v>2113</v>
      </c>
      <c r="H2653" s="814" t="s">
        <v>647</v>
      </c>
      <c r="I2653" s="814" t="s">
        <v>4029</v>
      </c>
      <c r="J2653" s="814" t="s">
        <v>2588</v>
      </c>
      <c r="K2653" s="814" t="s">
        <v>4030</v>
      </c>
      <c r="L2653" s="817">
        <v>150.94</v>
      </c>
      <c r="M2653" s="817">
        <v>150.94</v>
      </c>
      <c r="N2653" s="814">
        <v>1</v>
      </c>
      <c r="O2653" s="818">
        <v>0.5</v>
      </c>
      <c r="P2653" s="817">
        <v>150.94</v>
      </c>
      <c r="Q2653" s="819">
        <v>1</v>
      </c>
      <c r="R2653" s="814">
        <v>1</v>
      </c>
      <c r="S2653" s="819">
        <v>1</v>
      </c>
      <c r="T2653" s="818">
        <v>0.5</v>
      </c>
      <c r="U2653" s="820">
        <v>1</v>
      </c>
    </row>
    <row r="2654" spans="1:21" ht="14.45" customHeight="1" x14ac:dyDescent="0.2">
      <c r="A2654" s="813">
        <v>12</v>
      </c>
      <c r="B2654" s="814" t="s">
        <v>1740</v>
      </c>
      <c r="C2654" s="814" t="s">
        <v>1750</v>
      </c>
      <c r="D2654" s="815" t="s">
        <v>4048</v>
      </c>
      <c r="E2654" s="816" t="s">
        <v>1781</v>
      </c>
      <c r="F2654" s="814" t="s">
        <v>1741</v>
      </c>
      <c r="G2654" s="814" t="s">
        <v>2113</v>
      </c>
      <c r="H2654" s="814" t="s">
        <v>329</v>
      </c>
      <c r="I2654" s="814" t="s">
        <v>3576</v>
      </c>
      <c r="J2654" s="814" t="s">
        <v>1153</v>
      </c>
      <c r="K2654" s="814" t="s">
        <v>3577</v>
      </c>
      <c r="L2654" s="817">
        <v>16.77</v>
      </c>
      <c r="M2654" s="817">
        <v>16.77</v>
      </c>
      <c r="N2654" s="814">
        <v>1</v>
      </c>
      <c r="O2654" s="818">
        <v>1</v>
      </c>
      <c r="P2654" s="817">
        <v>16.77</v>
      </c>
      <c r="Q2654" s="819">
        <v>1</v>
      </c>
      <c r="R2654" s="814">
        <v>1</v>
      </c>
      <c r="S2654" s="819">
        <v>1</v>
      </c>
      <c r="T2654" s="818">
        <v>1</v>
      </c>
      <c r="U2654" s="820">
        <v>1</v>
      </c>
    </row>
    <row r="2655" spans="1:21" ht="14.45" customHeight="1" x14ac:dyDescent="0.2">
      <c r="A2655" s="813">
        <v>12</v>
      </c>
      <c r="B2655" s="814" t="s">
        <v>1740</v>
      </c>
      <c r="C2655" s="814" t="s">
        <v>1750</v>
      </c>
      <c r="D2655" s="815" t="s">
        <v>4048</v>
      </c>
      <c r="E2655" s="816" t="s">
        <v>1781</v>
      </c>
      <c r="F2655" s="814" t="s">
        <v>1741</v>
      </c>
      <c r="G2655" s="814" t="s">
        <v>1800</v>
      </c>
      <c r="H2655" s="814" t="s">
        <v>647</v>
      </c>
      <c r="I2655" s="814" t="s">
        <v>1591</v>
      </c>
      <c r="J2655" s="814" t="s">
        <v>1213</v>
      </c>
      <c r="K2655" s="814" t="s">
        <v>1592</v>
      </c>
      <c r="L2655" s="817">
        <v>154.36000000000001</v>
      </c>
      <c r="M2655" s="817">
        <v>308.72000000000003</v>
      </c>
      <c r="N2655" s="814">
        <v>2</v>
      </c>
      <c r="O2655" s="818">
        <v>1.5</v>
      </c>
      <c r="P2655" s="817">
        <v>154.36000000000001</v>
      </c>
      <c r="Q2655" s="819">
        <v>0.5</v>
      </c>
      <c r="R2655" s="814">
        <v>1</v>
      </c>
      <c r="S2655" s="819">
        <v>0.5</v>
      </c>
      <c r="T2655" s="818">
        <v>1</v>
      </c>
      <c r="U2655" s="820">
        <v>0.66666666666666663</v>
      </c>
    </row>
    <row r="2656" spans="1:21" ht="14.45" customHeight="1" x14ac:dyDescent="0.2">
      <c r="A2656" s="813">
        <v>12</v>
      </c>
      <c r="B2656" s="814" t="s">
        <v>1740</v>
      </c>
      <c r="C2656" s="814" t="s">
        <v>1750</v>
      </c>
      <c r="D2656" s="815" t="s">
        <v>4048</v>
      </c>
      <c r="E2656" s="816" t="s">
        <v>1781</v>
      </c>
      <c r="F2656" s="814" t="s">
        <v>1741</v>
      </c>
      <c r="G2656" s="814" t="s">
        <v>1800</v>
      </c>
      <c r="H2656" s="814" t="s">
        <v>647</v>
      </c>
      <c r="I2656" s="814" t="s">
        <v>4031</v>
      </c>
      <c r="J2656" s="814" t="s">
        <v>1211</v>
      </c>
      <c r="K2656" s="814" t="s">
        <v>4032</v>
      </c>
      <c r="L2656" s="817">
        <v>80.28</v>
      </c>
      <c r="M2656" s="817">
        <v>321.12</v>
      </c>
      <c r="N2656" s="814">
        <v>4</v>
      </c>
      <c r="O2656" s="818">
        <v>2.5</v>
      </c>
      <c r="P2656" s="817">
        <v>240.84</v>
      </c>
      <c r="Q2656" s="819">
        <v>0.75</v>
      </c>
      <c r="R2656" s="814">
        <v>3</v>
      </c>
      <c r="S2656" s="819">
        <v>0.75</v>
      </c>
      <c r="T2656" s="818">
        <v>2</v>
      </c>
      <c r="U2656" s="820">
        <v>0.8</v>
      </c>
    </row>
    <row r="2657" spans="1:21" ht="14.45" customHeight="1" x14ac:dyDescent="0.2">
      <c r="A2657" s="813">
        <v>12</v>
      </c>
      <c r="B2657" s="814" t="s">
        <v>1740</v>
      </c>
      <c r="C2657" s="814" t="s">
        <v>1750</v>
      </c>
      <c r="D2657" s="815" t="s">
        <v>4048</v>
      </c>
      <c r="E2657" s="816" t="s">
        <v>1781</v>
      </c>
      <c r="F2657" s="814" t="s">
        <v>1741</v>
      </c>
      <c r="G2657" s="814" t="s">
        <v>1800</v>
      </c>
      <c r="H2657" s="814" t="s">
        <v>329</v>
      </c>
      <c r="I2657" s="814" t="s">
        <v>1811</v>
      </c>
      <c r="J2657" s="814" t="s">
        <v>1213</v>
      </c>
      <c r="K2657" s="814" t="s">
        <v>1812</v>
      </c>
      <c r="L2657" s="817">
        <v>225.06</v>
      </c>
      <c r="M2657" s="817">
        <v>225.06</v>
      </c>
      <c r="N2657" s="814">
        <v>1</v>
      </c>
      <c r="O2657" s="818">
        <v>1</v>
      </c>
      <c r="P2657" s="817">
        <v>225.06</v>
      </c>
      <c r="Q2657" s="819">
        <v>1</v>
      </c>
      <c r="R2657" s="814">
        <v>1</v>
      </c>
      <c r="S2657" s="819">
        <v>1</v>
      </c>
      <c r="T2657" s="818">
        <v>1</v>
      </c>
      <c r="U2657" s="820">
        <v>1</v>
      </c>
    </row>
    <row r="2658" spans="1:21" ht="14.45" customHeight="1" x14ac:dyDescent="0.2">
      <c r="A2658" s="813">
        <v>12</v>
      </c>
      <c r="B2658" s="814" t="s">
        <v>1740</v>
      </c>
      <c r="C2658" s="814" t="s">
        <v>1750</v>
      </c>
      <c r="D2658" s="815" t="s">
        <v>4048</v>
      </c>
      <c r="E2658" s="816" t="s">
        <v>1781</v>
      </c>
      <c r="F2658" s="814" t="s">
        <v>1741</v>
      </c>
      <c r="G2658" s="814" t="s">
        <v>4033</v>
      </c>
      <c r="H2658" s="814" t="s">
        <v>647</v>
      </c>
      <c r="I2658" s="814" t="s">
        <v>1439</v>
      </c>
      <c r="J2658" s="814" t="s">
        <v>1440</v>
      </c>
      <c r="K2658" s="814" t="s">
        <v>1441</v>
      </c>
      <c r="L2658" s="817">
        <v>0</v>
      </c>
      <c r="M2658" s="817">
        <v>0</v>
      </c>
      <c r="N2658" s="814">
        <v>1</v>
      </c>
      <c r="O2658" s="818">
        <v>0.5</v>
      </c>
      <c r="P2658" s="817">
        <v>0</v>
      </c>
      <c r="Q2658" s="819"/>
      <c r="R2658" s="814">
        <v>1</v>
      </c>
      <c r="S2658" s="819">
        <v>1</v>
      </c>
      <c r="T2658" s="818">
        <v>0.5</v>
      </c>
      <c r="U2658" s="820">
        <v>1</v>
      </c>
    </row>
    <row r="2659" spans="1:21" ht="14.45" customHeight="1" x14ac:dyDescent="0.2">
      <c r="A2659" s="813">
        <v>12</v>
      </c>
      <c r="B2659" s="814" t="s">
        <v>1740</v>
      </c>
      <c r="C2659" s="814" t="s">
        <v>1750</v>
      </c>
      <c r="D2659" s="815" t="s">
        <v>4048</v>
      </c>
      <c r="E2659" s="816" t="s">
        <v>1781</v>
      </c>
      <c r="F2659" s="814" t="s">
        <v>1741</v>
      </c>
      <c r="G2659" s="814" t="s">
        <v>3737</v>
      </c>
      <c r="H2659" s="814" t="s">
        <v>329</v>
      </c>
      <c r="I2659" s="814" t="s">
        <v>3738</v>
      </c>
      <c r="J2659" s="814" t="s">
        <v>3739</v>
      </c>
      <c r="K2659" s="814" t="s">
        <v>3740</v>
      </c>
      <c r="L2659" s="817">
        <v>266.77</v>
      </c>
      <c r="M2659" s="817">
        <v>266.77</v>
      </c>
      <c r="N2659" s="814">
        <v>1</v>
      </c>
      <c r="O2659" s="818">
        <v>0.5</v>
      </c>
      <c r="P2659" s="817">
        <v>266.77</v>
      </c>
      <c r="Q2659" s="819">
        <v>1</v>
      </c>
      <c r="R2659" s="814">
        <v>1</v>
      </c>
      <c r="S2659" s="819">
        <v>1</v>
      </c>
      <c r="T2659" s="818">
        <v>0.5</v>
      </c>
      <c r="U2659" s="820">
        <v>1</v>
      </c>
    </row>
    <row r="2660" spans="1:21" ht="14.45" customHeight="1" x14ac:dyDescent="0.2">
      <c r="A2660" s="813">
        <v>12</v>
      </c>
      <c r="B2660" s="814" t="s">
        <v>1740</v>
      </c>
      <c r="C2660" s="814" t="s">
        <v>1750</v>
      </c>
      <c r="D2660" s="815" t="s">
        <v>4048</v>
      </c>
      <c r="E2660" s="816" t="s">
        <v>1781</v>
      </c>
      <c r="F2660" s="814" t="s">
        <v>1741</v>
      </c>
      <c r="G2660" s="814" t="s">
        <v>2118</v>
      </c>
      <c r="H2660" s="814" t="s">
        <v>329</v>
      </c>
      <c r="I2660" s="814" t="s">
        <v>2119</v>
      </c>
      <c r="J2660" s="814" t="s">
        <v>2120</v>
      </c>
      <c r="K2660" s="814" t="s">
        <v>2121</v>
      </c>
      <c r="L2660" s="817">
        <v>121.92</v>
      </c>
      <c r="M2660" s="817">
        <v>487.68</v>
      </c>
      <c r="N2660" s="814">
        <v>4</v>
      </c>
      <c r="O2660" s="818">
        <v>2</v>
      </c>
      <c r="P2660" s="817">
        <v>487.68</v>
      </c>
      <c r="Q2660" s="819">
        <v>1</v>
      </c>
      <c r="R2660" s="814">
        <v>4</v>
      </c>
      <c r="S2660" s="819">
        <v>1</v>
      </c>
      <c r="T2660" s="818">
        <v>2</v>
      </c>
      <c r="U2660" s="820">
        <v>1</v>
      </c>
    </row>
    <row r="2661" spans="1:21" ht="14.45" customHeight="1" x14ac:dyDescent="0.2">
      <c r="A2661" s="813">
        <v>12</v>
      </c>
      <c r="B2661" s="814" t="s">
        <v>1740</v>
      </c>
      <c r="C2661" s="814" t="s">
        <v>1750</v>
      </c>
      <c r="D2661" s="815" t="s">
        <v>4048</v>
      </c>
      <c r="E2661" s="816" t="s">
        <v>1781</v>
      </c>
      <c r="F2661" s="814" t="s">
        <v>1742</v>
      </c>
      <c r="G2661" s="814" t="s">
        <v>2128</v>
      </c>
      <c r="H2661" s="814" t="s">
        <v>329</v>
      </c>
      <c r="I2661" s="814" t="s">
        <v>3502</v>
      </c>
      <c r="J2661" s="814" t="s">
        <v>2016</v>
      </c>
      <c r="K2661" s="814"/>
      <c r="L2661" s="817">
        <v>0</v>
      </c>
      <c r="M2661" s="817">
        <v>0</v>
      </c>
      <c r="N2661" s="814">
        <v>10</v>
      </c>
      <c r="O2661" s="818">
        <v>10</v>
      </c>
      <c r="P2661" s="817">
        <v>0</v>
      </c>
      <c r="Q2661" s="819"/>
      <c r="R2661" s="814">
        <v>4</v>
      </c>
      <c r="S2661" s="819">
        <v>0.4</v>
      </c>
      <c r="T2661" s="818">
        <v>4</v>
      </c>
      <c r="U2661" s="820">
        <v>0.4</v>
      </c>
    </row>
    <row r="2662" spans="1:21" ht="14.45" customHeight="1" x14ac:dyDescent="0.2">
      <c r="A2662" s="813">
        <v>12</v>
      </c>
      <c r="B2662" s="814" t="s">
        <v>1740</v>
      </c>
      <c r="C2662" s="814" t="s">
        <v>1750</v>
      </c>
      <c r="D2662" s="815" t="s">
        <v>4048</v>
      </c>
      <c r="E2662" s="816" t="s">
        <v>1781</v>
      </c>
      <c r="F2662" s="814" t="s">
        <v>1742</v>
      </c>
      <c r="G2662" s="814" t="s">
        <v>2128</v>
      </c>
      <c r="H2662" s="814" t="s">
        <v>329</v>
      </c>
      <c r="I2662" s="814" t="s">
        <v>3489</v>
      </c>
      <c r="J2662" s="814" t="s">
        <v>2016</v>
      </c>
      <c r="K2662" s="814"/>
      <c r="L2662" s="817">
        <v>44.86</v>
      </c>
      <c r="M2662" s="817">
        <v>89.72</v>
      </c>
      <c r="N2662" s="814">
        <v>2</v>
      </c>
      <c r="O2662" s="818">
        <v>0.5</v>
      </c>
      <c r="P2662" s="817">
        <v>89.72</v>
      </c>
      <c r="Q2662" s="819">
        <v>1</v>
      </c>
      <c r="R2662" s="814">
        <v>2</v>
      </c>
      <c r="S2662" s="819">
        <v>1</v>
      </c>
      <c r="T2662" s="818">
        <v>0.5</v>
      </c>
      <c r="U2662" s="820">
        <v>1</v>
      </c>
    </row>
    <row r="2663" spans="1:21" ht="14.45" customHeight="1" x14ac:dyDescent="0.2">
      <c r="A2663" s="813">
        <v>12</v>
      </c>
      <c r="B2663" s="814" t="s">
        <v>1740</v>
      </c>
      <c r="C2663" s="814" t="s">
        <v>1750</v>
      </c>
      <c r="D2663" s="815" t="s">
        <v>4048</v>
      </c>
      <c r="E2663" s="816" t="s">
        <v>1781</v>
      </c>
      <c r="F2663" s="814" t="s">
        <v>1742</v>
      </c>
      <c r="G2663" s="814" t="s">
        <v>2128</v>
      </c>
      <c r="H2663" s="814" t="s">
        <v>329</v>
      </c>
      <c r="I2663" s="814" t="s">
        <v>3902</v>
      </c>
      <c r="J2663" s="814" t="s">
        <v>2016</v>
      </c>
      <c r="K2663" s="814"/>
      <c r="L2663" s="817">
        <v>0</v>
      </c>
      <c r="M2663" s="817">
        <v>0</v>
      </c>
      <c r="N2663" s="814">
        <v>1</v>
      </c>
      <c r="O2663" s="818">
        <v>1</v>
      </c>
      <c r="P2663" s="817">
        <v>0</v>
      </c>
      <c r="Q2663" s="819"/>
      <c r="R2663" s="814">
        <v>1</v>
      </c>
      <c r="S2663" s="819">
        <v>1</v>
      </c>
      <c r="T2663" s="818">
        <v>1</v>
      </c>
      <c r="U2663" s="820">
        <v>1</v>
      </c>
    </row>
    <row r="2664" spans="1:21" ht="14.45" customHeight="1" x14ac:dyDescent="0.2">
      <c r="A2664" s="813">
        <v>12</v>
      </c>
      <c r="B2664" s="814" t="s">
        <v>1740</v>
      </c>
      <c r="C2664" s="814" t="s">
        <v>1750</v>
      </c>
      <c r="D2664" s="815" t="s">
        <v>4048</v>
      </c>
      <c r="E2664" s="816" t="s">
        <v>1781</v>
      </c>
      <c r="F2664" s="814" t="s">
        <v>1742</v>
      </c>
      <c r="G2664" s="814" t="s">
        <v>2128</v>
      </c>
      <c r="H2664" s="814" t="s">
        <v>329</v>
      </c>
      <c r="I2664" s="814" t="s">
        <v>2817</v>
      </c>
      <c r="J2664" s="814" t="s">
        <v>2016</v>
      </c>
      <c r="K2664" s="814"/>
      <c r="L2664" s="817">
        <v>0</v>
      </c>
      <c r="M2664" s="817">
        <v>0</v>
      </c>
      <c r="N2664" s="814">
        <v>9</v>
      </c>
      <c r="O2664" s="818">
        <v>9</v>
      </c>
      <c r="P2664" s="817">
        <v>0</v>
      </c>
      <c r="Q2664" s="819"/>
      <c r="R2664" s="814">
        <v>6</v>
      </c>
      <c r="S2664" s="819">
        <v>0.66666666666666663</v>
      </c>
      <c r="T2664" s="818">
        <v>6</v>
      </c>
      <c r="U2664" s="820">
        <v>0.66666666666666663</v>
      </c>
    </row>
    <row r="2665" spans="1:21" ht="14.45" customHeight="1" x14ac:dyDescent="0.2">
      <c r="A2665" s="813">
        <v>12</v>
      </c>
      <c r="B2665" s="814" t="s">
        <v>1740</v>
      </c>
      <c r="C2665" s="814" t="s">
        <v>1750</v>
      </c>
      <c r="D2665" s="815" t="s">
        <v>4048</v>
      </c>
      <c r="E2665" s="816" t="s">
        <v>1781</v>
      </c>
      <c r="F2665" s="814" t="s">
        <v>1742</v>
      </c>
      <c r="G2665" s="814" t="s">
        <v>2128</v>
      </c>
      <c r="H2665" s="814" t="s">
        <v>329</v>
      </c>
      <c r="I2665" s="814" t="s">
        <v>4034</v>
      </c>
      <c r="J2665" s="814" t="s">
        <v>2016</v>
      </c>
      <c r="K2665" s="814"/>
      <c r="L2665" s="817">
        <v>0</v>
      </c>
      <c r="M2665" s="817">
        <v>0</v>
      </c>
      <c r="N2665" s="814">
        <v>2</v>
      </c>
      <c r="O2665" s="818">
        <v>2</v>
      </c>
      <c r="P2665" s="817"/>
      <c r="Q2665" s="819"/>
      <c r="R2665" s="814"/>
      <c r="S2665" s="819">
        <v>0</v>
      </c>
      <c r="T2665" s="818"/>
      <c r="U2665" s="820">
        <v>0</v>
      </c>
    </row>
    <row r="2666" spans="1:21" ht="14.45" customHeight="1" x14ac:dyDescent="0.2">
      <c r="A2666" s="813">
        <v>12</v>
      </c>
      <c r="B2666" s="814" t="s">
        <v>1740</v>
      </c>
      <c r="C2666" s="814" t="s">
        <v>1750</v>
      </c>
      <c r="D2666" s="815" t="s">
        <v>4048</v>
      </c>
      <c r="E2666" s="816" t="s">
        <v>1781</v>
      </c>
      <c r="F2666" s="814" t="s">
        <v>1743</v>
      </c>
      <c r="G2666" s="814" t="s">
        <v>1787</v>
      </c>
      <c r="H2666" s="814" t="s">
        <v>329</v>
      </c>
      <c r="I2666" s="814" t="s">
        <v>2129</v>
      </c>
      <c r="J2666" s="814" t="s">
        <v>2130</v>
      </c>
      <c r="K2666" s="814" t="s">
        <v>2131</v>
      </c>
      <c r="L2666" s="817">
        <v>1483.5</v>
      </c>
      <c r="M2666" s="817">
        <v>86043</v>
      </c>
      <c r="N2666" s="814">
        <v>58</v>
      </c>
      <c r="O2666" s="818">
        <v>3</v>
      </c>
      <c r="P2666" s="817">
        <v>86043</v>
      </c>
      <c r="Q2666" s="819">
        <v>1</v>
      </c>
      <c r="R2666" s="814">
        <v>58</v>
      </c>
      <c r="S2666" s="819">
        <v>1</v>
      </c>
      <c r="T2666" s="818">
        <v>3</v>
      </c>
      <c r="U2666" s="820">
        <v>1</v>
      </c>
    </row>
    <row r="2667" spans="1:21" ht="14.45" customHeight="1" x14ac:dyDescent="0.2">
      <c r="A2667" s="813">
        <v>12</v>
      </c>
      <c r="B2667" s="814" t="s">
        <v>1740</v>
      </c>
      <c r="C2667" s="814" t="s">
        <v>1750</v>
      </c>
      <c r="D2667" s="815" t="s">
        <v>4048</v>
      </c>
      <c r="E2667" s="816" t="s">
        <v>1781</v>
      </c>
      <c r="F2667" s="814" t="s">
        <v>1743</v>
      </c>
      <c r="G2667" s="814" t="s">
        <v>1787</v>
      </c>
      <c r="H2667" s="814" t="s">
        <v>329</v>
      </c>
      <c r="I2667" s="814" t="s">
        <v>1826</v>
      </c>
      <c r="J2667" s="814" t="s">
        <v>1827</v>
      </c>
      <c r="K2667" s="814" t="s">
        <v>1828</v>
      </c>
      <c r="L2667" s="817">
        <v>146.71</v>
      </c>
      <c r="M2667" s="817">
        <v>2200.65</v>
      </c>
      <c r="N2667" s="814">
        <v>15</v>
      </c>
      <c r="O2667" s="818">
        <v>2</v>
      </c>
      <c r="P2667" s="817">
        <v>1467.1000000000001</v>
      </c>
      <c r="Q2667" s="819">
        <v>0.66666666666666674</v>
      </c>
      <c r="R2667" s="814">
        <v>10</v>
      </c>
      <c r="S2667" s="819">
        <v>0.66666666666666663</v>
      </c>
      <c r="T2667" s="818">
        <v>1</v>
      </c>
      <c r="U2667" s="820">
        <v>0.5</v>
      </c>
    </row>
    <row r="2668" spans="1:21" ht="14.45" customHeight="1" x14ac:dyDescent="0.2">
      <c r="A2668" s="813">
        <v>12</v>
      </c>
      <c r="B2668" s="814" t="s">
        <v>1740</v>
      </c>
      <c r="C2668" s="814" t="s">
        <v>1750</v>
      </c>
      <c r="D2668" s="815" t="s">
        <v>4048</v>
      </c>
      <c r="E2668" s="816" t="s">
        <v>1781</v>
      </c>
      <c r="F2668" s="814" t="s">
        <v>1743</v>
      </c>
      <c r="G2668" s="814" t="s">
        <v>1787</v>
      </c>
      <c r="H2668" s="814" t="s">
        <v>329</v>
      </c>
      <c r="I2668" s="814" t="s">
        <v>2138</v>
      </c>
      <c r="J2668" s="814" t="s">
        <v>2139</v>
      </c>
      <c r="K2668" s="814" t="s">
        <v>2140</v>
      </c>
      <c r="L2668" s="817">
        <v>134.84</v>
      </c>
      <c r="M2668" s="817">
        <v>674.2</v>
      </c>
      <c r="N2668" s="814">
        <v>5</v>
      </c>
      <c r="O2668" s="818">
        <v>1</v>
      </c>
      <c r="P2668" s="817"/>
      <c r="Q2668" s="819">
        <v>0</v>
      </c>
      <c r="R2668" s="814"/>
      <c r="S2668" s="819">
        <v>0</v>
      </c>
      <c r="T2668" s="818"/>
      <c r="U2668" s="820">
        <v>0</v>
      </c>
    </row>
    <row r="2669" spans="1:21" ht="14.45" customHeight="1" x14ac:dyDescent="0.2">
      <c r="A2669" s="813">
        <v>12</v>
      </c>
      <c r="B2669" s="814" t="s">
        <v>1740</v>
      </c>
      <c r="C2669" s="814" t="s">
        <v>1750</v>
      </c>
      <c r="D2669" s="815" t="s">
        <v>4048</v>
      </c>
      <c r="E2669" s="816" t="s">
        <v>1781</v>
      </c>
      <c r="F2669" s="814" t="s">
        <v>1743</v>
      </c>
      <c r="G2669" s="814" t="s">
        <v>1787</v>
      </c>
      <c r="H2669" s="814" t="s">
        <v>329</v>
      </c>
      <c r="I2669" s="814" t="s">
        <v>3579</v>
      </c>
      <c r="J2669" s="814" t="s">
        <v>3580</v>
      </c>
      <c r="K2669" s="814" t="s">
        <v>3581</v>
      </c>
      <c r="L2669" s="817">
        <v>240.74</v>
      </c>
      <c r="M2669" s="817">
        <v>17092.54</v>
      </c>
      <c r="N2669" s="814">
        <v>71</v>
      </c>
      <c r="O2669" s="818">
        <v>8</v>
      </c>
      <c r="P2669" s="817"/>
      <c r="Q2669" s="819">
        <v>0</v>
      </c>
      <c r="R2669" s="814"/>
      <c r="S2669" s="819">
        <v>0</v>
      </c>
      <c r="T2669" s="818"/>
      <c r="U2669" s="820">
        <v>0</v>
      </c>
    </row>
    <row r="2670" spans="1:21" ht="14.45" customHeight="1" x14ac:dyDescent="0.2">
      <c r="A2670" s="813">
        <v>12</v>
      </c>
      <c r="B2670" s="814" t="s">
        <v>1740</v>
      </c>
      <c r="C2670" s="814" t="s">
        <v>1750</v>
      </c>
      <c r="D2670" s="815" t="s">
        <v>4048</v>
      </c>
      <c r="E2670" s="816" t="s">
        <v>1781</v>
      </c>
      <c r="F2670" s="814" t="s">
        <v>1743</v>
      </c>
      <c r="G2670" s="814" t="s">
        <v>1787</v>
      </c>
      <c r="H2670" s="814" t="s">
        <v>329</v>
      </c>
      <c r="I2670" s="814" t="s">
        <v>2153</v>
      </c>
      <c r="J2670" s="814" t="s">
        <v>2154</v>
      </c>
      <c r="K2670" s="814" t="s">
        <v>2155</v>
      </c>
      <c r="L2670" s="817">
        <v>78.790000000000006</v>
      </c>
      <c r="M2670" s="817">
        <v>787.90000000000009</v>
      </c>
      <c r="N2670" s="814">
        <v>10</v>
      </c>
      <c r="O2670" s="818">
        <v>1</v>
      </c>
      <c r="P2670" s="817"/>
      <c r="Q2670" s="819">
        <v>0</v>
      </c>
      <c r="R2670" s="814"/>
      <c r="S2670" s="819">
        <v>0</v>
      </c>
      <c r="T2670" s="818"/>
      <c r="U2670" s="820">
        <v>0</v>
      </c>
    </row>
    <row r="2671" spans="1:21" ht="14.45" customHeight="1" x14ac:dyDescent="0.2">
      <c r="A2671" s="813">
        <v>12</v>
      </c>
      <c r="B2671" s="814" t="s">
        <v>1740</v>
      </c>
      <c r="C2671" s="814" t="s">
        <v>1750</v>
      </c>
      <c r="D2671" s="815" t="s">
        <v>4048</v>
      </c>
      <c r="E2671" s="816" t="s">
        <v>1781</v>
      </c>
      <c r="F2671" s="814" t="s">
        <v>1743</v>
      </c>
      <c r="G2671" s="814" t="s">
        <v>1787</v>
      </c>
      <c r="H2671" s="814" t="s">
        <v>329</v>
      </c>
      <c r="I2671" s="814" t="s">
        <v>2175</v>
      </c>
      <c r="J2671" s="814" t="s">
        <v>2176</v>
      </c>
      <c r="K2671" s="814" t="s">
        <v>2177</v>
      </c>
      <c r="L2671" s="817">
        <v>402.5</v>
      </c>
      <c r="M2671" s="817">
        <v>805</v>
      </c>
      <c r="N2671" s="814">
        <v>2</v>
      </c>
      <c r="O2671" s="818">
        <v>1</v>
      </c>
      <c r="P2671" s="817"/>
      <c r="Q2671" s="819">
        <v>0</v>
      </c>
      <c r="R2671" s="814"/>
      <c r="S2671" s="819">
        <v>0</v>
      </c>
      <c r="T2671" s="818"/>
      <c r="U2671" s="820">
        <v>0</v>
      </c>
    </row>
    <row r="2672" spans="1:21" ht="14.45" customHeight="1" x14ac:dyDescent="0.2">
      <c r="A2672" s="813">
        <v>12</v>
      </c>
      <c r="B2672" s="814" t="s">
        <v>1740</v>
      </c>
      <c r="C2672" s="814" t="s">
        <v>1750</v>
      </c>
      <c r="D2672" s="815" t="s">
        <v>4048</v>
      </c>
      <c r="E2672" s="816" t="s">
        <v>1781</v>
      </c>
      <c r="F2672" s="814" t="s">
        <v>1743</v>
      </c>
      <c r="G2672" s="814" t="s">
        <v>1787</v>
      </c>
      <c r="H2672" s="814" t="s">
        <v>329</v>
      </c>
      <c r="I2672" s="814" t="s">
        <v>2178</v>
      </c>
      <c r="J2672" s="814" t="s">
        <v>2179</v>
      </c>
      <c r="K2672" s="814" t="s">
        <v>2177</v>
      </c>
      <c r="L2672" s="817">
        <v>402.5</v>
      </c>
      <c r="M2672" s="817">
        <v>805</v>
      </c>
      <c r="N2672" s="814">
        <v>2</v>
      </c>
      <c r="O2672" s="818">
        <v>1</v>
      </c>
      <c r="P2672" s="817">
        <v>805</v>
      </c>
      <c r="Q2672" s="819">
        <v>1</v>
      </c>
      <c r="R2672" s="814">
        <v>2</v>
      </c>
      <c r="S2672" s="819">
        <v>1</v>
      </c>
      <c r="T2672" s="818">
        <v>1</v>
      </c>
      <c r="U2672" s="820">
        <v>1</v>
      </c>
    </row>
    <row r="2673" spans="1:21" ht="14.45" customHeight="1" x14ac:dyDescent="0.2">
      <c r="A2673" s="813">
        <v>12</v>
      </c>
      <c r="B2673" s="814" t="s">
        <v>1740</v>
      </c>
      <c r="C2673" s="814" t="s">
        <v>1750</v>
      </c>
      <c r="D2673" s="815" t="s">
        <v>4048</v>
      </c>
      <c r="E2673" s="816" t="s">
        <v>1781</v>
      </c>
      <c r="F2673" s="814" t="s">
        <v>1743</v>
      </c>
      <c r="G2673" s="814" t="s">
        <v>1787</v>
      </c>
      <c r="H2673" s="814" t="s">
        <v>329</v>
      </c>
      <c r="I2673" s="814" t="s">
        <v>3662</v>
      </c>
      <c r="J2673" s="814" t="s">
        <v>3663</v>
      </c>
      <c r="K2673" s="814" t="s">
        <v>3664</v>
      </c>
      <c r="L2673" s="817">
        <v>160.51</v>
      </c>
      <c r="M2673" s="817">
        <v>1123.57</v>
      </c>
      <c r="N2673" s="814">
        <v>7</v>
      </c>
      <c r="O2673" s="818">
        <v>1</v>
      </c>
      <c r="P2673" s="817">
        <v>1123.57</v>
      </c>
      <c r="Q2673" s="819">
        <v>1</v>
      </c>
      <c r="R2673" s="814">
        <v>7</v>
      </c>
      <c r="S2673" s="819">
        <v>1</v>
      </c>
      <c r="T2673" s="818">
        <v>1</v>
      </c>
      <c r="U2673" s="820">
        <v>1</v>
      </c>
    </row>
    <row r="2674" spans="1:21" ht="14.45" customHeight="1" x14ac:dyDescent="0.2">
      <c r="A2674" s="813">
        <v>12</v>
      </c>
      <c r="B2674" s="814" t="s">
        <v>1740</v>
      </c>
      <c r="C2674" s="814" t="s">
        <v>1750</v>
      </c>
      <c r="D2674" s="815" t="s">
        <v>4048</v>
      </c>
      <c r="E2674" s="816" t="s">
        <v>1781</v>
      </c>
      <c r="F2674" s="814" t="s">
        <v>1743</v>
      </c>
      <c r="G2674" s="814" t="s">
        <v>1787</v>
      </c>
      <c r="H2674" s="814" t="s">
        <v>329</v>
      </c>
      <c r="I2674" s="814" t="s">
        <v>2192</v>
      </c>
      <c r="J2674" s="814" t="s">
        <v>2193</v>
      </c>
      <c r="K2674" s="814" t="s">
        <v>2194</v>
      </c>
      <c r="L2674" s="817">
        <v>1483.5</v>
      </c>
      <c r="M2674" s="817">
        <v>11868</v>
      </c>
      <c r="N2674" s="814">
        <v>8</v>
      </c>
      <c r="O2674" s="818">
        <v>1</v>
      </c>
      <c r="P2674" s="817"/>
      <c r="Q2674" s="819">
        <v>0</v>
      </c>
      <c r="R2674" s="814"/>
      <c r="S2674" s="819">
        <v>0</v>
      </c>
      <c r="T2674" s="818"/>
      <c r="U2674" s="820">
        <v>0</v>
      </c>
    </row>
    <row r="2675" spans="1:21" ht="14.45" customHeight="1" x14ac:dyDescent="0.2">
      <c r="A2675" s="813">
        <v>12</v>
      </c>
      <c r="B2675" s="814" t="s">
        <v>1740</v>
      </c>
      <c r="C2675" s="814" t="s">
        <v>1750</v>
      </c>
      <c r="D2675" s="815" t="s">
        <v>4048</v>
      </c>
      <c r="E2675" s="816" t="s">
        <v>1781</v>
      </c>
      <c r="F2675" s="814" t="s">
        <v>1743</v>
      </c>
      <c r="G2675" s="814" t="s">
        <v>1787</v>
      </c>
      <c r="H2675" s="814" t="s">
        <v>329</v>
      </c>
      <c r="I2675" s="814" t="s">
        <v>2206</v>
      </c>
      <c r="J2675" s="814" t="s">
        <v>2204</v>
      </c>
      <c r="K2675" s="814" t="s">
        <v>2207</v>
      </c>
      <c r="L2675" s="817">
        <v>1483.5</v>
      </c>
      <c r="M2675" s="817">
        <v>31153.5</v>
      </c>
      <c r="N2675" s="814">
        <v>21</v>
      </c>
      <c r="O2675" s="818">
        <v>1</v>
      </c>
      <c r="P2675" s="817"/>
      <c r="Q2675" s="819">
        <v>0</v>
      </c>
      <c r="R2675" s="814"/>
      <c r="S2675" s="819">
        <v>0</v>
      </c>
      <c r="T2675" s="818"/>
      <c r="U2675" s="820">
        <v>0</v>
      </c>
    </row>
    <row r="2676" spans="1:21" ht="14.45" customHeight="1" x14ac:dyDescent="0.2">
      <c r="A2676" s="813">
        <v>12</v>
      </c>
      <c r="B2676" s="814" t="s">
        <v>1740</v>
      </c>
      <c r="C2676" s="814" t="s">
        <v>1750</v>
      </c>
      <c r="D2676" s="815" t="s">
        <v>4048</v>
      </c>
      <c r="E2676" s="816" t="s">
        <v>1781</v>
      </c>
      <c r="F2676" s="814" t="s">
        <v>1743</v>
      </c>
      <c r="G2676" s="814" t="s">
        <v>1787</v>
      </c>
      <c r="H2676" s="814" t="s">
        <v>329</v>
      </c>
      <c r="I2676" s="814" t="s">
        <v>2216</v>
      </c>
      <c r="J2676" s="814" t="s">
        <v>2217</v>
      </c>
      <c r="K2676" s="814" t="s">
        <v>2218</v>
      </c>
      <c r="L2676" s="817">
        <v>206.37</v>
      </c>
      <c r="M2676" s="817">
        <v>7016.58</v>
      </c>
      <c r="N2676" s="814">
        <v>34</v>
      </c>
      <c r="O2676" s="818">
        <v>3</v>
      </c>
      <c r="P2676" s="817"/>
      <c r="Q2676" s="819">
        <v>0</v>
      </c>
      <c r="R2676" s="814"/>
      <c r="S2676" s="819">
        <v>0</v>
      </c>
      <c r="T2676" s="818"/>
      <c r="U2676" s="820">
        <v>0</v>
      </c>
    </row>
    <row r="2677" spans="1:21" ht="14.45" customHeight="1" x14ac:dyDescent="0.2">
      <c r="A2677" s="813">
        <v>12</v>
      </c>
      <c r="B2677" s="814" t="s">
        <v>1740</v>
      </c>
      <c r="C2677" s="814" t="s">
        <v>1750</v>
      </c>
      <c r="D2677" s="815" t="s">
        <v>4048</v>
      </c>
      <c r="E2677" s="816" t="s">
        <v>1781</v>
      </c>
      <c r="F2677" s="814" t="s">
        <v>1743</v>
      </c>
      <c r="G2677" s="814" t="s">
        <v>1787</v>
      </c>
      <c r="H2677" s="814" t="s">
        <v>329</v>
      </c>
      <c r="I2677" s="814" t="s">
        <v>3743</v>
      </c>
      <c r="J2677" s="814" t="s">
        <v>2160</v>
      </c>
      <c r="K2677" s="814" t="s">
        <v>3744</v>
      </c>
      <c r="L2677" s="817">
        <v>1483.5</v>
      </c>
      <c r="M2677" s="817">
        <v>31153.5</v>
      </c>
      <c r="N2677" s="814">
        <v>21</v>
      </c>
      <c r="O2677" s="818">
        <v>1</v>
      </c>
      <c r="P2677" s="817">
        <v>31153.5</v>
      </c>
      <c r="Q2677" s="819">
        <v>1</v>
      </c>
      <c r="R2677" s="814">
        <v>21</v>
      </c>
      <c r="S2677" s="819">
        <v>1</v>
      </c>
      <c r="T2677" s="818">
        <v>1</v>
      </c>
      <c r="U2677" s="820">
        <v>1</v>
      </c>
    </row>
    <row r="2678" spans="1:21" ht="14.45" customHeight="1" x14ac:dyDescent="0.2">
      <c r="A2678" s="813">
        <v>12</v>
      </c>
      <c r="B2678" s="814" t="s">
        <v>1740</v>
      </c>
      <c r="C2678" s="814" t="s">
        <v>1750</v>
      </c>
      <c r="D2678" s="815" t="s">
        <v>4048</v>
      </c>
      <c r="E2678" s="816" t="s">
        <v>1781</v>
      </c>
      <c r="F2678" s="814" t="s">
        <v>1743</v>
      </c>
      <c r="G2678" s="814" t="s">
        <v>1787</v>
      </c>
      <c r="H2678" s="814" t="s">
        <v>329</v>
      </c>
      <c r="I2678" s="814" t="s">
        <v>4035</v>
      </c>
      <c r="J2678" s="814" t="s">
        <v>2252</v>
      </c>
      <c r="K2678" s="814" t="s">
        <v>4036</v>
      </c>
      <c r="L2678" s="817">
        <v>1794</v>
      </c>
      <c r="M2678" s="817">
        <v>37674</v>
      </c>
      <c r="N2678" s="814">
        <v>21</v>
      </c>
      <c r="O2678" s="818">
        <v>1</v>
      </c>
      <c r="P2678" s="817"/>
      <c r="Q2678" s="819">
        <v>0</v>
      </c>
      <c r="R2678" s="814"/>
      <c r="S2678" s="819">
        <v>0</v>
      </c>
      <c r="T2678" s="818"/>
      <c r="U2678" s="820">
        <v>0</v>
      </c>
    </row>
    <row r="2679" spans="1:21" ht="14.45" customHeight="1" x14ac:dyDescent="0.2">
      <c r="A2679" s="813">
        <v>12</v>
      </c>
      <c r="B2679" s="814" t="s">
        <v>1740</v>
      </c>
      <c r="C2679" s="814" t="s">
        <v>1750</v>
      </c>
      <c r="D2679" s="815" t="s">
        <v>4048</v>
      </c>
      <c r="E2679" s="816" t="s">
        <v>1781</v>
      </c>
      <c r="F2679" s="814" t="s">
        <v>1743</v>
      </c>
      <c r="G2679" s="814" t="s">
        <v>1787</v>
      </c>
      <c r="H2679" s="814" t="s">
        <v>329</v>
      </c>
      <c r="I2679" s="814" t="s">
        <v>3422</v>
      </c>
      <c r="J2679" s="814" t="s">
        <v>3423</v>
      </c>
      <c r="K2679" s="814" t="s">
        <v>3424</v>
      </c>
      <c r="L2679" s="817">
        <v>357.55</v>
      </c>
      <c r="M2679" s="817">
        <v>37185.199999999997</v>
      </c>
      <c r="N2679" s="814">
        <v>104</v>
      </c>
      <c r="O2679" s="818">
        <v>10</v>
      </c>
      <c r="P2679" s="817">
        <v>4290.6000000000004</v>
      </c>
      <c r="Q2679" s="819">
        <v>0.1153846153846154</v>
      </c>
      <c r="R2679" s="814">
        <v>12</v>
      </c>
      <c r="S2679" s="819">
        <v>0.11538461538461539</v>
      </c>
      <c r="T2679" s="818">
        <v>1</v>
      </c>
      <c r="U2679" s="820">
        <v>0.1</v>
      </c>
    </row>
    <row r="2680" spans="1:21" ht="14.45" customHeight="1" x14ac:dyDescent="0.2">
      <c r="A2680" s="813">
        <v>12</v>
      </c>
      <c r="B2680" s="814" t="s">
        <v>1740</v>
      </c>
      <c r="C2680" s="814" t="s">
        <v>1750</v>
      </c>
      <c r="D2680" s="815" t="s">
        <v>4048</v>
      </c>
      <c r="E2680" s="816" t="s">
        <v>1781</v>
      </c>
      <c r="F2680" s="814" t="s">
        <v>1743</v>
      </c>
      <c r="G2680" s="814" t="s">
        <v>1787</v>
      </c>
      <c r="H2680" s="814" t="s">
        <v>329</v>
      </c>
      <c r="I2680" s="814" t="s">
        <v>3745</v>
      </c>
      <c r="J2680" s="814" t="s">
        <v>3746</v>
      </c>
      <c r="K2680" s="814" t="s">
        <v>3747</v>
      </c>
      <c r="L2680" s="817">
        <v>333.27</v>
      </c>
      <c r="M2680" s="817">
        <v>14997.15</v>
      </c>
      <c r="N2680" s="814">
        <v>45</v>
      </c>
      <c r="O2680" s="818">
        <v>4</v>
      </c>
      <c r="P2680" s="817"/>
      <c r="Q2680" s="819">
        <v>0</v>
      </c>
      <c r="R2680" s="814"/>
      <c r="S2680" s="819">
        <v>0</v>
      </c>
      <c r="T2680" s="818"/>
      <c r="U2680" s="820">
        <v>0</v>
      </c>
    </row>
    <row r="2681" spans="1:21" ht="14.45" customHeight="1" x14ac:dyDescent="0.2">
      <c r="A2681" s="813">
        <v>12</v>
      </c>
      <c r="B2681" s="814" t="s">
        <v>1740</v>
      </c>
      <c r="C2681" s="814" t="s">
        <v>1750</v>
      </c>
      <c r="D2681" s="815" t="s">
        <v>4048</v>
      </c>
      <c r="E2681" s="816" t="s">
        <v>1781</v>
      </c>
      <c r="F2681" s="814" t="s">
        <v>1743</v>
      </c>
      <c r="G2681" s="814" t="s">
        <v>1787</v>
      </c>
      <c r="H2681" s="814" t="s">
        <v>329</v>
      </c>
      <c r="I2681" s="814" t="s">
        <v>3748</v>
      </c>
      <c r="J2681" s="814" t="s">
        <v>2160</v>
      </c>
      <c r="K2681" s="814" t="s">
        <v>3749</v>
      </c>
      <c r="L2681" s="817">
        <v>1483.5</v>
      </c>
      <c r="M2681" s="817">
        <v>60823.5</v>
      </c>
      <c r="N2681" s="814">
        <v>41</v>
      </c>
      <c r="O2681" s="818">
        <v>2</v>
      </c>
      <c r="P2681" s="817">
        <v>29670</v>
      </c>
      <c r="Q2681" s="819">
        <v>0.48780487804878048</v>
      </c>
      <c r="R2681" s="814">
        <v>20</v>
      </c>
      <c r="S2681" s="819">
        <v>0.48780487804878048</v>
      </c>
      <c r="T2681" s="818">
        <v>1</v>
      </c>
      <c r="U2681" s="820">
        <v>0.5</v>
      </c>
    </row>
    <row r="2682" spans="1:21" ht="14.45" customHeight="1" x14ac:dyDescent="0.2">
      <c r="A2682" s="813">
        <v>12</v>
      </c>
      <c r="B2682" s="814" t="s">
        <v>1740</v>
      </c>
      <c r="C2682" s="814" t="s">
        <v>1750</v>
      </c>
      <c r="D2682" s="815" t="s">
        <v>4048</v>
      </c>
      <c r="E2682" s="816" t="s">
        <v>1781</v>
      </c>
      <c r="F2682" s="814" t="s">
        <v>1743</v>
      </c>
      <c r="G2682" s="814" t="s">
        <v>1787</v>
      </c>
      <c r="H2682" s="814" t="s">
        <v>329</v>
      </c>
      <c r="I2682" s="814" t="s">
        <v>4037</v>
      </c>
      <c r="J2682" s="814" t="s">
        <v>2160</v>
      </c>
      <c r="K2682" s="814" t="s">
        <v>4038</v>
      </c>
      <c r="L2682" s="817">
        <v>1483.5</v>
      </c>
      <c r="M2682" s="817">
        <v>31153.5</v>
      </c>
      <c r="N2682" s="814">
        <v>21</v>
      </c>
      <c r="O2682" s="818">
        <v>1</v>
      </c>
      <c r="P2682" s="817">
        <v>31153.5</v>
      </c>
      <c r="Q2682" s="819">
        <v>1</v>
      </c>
      <c r="R2682" s="814">
        <v>21</v>
      </c>
      <c r="S2682" s="819">
        <v>1</v>
      </c>
      <c r="T2682" s="818">
        <v>1</v>
      </c>
      <c r="U2682" s="820">
        <v>1</v>
      </c>
    </row>
    <row r="2683" spans="1:21" ht="14.45" customHeight="1" x14ac:dyDescent="0.2">
      <c r="A2683" s="813">
        <v>12</v>
      </c>
      <c r="B2683" s="814" t="s">
        <v>1740</v>
      </c>
      <c r="C2683" s="814" t="s">
        <v>1750</v>
      </c>
      <c r="D2683" s="815" t="s">
        <v>4048</v>
      </c>
      <c r="E2683" s="816" t="s">
        <v>1781</v>
      </c>
      <c r="F2683" s="814" t="s">
        <v>1743</v>
      </c>
      <c r="G2683" s="814" t="s">
        <v>1787</v>
      </c>
      <c r="H2683" s="814" t="s">
        <v>329</v>
      </c>
      <c r="I2683" s="814" t="s">
        <v>2231</v>
      </c>
      <c r="J2683" s="814" t="s">
        <v>2232</v>
      </c>
      <c r="K2683" s="814" t="s">
        <v>2233</v>
      </c>
      <c r="L2683" s="817">
        <v>1794</v>
      </c>
      <c r="M2683" s="817">
        <v>41262</v>
      </c>
      <c r="N2683" s="814">
        <v>23</v>
      </c>
      <c r="O2683" s="818">
        <v>2</v>
      </c>
      <c r="P2683" s="817">
        <v>41262</v>
      </c>
      <c r="Q2683" s="819">
        <v>1</v>
      </c>
      <c r="R2683" s="814">
        <v>23</v>
      </c>
      <c r="S2683" s="819">
        <v>1</v>
      </c>
      <c r="T2683" s="818">
        <v>2</v>
      </c>
      <c r="U2683" s="820">
        <v>1</v>
      </c>
    </row>
    <row r="2684" spans="1:21" ht="14.45" customHeight="1" x14ac:dyDescent="0.2">
      <c r="A2684" s="813">
        <v>12</v>
      </c>
      <c r="B2684" s="814" t="s">
        <v>1740</v>
      </c>
      <c r="C2684" s="814" t="s">
        <v>1750</v>
      </c>
      <c r="D2684" s="815" t="s">
        <v>4048</v>
      </c>
      <c r="E2684" s="816" t="s">
        <v>1781</v>
      </c>
      <c r="F2684" s="814" t="s">
        <v>1743</v>
      </c>
      <c r="G2684" s="814" t="s">
        <v>1787</v>
      </c>
      <c r="H2684" s="814" t="s">
        <v>329</v>
      </c>
      <c r="I2684" s="814" t="s">
        <v>3750</v>
      </c>
      <c r="J2684" s="814" t="s">
        <v>3751</v>
      </c>
      <c r="K2684" s="814" t="s">
        <v>3752</v>
      </c>
      <c r="L2684" s="817">
        <v>1794</v>
      </c>
      <c r="M2684" s="817">
        <v>3588</v>
      </c>
      <c r="N2684" s="814">
        <v>2</v>
      </c>
      <c r="O2684" s="818">
        <v>2</v>
      </c>
      <c r="P2684" s="817">
        <v>1794</v>
      </c>
      <c r="Q2684" s="819">
        <v>0.5</v>
      </c>
      <c r="R2684" s="814">
        <v>1</v>
      </c>
      <c r="S2684" s="819">
        <v>0.5</v>
      </c>
      <c r="T2684" s="818">
        <v>1</v>
      </c>
      <c r="U2684" s="820">
        <v>0.5</v>
      </c>
    </row>
    <row r="2685" spans="1:21" ht="14.45" customHeight="1" x14ac:dyDescent="0.2">
      <c r="A2685" s="813">
        <v>12</v>
      </c>
      <c r="B2685" s="814" t="s">
        <v>1740</v>
      </c>
      <c r="C2685" s="814" t="s">
        <v>1750</v>
      </c>
      <c r="D2685" s="815" t="s">
        <v>4048</v>
      </c>
      <c r="E2685" s="816" t="s">
        <v>1781</v>
      </c>
      <c r="F2685" s="814" t="s">
        <v>1743</v>
      </c>
      <c r="G2685" s="814" t="s">
        <v>1787</v>
      </c>
      <c r="H2685" s="814" t="s">
        <v>329</v>
      </c>
      <c r="I2685" s="814" t="s">
        <v>4039</v>
      </c>
      <c r="J2685" s="814" t="s">
        <v>4040</v>
      </c>
      <c r="K2685" s="814" t="s">
        <v>4041</v>
      </c>
      <c r="L2685" s="817">
        <v>94.31</v>
      </c>
      <c r="M2685" s="817">
        <v>1508.96</v>
      </c>
      <c r="N2685" s="814">
        <v>16</v>
      </c>
      <c r="O2685" s="818">
        <v>1</v>
      </c>
      <c r="P2685" s="817"/>
      <c r="Q2685" s="819">
        <v>0</v>
      </c>
      <c r="R2685" s="814"/>
      <c r="S2685" s="819">
        <v>0</v>
      </c>
      <c r="T2685" s="818"/>
      <c r="U2685" s="820">
        <v>0</v>
      </c>
    </row>
    <row r="2686" spans="1:21" ht="14.45" customHeight="1" thickBot="1" x14ac:dyDescent="0.25">
      <c r="A2686" s="821">
        <v>12</v>
      </c>
      <c r="B2686" s="822" t="s">
        <v>1740</v>
      </c>
      <c r="C2686" s="822" t="s">
        <v>1750</v>
      </c>
      <c r="D2686" s="823" t="s">
        <v>4048</v>
      </c>
      <c r="E2686" s="824" t="s">
        <v>1781</v>
      </c>
      <c r="F2686" s="822" t="s">
        <v>1743</v>
      </c>
      <c r="G2686" s="822" t="s">
        <v>1787</v>
      </c>
      <c r="H2686" s="822" t="s">
        <v>329</v>
      </c>
      <c r="I2686" s="822" t="s">
        <v>4042</v>
      </c>
      <c r="J2686" s="822" t="s">
        <v>4043</v>
      </c>
      <c r="K2686" s="822" t="s">
        <v>4044</v>
      </c>
      <c r="L2686" s="825">
        <v>156.4</v>
      </c>
      <c r="M2686" s="825">
        <v>1876.8000000000002</v>
      </c>
      <c r="N2686" s="822">
        <v>12</v>
      </c>
      <c r="O2686" s="826">
        <v>1</v>
      </c>
      <c r="P2686" s="825"/>
      <c r="Q2686" s="827">
        <v>0</v>
      </c>
      <c r="R2686" s="822"/>
      <c r="S2686" s="827">
        <v>0</v>
      </c>
      <c r="T2686" s="826"/>
      <c r="U2686" s="828">
        <v>0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34048359-3D5C-492C-B494-F75F50F13CDA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96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8" customWidth="1"/>
    <col min="3" max="3" width="5.5703125" style="331" customWidth="1"/>
    <col min="4" max="4" width="10" style="328" customWidth="1"/>
    <col min="5" max="5" width="5.5703125" style="331" customWidth="1"/>
    <col min="6" max="6" width="10" style="328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4" t="s">
        <v>4050</v>
      </c>
      <c r="B1" s="555"/>
      <c r="C1" s="555"/>
      <c r="D1" s="555"/>
      <c r="E1" s="555"/>
      <c r="F1" s="555"/>
    </row>
    <row r="2" spans="1:6" ht="14.45" customHeight="1" thickBot="1" x14ac:dyDescent="0.25">
      <c r="A2" s="370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829" t="s">
        <v>209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838" t="s">
        <v>1780</v>
      </c>
      <c r="B5" s="225">
        <v>26984.97</v>
      </c>
      <c r="C5" s="812">
        <v>0.12139619136289775</v>
      </c>
      <c r="D5" s="225">
        <v>195303.46999999988</v>
      </c>
      <c r="E5" s="812">
        <v>0.8786038086371023</v>
      </c>
      <c r="F5" s="830">
        <v>222288.43999999989</v>
      </c>
    </row>
    <row r="6" spans="1:6" ht="14.45" customHeight="1" x14ac:dyDescent="0.2">
      <c r="A6" s="839" t="s">
        <v>1772</v>
      </c>
      <c r="B6" s="831">
        <v>22035.869999999995</v>
      </c>
      <c r="C6" s="819">
        <v>0.10873608506926714</v>
      </c>
      <c r="D6" s="831">
        <v>180618.74999999991</v>
      </c>
      <c r="E6" s="819">
        <v>0.89126391493073287</v>
      </c>
      <c r="F6" s="832">
        <v>202654.61999999991</v>
      </c>
    </row>
    <row r="7" spans="1:6" ht="14.45" customHeight="1" x14ac:dyDescent="0.2">
      <c r="A7" s="839" t="s">
        <v>1768</v>
      </c>
      <c r="B7" s="831">
        <v>18112.349999999999</v>
      </c>
      <c r="C7" s="819">
        <v>0.27485803246910218</v>
      </c>
      <c r="D7" s="831">
        <v>47784.76</v>
      </c>
      <c r="E7" s="819">
        <v>0.72514196753089777</v>
      </c>
      <c r="F7" s="832">
        <v>65897.11</v>
      </c>
    </row>
    <row r="8" spans="1:6" ht="14.45" customHeight="1" x14ac:dyDescent="0.2">
      <c r="A8" s="839" t="s">
        <v>1755</v>
      </c>
      <c r="B8" s="831">
        <v>16693.309999999998</v>
      </c>
      <c r="C8" s="819">
        <v>0.26663026051111938</v>
      </c>
      <c r="D8" s="831">
        <v>45915.15</v>
      </c>
      <c r="E8" s="819">
        <v>0.73336973948888062</v>
      </c>
      <c r="F8" s="832">
        <v>62608.46</v>
      </c>
    </row>
    <row r="9" spans="1:6" ht="14.45" customHeight="1" x14ac:dyDescent="0.2">
      <c r="A9" s="839" t="s">
        <v>1764</v>
      </c>
      <c r="B9" s="831">
        <v>13280.849999999997</v>
      </c>
      <c r="C9" s="819">
        <v>0.27214544259328172</v>
      </c>
      <c r="D9" s="831">
        <v>35519.709999999992</v>
      </c>
      <c r="E9" s="819">
        <v>0.72785455740671823</v>
      </c>
      <c r="F9" s="832">
        <v>48800.55999999999</v>
      </c>
    </row>
    <row r="10" spans="1:6" ht="14.45" customHeight="1" x14ac:dyDescent="0.2">
      <c r="A10" s="839" t="s">
        <v>1757</v>
      </c>
      <c r="B10" s="831">
        <v>12847.7</v>
      </c>
      <c r="C10" s="819">
        <v>0.43245697713323616</v>
      </c>
      <c r="D10" s="831">
        <v>16860.919999999995</v>
      </c>
      <c r="E10" s="819">
        <v>0.56754302286676384</v>
      </c>
      <c r="F10" s="832">
        <v>29708.619999999995</v>
      </c>
    </row>
    <row r="11" spans="1:6" ht="14.45" customHeight="1" x14ac:dyDescent="0.2">
      <c r="A11" s="839" t="s">
        <v>1776</v>
      </c>
      <c r="B11" s="831">
        <v>11531.199999999997</v>
      </c>
      <c r="C11" s="819">
        <v>0.29921379571974177</v>
      </c>
      <c r="D11" s="831">
        <v>27007.13</v>
      </c>
      <c r="E11" s="819">
        <v>0.70078620428025806</v>
      </c>
      <c r="F11" s="832">
        <v>38538.33</v>
      </c>
    </row>
    <row r="12" spans="1:6" ht="14.45" customHeight="1" x14ac:dyDescent="0.2">
      <c r="A12" s="839" t="s">
        <v>1778</v>
      </c>
      <c r="B12" s="831">
        <v>9090.99</v>
      </c>
      <c r="C12" s="819">
        <v>0.1908432906365348</v>
      </c>
      <c r="D12" s="831">
        <v>38544.899999999994</v>
      </c>
      <c r="E12" s="819">
        <v>0.80915670936346529</v>
      </c>
      <c r="F12" s="832">
        <v>47635.889999999992</v>
      </c>
    </row>
    <row r="13" spans="1:6" ht="14.45" customHeight="1" x14ac:dyDescent="0.2">
      <c r="A13" s="839" t="s">
        <v>1762</v>
      </c>
      <c r="B13" s="831">
        <v>7090.14</v>
      </c>
      <c r="C13" s="819">
        <v>0.15649408954022107</v>
      </c>
      <c r="D13" s="831">
        <v>38215.980000000003</v>
      </c>
      <c r="E13" s="819">
        <v>0.84350591045977896</v>
      </c>
      <c r="F13" s="832">
        <v>45306.12</v>
      </c>
    </row>
    <row r="14" spans="1:6" ht="14.45" customHeight="1" x14ac:dyDescent="0.2">
      <c r="A14" s="839" t="s">
        <v>1765</v>
      </c>
      <c r="B14" s="831">
        <v>6826.7799999999988</v>
      </c>
      <c r="C14" s="819">
        <v>7.1052851515570656E-2</v>
      </c>
      <c r="D14" s="831">
        <v>89253.530000000013</v>
      </c>
      <c r="E14" s="819">
        <v>0.92894714848442939</v>
      </c>
      <c r="F14" s="832">
        <v>96080.310000000012</v>
      </c>
    </row>
    <row r="15" spans="1:6" ht="14.45" customHeight="1" x14ac:dyDescent="0.2">
      <c r="A15" s="839" t="s">
        <v>1770</v>
      </c>
      <c r="B15" s="831">
        <v>4480.829999999999</v>
      </c>
      <c r="C15" s="819">
        <v>0.14508998607976978</v>
      </c>
      <c r="D15" s="831">
        <v>26402.280000000002</v>
      </c>
      <c r="E15" s="819">
        <v>0.85491001392023025</v>
      </c>
      <c r="F15" s="832">
        <v>30883.11</v>
      </c>
    </row>
    <row r="16" spans="1:6" ht="14.45" customHeight="1" x14ac:dyDescent="0.2">
      <c r="A16" s="839" t="s">
        <v>1766</v>
      </c>
      <c r="B16" s="831">
        <v>4359.3500000000004</v>
      </c>
      <c r="C16" s="819">
        <v>0.20354871936625271</v>
      </c>
      <c r="D16" s="831">
        <v>17057.390000000007</v>
      </c>
      <c r="E16" s="819">
        <v>0.79645128063374737</v>
      </c>
      <c r="F16" s="832">
        <v>21416.740000000005</v>
      </c>
    </row>
    <row r="17" spans="1:6" ht="14.45" customHeight="1" x14ac:dyDescent="0.2">
      <c r="A17" s="839" t="s">
        <v>1761</v>
      </c>
      <c r="B17" s="831">
        <v>3607.6400000000003</v>
      </c>
      <c r="C17" s="819">
        <v>6.7048915838337234E-2</v>
      </c>
      <c r="D17" s="831">
        <v>50198.450000000026</v>
      </c>
      <c r="E17" s="819">
        <v>0.93295108416166284</v>
      </c>
      <c r="F17" s="832">
        <v>53806.090000000026</v>
      </c>
    </row>
    <row r="18" spans="1:6" ht="14.45" customHeight="1" x14ac:dyDescent="0.2">
      <c r="A18" s="839" t="s">
        <v>1783</v>
      </c>
      <c r="B18" s="831">
        <v>3491.19</v>
      </c>
      <c r="C18" s="819">
        <v>0.107344042145694</v>
      </c>
      <c r="D18" s="831">
        <v>29032.180000000004</v>
      </c>
      <c r="E18" s="819">
        <v>0.89265595785430607</v>
      </c>
      <c r="F18" s="832">
        <v>32523.370000000003</v>
      </c>
    </row>
    <row r="19" spans="1:6" ht="14.45" customHeight="1" x14ac:dyDescent="0.2">
      <c r="A19" s="839" t="s">
        <v>1781</v>
      </c>
      <c r="B19" s="831">
        <v>3467</v>
      </c>
      <c r="C19" s="819">
        <v>0.10359802174691905</v>
      </c>
      <c r="D19" s="831">
        <v>29998.889999999992</v>
      </c>
      <c r="E19" s="819">
        <v>0.89640197825308099</v>
      </c>
      <c r="F19" s="832">
        <v>33465.889999999992</v>
      </c>
    </row>
    <row r="20" spans="1:6" ht="14.45" customHeight="1" x14ac:dyDescent="0.2">
      <c r="A20" s="839" t="s">
        <v>1759</v>
      </c>
      <c r="B20" s="831">
        <v>2357.7399999999998</v>
      </c>
      <c r="C20" s="819">
        <v>0.19254323104877397</v>
      </c>
      <c r="D20" s="831">
        <v>9887.510000000002</v>
      </c>
      <c r="E20" s="819">
        <v>0.80745676895122598</v>
      </c>
      <c r="F20" s="832">
        <v>12245.250000000002</v>
      </c>
    </row>
    <row r="21" spans="1:6" ht="14.45" customHeight="1" x14ac:dyDescent="0.2">
      <c r="A21" s="839" t="s">
        <v>1777</v>
      </c>
      <c r="B21" s="831">
        <v>2157.9299999999998</v>
      </c>
      <c r="C21" s="819">
        <v>8.2687262261619807E-2</v>
      </c>
      <c r="D21" s="831">
        <v>23939.559999999994</v>
      </c>
      <c r="E21" s="819">
        <v>0.91731273773838018</v>
      </c>
      <c r="F21" s="832">
        <v>26097.489999999994</v>
      </c>
    </row>
    <row r="22" spans="1:6" ht="14.45" customHeight="1" x14ac:dyDescent="0.2">
      <c r="A22" s="839" t="s">
        <v>1758</v>
      </c>
      <c r="B22" s="831">
        <v>1539.83</v>
      </c>
      <c r="C22" s="819">
        <v>4.7156226840367729E-2</v>
      </c>
      <c r="D22" s="831">
        <v>31113.97</v>
      </c>
      <c r="E22" s="819">
        <v>0.9528437731596322</v>
      </c>
      <c r="F22" s="832">
        <v>32653.800000000003</v>
      </c>
    </row>
    <row r="23" spans="1:6" ht="14.45" customHeight="1" x14ac:dyDescent="0.2">
      <c r="A23" s="839" t="s">
        <v>1771</v>
      </c>
      <c r="B23" s="831">
        <v>659.9</v>
      </c>
      <c r="C23" s="819">
        <v>4.3989931445301569E-2</v>
      </c>
      <c r="D23" s="831">
        <v>14341.259999999998</v>
      </c>
      <c r="E23" s="819">
        <v>0.9560100685546985</v>
      </c>
      <c r="F23" s="832">
        <v>15001.159999999998</v>
      </c>
    </row>
    <row r="24" spans="1:6" ht="14.45" customHeight="1" x14ac:dyDescent="0.2">
      <c r="A24" s="839" t="s">
        <v>1769</v>
      </c>
      <c r="B24" s="831">
        <v>525.29</v>
      </c>
      <c r="C24" s="819">
        <v>0.66114963940038507</v>
      </c>
      <c r="D24" s="831">
        <v>269.22000000000003</v>
      </c>
      <c r="E24" s="819">
        <v>0.33885036059961487</v>
      </c>
      <c r="F24" s="832">
        <v>794.51</v>
      </c>
    </row>
    <row r="25" spans="1:6" ht="14.45" customHeight="1" x14ac:dyDescent="0.2">
      <c r="A25" s="839" t="s">
        <v>1767</v>
      </c>
      <c r="B25" s="831">
        <v>357.87</v>
      </c>
      <c r="C25" s="819">
        <v>0.15883731458549707</v>
      </c>
      <c r="D25" s="831">
        <v>1895.19</v>
      </c>
      <c r="E25" s="819">
        <v>0.84116268541450301</v>
      </c>
      <c r="F25" s="832">
        <v>2253.06</v>
      </c>
    </row>
    <row r="26" spans="1:6" ht="14.45" customHeight="1" x14ac:dyDescent="0.2">
      <c r="A26" s="839" t="s">
        <v>1756</v>
      </c>
      <c r="B26" s="831"/>
      <c r="C26" s="819">
        <v>0</v>
      </c>
      <c r="D26" s="831">
        <v>9673.8599999999988</v>
      </c>
      <c r="E26" s="819">
        <v>1</v>
      </c>
      <c r="F26" s="832">
        <v>9673.8599999999988</v>
      </c>
    </row>
    <row r="27" spans="1:6" ht="14.45" customHeight="1" x14ac:dyDescent="0.2">
      <c r="A27" s="839" t="s">
        <v>1760</v>
      </c>
      <c r="B27" s="831"/>
      <c r="C27" s="819">
        <v>0</v>
      </c>
      <c r="D27" s="831">
        <v>1210.18</v>
      </c>
      <c r="E27" s="819">
        <v>1</v>
      </c>
      <c r="F27" s="832">
        <v>1210.18</v>
      </c>
    </row>
    <row r="28" spans="1:6" ht="14.45" customHeight="1" x14ac:dyDescent="0.2">
      <c r="A28" s="839" t="s">
        <v>1782</v>
      </c>
      <c r="B28" s="831"/>
      <c r="C28" s="819">
        <v>0</v>
      </c>
      <c r="D28" s="831">
        <v>2948.4300000000003</v>
      </c>
      <c r="E28" s="819">
        <v>1</v>
      </c>
      <c r="F28" s="832">
        <v>2948.4300000000003</v>
      </c>
    </row>
    <row r="29" spans="1:6" ht="14.45" customHeight="1" x14ac:dyDescent="0.2">
      <c r="A29" s="839" t="s">
        <v>1763</v>
      </c>
      <c r="B29" s="831"/>
      <c r="C29" s="819">
        <v>0</v>
      </c>
      <c r="D29" s="831">
        <v>5322.08</v>
      </c>
      <c r="E29" s="819">
        <v>1</v>
      </c>
      <c r="F29" s="832">
        <v>5322.08</v>
      </c>
    </row>
    <row r="30" spans="1:6" ht="14.45" customHeight="1" x14ac:dyDescent="0.2">
      <c r="A30" s="839" t="s">
        <v>1774</v>
      </c>
      <c r="B30" s="831"/>
      <c r="C30" s="819">
        <v>0</v>
      </c>
      <c r="D30" s="831">
        <v>646.7700000000001</v>
      </c>
      <c r="E30" s="819">
        <v>1</v>
      </c>
      <c r="F30" s="832">
        <v>646.7700000000001</v>
      </c>
    </row>
    <row r="31" spans="1:6" ht="14.45" customHeight="1" thickBot="1" x14ac:dyDescent="0.25">
      <c r="A31" s="840" t="s">
        <v>1775</v>
      </c>
      <c r="B31" s="835"/>
      <c r="C31" s="836">
        <v>0</v>
      </c>
      <c r="D31" s="835">
        <v>1392.47</v>
      </c>
      <c r="E31" s="836">
        <v>1</v>
      </c>
      <c r="F31" s="837">
        <v>1392.47</v>
      </c>
    </row>
    <row r="32" spans="1:6" ht="14.45" customHeight="1" thickBot="1" x14ac:dyDescent="0.25">
      <c r="A32" s="753" t="s">
        <v>3</v>
      </c>
      <c r="B32" s="754">
        <v>171498.72999999998</v>
      </c>
      <c r="C32" s="755">
        <v>0.15019338921397848</v>
      </c>
      <c r="D32" s="754">
        <v>970353.98999999987</v>
      </c>
      <c r="E32" s="755">
        <v>0.84980661078602138</v>
      </c>
      <c r="F32" s="756">
        <v>1141852.72</v>
      </c>
    </row>
    <row r="33" spans="1:6" ht="14.45" customHeight="1" thickBot="1" x14ac:dyDescent="0.25"/>
    <row r="34" spans="1:6" ht="14.45" customHeight="1" x14ac:dyDescent="0.2">
      <c r="A34" s="838" t="s">
        <v>4051</v>
      </c>
      <c r="B34" s="225">
        <v>56751.400000000045</v>
      </c>
      <c r="C34" s="812">
        <v>0.17659137577002068</v>
      </c>
      <c r="D34" s="225">
        <v>264619.89999999997</v>
      </c>
      <c r="E34" s="812">
        <v>0.8234086242299794</v>
      </c>
      <c r="F34" s="830">
        <v>321371.3</v>
      </c>
    </row>
    <row r="35" spans="1:6" ht="14.45" customHeight="1" x14ac:dyDescent="0.2">
      <c r="A35" s="839" t="s">
        <v>1378</v>
      </c>
      <c r="B35" s="831">
        <v>27223.19999999999</v>
      </c>
      <c r="C35" s="819">
        <v>0.23337757441700582</v>
      </c>
      <c r="D35" s="831">
        <v>89425.54000000011</v>
      </c>
      <c r="E35" s="819">
        <v>0.76662242558299409</v>
      </c>
      <c r="F35" s="832">
        <v>116648.74000000011</v>
      </c>
    </row>
    <row r="36" spans="1:6" ht="14.45" customHeight="1" x14ac:dyDescent="0.2">
      <c r="A36" s="839" t="s">
        <v>4052</v>
      </c>
      <c r="B36" s="831">
        <v>21665.989999999998</v>
      </c>
      <c r="C36" s="819">
        <v>0.13076230912607997</v>
      </c>
      <c r="D36" s="831">
        <v>144023.87999999998</v>
      </c>
      <c r="E36" s="819">
        <v>0.86923769087392011</v>
      </c>
      <c r="F36" s="832">
        <v>165689.86999999997</v>
      </c>
    </row>
    <row r="37" spans="1:6" ht="14.45" customHeight="1" x14ac:dyDescent="0.2">
      <c r="A37" s="839" t="s">
        <v>4053</v>
      </c>
      <c r="B37" s="831">
        <v>18471.760000000002</v>
      </c>
      <c r="C37" s="819">
        <v>0.11063006292436094</v>
      </c>
      <c r="D37" s="831">
        <v>148496.95999999999</v>
      </c>
      <c r="E37" s="819">
        <v>0.88936993707563905</v>
      </c>
      <c r="F37" s="832">
        <v>166968.72</v>
      </c>
    </row>
    <row r="38" spans="1:6" ht="14.45" customHeight="1" x14ac:dyDescent="0.2">
      <c r="A38" s="839" t="s">
        <v>4054</v>
      </c>
      <c r="B38" s="831">
        <v>12994.730000000007</v>
      </c>
      <c r="C38" s="819">
        <v>1</v>
      </c>
      <c r="D38" s="831"/>
      <c r="E38" s="819">
        <v>0</v>
      </c>
      <c r="F38" s="832">
        <v>12994.730000000007</v>
      </c>
    </row>
    <row r="39" spans="1:6" ht="14.45" customHeight="1" x14ac:dyDescent="0.2">
      <c r="A39" s="839" t="s">
        <v>1360</v>
      </c>
      <c r="B39" s="831">
        <v>7425.27</v>
      </c>
      <c r="C39" s="819">
        <v>1</v>
      </c>
      <c r="D39" s="831"/>
      <c r="E39" s="819">
        <v>0</v>
      </c>
      <c r="F39" s="832">
        <v>7425.27</v>
      </c>
    </row>
    <row r="40" spans="1:6" ht="14.45" customHeight="1" x14ac:dyDescent="0.2">
      <c r="A40" s="839" t="s">
        <v>1383</v>
      </c>
      <c r="B40" s="831">
        <v>5742.8099999999995</v>
      </c>
      <c r="C40" s="819">
        <v>0.14291729660115352</v>
      </c>
      <c r="D40" s="831">
        <v>34439.939999999988</v>
      </c>
      <c r="E40" s="819">
        <v>0.85708270339884651</v>
      </c>
      <c r="F40" s="832">
        <v>40182.749999999985</v>
      </c>
    </row>
    <row r="41" spans="1:6" ht="14.45" customHeight="1" x14ac:dyDescent="0.2">
      <c r="A41" s="839" t="s">
        <v>1393</v>
      </c>
      <c r="B41" s="831">
        <v>5569.88</v>
      </c>
      <c r="C41" s="819">
        <v>0.23455494030932442</v>
      </c>
      <c r="D41" s="831">
        <v>18176.71</v>
      </c>
      <c r="E41" s="819">
        <v>0.76544505969067556</v>
      </c>
      <c r="F41" s="832">
        <v>23746.59</v>
      </c>
    </row>
    <row r="42" spans="1:6" ht="14.45" customHeight="1" x14ac:dyDescent="0.2">
      <c r="A42" s="839" t="s">
        <v>1404</v>
      </c>
      <c r="B42" s="831">
        <v>3036</v>
      </c>
      <c r="C42" s="819">
        <v>0.81176904689329887</v>
      </c>
      <c r="D42" s="831">
        <v>703.98</v>
      </c>
      <c r="E42" s="819">
        <v>0.1882309531067011</v>
      </c>
      <c r="F42" s="832">
        <v>3739.98</v>
      </c>
    </row>
    <row r="43" spans="1:6" ht="14.45" customHeight="1" x14ac:dyDescent="0.2">
      <c r="A43" s="839" t="s">
        <v>4055</v>
      </c>
      <c r="B43" s="831">
        <v>2339.86</v>
      </c>
      <c r="C43" s="819">
        <v>0.65437633365121894</v>
      </c>
      <c r="D43" s="831">
        <v>1235.8499999999999</v>
      </c>
      <c r="E43" s="819">
        <v>0.34562366634878106</v>
      </c>
      <c r="F43" s="832">
        <v>3575.71</v>
      </c>
    </row>
    <row r="44" spans="1:6" ht="14.45" customHeight="1" x14ac:dyDescent="0.2">
      <c r="A44" s="839" t="s">
        <v>4056</v>
      </c>
      <c r="B44" s="831">
        <v>2092.9199999999996</v>
      </c>
      <c r="C44" s="819">
        <v>0.79825163623049111</v>
      </c>
      <c r="D44" s="831">
        <v>528.96</v>
      </c>
      <c r="E44" s="819">
        <v>0.20174836376950894</v>
      </c>
      <c r="F44" s="832">
        <v>2621.8799999999997</v>
      </c>
    </row>
    <row r="45" spans="1:6" ht="14.45" customHeight="1" x14ac:dyDescent="0.2">
      <c r="A45" s="839" t="s">
        <v>1377</v>
      </c>
      <c r="B45" s="831">
        <v>1286.53</v>
      </c>
      <c r="C45" s="819">
        <v>0.69788496693735191</v>
      </c>
      <c r="D45" s="831">
        <v>556.93999999999994</v>
      </c>
      <c r="E45" s="819">
        <v>0.30211503306264814</v>
      </c>
      <c r="F45" s="832">
        <v>1843.4699999999998</v>
      </c>
    </row>
    <row r="46" spans="1:6" ht="14.45" customHeight="1" x14ac:dyDescent="0.2">
      <c r="A46" s="839" t="s">
        <v>4057</v>
      </c>
      <c r="B46" s="831">
        <v>879.96</v>
      </c>
      <c r="C46" s="819">
        <v>1</v>
      </c>
      <c r="D46" s="831"/>
      <c r="E46" s="819">
        <v>0</v>
      </c>
      <c r="F46" s="832">
        <v>879.96</v>
      </c>
    </row>
    <row r="47" spans="1:6" ht="14.45" customHeight="1" x14ac:dyDescent="0.2">
      <c r="A47" s="839" t="s">
        <v>1361</v>
      </c>
      <c r="B47" s="831">
        <v>821.88</v>
      </c>
      <c r="C47" s="819">
        <v>4.8273069526541205E-3</v>
      </c>
      <c r="D47" s="831">
        <v>169434.53999999998</v>
      </c>
      <c r="E47" s="819">
        <v>0.9951726930473459</v>
      </c>
      <c r="F47" s="832">
        <v>170256.41999999998</v>
      </c>
    </row>
    <row r="48" spans="1:6" ht="14.45" customHeight="1" x14ac:dyDescent="0.2">
      <c r="A48" s="839" t="s">
        <v>4058</v>
      </c>
      <c r="B48" s="831">
        <v>787.88</v>
      </c>
      <c r="C48" s="819">
        <v>1</v>
      </c>
      <c r="D48" s="831"/>
      <c r="E48" s="819">
        <v>0</v>
      </c>
      <c r="F48" s="832">
        <v>787.88</v>
      </c>
    </row>
    <row r="49" spans="1:6" ht="14.45" customHeight="1" x14ac:dyDescent="0.2">
      <c r="A49" s="839" t="s">
        <v>1420</v>
      </c>
      <c r="B49" s="831">
        <v>628.24</v>
      </c>
      <c r="C49" s="819">
        <v>0.39883189436262068</v>
      </c>
      <c r="D49" s="831">
        <v>946.95999999999992</v>
      </c>
      <c r="E49" s="819">
        <v>0.60116810563737944</v>
      </c>
      <c r="F49" s="832">
        <v>1575.1999999999998</v>
      </c>
    </row>
    <row r="50" spans="1:6" ht="14.45" customHeight="1" x14ac:dyDescent="0.2">
      <c r="A50" s="839" t="s">
        <v>1397</v>
      </c>
      <c r="B50" s="831">
        <v>573.06000000000006</v>
      </c>
      <c r="C50" s="819">
        <v>0.3779555602456125</v>
      </c>
      <c r="D50" s="831">
        <v>943.14999999999975</v>
      </c>
      <c r="E50" s="819">
        <v>0.6220444397543875</v>
      </c>
      <c r="F50" s="832">
        <v>1516.2099999999998</v>
      </c>
    </row>
    <row r="51" spans="1:6" ht="14.45" customHeight="1" x14ac:dyDescent="0.2">
      <c r="A51" s="839" t="s">
        <v>4059</v>
      </c>
      <c r="B51" s="831">
        <v>471.15</v>
      </c>
      <c r="C51" s="819">
        <v>3.1964975911780331E-2</v>
      </c>
      <c r="D51" s="831">
        <v>14268.42</v>
      </c>
      <c r="E51" s="819">
        <v>0.96803502408821973</v>
      </c>
      <c r="F51" s="832">
        <v>14739.57</v>
      </c>
    </row>
    <row r="52" spans="1:6" ht="14.45" customHeight="1" x14ac:dyDescent="0.2">
      <c r="A52" s="839" t="s">
        <v>1366</v>
      </c>
      <c r="B52" s="831">
        <v>458.76</v>
      </c>
      <c r="C52" s="819">
        <v>1</v>
      </c>
      <c r="D52" s="831"/>
      <c r="E52" s="819">
        <v>0</v>
      </c>
      <c r="F52" s="832">
        <v>458.76</v>
      </c>
    </row>
    <row r="53" spans="1:6" ht="14.45" customHeight="1" x14ac:dyDescent="0.2">
      <c r="A53" s="839" t="s">
        <v>4060</v>
      </c>
      <c r="B53" s="831">
        <v>452.09999999999997</v>
      </c>
      <c r="C53" s="819">
        <v>0.10112736545430143</v>
      </c>
      <c r="D53" s="831">
        <v>4018.5</v>
      </c>
      <c r="E53" s="819">
        <v>0.89887263454569855</v>
      </c>
      <c r="F53" s="832">
        <v>4470.6000000000004</v>
      </c>
    </row>
    <row r="54" spans="1:6" ht="14.45" customHeight="1" x14ac:dyDescent="0.2">
      <c r="A54" s="839" t="s">
        <v>4061</v>
      </c>
      <c r="B54" s="831">
        <v>414.07</v>
      </c>
      <c r="C54" s="819">
        <v>0.23809441665229142</v>
      </c>
      <c r="D54" s="831">
        <v>1325.03</v>
      </c>
      <c r="E54" s="819">
        <v>0.76190558334770864</v>
      </c>
      <c r="F54" s="832">
        <v>1739.1</v>
      </c>
    </row>
    <row r="55" spans="1:6" ht="14.45" customHeight="1" x14ac:dyDescent="0.2">
      <c r="A55" s="839" t="s">
        <v>4062</v>
      </c>
      <c r="B55" s="831">
        <v>393.41</v>
      </c>
      <c r="C55" s="819">
        <v>0.19585011425129306</v>
      </c>
      <c r="D55" s="831">
        <v>1615.3200000000006</v>
      </c>
      <c r="E55" s="819">
        <v>0.80414988574870694</v>
      </c>
      <c r="F55" s="832">
        <v>2008.7300000000007</v>
      </c>
    </row>
    <row r="56" spans="1:6" ht="14.45" customHeight="1" x14ac:dyDescent="0.2">
      <c r="A56" s="839" t="s">
        <v>4063</v>
      </c>
      <c r="B56" s="831">
        <v>338.58</v>
      </c>
      <c r="C56" s="819">
        <v>1</v>
      </c>
      <c r="D56" s="831"/>
      <c r="E56" s="819">
        <v>0</v>
      </c>
      <c r="F56" s="832">
        <v>338.58</v>
      </c>
    </row>
    <row r="57" spans="1:6" ht="14.45" customHeight="1" x14ac:dyDescent="0.2">
      <c r="A57" s="839" t="s">
        <v>1381</v>
      </c>
      <c r="B57" s="831">
        <v>218.41</v>
      </c>
      <c r="C57" s="819">
        <v>0.14242953842943409</v>
      </c>
      <c r="D57" s="831">
        <v>1315.05</v>
      </c>
      <c r="E57" s="819">
        <v>0.85757046157056582</v>
      </c>
      <c r="F57" s="832">
        <v>1533.46</v>
      </c>
    </row>
    <row r="58" spans="1:6" ht="14.45" customHeight="1" x14ac:dyDescent="0.2">
      <c r="A58" s="839" t="s">
        <v>1358</v>
      </c>
      <c r="B58" s="831">
        <v>172.82</v>
      </c>
      <c r="C58" s="819">
        <v>0.79998148405314073</v>
      </c>
      <c r="D58" s="831">
        <v>43.21</v>
      </c>
      <c r="E58" s="819">
        <v>0.20001851594685924</v>
      </c>
      <c r="F58" s="832">
        <v>216.03</v>
      </c>
    </row>
    <row r="59" spans="1:6" ht="14.45" customHeight="1" x14ac:dyDescent="0.2">
      <c r="A59" s="839" t="s">
        <v>1414</v>
      </c>
      <c r="B59" s="831">
        <v>154.36000000000001</v>
      </c>
      <c r="C59" s="819">
        <v>4.3187721660225987E-3</v>
      </c>
      <c r="D59" s="831">
        <v>35587.280000000013</v>
      </c>
      <c r="E59" s="819">
        <v>0.99568122783397739</v>
      </c>
      <c r="F59" s="832">
        <v>35741.640000000014</v>
      </c>
    </row>
    <row r="60" spans="1:6" ht="14.45" customHeight="1" x14ac:dyDescent="0.2">
      <c r="A60" s="839" t="s">
        <v>4064</v>
      </c>
      <c r="B60" s="831">
        <v>56.06</v>
      </c>
      <c r="C60" s="819">
        <v>5.8823529411764712E-2</v>
      </c>
      <c r="D60" s="831">
        <v>896.96</v>
      </c>
      <c r="E60" s="819">
        <v>0.94117647058823539</v>
      </c>
      <c r="F60" s="832">
        <v>953.02</v>
      </c>
    </row>
    <row r="61" spans="1:6" ht="14.45" customHeight="1" x14ac:dyDescent="0.2">
      <c r="A61" s="839" t="s">
        <v>1363</v>
      </c>
      <c r="B61" s="831">
        <v>42.51</v>
      </c>
      <c r="C61" s="819">
        <v>0.14285714285714285</v>
      </c>
      <c r="D61" s="831">
        <v>255.06</v>
      </c>
      <c r="E61" s="819">
        <v>0.85714285714285721</v>
      </c>
      <c r="F61" s="832">
        <v>297.57</v>
      </c>
    </row>
    <row r="62" spans="1:6" ht="14.45" customHeight="1" x14ac:dyDescent="0.2">
      <c r="A62" s="839" t="s">
        <v>1402</v>
      </c>
      <c r="B62" s="831">
        <v>35.130000000000003</v>
      </c>
      <c r="C62" s="819">
        <v>5.771695199290245E-2</v>
      </c>
      <c r="D62" s="831">
        <v>573.53</v>
      </c>
      <c r="E62" s="819">
        <v>0.94228304800709761</v>
      </c>
      <c r="F62" s="832">
        <v>608.66</v>
      </c>
    </row>
    <row r="63" spans="1:6" ht="14.45" customHeight="1" x14ac:dyDescent="0.2">
      <c r="A63" s="839" t="s">
        <v>1359</v>
      </c>
      <c r="B63" s="831"/>
      <c r="C63" s="819">
        <v>0</v>
      </c>
      <c r="D63" s="831">
        <v>923.7</v>
      </c>
      <c r="E63" s="819">
        <v>1</v>
      </c>
      <c r="F63" s="832">
        <v>923.7</v>
      </c>
    </row>
    <row r="64" spans="1:6" ht="14.45" customHeight="1" x14ac:dyDescent="0.2">
      <c r="A64" s="839" t="s">
        <v>1409</v>
      </c>
      <c r="B64" s="831"/>
      <c r="C64" s="819">
        <v>0</v>
      </c>
      <c r="D64" s="831">
        <v>705.28</v>
      </c>
      <c r="E64" s="819">
        <v>1</v>
      </c>
      <c r="F64" s="832">
        <v>705.28</v>
      </c>
    </row>
    <row r="65" spans="1:6" ht="14.45" customHeight="1" x14ac:dyDescent="0.2">
      <c r="A65" s="839" t="s">
        <v>1406</v>
      </c>
      <c r="B65" s="831"/>
      <c r="C65" s="819">
        <v>0</v>
      </c>
      <c r="D65" s="831">
        <v>161.06</v>
      </c>
      <c r="E65" s="819">
        <v>1</v>
      </c>
      <c r="F65" s="832">
        <v>161.06</v>
      </c>
    </row>
    <row r="66" spans="1:6" ht="14.45" customHeight="1" x14ac:dyDescent="0.2">
      <c r="A66" s="839" t="s">
        <v>1355</v>
      </c>
      <c r="B66" s="831"/>
      <c r="C66" s="819">
        <v>0</v>
      </c>
      <c r="D66" s="831">
        <v>125.14</v>
      </c>
      <c r="E66" s="819">
        <v>1</v>
      </c>
      <c r="F66" s="832">
        <v>125.14</v>
      </c>
    </row>
    <row r="67" spans="1:6" ht="14.45" customHeight="1" x14ac:dyDescent="0.2">
      <c r="A67" s="839" t="s">
        <v>4065</v>
      </c>
      <c r="B67" s="831"/>
      <c r="C67" s="819">
        <v>0</v>
      </c>
      <c r="D67" s="831">
        <v>201.26</v>
      </c>
      <c r="E67" s="819">
        <v>1</v>
      </c>
      <c r="F67" s="832">
        <v>201.26</v>
      </c>
    </row>
    <row r="68" spans="1:6" ht="14.45" customHeight="1" x14ac:dyDescent="0.2">
      <c r="A68" s="839" t="s">
        <v>1380</v>
      </c>
      <c r="B68" s="831"/>
      <c r="C68" s="819">
        <v>0</v>
      </c>
      <c r="D68" s="831">
        <v>303.18</v>
      </c>
      <c r="E68" s="819">
        <v>1</v>
      </c>
      <c r="F68" s="832">
        <v>303.18</v>
      </c>
    </row>
    <row r="69" spans="1:6" ht="14.45" customHeight="1" x14ac:dyDescent="0.2">
      <c r="A69" s="839" t="s">
        <v>1405</v>
      </c>
      <c r="B69" s="831"/>
      <c r="C69" s="819">
        <v>0</v>
      </c>
      <c r="D69" s="831">
        <v>1475.46</v>
      </c>
      <c r="E69" s="819">
        <v>1</v>
      </c>
      <c r="F69" s="832">
        <v>1475.46</v>
      </c>
    </row>
    <row r="70" spans="1:6" ht="14.45" customHeight="1" x14ac:dyDescent="0.2">
      <c r="A70" s="839" t="s">
        <v>1367</v>
      </c>
      <c r="B70" s="831"/>
      <c r="C70" s="819">
        <v>0</v>
      </c>
      <c r="D70" s="831">
        <v>1170.33</v>
      </c>
      <c r="E70" s="819">
        <v>1</v>
      </c>
      <c r="F70" s="832">
        <v>1170.33</v>
      </c>
    </row>
    <row r="71" spans="1:6" ht="14.45" customHeight="1" x14ac:dyDescent="0.2">
      <c r="A71" s="839" t="s">
        <v>4066</v>
      </c>
      <c r="B71" s="831"/>
      <c r="C71" s="819">
        <v>0</v>
      </c>
      <c r="D71" s="831">
        <v>423.75</v>
      </c>
      <c r="E71" s="819">
        <v>1</v>
      </c>
      <c r="F71" s="832">
        <v>423.75</v>
      </c>
    </row>
    <row r="72" spans="1:6" ht="14.45" customHeight="1" x14ac:dyDescent="0.2">
      <c r="A72" s="839" t="s">
        <v>1371</v>
      </c>
      <c r="B72" s="831"/>
      <c r="C72" s="819">
        <v>0</v>
      </c>
      <c r="D72" s="831">
        <v>448.08000000000004</v>
      </c>
      <c r="E72" s="819">
        <v>1</v>
      </c>
      <c r="F72" s="832">
        <v>448.08000000000004</v>
      </c>
    </row>
    <row r="73" spans="1:6" ht="14.45" customHeight="1" x14ac:dyDescent="0.2">
      <c r="A73" s="839" t="s">
        <v>4067</v>
      </c>
      <c r="B73" s="831"/>
      <c r="C73" s="819">
        <v>0</v>
      </c>
      <c r="D73" s="831">
        <v>6001.7100000000009</v>
      </c>
      <c r="E73" s="819">
        <v>1</v>
      </c>
      <c r="F73" s="832">
        <v>6001.7100000000009</v>
      </c>
    </row>
    <row r="74" spans="1:6" ht="14.45" customHeight="1" x14ac:dyDescent="0.2">
      <c r="A74" s="839" t="s">
        <v>1372</v>
      </c>
      <c r="B74" s="831"/>
      <c r="C74" s="819">
        <v>0</v>
      </c>
      <c r="D74" s="831">
        <v>14.94</v>
      </c>
      <c r="E74" s="819">
        <v>1</v>
      </c>
      <c r="F74" s="832">
        <v>14.94</v>
      </c>
    </row>
    <row r="75" spans="1:6" ht="14.45" customHeight="1" x14ac:dyDescent="0.2">
      <c r="A75" s="839" t="s">
        <v>1415</v>
      </c>
      <c r="B75" s="831"/>
      <c r="C75" s="819"/>
      <c r="D75" s="831">
        <v>0</v>
      </c>
      <c r="E75" s="819"/>
      <c r="F75" s="832">
        <v>0</v>
      </c>
    </row>
    <row r="76" spans="1:6" ht="14.45" customHeight="1" x14ac:dyDescent="0.2">
      <c r="A76" s="839" t="s">
        <v>1365</v>
      </c>
      <c r="B76" s="831"/>
      <c r="C76" s="819">
        <v>0</v>
      </c>
      <c r="D76" s="831">
        <v>768.45999999999992</v>
      </c>
      <c r="E76" s="819">
        <v>1</v>
      </c>
      <c r="F76" s="832">
        <v>768.45999999999992</v>
      </c>
    </row>
    <row r="77" spans="1:6" ht="14.45" customHeight="1" x14ac:dyDescent="0.2">
      <c r="A77" s="839" t="s">
        <v>1403</v>
      </c>
      <c r="B77" s="831">
        <v>0</v>
      </c>
      <c r="C77" s="819"/>
      <c r="D77" s="831">
        <v>0</v>
      </c>
      <c r="E77" s="819"/>
      <c r="F77" s="832">
        <v>0</v>
      </c>
    </row>
    <row r="78" spans="1:6" ht="14.45" customHeight="1" x14ac:dyDescent="0.2">
      <c r="A78" s="839" t="s">
        <v>4068</v>
      </c>
      <c r="B78" s="831"/>
      <c r="C78" s="819">
        <v>0</v>
      </c>
      <c r="D78" s="831">
        <v>112.59</v>
      </c>
      <c r="E78" s="819">
        <v>1</v>
      </c>
      <c r="F78" s="832">
        <v>112.59</v>
      </c>
    </row>
    <row r="79" spans="1:6" ht="14.45" customHeight="1" x14ac:dyDescent="0.2">
      <c r="A79" s="839" t="s">
        <v>1376</v>
      </c>
      <c r="B79" s="831"/>
      <c r="C79" s="819">
        <v>0</v>
      </c>
      <c r="D79" s="831">
        <v>205.7</v>
      </c>
      <c r="E79" s="819">
        <v>1</v>
      </c>
      <c r="F79" s="832">
        <v>205.7</v>
      </c>
    </row>
    <row r="80" spans="1:6" ht="14.45" customHeight="1" x14ac:dyDescent="0.2">
      <c r="A80" s="839" t="s">
        <v>1373</v>
      </c>
      <c r="B80" s="831"/>
      <c r="C80" s="819">
        <v>0</v>
      </c>
      <c r="D80" s="831">
        <v>1975.15</v>
      </c>
      <c r="E80" s="819">
        <v>1</v>
      </c>
      <c r="F80" s="832">
        <v>1975.15</v>
      </c>
    </row>
    <row r="81" spans="1:6" ht="14.45" customHeight="1" x14ac:dyDescent="0.2">
      <c r="A81" s="839" t="s">
        <v>1364</v>
      </c>
      <c r="B81" s="831">
        <v>0</v>
      </c>
      <c r="C81" s="819"/>
      <c r="D81" s="831"/>
      <c r="E81" s="819"/>
      <c r="F81" s="832">
        <v>0</v>
      </c>
    </row>
    <row r="82" spans="1:6" ht="14.45" customHeight="1" x14ac:dyDescent="0.2">
      <c r="A82" s="839" t="s">
        <v>1411</v>
      </c>
      <c r="B82" s="831"/>
      <c r="C82" s="819">
        <v>0</v>
      </c>
      <c r="D82" s="831">
        <v>11601.77</v>
      </c>
      <c r="E82" s="819">
        <v>1</v>
      </c>
      <c r="F82" s="832">
        <v>11601.77</v>
      </c>
    </row>
    <row r="83" spans="1:6" ht="14.45" customHeight="1" x14ac:dyDescent="0.2">
      <c r="A83" s="839" t="s">
        <v>1407</v>
      </c>
      <c r="B83" s="831"/>
      <c r="C83" s="819">
        <v>0</v>
      </c>
      <c r="D83" s="831">
        <v>934.2</v>
      </c>
      <c r="E83" s="819">
        <v>1</v>
      </c>
      <c r="F83" s="832">
        <v>934.2</v>
      </c>
    </row>
    <row r="84" spans="1:6" ht="14.45" customHeight="1" x14ac:dyDescent="0.2">
      <c r="A84" s="839" t="s">
        <v>1374</v>
      </c>
      <c r="B84" s="831"/>
      <c r="C84" s="819">
        <v>0</v>
      </c>
      <c r="D84" s="831">
        <v>237.3</v>
      </c>
      <c r="E84" s="819">
        <v>1</v>
      </c>
      <c r="F84" s="832">
        <v>237.3</v>
      </c>
    </row>
    <row r="85" spans="1:6" ht="14.45" customHeight="1" x14ac:dyDescent="0.2">
      <c r="A85" s="839" t="s">
        <v>1408</v>
      </c>
      <c r="B85" s="831"/>
      <c r="C85" s="819">
        <v>0</v>
      </c>
      <c r="D85" s="831">
        <v>63.75</v>
      </c>
      <c r="E85" s="819">
        <v>1</v>
      </c>
      <c r="F85" s="832">
        <v>63.75</v>
      </c>
    </row>
    <row r="86" spans="1:6" ht="14.45" customHeight="1" x14ac:dyDescent="0.2">
      <c r="A86" s="839" t="s">
        <v>4069</v>
      </c>
      <c r="B86" s="831"/>
      <c r="C86" s="819">
        <v>0</v>
      </c>
      <c r="D86" s="831">
        <v>1280.8399999999999</v>
      </c>
      <c r="E86" s="819">
        <v>1</v>
      </c>
      <c r="F86" s="832">
        <v>1280.8399999999999</v>
      </c>
    </row>
    <row r="87" spans="1:6" ht="14.45" customHeight="1" x14ac:dyDescent="0.2">
      <c r="A87" s="839" t="s">
        <v>4070</v>
      </c>
      <c r="B87" s="831"/>
      <c r="C87" s="819">
        <v>0</v>
      </c>
      <c r="D87" s="831">
        <v>165.41</v>
      </c>
      <c r="E87" s="819">
        <v>1</v>
      </c>
      <c r="F87" s="832">
        <v>165.41</v>
      </c>
    </row>
    <row r="88" spans="1:6" ht="14.45" customHeight="1" x14ac:dyDescent="0.2">
      <c r="A88" s="839" t="s">
        <v>4071</v>
      </c>
      <c r="B88" s="831"/>
      <c r="C88" s="819">
        <v>0</v>
      </c>
      <c r="D88" s="831">
        <v>77.790000000000006</v>
      </c>
      <c r="E88" s="819">
        <v>1</v>
      </c>
      <c r="F88" s="832">
        <v>77.790000000000006</v>
      </c>
    </row>
    <row r="89" spans="1:6" ht="14.45" customHeight="1" x14ac:dyDescent="0.2">
      <c r="A89" s="839" t="s">
        <v>4072</v>
      </c>
      <c r="B89" s="831">
        <v>0</v>
      </c>
      <c r="C89" s="819"/>
      <c r="D89" s="831"/>
      <c r="E89" s="819"/>
      <c r="F89" s="832">
        <v>0</v>
      </c>
    </row>
    <row r="90" spans="1:6" ht="14.45" customHeight="1" x14ac:dyDescent="0.2">
      <c r="A90" s="839" t="s">
        <v>1399</v>
      </c>
      <c r="B90" s="831"/>
      <c r="C90" s="819">
        <v>0</v>
      </c>
      <c r="D90" s="831">
        <v>5322.08</v>
      </c>
      <c r="E90" s="819">
        <v>1</v>
      </c>
      <c r="F90" s="832">
        <v>5322.08</v>
      </c>
    </row>
    <row r="91" spans="1:6" ht="14.45" customHeight="1" x14ac:dyDescent="0.2">
      <c r="A91" s="839" t="s">
        <v>4073</v>
      </c>
      <c r="B91" s="831"/>
      <c r="C91" s="819">
        <v>0</v>
      </c>
      <c r="D91" s="831">
        <v>54.75</v>
      </c>
      <c r="E91" s="819">
        <v>1</v>
      </c>
      <c r="F91" s="832">
        <v>54.75</v>
      </c>
    </row>
    <row r="92" spans="1:6" ht="14.45" customHeight="1" x14ac:dyDescent="0.2">
      <c r="A92" s="839" t="s">
        <v>1400</v>
      </c>
      <c r="B92" s="831"/>
      <c r="C92" s="819"/>
      <c r="D92" s="831">
        <v>0</v>
      </c>
      <c r="E92" s="819"/>
      <c r="F92" s="832">
        <v>0</v>
      </c>
    </row>
    <row r="93" spans="1:6" ht="14.45" customHeight="1" x14ac:dyDescent="0.2">
      <c r="A93" s="839" t="s">
        <v>4074</v>
      </c>
      <c r="B93" s="831">
        <v>0</v>
      </c>
      <c r="C93" s="819"/>
      <c r="D93" s="831"/>
      <c r="E93" s="819"/>
      <c r="F93" s="832">
        <v>0</v>
      </c>
    </row>
    <row r="94" spans="1:6" ht="14.45" customHeight="1" x14ac:dyDescent="0.2">
      <c r="A94" s="839" t="s">
        <v>1401</v>
      </c>
      <c r="B94" s="831"/>
      <c r="C94" s="819">
        <v>0</v>
      </c>
      <c r="D94" s="831">
        <v>1131.57</v>
      </c>
      <c r="E94" s="819">
        <v>1</v>
      </c>
      <c r="F94" s="832">
        <v>1131.57</v>
      </c>
    </row>
    <row r="95" spans="1:6" ht="14.45" customHeight="1" thickBot="1" x14ac:dyDescent="0.25">
      <c r="A95" s="840" t="s">
        <v>1375</v>
      </c>
      <c r="B95" s="835"/>
      <c r="C95" s="836">
        <v>0</v>
      </c>
      <c r="D95" s="835">
        <v>1037.07</v>
      </c>
      <c r="E95" s="836">
        <v>1</v>
      </c>
      <c r="F95" s="837">
        <v>1037.07</v>
      </c>
    </row>
    <row r="96" spans="1:6" ht="14.45" customHeight="1" thickBot="1" x14ac:dyDescent="0.25">
      <c r="A96" s="753" t="s">
        <v>3</v>
      </c>
      <c r="B96" s="754">
        <v>171498.73</v>
      </c>
      <c r="C96" s="755">
        <v>0.15019338921397851</v>
      </c>
      <c r="D96" s="754">
        <v>970353.98999999976</v>
      </c>
      <c r="E96" s="755">
        <v>0.84980661078602127</v>
      </c>
      <c r="F96" s="756">
        <v>1141852.72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31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{4BAC425C-9A2E-4609-A268-EE712B7B3492}</x14:id>
        </ext>
      </extLst>
    </cfRule>
  </conditionalFormatting>
  <conditionalFormatting sqref="F34:F95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{0AE7C1FD-232C-450A-A8A1-7D4141A81C9F}</x14:id>
        </ext>
      </extLst>
    </cfRule>
  </conditionalFormatting>
  <hyperlinks>
    <hyperlink ref="A2" location="Obsah!A1" display="Zpět na Obsah  KL 01  1.-4.měsíc" xr:uid="{9DA0F9FD-2AA9-4FA2-ACD3-740350D0DF63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BAC425C-9A2E-4609-A268-EE712B7B349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F5:F31</xm:sqref>
        </x14:conditionalFormatting>
        <x14:conditionalFormatting xmlns:xm="http://schemas.microsoft.com/office/excel/2006/main">
          <x14:cfRule type="dataBar" id="{0AE7C1FD-232C-450A-A8A1-7D4141A81C9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F34:F95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550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8" customWidth="1"/>
    <col min="7" max="7" width="10" style="328" customWidth="1"/>
    <col min="8" max="8" width="6.7109375" style="331" customWidth="1"/>
    <col min="9" max="9" width="6.7109375" style="328" customWidth="1"/>
    <col min="10" max="10" width="10" style="328" customWidth="1"/>
    <col min="11" max="11" width="6.7109375" style="331" customWidth="1"/>
    <col min="12" max="12" width="6.7109375" style="328" customWidth="1"/>
    <col min="13" max="13" width="10" style="328" customWidth="1"/>
    <col min="14" max="16384" width="8.85546875" style="247"/>
  </cols>
  <sheetData>
    <row r="1" spans="1:13" ht="18.600000000000001" customHeight="1" thickBot="1" x14ac:dyDescent="0.35">
      <c r="A1" s="555" t="s">
        <v>4099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0" t="s">
        <v>328</v>
      </c>
      <c r="B2" s="327"/>
      <c r="C2" s="327"/>
      <c r="D2" s="327"/>
      <c r="E2" s="327"/>
      <c r="F2" s="335"/>
      <c r="G2" s="335"/>
      <c r="H2" s="336"/>
      <c r="I2" s="335"/>
      <c r="J2" s="335"/>
      <c r="K2" s="336"/>
      <c r="L2" s="335"/>
    </row>
    <row r="3" spans="1:13" ht="14.45" customHeight="1" thickBot="1" x14ac:dyDescent="0.25">
      <c r="E3" s="104" t="s">
        <v>158</v>
      </c>
      <c r="F3" s="47">
        <f>SUBTOTAL(9,F6:F1048576)</f>
        <v>464</v>
      </c>
      <c r="G3" s="47">
        <f>SUBTOTAL(9,G6:G1048576)</f>
        <v>171498.72999999995</v>
      </c>
      <c r="H3" s="48">
        <f>IF(M3=0,0,G3/M3)</f>
        <v>0.15019338921397843</v>
      </c>
      <c r="I3" s="47">
        <f>SUBTOTAL(9,I6:I1048576)</f>
        <v>2500</v>
      </c>
      <c r="J3" s="47">
        <f>SUBTOTAL(9,J6:J1048576)</f>
        <v>970353.98999999941</v>
      </c>
      <c r="K3" s="48">
        <f>IF(M3=0,0,J3/M3)</f>
        <v>0.84980661078602082</v>
      </c>
      <c r="L3" s="47">
        <f>SUBTOTAL(9,L6:L1048576)</f>
        <v>2964</v>
      </c>
      <c r="M3" s="49">
        <f>SUBTOTAL(9,M6:M1048576)</f>
        <v>1141852.7200000002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829" t="s">
        <v>166</v>
      </c>
      <c r="B5" s="841" t="s">
        <v>162</v>
      </c>
      <c r="C5" s="841" t="s">
        <v>89</v>
      </c>
      <c r="D5" s="841" t="s">
        <v>163</v>
      </c>
      <c r="E5" s="84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806" t="s">
        <v>1755</v>
      </c>
      <c r="B6" s="807" t="s">
        <v>1459</v>
      </c>
      <c r="C6" s="807" t="s">
        <v>1468</v>
      </c>
      <c r="D6" s="807" t="s">
        <v>827</v>
      </c>
      <c r="E6" s="807" t="s">
        <v>1469</v>
      </c>
      <c r="F6" s="225"/>
      <c r="G6" s="225"/>
      <c r="H6" s="812">
        <v>0</v>
      </c>
      <c r="I6" s="225">
        <v>3</v>
      </c>
      <c r="J6" s="225">
        <v>2003.3100000000002</v>
      </c>
      <c r="K6" s="812">
        <v>1</v>
      </c>
      <c r="L6" s="225">
        <v>3</v>
      </c>
      <c r="M6" s="830">
        <v>2003.3100000000002</v>
      </c>
    </row>
    <row r="7" spans="1:13" ht="14.45" customHeight="1" x14ac:dyDescent="0.2">
      <c r="A7" s="813" t="s">
        <v>1755</v>
      </c>
      <c r="B7" s="814" t="s">
        <v>1459</v>
      </c>
      <c r="C7" s="814" t="s">
        <v>1472</v>
      </c>
      <c r="D7" s="814" t="s">
        <v>827</v>
      </c>
      <c r="E7" s="814" t="s">
        <v>1473</v>
      </c>
      <c r="F7" s="831"/>
      <c r="G7" s="831"/>
      <c r="H7" s="819">
        <v>0</v>
      </c>
      <c r="I7" s="831">
        <v>7</v>
      </c>
      <c r="J7" s="831">
        <v>3230.55</v>
      </c>
      <c r="K7" s="819">
        <v>1</v>
      </c>
      <c r="L7" s="831">
        <v>7</v>
      </c>
      <c r="M7" s="832">
        <v>3230.55</v>
      </c>
    </row>
    <row r="8" spans="1:13" ht="14.45" customHeight="1" x14ac:dyDescent="0.2">
      <c r="A8" s="813" t="s">
        <v>1755</v>
      </c>
      <c r="B8" s="814" t="s">
        <v>1459</v>
      </c>
      <c r="C8" s="814" t="s">
        <v>1971</v>
      </c>
      <c r="D8" s="814" t="s">
        <v>833</v>
      </c>
      <c r="E8" s="814" t="s">
        <v>1972</v>
      </c>
      <c r="F8" s="831"/>
      <c r="G8" s="831"/>
      <c r="H8" s="819">
        <v>0</v>
      </c>
      <c r="I8" s="831">
        <v>2</v>
      </c>
      <c r="J8" s="831">
        <v>3694.98</v>
      </c>
      <c r="K8" s="819">
        <v>1</v>
      </c>
      <c r="L8" s="831">
        <v>2</v>
      </c>
      <c r="M8" s="832">
        <v>3694.98</v>
      </c>
    </row>
    <row r="9" spans="1:13" ht="14.45" customHeight="1" x14ac:dyDescent="0.2">
      <c r="A9" s="813" t="s">
        <v>1755</v>
      </c>
      <c r="B9" s="814" t="s">
        <v>1459</v>
      </c>
      <c r="C9" s="814" t="s">
        <v>1464</v>
      </c>
      <c r="D9" s="814" t="s">
        <v>827</v>
      </c>
      <c r="E9" s="814" t="s">
        <v>1465</v>
      </c>
      <c r="F9" s="831"/>
      <c r="G9" s="831"/>
      <c r="H9" s="819">
        <v>0</v>
      </c>
      <c r="I9" s="831">
        <v>3</v>
      </c>
      <c r="J9" s="831">
        <v>2771.2200000000003</v>
      </c>
      <c r="K9" s="819">
        <v>1</v>
      </c>
      <c r="L9" s="831">
        <v>3</v>
      </c>
      <c r="M9" s="832">
        <v>2771.2200000000003</v>
      </c>
    </row>
    <row r="10" spans="1:13" ht="14.45" customHeight="1" x14ac:dyDescent="0.2">
      <c r="A10" s="813" t="s">
        <v>1755</v>
      </c>
      <c r="B10" s="814" t="s">
        <v>4075</v>
      </c>
      <c r="C10" s="814" t="s">
        <v>1924</v>
      </c>
      <c r="D10" s="814" t="s">
        <v>1925</v>
      </c>
      <c r="E10" s="814" t="s">
        <v>1926</v>
      </c>
      <c r="F10" s="831">
        <v>1</v>
      </c>
      <c r="G10" s="831">
        <v>22.44</v>
      </c>
      <c r="H10" s="819">
        <v>1</v>
      </c>
      <c r="I10" s="831"/>
      <c r="J10" s="831"/>
      <c r="K10" s="819">
        <v>0</v>
      </c>
      <c r="L10" s="831">
        <v>1</v>
      </c>
      <c r="M10" s="832">
        <v>22.44</v>
      </c>
    </row>
    <row r="11" spans="1:13" ht="14.45" customHeight="1" x14ac:dyDescent="0.2">
      <c r="A11" s="813" t="s">
        <v>1755</v>
      </c>
      <c r="B11" s="814" t="s">
        <v>4076</v>
      </c>
      <c r="C11" s="814" t="s">
        <v>2052</v>
      </c>
      <c r="D11" s="814" t="s">
        <v>2049</v>
      </c>
      <c r="E11" s="814" t="s">
        <v>2051</v>
      </c>
      <c r="F11" s="831">
        <v>1</v>
      </c>
      <c r="G11" s="831">
        <v>2071.9899999999998</v>
      </c>
      <c r="H11" s="819">
        <v>1</v>
      </c>
      <c r="I11" s="831"/>
      <c r="J11" s="831"/>
      <c r="K11" s="819">
        <v>0</v>
      </c>
      <c r="L11" s="831">
        <v>1</v>
      </c>
      <c r="M11" s="832">
        <v>2071.9899999999998</v>
      </c>
    </row>
    <row r="12" spans="1:13" ht="14.45" customHeight="1" x14ac:dyDescent="0.2">
      <c r="A12" s="813" t="s">
        <v>1755</v>
      </c>
      <c r="B12" s="814" t="s">
        <v>4076</v>
      </c>
      <c r="C12" s="814" t="s">
        <v>2053</v>
      </c>
      <c r="D12" s="814" t="s">
        <v>2054</v>
      </c>
      <c r="E12" s="814" t="s">
        <v>640</v>
      </c>
      <c r="F12" s="831"/>
      <c r="G12" s="831"/>
      <c r="H12" s="819">
        <v>0</v>
      </c>
      <c r="I12" s="831">
        <v>3</v>
      </c>
      <c r="J12" s="831">
        <v>3108</v>
      </c>
      <c r="K12" s="819">
        <v>1</v>
      </c>
      <c r="L12" s="831">
        <v>3</v>
      </c>
      <c r="M12" s="832">
        <v>3108</v>
      </c>
    </row>
    <row r="13" spans="1:13" ht="14.45" customHeight="1" x14ac:dyDescent="0.2">
      <c r="A13" s="813" t="s">
        <v>1755</v>
      </c>
      <c r="B13" s="814" t="s">
        <v>1552</v>
      </c>
      <c r="C13" s="814" t="s">
        <v>1553</v>
      </c>
      <c r="D13" s="814" t="s">
        <v>819</v>
      </c>
      <c r="E13" s="814" t="s">
        <v>1554</v>
      </c>
      <c r="F13" s="831"/>
      <c r="G13" s="831"/>
      <c r="H13" s="819">
        <v>0</v>
      </c>
      <c r="I13" s="831">
        <v>1</v>
      </c>
      <c r="J13" s="831">
        <v>44.86</v>
      </c>
      <c r="K13" s="819">
        <v>1</v>
      </c>
      <c r="L13" s="831">
        <v>1</v>
      </c>
      <c r="M13" s="832">
        <v>44.86</v>
      </c>
    </row>
    <row r="14" spans="1:13" ht="14.45" customHeight="1" x14ac:dyDescent="0.2">
      <c r="A14" s="813" t="s">
        <v>1755</v>
      </c>
      <c r="B14" s="814" t="s">
        <v>1552</v>
      </c>
      <c r="C14" s="814" t="s">
        <v>2064</v>
      </c>
      <c r="D14" s="814" t="s">
        <v>2065</v>
      </c>
      <c r="E14" s="814" t="s">
        <v>2066</v>
      </c>
      <c r="F14" s="831">
        <v>45</v>
      </c>
      <c r="G14" s="831">
        <v>6729.75</v>
      </c>
      <c r="H14" s="819">
        <v>1</v>
      </c>
      <c r="I14" s="831"/>
      <c r="J14" s="831"/>
      <c r="K14" s="819">
        <v>0</v>
      </c>
      <c r="L14" s="831">
        <v>45</v>
      </c>
      <c r="M14" s="832">
        <v>6729.75</v>
      </c>
    </row>
    <row r="15" spans="1:13" ht="14.45" customHeight="1" x14ac:dyDescent="0.2">
      <c r="A15" s="813" t="s">
        <v>1755</v>
      </c>
      <c r="B15" s="814" t="s">
        <v>1552</v>
      </c>
      <c r="C15" s="814" t="s">
        <v>2067</v>
      </c>
      <c r="D15" s="814" t="s">
        <v>819</v>
      </c>
      <c r="E15" s="814" t="s">
        <v>2068</v>
      </c>
      <c r="F15" s="831"/>
      <c r="G15" s="831"/>
      <c r="H15" s="819">
        <v>0</v>
      </c>
      <c r="I15" s="831">
        <v>25</v>
      </c>
      <c r="J15" s="831">
        <v>3365.25</v>
      </c>
      <c r="K15" s="819">
        <v>1</v>
      </c>
      <c r="L15" s="831">
        <v>25</v>
      </c>
      <c r="M15" s="832">
        <v>3365.25</v>
      </c>
    </row>
    <row r="16" spans="1:13" ht="14.45" customHeight="1" x14ac:dyDescent="0.2">
      <c r="A16" s="813" t="s">
        <v>1755</v>
      </c>
      <c r="B16" s="814" t="s">
        <v>1552</v>
      </c>
      <c r="C16" s="814" t="s">
        <v>2069</v>
      </c>
      <c r="D16" s="814" t="s">
        <v>2070</v>
      </c>
      <c r="E16" s="814" t="s">
        <v>2071</v>
      </c>
      <c r="F16" s="831">
        <v>1</v>
      </c>
      <c r="G16" s="831">
        <v>300.31</v>
      </c>
      <c r="H16" s="819">
        <v>1</v>
      </c>
      <c r="I16" s="831"/>
      <c r="J16" s="831"/>
      <c r="K16" s="819">
        <v>0</v>
      </c>
      <c r="L16" s="831">
        <v>1</v>
      </c>
      <c r="M16" s="832">
        <v>300.31</v>
      </c>
    </row>
    <row r="17" spans="1:13" ht="14.45" customHeight="1" x14ac:dyDescent="0.2">
      <c r="A17" s="813" t="s">
        <v>1755</v>
      </c>
      <c r="B17" s="814" t="s">
        <v>4077</v>
      </c>
      <c r="C17" s="814" t="s">
        <v>1836</v>
      </c>
      <c r="D17" s="814" t="s">
        <v>1837</v>
      </c>
      <c r="E17" s="814" t="s">
        <v>1838</v>
      </c>
      <c r="F17" s="831"/>
      <c r="G17" s="831"/>
      <c r="H17" s="819">
        <v>0</v>
      </c>
      <c r="I17" s="831">
        <v>5</v>
      </c>
      <c r="J17" s="831">
        <v>673.05000000000007</v>
      </c>
      <c r="K17" s="819">
        <v>1</v>
      </c>
      <c r="L17" s="831">
        <v>5</v>
      </c>
      <c r="M17" s="832">
        <v>673.05000000000007</v>
      </c>
    </row>
    <row r="18" spans="1:13" ht="14.45" customHeight="1" x14ac:dyDescent="0.2">
      <c r="A18" s="813" t="s">
        <v>1755</v>
      </c>
      <c r="B18" s="814" t="s">
        <v>4078</v>
      </c>
      <c r="C18" s="814" t="s">
        <v>2072</v>
      </c>
      <c r="D18" s="814" t="s">
        <v>2073</v>
      </c>
      <c r="E18" s="814" t="s">
        <v>1810</v>
      </c>
      <c r="F18" s="831">
        <v>7</v>
      </c>
      <c r="G18" s="831">
        <v>4619.3</v>
      </c>
      <c r="H18" s="819">
        <v>1</v>
      </c>
      <c r="I18" s="831"/>
      <c r="J18" s="831"/>
      <c r="K18" s="819">
        <v>0</v>
      </c>
      <c r="L18" s="831">
        <v>7</v>
      </c>
      <c r="M18" s="832">
        <v>4619.3</v>
      </c>
    </row>
    <row r="19" spans="1:13" ht="14.45" customHeight="1" x14ac:dyDescent="0.2">
      <c r="A19" s="813" t="s">
        <v>1755</v>
      </c>
      <c r="B19" s="814" t="s">
        <v>4078</v>
      </c>
      <c r="C19" s="814" t="s">
        <v>1808</v>
      </c>
      <c r="D19" s="814" t="s">
        <v>1809</v>
      </c>
      <c r="E19" s="814" t="s">
        <v>1810</v>
      </c>
      <c r="F19" s="831"/>
      <c r="G19" s="831"/>
      <c r="H19" s="819">
        <v>0</v>
      </c>
      <c r="I19" s="831">
        <v>3</v>
      </c>
      <c r="J19" s="831">
        <v>1979.6999999999998</v>
      </c>
      <c r="K19" s="819">
        <v>1</v>
      </c>
      <c r="L19" s="831">
        <v>3</v>
      </c>
      <c r="M19" s="832">
        <v>1979.6999999999998</v>
      </c>
    </row>
    <row r="20" spans="1:13" ht="14.45" customHeight="1" x14ac:dyDescent="0.2">
      <c r="A20" s="813" t="s">
        <v>1755</v>
      </c>
      <c r="B20" s="814" t="s">
        <v>4078</v>
      </c>
      <c r="C20" s="814" t="s">
        <v>2074</v>
      </c>
      <c r="D20" s="814" t="s">
        <v>2073</v>
      </c>
      <c r="E20" s="814" t="s">
        <v>1810</v>
      </c>
      <c r="F20" s="831">
        <v>1</v>
      </c>
      <c r="G20" s="831">
        <v>659.9</v>
      </c>
      <c r="H20" s="819">
        <v>1</v>
      </c>
      <c r="I20" s="831"/>
      <c r="J20" s="831"/>
      <c r="K20" s="819">
        <v>0</v>
      </c>
      <c r="L20" s="831">
        <v>1</v>
      </c>
      <c r="M20" s="832">
        <v>659.9</v>
      </c>
    </row>
    <row r="21" spans="1:13" ht="14.45" customHeight="1" x14ac:dyDescent="0.2">
      <c r="A21" s="813" t="s">
        <v>1755</v>
      </c>
      <c r="B21" s="814" t="s">
        <v>4079</v>
      </c>
      <c r="C21" s="814" t="s">
        <v>1942</v>
      </c>
      <c r="D21" s="814" t="s">
        <v>1943</v>
      </c>
      <c r="E21" s="814" t="s">
        <v>640</v>
      </c>
      <c r="F21" s="831">
        <v>1</v>
      </c>
      <c r="G21" s="831">
        <v>583.66</v>
      </c>
      <c r="H21" s="819">
        <v>1</v>
      </c>
      <c r="I21" s="831"/>
      <c r="J21" s="831"/>
      <c r="K21" s="819">
        <v>0</v>
      </c>
      <c r="L21" s="831">
        <v>1</v>
      </c>
      <c r="M21" s="832">
        <v>583.66</v>
      </c>
    </row>
    <row r="22" spans="1:13" ht="14.45" customHeight="1" x14ac:dyDescent="0.2">
      <c r="A22" s="813" t="s">
        <v>1755</v>
      </c>
      <c r="B22" s="814" t="s">
        <v>1570</v>
      </c>
      <c r="C22" s="814" t="s">
        <v>2116</v>
      </c>
      <c r="D22" s="814" t="s">
        <v>1572</v>
      </c>
      <c r="E22" s="814" t="s">
        <v>2117</v>
      </c>
      <c r="F22" s="831"/>
      <c r="G22" s="831"/>
      <c r="H22" s="819">
        <v>0</v>
      </c>
      <c r="I22" s="831">
        <v>1</v>
      </c>
      <c r="J22" s="831">
        <v>63.14</v>
      </c>
      <c r="K22" s="819">
        <v>1</v>
      </c>
      <c r="L22" s="831">
        <v>1</v>
      </c>
      <c r="M22" s="832">
        <v>63.14</v>
      </c>
    </row>
    <row r="23" spans="1:13" ht="14.45" customHeight="1" x14ac:dyDescent="0.2">
      <c r="A23" s="813" t="s">
        <v>1755</v>
      </c>
      <c r="B23" s="814" t="s">
        <v>1587</v>
      </c>
      <c r="C23" s="814" t="s">
        <v>1591</v>
      </c>
      <c r="D23" s="814" t="s">
        <v>1213</v>
      </c>
      <c r="E23" s="814" t="s">
        <v>1592</v>
      </c>
      <c r="F23" s="831"/>
      <c r="G23" s="831"/>
      <c r="H23" s="819">
        <v>0</v>
      </c>
      <c r="I23" s="831">
        <v>6</v>
      </c>
      <c r="J23" s="831">
        <v>926.16000000000008</v>
      </c>
      <c r="K23" s="819">
        <v>1</v>
      </c>
      <c r="L23" s="831">
        <v>6</v>
      </c>
      <c r="M23" s="832">
        <v>926.16000000000008</v>
      </c>
    </row>
    <row r="24" spans="1:13" ht="14.45" customHeight="1" x14ac:dyDescent="0.2">
      <c r="A24" s="813" t="s">
        <v>1755</v>
      </c>
      <c r="B24" s="814" t="s">
        <v>1587</v>
      </c>
      <c r="C24" s="814" t="s">
        <v>1593</v>
      </c>
      <c r="D24" s="814" t="s">
        <v>1594</v>
      </c>
      <c r="E24" s="814" t="s">
        <v>1595</v>
      </c>
      <c r="F24" s="831"/>
      <c r="G24" s="831"/>
      <c r="H24" s="819">
        <v>0</v>
      </c>
      <c r="I24" s="831">
        <v>1</v>
      </c>
      <c r="J24" s="831">
        <v>149.52000000000001</v>
      </c>
      <c r="K24" s="819">
        <v>1</v>
      </c>
      <c r="L24" s="831">
        <v>1</v>
      </c>
      <c r="M24" s="832">
        <v>149.52000000000001</v>
      </c>
    </row>
    <row r="25" spans="1:13" ht="14.45" customHeight="1" x14ac:dyDescent="0.2">
      <c r="A25" s="813" t="s">
        <v>1755</v>
      </c>
      <c r="B25" s="814" t="s">
        <v>1600</v>
      </c>
      <c r="C25" s="814" t="s">
        <v>1886</v>
      </c>
      <c r="D25" s="814" t="s">
        <v>1887</v>
      </c>
      <c r="E25" s="814" t="s">
        <v>1603</v>
      </c>
      <c r="F25" s="831">
        <v>1</v>
      </c>
      <c r="G25" s="831">
        <v>168.41</v>
      </c>
      <c r="H25" s="819">
        <v>1</v>
      </c>
      <c r="I25" s="831"/>
      <c r="J25" s="831"/>
      <c r="K25" s="819">
        <v>0</v>
      </c>
      <c r="L25" s="831">
        <v>1</v>
      </c>
      <c r="M25" s="832">
        <v>168.41</v>
      </c>
    </row>
    <row r="26" spans="1:13" ht="14.45" customHeight="1" x14ac:dyDescent="0.2">
      <c r="A26" s="813" t="s">
        <v>1755</v>
      </c>
      <c r="B26" s="814" t="s">
        <v>1600</v>
      </c>
      <c r="C26" s="814" t="s">
        <v>1888</v>
      </c>
      <c r="D26" s="814" t="s">
        <v>1602</v>
      </c>
      <c r="E26" s="814" t="s">
        <v>1885</v>
      </c>
      <c r="F26" s="831"/>
      <c r="G26" s="831"/>
      <c r="H26" s="819">
        <v>0</v>
      </c>
      <c r="I26" s="831">
        <v>4</v>
      </c>
      <c r="J26" s="831">
        <v>336.84</v>
      </c>
      <c r="K26" s="819">
        <v>1</v>
      </c>
      <c r="L26" s="831">
        <v>4</v>
      </c>
      <c r="M26" s="832">
        <v>336.84</v>
      </c>
    </row>
    <row r="27" spans="1:13" ht="14.45" customHeight="1" x14ac:dyDescent="0.2">
      <c r="A27" s="813" t="s">
        <v>1755</v>
      </c>
      <c r="B27" s="814" t="s">
        <v>1600</v>
      </c>
      <c r="C27" s="814" t="s">
        <v>1601</v>
      </c>
      <c r="D27" s="814" t="s">
        <v>1602</v>
      </c>
      <c r="E27" s="814" t="s">
        <v>1603</v>
      </c>
      <c r="F27" s="831"/>
      <c r="G27" s="831"/>
      <c r="H27" s="819">
        <v>0</v>
      </c>
      <c r="I27" s="831">
        <v>32</v>
      </c>
      <c r="J27" s="831">
        <v>5389.12</v>
      </c>
      <c r="K27" s="819">
        <v>1</v>
      </c>
      <c r="L27" s="831">
        <v>32</v>
      </c>
      <c r="M27" s="832">
        <v>5389.12</v>
      </c>
    </row>
    <row r="28" spans="1:13" ht="14.45" customHeight="1" x14ac:dyDescent="0.2">
      <c r="A28" s="813" t="s">
        <v>1755</v>
      </c>
      <c r="B28" s="814" t="s">
        <v>4080</v>
      </c>
      <c r="C28" s="814" t="s">
        <v>1863</v>
      </c>
      <c r="D28" s="814" t="s">
        <v>1864</v>
      </c>
      <c r="E28" s="814" t="s">
        <v>1865</v>
      </c>
      <c r="F28" s="831"/>
      <c r="G28" s="831"/>
      <c r="H28" s="819">
        <v>0</v>
      </c>
      <c r="I28" s="831">
        <v>1</v>
      </c>
      <c r="J28" s="831">
        <v>56.06</v>
      </c>
      <c r="K28" s="819">
        <v>1</v>
      </c>
      <c r="L28" s="831">
        <v>1</v>
      </c>
      <c r="M28" s="832">
        <v>56.06</v>
      </c>
    </row>
    <row r="29" spans="1:13" ht="14.45" customHeight="1" x14ac:dyDescent="0.2">
      <c r="A29" s="813" t="s">
        <v>1755</v>
      </c>
      <c r="B29" s="814" t="s">
        <v>1646</v>
      </c>
      <c r="C29" s="814" t="s">
        <v>1944</v>
      </c>
      <c r="D29" s="814" t="s">
        <v>1945</v>
      </c>
      <c r="E29" s="814" t="s">
        <v>1946</v>
      </c>
      <c r="F29" s="831">
        <v>1</v>
      </c>
      <c r="G29" s="831">
        <v>1392.47</v>
      </c>
      <c r="H29" s="819">
        <v>1</v>
      </c>
      <c r="I29" s="831"/>
      <c r="J29" s="831"/>
      <c r="K29" s="819">
        <v>0</v>
      </c>
      <c r="L29" s="831">
        <v>1</v>
      </c>
      <c r="M29" s="832">
        <v>1392.47</v>
      </c>
    </row>
    <row r="30" spans="1:13" ht="14.45" customHeight="1" x14ac:dyDescent="0.2">
      <c r="A30" s="813" t="s">
        <v>1755</v>
      </c>
      <c r="B30" s="814" t="s">
        <v>4081</v>
      </c>
      <c r="C30" s="814" t="s">
        <v>2059</v>
      </c>
      <c r="D30" s="814" t="s">
        <v>2060</v>
      </c>
      <c r="E30" s="814" t="s">
        <v>2061</v>
      </c>
      <c r="F30" s="831"/>
      <c r="G30" s="831"/>
      <c r="H30" s="819">
        <v>0</v>
      </c>
      <c r="I30" s="831">
        <v>1</v>
      </c>
      <c r="J30" s="831">
        <v>251.16</v>
      </c>
      <c r="K30" s="819">
        <v>1</v>
      </c>
      <c r="L30" s="831">
        <v>1</v>
      </c>
      <c r="M30" s="832">
        <v>251.16</v>
      </c>
    </row>
    <row r="31" spans="1:13" ht="14.45" customHeight="1" x14ac:dyDescent="0.2">
      <c r="A31" s="813" t="s">
        <v>1755</v>
      </c>
      <c r="B31" s="814" t="s">
        <v>4081</v>
      </c>
      <c r="C31" s="814" t="s">
        <v>2062</v>
      </c>
      <c r="D31" s="814" t="s">
        <v>2060</v>
      </c>
      <c r="E31" s="814" t="s">
        <v>709</v>
      </c>
      <c r="F31" s="831"/>
      <c r="G31" s="831"/>
      <c r="H31" s="819">
        <v>0</v>
      </c>
      <c r="I31" s="831">
        <v>1</v>
      </c>
      <c r="J31" s="831">
        <v>502.31</v>
      </c>
      <c r="K31" s="819">
        <v>1</v>
      </c>
      <c r="L31" s="831">
        <v>1</v>
      </c>
      <c r="M31" s="832">
        <v>502.31</v>
      </c>
    </row>
    <row r="32" spans="1:13" ht="14.45" customHeight="1" x14ac:dyDescent="0.2">
      <c r="A32" s="813" t="s">
        <v>1755</v>
      </c>
      <c r="B32" s="814" t="s">
        <v>4082</v>
      </c>
      <c r="C32" s="814" t="s">
        <v>1878</v>
      </c>
      <c r="D32" s="814" t="s">
        <v>1879</v>
      </c>
      <c r="E32" s="814" t="s">
        <v>1880</v>
      </c>
      <c r="F32" s="831"/>
      <c r="G32" s="831"/>
      <c r="H32" s="819">
        <v>0</v>
      </c>
      <c r="I32" s="831">
        <v>15</v>
      </c>
      <c r="J32" s="831">
        <v>16366.349999999999</v>
      </c>
      <c r="K32" s="819">
        <v>1</v>
      </c>
      <c r="L32" s="831">
        <v>15</v>
      </c>
      <c r="M32" s="832">
        <v>16366.349999999999</v>
      </c>
    </row>
    <row r="33" spans="1:13" ht="14.45" customHeight="1" x14ac:dyDescent="0.2">
      <c r="A33" s="813" t="s">
        <v>1755</v>
      </c>
      <c r="B33" s="814" t="s">
        <v>1664</v>
      </c>
      <c r="C33" s="814" t="s">
        <v>1848</v>
      </c>
      <c r="D33" s="814" t="s">
        <v>1849</v>
      </c>
      <c r="E33" s="814" t="s">
        <v>1850</v>
      </c>
      <c r="F33" s="831">
        <v>2</v>
      </c>
      <c r="G33" s="831">
        <v>72.540000000000006</v>
      </c>
      <c r="H33" s="819">
        <v>1</v>
      </c>
      <c r="I33" s="831"/>
      <c r="J33" s="831"/>
      <c r="K33" s="819">
        <v>0</v>
      </c>
      <c r="L33" s="831">
        <v>2</v>
      </c>
      <c r="M33" s="832">
        <v>72.540000000000006</v>
      </c>
    </row>
    <row r="34" spans="1:13" ht="14.45" customHeight="1" x14ac:dyDescent="0.2">
      <c r="A34" s="813" t="s">
        <v>1755</v>
      </c>
      <c r="B34" s="814" t="s">
        <v>1664</v>
      </c>
      <c r="C34" s="814" t="s">
        <v>3867</v>
      </c>
      <c r="D34" s="814" t="s">
        <v>1849</v>
      </c>
      <c r="E34" s="814" t="s">
        <v>1850</v>
      </c>
      <c r="F34" s="831">
        <v>2</v>
      </c>
      <c r="G34" s="831">
        <v>72.540000000000006</v>
      </c>
      <c r="H34" s="819">
        <v>1</v>
      </c>
      <c r="I34" s="831"/>
      <c r="J34" s="831"/>
      <c r="K34" s="819">
        <v>0</v>
      </c>
      <c r="L34" s="831">
        <v>2</v>
      </c>
      <c r="M34" s="832">
        <v>72.540000000000006</v>
      </c>
    </row>
    <row r="35" spans="1:13" ht="14.45" customHeight="1" x14ac:dyDescent="0.2">
      <c r="A35" s="813" t="s">
        <v>1755</v>
      </c>
      <c r="B35" s="814" t="s">
        <v>1664</v>
      </c>
      <c r="C35" s="814" t="s">
        <v>1665</v>
      </c>
      <c r="D35" s="814" t="s">
        <v>656</v>
      </c>
      <c r="E35" s="814" t="s">
        <v>657</v>
      </c>
      <c r="F35" s="831"/>
      <c r="G35" s="831"/>
      <c r="H35" s="819">
        <v>0</v>
      </c>
      <c r="I35" s="831">
        <v>2</v>
      </c>
      <c r="J35" s="831">
        <v>145.1</v>
      </c>
      <c r="K35" s="819">
        <v>1</v>
      </c>
      <c r="L35" s="831">
        <v>2</v>
      </c>
      <c r="M35" s="832">
        <v>145.1</v>
      </c>
    </row>
    <row r="36" spans="1:13" ht="14.45" customHeight="1" x14ac:dyDescent="0.2">
      <c r="A36" s="813" t="s">
        <v>1755</v>
      </c>
      <c r="B36" s="814" t="s">
        <v>1674</v>
      </c>
      <c r="C36" s="814" t="s">
        <v>1676</v>
      </c>
      <c r="D36" s="814" t="s">
        <v>1012</v>
      </c>
      <c r="E36" s="814" t="s">
        <v>1016</v>
      </c>
      <c r="F36" s="831"/>
      <c r="G36" s="831"/>
      <c r="H36" s="819"/>
      <c r="I36" s="831">
        <v>8</v>
      </c>
      <c r="J36" s="831">
        <v>0</v>
      </c>
      <c r="K36" s="819"/>
      <c r="L36" s="831">
        <v>8</v>
      </c>
      <c r="M36" s="832">
        <v>0</v>
      </c>
    </row>
    <row r="37" spans="1:13" ht="14.45" customHeight="1" x14ac:dyDescent="0.2">
      <c r="A37" s="813" t="s">
        <v>1755</v>
      </c>
      <c r="B37" s="814" t="s">
        <v>1681</v>
      </c>
      <c r="C37" s="814" t="s">
        <v>1947</v>
      </c>
      <c r="D37" s="814" t="s">
        <v>1683</v>
      </c>
      <c r="E37" s="814" t="s">
        <v>1948</v>
      </c>
      <c r="F37" s="831"/>
      <c r="G37" s="831"/>
      <c r="H37" s="819">
        <v>0</v>
      </c>
      <c r="I37" s="831">
        <v>1</v>
      </c>
      <c r="J37" s="831">
        <v>339.47</v>
      </c>
      <c r="K37" s="819">
        <v>1</v>
      </c>
      <c r="L37" s="831">
        <v>1</v>
      </c>
      <c r="M37" s="832">
        <v>339.47</v>
      </c>
    </row>
    <row r="38" spans="1:13" ht="14.45" customHeight="1" x14ac:dyDescent="0.2">
      <c r="A38" s="813" t="s">
        <v>1755</v>
      </c>
      <c r="B38" s="814" t="s">
        <v>1689</v>
      </c>
      <c r="C38" s="814" t="s">
        <v>2086</v>
      </c>
      <c r="D38" s="814" t="s">
        <v>2087</v>
      </c>
      <c r="E38" s="814" t="s">
        <v>2088</v>
      </c>
      <c r="F38" s="831">
        <v>1</v>
      </c>
      <c r="G38" s="831">
        <v>0</v>
      </c>
      <c r="H38" s="819"/>
      <c r="I38" s="831"/>
      <c r="J38" s="831"/>
      <c r="K38" s="819"/>
      <c r="L38" s="831">
        <v>1</v>
      </c>
      <c r="M38" s="832">
        <v>0</v>
      </c>
    </row>
    <row r="39" spans="1:13" ht="14.45" customHeight="1" x14ac:dyDescent="0.2">
      <c r="A39" s="813" t="s">
        <v>1755</v>
      </c>
      <c r="B39" s="814" t="s">
        <v>1689</v>
      </c>
      <c r="C39" s="814" t="s">
        <v>2089</v>
      </c>
      <c r="D39" s="814" t="s">
        <v>2087</v>
      </c>
      <c r="E39" s="814" t="s">
        <v>1691</v>
      </c>
      <c r="F39" s="831">
        <v>1</v>
      </c>
      <c r="G39" s="831">
        <v>0</v>
      </c>
      <c r="H39" s="819"/>
      <c r="I39" s="831"/>
      <c r="J39" s="831"/>
      <c r="K39" s="819"/>
      <c r="L39" s="831">
        <v>1</v>
      </c>
      <c r="M39" s="832">
        <v>0</v>
      </c>
    </row>
    <row r="40" spans="1:13" ht="14.45" customHeight="1" x14ac:dyDescent="0.2">
      <c r="A40" s="813" t="s">
        <v>1755</v>
      </c>
      <c r="B40" s="814" t="s">
        <v>1703</v>
      </c>
      <c r="C40" s="814" t="s">
        <v>1873</v>
      </c>
      <c r="D40" s="814" t="s">
        <v>1874</v>
      </c>
      <c r="E40" s="814" t="s">
        <v>1875</v>
      </c>
      <c r="F40" s="831"/>
      <c r="G40" s="831"/>
      <c r="H40" s="819">
        <v>0</v>
      </c>
      <c r="I40" s="831">
        <v>2</v>
      </c>
      <c r="J40" s="831">
        <v>259.5</v>
      </c>
      <c r="K40" s="819">
        <v>1</v>
      </c>
      <c r="L40" s="831">
        <v>2</v>
      </c>
      <c r="M40" s="832">
        <v>259.5</v>
      </c>
    </row>
    <row r="41" spans="1:13" ht="14.45" customHeight="1" x14ac:dyDescent="0.2">
      <c r="A41" s="813" t="s">
        <v>1755</v>
      </c>
      <c r="B41" s="814" t="s">
        <v>1703</v>
      </c>
      <c r="C41" s="814" t="s">
        <v>1876</v>
      </c>
      <c r="D41" s="814" t="s">
        <v>1705</v>
      </c>
      <c r="E41" s="814" t="s">
        <v>1875</v>
      </c>
      <c r="F41" s="831"/>
      <c r="G41" s="831"/>
      <c r="H41" s="819">
        <v>0</v>
      </c>
      <c r="I41" s="831">
        <v>2</v>
      </c>
      <c r="J41" s="831">
        <v>259.5</v>
      </c>
      <c r="K41" s="819">
        <v>1</v>
      </c>
      <c r="L41" s="831">
        <v>2</v>
      </c>
      <c r="M41" s="832">
        <v>259.5</v>
      </c>
    </row>
    <row r="42" spans="1:13" ht="14.45" customHeight="1" x14ac:dyDescent="0.2">
      <c r="A42" s="813" t="s">
        <v>1756</v>
      </c>
      <c r="B42" s="814" t="s">
        <v>1459</v>
      </c>
      <c r="C42" s="814" t="s">
        <v>1468</v>
      </c>
      <c r="D42" s="814" t="s">
        <v>827</v>
      </c>
      <c r="E42" s="814" t="s">
        <v>1469</v>
      </c>
      <c r="F42" s="831"/>
      <c r="G42" s="831"/>
      <c r="H42" s="819">
        <v>0</v>
      </c>
      <c r="I42" s="831">
        <v>6</v>
      </c>
      <c r="J42" s="831">
        <v>3800.94</v>
      </c>
      <c r="K42" s="819">
        <v>1</v>
      </c>
      <c r="L42" s="831">
        <v>6</v>
      </c>
      <c r="M42" s="832">
        <v>3800.94</v>
      </c>
    </row>
    <row r="43" spans="1:13" ht="14.45" customHeight="1" x14ac:dyDescent="0.2">
      <c r="A43" s="813" t="s">
        <v>1756</v>
      </c>
      <c r="B43" s="814" t="s">
        <v>1459</v>
      </c>
      <c r="C43" s="814" t="s">
        <v>1472</v>
      </c>
      <c r="D43" s="814" t="s">
        <v>827</v>
      </c>
      <c r="E43" s="814" t="s">
        <v>1473</v>
      </c>
      <c r="F43" s="831"/>
      <c r="G43" s="831"/>
      <c r="H43" s="819">
        <v>0</v>
      </c>
      <c r="I43" s="831">
        <v>7</v>
      </c>
      <c r="J43" s="831">
        <v>2956.31</v>
      </c>
      <c r="K43" s="819">
        <v>1</v>
      </c>
      <c r="L43" s="831">
        <v>7</v>
      </c>
      <c r="M43" s="832">
        <v>2956.31</v>
      </c>
    </row>
    <row r="44" spans="1:13" ht="14.45" customHeight="1" x14ac:dyDescent="0.2">
      <c r="A44" s="813" t="s">
        <v>1756</v>
      </c>
      <c r="B44" s="814" t="s">
        <v>1459</v>
      </c>
      <c r="C44" s="814" t="s">
        <v>1971</v>
      </c>
      <c r="D44" s="814" t="s">
        <v>833</v>
      </c>
      <c r="E44" s="814" t="s">
        <v>1972</v>
      </c>
      <c r="F44" s="831"/>
      <c r="G44" s="831"/>
      <c r="H44" s="819">
        <v>0</v>
      </c>
      <c r="I44" s="831">
        <v>1</v>
      </c>
      <c r="J44" s="831">
        <v>1847.49</v>
      </c>
      <c r="K44" s="819">
        <v>1</v>
      </c>
      <c r="L44" s="831">
        <v>1</v>
      </c>
      <c r="M44" s="832">
        <v>1847.49</v>
      </c>
    </row>
    <row r="45" spans="1:13" ht="14.45" customHeight="1" x14ac:dyDescent="0.2">
      <c r="A45" s="813" t="s">
        <v>1756</v>
      </c>
      <c r="B45" s="814" t="s">
        <v>1552</v>
      </c>
      <c r="C45" s="814" t="s">
        <v>2067</v>
      </c>
      <c r="D45" s="814" t="s">
        <v>819</v>
      </c>
      <c r="E45" s="814" t="s">
        <v>2068</v>
      </c>
      <c r="F45" s="831"/>
      <c r="G45" s="831"/>
      <c r="H45" s="819">
        <v>0</v>
      </c>
      <c r="I45" s="831">
        <v>2</v>
      </c>
      <c r="J45" s="831">
        <v>269.22000000000003</v>
      </c>
      <c r="K45" s="819">
        <v>1</v>
      </c>
      <c r="L45" s="831">
        <v>2</v>
      </c>
      <c r="M45" s="832">
        <v>269.22000000000003</v>
      </c>
    </row>
    <row r="46" spans="1:13" ht="14.45" customHeight="1" x14ac:dyDescent="0.2">
      <c r="A46" s="813" t="s">
        <v>1756</v>
      </c>
      <c r="B46" s="814" t="s">
        <v>1587</v>
      </c>
      <c r="C46" s="814" t="s">
        <v>1591</v>
      </c>
      <c r="D46" s="814" t="s">
        <v>1213</v>
      </c>
      <c r="E46" s="814" t="s">
        <v>1592</v>
      </c>
      <c r="F46" s="831"/>
      <c r="G46" s="831"/>
      <c r="H46" s="819">
        <v>0</v>
      </c>
      <c r="I46" s="831">
        <v>3</v>
      </c>
      <c r="J46" s="831">
        <v>463.08000000000004</v>
      </c>
      <c r="K46" s="819">
        <v>1</v>
      </c>
      <c r="L46" s="831">
        <v>3</v>
      </c>
      <c r="M46" s="832">
        <v>463.08000000000004</v>
      </c>
    </row>
    <row r="47" spans="1:13" ht="14.45" customHeight="1" x14ac:dyDescent="0.2">
      <c r="A47" s="813" t="s">
        <v>1756</v>
      </c>
      <c r="B47" s="814" t="s">
        <v>1600</v>
      </c>
      <c r="C47" s="814" t="s">
        <v>1601</v>
      </c>
      <c r="D47" s="814" t="s">
        <v>1602</v>
      </c>
      <c r="E47" s="814" t="s">
        <v>1603</v>
      </c>
      <c r="F47" s="831"/>
      <c r="G47" s="831"/>
      <c r="H47" s="819">
        <v>0</v>
      </c>
      <c r="I47" s="831">
        <v>2</v>
      </c>
      <c r="J47" s="831">
        <v>336.82</v>
      </c>
      <c r="K47" s="819">
        <v>1</v>
      </c>
      <c r="L47" s="831">
        <v>2</v>
      </c>
      <c r="M47" s="832">
        <v>336.82</v>
      </c>
    </row>
    <row r="48" spans="1:13" ht="14.45" customHeight="1" x14ac:dyDescent="0.2">
      <c r="A48" s="813" t="s">
        <v>1757</v>
      </c>
      <c r="B48" s="814" t="s">
        <v>1459</v>
      </c>
      <c r="C48" s="814" t="s">
        <v>1468</v>
      </c>
      <c r="D48" s="814" t="s">
        <v>827</v>
      </c>
      <c r="E48" s="814" t="s">
        <v>1469</v>
      </c>
      <c r="F48" s="831"/>
      <c r="G48" s="831"/>
      <c r="H48" s="819">
        <v>0</v>
      </c>
      <c r="I48" s="831">
        <v>2</v>
      </c>
      <c r="J48" s="831">
        <v>1266.98</v>
      </c>
      <c r="K48" s="819">
        <v>1</v>
      </c>
      <c r="L48" s="831">
        <v>2</v>
      </c>
      <c r="M48" s="832">
        <v>1266.98</v>
      </c>
    </row>
    <row r="49" spans="1:13" ht="14.45" customHeight="1" x14ac:dyDescent="0.2">
      <c r="A49" s="813" t="s">
        <v>1757</v>
      </c>
      <c r="B49" s="814" t="s">
        <v>1459</v>
      </c>
      <c r="C49" s="814" t="s">
        <v>1472</v>
      </c>
      <c r="D49" s="814" t="s">
        <v>827</v>
      </c>
      <c r="E49" s="814" t="s">
        <v>1473</v>
      </c>
      <c r="F49" s="831"/>
      <c r="G49" s="831"/>
      <c r="H49" s="819">
        <v>0</v>
      </c>
      <c r="I49" s="831">
        <v>3</v>
      </c>
      <c r="J49" s="831">
        <v>1472.67</v>
      </c>
      <c r="K49" s="819">
        <v>1</v>
      </c>
      <c r="L49" s="831">
        <v>3</v>
      </c>
      <c r="M49" s="832">
        <v>1472.67</v>
      </c>
    </row>
    <row r="50" spans="1:13" ht="14.45" customHeight="1" x14ac:dyDescent="0.2">
      <c r="A50" s="813" t="s">
        <v>1757</v>
      </c>
      <c r="B50" s="814" t="s">
        <v>1459</v>
      </c>
      <c r="C50" s="814" t="s">
        <v>1464</v>
      </c>
      <c r="D50" s="814" t="s">
        <v>827</v>
      </c>
      <c r="E50" s="814" t="s">
        <v>1465</v>
      </c>
      <c r="F50" s="831"/>
      <c r="G50" s="831"/>
      <c r="H50" s="819">
        <v>0</v>
      </c>
      <c r="I50" s="831">
        <v>1</v>
      </c>
      <c r="J50" s="831">
        <v>923.74</v>
      </c>
      <c r="K50" s="819">
        <v>1</v>
      </c>
      <c r="L50" s="831">
        <v>1</v>
      </c>
      <c r="M50" s="832">
        <v>923.74</v>
      </c>
    </row>
    <row r="51" spans="1:13" ht="14.45" customHeight="1" x14ac:dyDescent="0.2">
      <c r="A51" s="813" t="s">
        <v>1757</v>
      </c>
      <c r="B51" s="814" t="s">
        <v>4075</v>
      </c>
      <c r="C51" s="814" t="s">
        <v>2290</v>
      </c>
      <c r="D51" s="814" t="s">
        <v>1925</v>
      </c>
      <c r="E51" s="814" t="s">
        <v>2291</v>
      </c>
      <c r="F51" s="831"/>
      <c r="G51" s="831"/>
      <c r="H51" s="819">
        <v>0</v>
      </c>
      <c r="I51" s="831">
        <v>1</v>
      </c>
      <c r="J51" s="831">
        <v>134.61000000000001</v>
      </c>
      <c r="K51" s="819">
        <v>1</v>
      </c>
      <c r="L51" s="831">
        <v>1</v>
      </c>
      <c r="M51" s="832">
        <v>134.61000000000001</v>
      </c>
    </row>
    <row r="52" spans="1:13" ht="14.45" customHeight="1" x14ac:dyDescent="0.2">
      <c r="A52" s="813" t="s">
        <v>1757</v>
      </c>
      <c r="B52" s="814" t="s">
        <v>1552</v>
      </c>
      <c r="C52" s="814" t="s">
        <v>1553</v>
      </c>
      <c r="D52" s="814" t="s">
        <v>819</v>
      </c>
      <c r="E52" s="814" t="s">
        <v>1554</v>
      </c>
      <c r="F52" s="831"/>
      <c r="G52" s="831"/>
      <c r="H52" s="819">
        <v>0</v>
      </c>
      <c r="I52" s="831">
        <v>2</v>
      </c>
      <c r="J52" s="831">
        <v>89.72</v>
      </c>
      <c r="K52" s="819">
        <v>1</v>
      </c>
      <c r="L52" s="831">
        <v>2</v>
      </c>
      <c r="M52" s="832">
        <v>89.72</v>
      </c>
    </row>
    <row r="53" spans="1:13" ht="14.45" customHeight="1" x14ac:dyDescent="0.2">
      <c r="A53" s="813" t="s">
        <v>1757</v>
      </c>
      <c r="B53" s="814" t="s">
        <v>1552</v>
      </c>
      <c r="C53" s="814" t="s">
        <v>2064</v>
      </c>
      <c r="D53" s="814" t="s">
        <v>2065</v>
      </c>
      <c r="E53" s="814" t="s">
        <v>2066</v>
      </c>
      <c r="F53" s="831">
        <v>9</v>
      </c>
      <c r="G53" s="831">
        <v>1345.95</v>
      </c>
      <c r="H53" s="819">
        <v>1</v>
      </c>
      <c r="I53" s="831"/>
      <c r="J53" s="831"/>
      <c r="K53" s="819">
        <v>0</v>
      </c>
      <c r="L53" s="831">
        <v>9</v>
      </c>
      <c r="M53" s="832">
        <v>1345.95</v>
      </c>
    </row>
    <row r="54" spans="1:13" ht="14.45" customHeight="1" x14ac:dyDescent="0.2">
      <c r="A54" s="813" t="s">
        <v>1757</v>
      </c>
      <c r="B54" s="814" t="s">
        <v>1552</v>
      </c>
      <c r="C54" s="814" t="s">
        <v>2367</v>
      </c>
      <c r="D54" s="814" t="s">
        <v>2065</v>
      </c>
      <c r="E54" s="814" t="s">
        <v>2368</v>
      </c>
      <c r="F54" s="831">
        <v>1</v>
      </c>
      <c r="G54" s="831">
        <v>44.86</v>
      </c>
      <c r="H54" s="819">
        <v>1</v>
      </c>
      <c r="I54" s="831"/>
      <c r="J54" s="831"/>
      <c r="K54" s="819">
        <v>0</v>
      </c>
      <c r="L54" s="831">
        <v>1</v>
      </c>
      <c r="M54" s="832">
        <v>44.86</v>
      </c>
    </row>
    <row r="55" spans="1:13" ht="14.45" customHeight="1" x14ac:dyDescent="0.2">
      <c r="A55" s="813" t="s">
        <v>1757</v>
      </c>
      <c r="B55" s="814" t="s">
        <v>1552</v>
      </c>
      <c r="C55" s="814" t="s">
        <v>2067</v>
      </c>
      <c r="D55" s="814" t="s">
        <v>819</v>
      </c>
      <c r="E55" s="814" t="s">
        <v>2068</v>
      </c>
      <c r="F55" s="831"/>
      <c r="G55" s="831"/>
      <c r="H55" s="819">
        <v>0</v>
      </c>
      <c r="I55" s="831">
        <v>17</v>
      </c>
      <c r="J55" s="831">
        <v>2288.37</v>
      </c>
      <c r="K55" s="819">
        <v>1</v>
      </c>
      <c r="L55" s="831">
        <v>17</v>
      </c>
      <c r="M55" s="832">
        <v>2288.37</v>
      </c>
    </row>
    <row r="56" spans="1:13" ht="14.45" customHeight="1" x14ac:dyDescent="0.2">
      <c r="A56" s="813" t="s">
        <v>1757</v>
      </c>
      <c r="B56" s="814" t="s">
        <v>1552</v>
      </c>
      <c r="C56" s="814" t="s">
        <v>2369</v>
      </c>
      <c r="D56" s="814" t="s">
        <v>2370</v>
      </c>
      <c r="E56" s="814" t="s">
        <v>2371</v>
      </c>
      <c r="F56" s="831">
        <v>1</v>
      </c>
      <c r="G56" s="831">
        <v>149.55000000000001</v>
      </c>
      <c r="H56" s="819">
        <v>1</v>
      </c>
      <c r="I56" s="831"/>
      <c r="J56" s="831"/>
      <c r="K56" s="819">
        <v>0</v>
      </c>
      <c r="L56" s="831">
        <v>1</v>
      </c>
      <c r="M56" s="832">
        <v>149.55000000000001</v>
      </c>
    </row>
    <row r="57" spans="1:13" ht="14.45" customHeight="1" x14ac:dyDescent="0.2">
      <c r="A57" s="813" t="s">
        <v>1757</v>
      </c>
      <c r="B57" s="814" t="s">
        <v>4077</v>
      </c>
      <c r="C57" s="814" t="s">
        <v>1836</v>
      </c>
      <c r="D57" s="814" t="s">
        <v>1837</v>
      </c>
      <c r="E57" s="814" t="s">
        <v>1838</v>
      </c>
      <c r="F57" s="831"/>
      <c r="G57" s="831"/>
      <c r="H57" s="819">
        <v>0</v>
      </c>
      <c r="I57" s="831">
        <v>2</v>
      </c>
      <c r="J57" s="831">
        <v>269.22000000000003</v>
      </c>
      <c r="K57" s="819">
        <v>1</v>
      </c>
      <c r="L57" s="831">
        <v>2</v>
      </c>
      <c r="M57" s="832">
        <v>269.22000000000003</v>
      </c>
    </row>
    <row r="58" spans="1:13" ht="14.45" customHeight="1" x14ac:dyDescent="0.2">
      <c r="A58" s="813" t="s">
        <v>1757</v>
      </c>
      <c r="B58" s="814" t="s">
        <v>4078</v>
      </c>
      <c r="C58" s="814" t="s">
        <v>1808</v>
      </c>
      <c r="D58" s="814" t="s">
        <v>1809</v>
      </c>
      <c r="E58" s="814" t="s">
        <v>1810</v>
      </c>
      <c r="F58" s="831"/>
      <c r="G58" s="831"/>
      <c r="H58" s="819">
        <v>0</v>
      </c>
      <c r="I58" s="831">
        <v>2</v>
      </c>
      <c r="J58" s="831">
        <v>1319.8</v>
      </c>
      <c r="K58" s="819">
        <v>1</v>
      </c>
      <c r="L58" s="831">
        <v>2</v>
      </c>
      <c r="M58" s="832">
        <v>1319.8</v>
      </c>
    </row>
    <row r="59" spans="1:13" ht="14.45" customHeight="1" x14ac:dyDescent="0.2">
      <c r="A59" s="813" t="s">
        <v>1757</v>
      </c>
      <c r="B59" s="814" t="s">
        <v>4078</v>
      </c>
      <c r="C59" s="814" t="s">
        <v>2074</v>
      </c>
      <c r="D59" s="814" t="s">
        <v>2073</v>
      </c>
      <c r="E59" s="814" t="s">
        <v>1810</v>
      </c>
      <c r="F59" s="831">
        <v>4</v>
      </c>
      <c r="G59" s="831">
        <v>2639.6</v>
      </c>
      <c r="H59" s="819">
        <v>1</v>
      </c>
      <c r="I59" s="831"/>
      <c r="J59" s="831"/>
      <c r="K59" s="819">
        <v>0</v>
      </c>
      <c r="L59" s="831">
        <v>4</v>
      </c>
      <c r="M59" s="832">
        <v>2639.6</v>
      </c>
    </row>
    <row r="60" spans="1:13" ht="14.45" customHeight="1" x14ac:dyDescent="0.2">
      <c r="A60" s="813" t="s">
        <v>1757</v>
      </c>
      <c r="B60" s="814" t="s">
        <v>1587</v>
      </c>
      <c r="C60" s="814" t="s">
        <v>1591</v>
      </c>
      <c r="D60" s="814" t="s">
        <v>1213</v>
      </c>
      <c r="E60" s="814" t="s">
        <v>1592</v>
      </c>
      <c r="F60" s="831"/>
      <c r="G60" s="831"/>
      <c r="H60" s="819">
        <v>0</v>
      </c>
      <c r="I60" s="831">
        <v>24</v>
      </c>
      <c r="J60" s="831">
        <v>3704.6400000000003</v>
      </c>
      <c r="K60" s="819">
        <v>1</v>
      </c>
      <c r="L60" s="831">
        <v>24</v>
      </c>
      <c r="M60" s="832">
        <v>3704.6400000000003</v>
      </c>
    </row>
    <row r="61" spans="1:13" ht="14.45" customHeight="1" x14ac:dyDescent="0.2">
      <c r="A61" s="813" t="s">
        <v>1757</v>
      </c>
      <c r="B61" s="814" t="s">
        <v>1587</v>
      </c>
      <c r="C61" s="814" t="s">
        <v>2396</v>
      </c>
      <c r="D61" s="814" t="s">
        <v>1213</v>
      </c>
      <c r="E61" s="814" t="s">
        <v>1592</v>
      </c>
      <c r="F61" s="831">
        <v>1</v>
      </c>
      <c r="G61" s="831">
        <v>154.36000000000001</v>
      </c>
      <c r="H61" s="819">
        <v>1</v>
      </c>
      <c r="I61" s="831"/>
      <c r="J61" s="831"/>
      <c r="K61" s="819">
        <v>0</v>
      </c>
      <c r="L61" s="831">
        <v>1</v>
      </c>
      <c r="M61" s="832">
        <v>154.36000000000001</v>
      </c>
    </row>
    <row r="62" spans="1:13" ht="14.45" customHeight="1" x14ac:dyDescent="0.2">
      <c r="A62" s="813" t="s">
        <v>1757</v>
      </c>
      <c r="B62" s="814" t="s">
        <v>1600</v>
      </c>
      <c r="C62" s="814" t="s">
        <v>1886</v>
      </c>
      <c r="D62" s="814" t="s">
        <v>1887</v>
      </c>
      <c r="E62" s="814" t="s">
        <v>1603</v>
      </c>
      <c r="F62" s="831">
        <v>1</v>
      </c>
      <c r="G62" s="831">
        <v>168.41</v>
      </c>
      <c r="H62" s="819">
        <v>1</v>
      </c>
      <c r="I62" s="831"/>
      <c r="J62" s="831"/>
      <c r="K62" s="819">
        <v>0</v>
      </c>
      <c r="L62" s="831">
        <v>1</v>
      </c>
      <c r="M62" s="832">
        <v>168.41</v>
      </c>
    </row>
    <row r="63" spans="1:13" ht="14.45" customHeight="1" x14ac:dyDescent="0.2">
      <c r="A63" s="813" t="s">
        <v>1757</v>
      </c>
      <c r="B63" s="814" t="s">
        <v>1600</v>
      </c>
      <c r="C63" s="814" t="s">
        <v>2282</v>
      </c>
      <c r="D63" s="814" t="s">
        <v>1887</v>
      </c>
      <c r="E63" s="814" t="s">
        <v>1890</v>
      </c>
      <c r="F63" s="831">
        <v>3</v>
      </c>
      <c r="G63" s="831">
        <v>707.34</v>
      </c>
      <c r="H63" s="819">
        <v>1</v>
      </c>
      <c r="I63" s="831"/>
      <c r="J63" s="831"/>
      <c r="K63" s="819">
        <v>0</v>
      </c>
      <c r="L63" s="831">
        <v>3</v>
      </c>
      <c r="M63" s="832">
        <v>707.34</v>
      </c>
    </row>
    <row r="64" spans="1:13" ht="14.45" customHeight="1" x14ac:dyDescent="0.2">
      <c r="A64" s="813" t="s">
        <v>1757</v>
      </c>
      <c r="B64" s="814" t="s">
        <v>1646</v>
      </c>
      <c r="C64" s="814" t="s">
        <v>1650</v>
      </c>
      <c r="D64" s="814" t="s">
        <v>1651</v>
      </c>
      <c r="E64" s="814" t="s">
        <v>1652</v>
      </c>
      <c r="F64" s="831"/>
      <c r="G64" s="831"/>
      <c r="H64" s="819">
        <v>0</v>
      </c>
      <c r="I64" s="831">
        <v>1</v>
      </c>
      <c r="J64" s="831">
        <v>1392.47</v>
      </c>
      <c r="K64" s="819">
        <v>1</v>
      </c>
      <c r="L64" s="831">
        <v>1</v>
      </c>
      <c r="M64" s="832">
        <v>1392.47</v>
      </c>
    </row>
    <row r="65" spans="1:13" ht="14.45" customHeight="1" x14ac:dyDescent="0.2">
      <c r="A65" s="813" t="s">
        <v>1757</v>
      </c>
      <c r="B65" s="814" t="s">
        <v>4081</v>
      </c>
      <c r="C65" s="814" t="s">
        <v>2062</v>
      </c>
      <c r="D65" s="814" t="s">
        <v>2060</v>
      </c>
      <c r="E65" s="814" t="s">
        <v>709</v>
      </c>
      <c r="F65" s="831"/>
      <c r="G65" s="831"/>
      <c r="H65" s="819">
        <v>0</v>
      </c>
      <c r="I65" s="831">
        <v>1</v>
      </c>
      <c r="J65" s="831">
        <v>502.31</v>
      </c>
      <c r="K65" s="819">
        <v>1</v>
      </c>
      <c r="L65" s="831">
        <v>1</v>
      </c>
      <c r="M65" s="832">
        <v>502.31</v>
      </c>
    </row>
    <row r="66" spans="1:13" ht="14.45" customHeight="1" x14ac:dyDescent="0.2">
      <c r="A66" s="813" t="s">
        <v>1757</v>
      </c>
      <c r="B66" s="814" t="s">
        <v>4082</v>
      </c>
      <c r="C66" s="814" t="s">
        <v>1878</v>
      </c>
      <c r="D66" s="814" t="s">
        <v>1879</v>
      </c>
      <c r="E66" s="814" t="s">
        <v>1880</v>
      </c>
      <c r="F66" s="831"/>
      <c r="G66" s="831"/>
      <c r="H66" s="819">
        <v>0</v>
      </c>
      <c r="I66" s="831">
        <v>3</v>
      </c>
      <c r="J66" s="831">
        <v>3273.2699999999995</v>
      </c>
      <c r="K66" s="819">
        <v>1</v>
      </c>
      <c r="L66" s="831">
        <v>3</v>
      </c>
      <c r="M66" s="832">
        <v>3273.2699999999995</v>
      </c>
    </row>
    <row r="67" spans="1:13" ht="14.45" customHeight="1" x14ac:dyDescent="0.2">
      <c r="A67" s="813" t="s">
        <v>1757</v>
      </c>
      <c r="B67" s="814" t="s">
        <v>4082</v>
      </c>
      <c r="C67" s="814" t="s">
        <v>2276</v>
      </c>
      <c r="D67" s="814" t="s">
        <v>2277</v>
      </c>
      <c r="E67" s="814" t="s">
        <v>1880</v>
      </c>
      <c r="F67" s="831">
        <v>7</v>
      </c>
      <c r="G67" s="831">
        <v>7637.6299999999992</v>
      </c>
      <c r="H67" s="819">
        <v>1</v>
      </c>
      <c r="I67" s="831"/>
      <c r="J67" s="831"/>
      <c r="K67" s="819">
        <v>0</v>
      </c>
      <c r="L67" s="831">
        <v>7</v>
      </c>
      <c r="M67" s="832">
        <v>7637.6299999999992</v>
      </c>
    </row>
    <row r="68" spans="1:13" ht="14.45" customHeight="1" x14ac:dyDescent="0.2">
      <c r="A68" s="813" t="s">
        <v>1757</v>
      </c>
      <c r="B68" s="814" t="s">
        <v>1674</v>
      </c>
      <c r="C68" s="814" t="s">
        <v>1676</v>
      </c>
      <c r="D68" s="814" t="s">
        <v>1012</v>
      </c>
      <c r="E68" s="814" t="s">
        <v>1016</v>
      </c>
      <c r="F68" s="831"/>
      <c r="G68" s="831"/>
      <c r="H68" s="819"/>
      <c r="I68" s="831">
        <v>12</v>
      </c>
      <c r="J68" s="831">
        <v>0</v>
      </c>
      <c r="K68" s="819"/>
      <c r="L68" s="831">
        <v>12</v>
      </c>
      <c r="M68" s="832">
        <v>0</v>
      </c>
    </row>
    <row r="69" spans="1:13" ht="14.45" customHeight="1" x14ac:dyDescent="0.2">
      <c r="A69" s="813" t="s">
        <v>1757</v>
      </c>
      <c r="B69" s="814" t="s">
        <v>1685</v>
      </c>
      <c r="C69" s="814" t="s">
        <v>2264</v>
      </c>
      <c r="D69" s="814" t="s">
        <v>1687</v>
      </c>
      <c r="E69" s="814" t="s">
        <v>2265</v>
      </c>
      <c r="F69" s="831"/>
      <c r="G69" s="831"/>
      <c r="H69" s="819">
        <v>0</v>
      </c>
      <c r="I69" s="831">
        <v>2</v>
      </c>
      <c r="J69" s="831">
        <v>46.8</v>
      </c>
      <c r="K69" s="819">
        <v>1</v>
      </c>
      <c r="L69" s="831">
        <v>2</v>
      </c>
      <c r="M69" s="832">
        <v>46.8</v>
      </c>
    </row>
    <row r="70" spans="1:13" ht="14.45" customHeight="1" x14ac:dyDescent="0.2">
      <c r="A70" s="813" t="s">
        <v>1757</v>
      </c>
      <c r="B70" s="814" t="s">
        <v>1713</v>
      </c>
      <c r="C70" s="814" t="s">
        <v>2284</v>
      </c>
      <c r="D70" s="814" t="s">
        <v>1159</v>
      </c>
      <c r="E70" s="814" t="s">
        <v>2285</v>
      </c>
      <c r="F70" s="831"/>
      <c r="G70" s="831"/>
      <c r="H70" s="819">
        <v>0</v>
      </c>
      <c r="I70" s="831">
        <v>1</v>
      </c>
      <c r="J70" s="831">
        <v>176.32</v>
      </c>
      <c r="K70" s="819">
        <v>1</v>
      </c>
      <c r="L70" s="831">
        <v>1</v>
      </c>
      <c r="M70" s="832">
        <v>176.32</v>
      </c>
    </row>
    <row r="71" spans="1:13" ht="14.45" customHeight="1" x14ac:dyDescent="0.2">
      <c r="A71" s="813" t="s">
        <v>1758</v>
      </c>
      <c r="B71" s="814" t="s">
        <v>1452</v>
      </c>
      <c r="C71" s="814" t="s">
        <v>2576</v>
      </c>
      <c r="D71" s="814" t="s">
        <v>2577</v>
      </c>
      <c r="E71" s="814" t="s">
        <v>2578</v>
      </c>
      <c r="F71" s="831"/>
      <c r="G71" s="831"/>
      <c r="H71" s="819">
        <v>0</v>
      </c>
      <c r="I71" s="831">
        <v>5</v>
      </c>
      <c r="J71" s="831">
        <v>923.7</v>
      </c>
      <c r="K71" s="819">
        <v>1</v>
      </c>
      <c r="L71" s="831">
        <v>5</v>
      </c>
      <c r="M71" s="832">
        <v>923.7</v>
      </c>
    </row>
    <row r="72" spans="1:13" ht="14.45" customHeight="1" x14ac:dyDescent="0.2">
      <c r="A72" s="813" t="s">
        <v>1758</v>
      </c>
      <c r="B72" s="814" t="s">
        <v>1459</v>
      </c>
      <c r="C72" s="814" t="s">
        <v>1462</v>
      </c>
      <c r="D72" s="814" t="s">
        <v>833</v>
      </c>
      <c r="E72" s="814" t="s">
        <v>1463</v>
      </c>
      <c r="F72" s="831"/>
      <c r="G72" s="831"/>
      <c r="H72" s="819">
        <v>0</v>
      </c>
      <c r="I72" s="831">
        <v>3</v>
      </c>
      <c r="J72" s="831">
        <v>4156.8599999999997</v>
      </c>
      <c r="K72" s="819">
        <v>1</v>
      </c>
      <c r="L72" s="831">
        <v>3</v>
      </c>
      <c r="M72" s="832">
        <v>4156.8599999999997</v>
      </c>
    </row>
    <row r="73" spans="1:13" ht="14.45" customHeight="1" x14ac:dyDescent="0.2">
      <c r="A73" s="813" t="s">
        <v>1758</v>
      </c>
      <c r="B73" s="814" t="s">
        <v>1459</v>
      </c>
      <c r="C73" s="814" t="s">
        <v>2509</v>
      </c>
      <c r="D73" s="814" t="s">
        <v>833</v>
      </c>
      <c r="E73" s="814" t="s">
        <v>2510</v>
      </c>
      <c r="F73" s="831"/>
      <c r="G73" s="831"/>
      <c r="H73" s="819">
        <v>0</v>
      </c>
      <c r="I73" s="831">
        <v>4</v>
      </c>
      <c r="J73" s="831">
        <v>9237.44</v>
      </c>
      <c r="K73" s="819">
        <v>1</v>
      </c>
      <c r="L73" s="831">
        <v>4</v>
      </c>
      <c r="M73" s="832">
        <v>9237.44</v>
      </c>
    </row>
    <row r="74" spans="1:13" ht="14.45" customHeight="1" x14ac:dyDescent="0.2">
      <c r="A74" s="813" t="s">
        <v>1758</v>
      </c>
      <c r="B74" s="814" t="s">
        <v>1459</v>
      </c>
      <c r="C74" s="814" t="s">
        <v>1466</v>
      </c>
      <c r="D74" s="814" t="s">
        <v>827</v>
      </c>
      <c r="E74" s="814" t="s">
        <v>1467</v>
      </c>
      <c r="F74" s="831"/>
      <c r="G74" s="831"/>
      <c r="H74" s="819">
        <v>0</v>
      </c>
      <c r="I74" s="831">
        <v>2</v>
      </c>
      <c r="J74" s="831">
        <v>633.5</v>
      </c>
      <c r="K74" s="819">
        <v>1</v>
      </c>
      <c r="L74" s="831">
        <v>2</v>
      </c>
      <c r="M74" s="832">
        <v>633.5</v>
      </c>
    </row>
    <row r="75" spans="1:13" ht="14.45" customHeight="1" x14ac:dyDescent="0.2">
      <c r="A75" s="813" t="s">
        <v>1758</v>
      </c>
      <c r="B75" s="814" t="s">
        <v>1459</v>
      </c>
      <c r="C75" s="814" t="s">
        <v>1468</v>
      </c>
      <c r="D75" s="814" t="s">
        <v>827</v>
      </c>
      <c r="E75" s="814" t="s">
        <v>1469</v>
      </c>
      <c r="F75" s="831"/>
      <c r="G75" s="831"/>
      <c r="H75" s="819">
        <v>0</v>
      </c>
      <c r="I75" s="831">
        <v>1</v>
      </c>
      <c r="J75" s="831">
        <v>736.33</v>
      </c>
      <c r="K75" s="819">
        <v>1</v>
      </c>
      <c r="L75" s="831">
        <v>1</v>
      </c>
      <c r="M75" s="832">
        <v>736.33</v>
      </c>
    </row>
    <row r="76" spans="1:13" ht="14.45" customHeight="1" x14ac:dyDescent="0.2">
      <c r="A76" s="813" t="s">
        <v>1758</v>
      </c>
      <c r="B76" s="814" t="s">
        <v>1459</v>
      </c>
      <c r="C76" s="814" t="s">
        <v>1472</v>
      </c>
      <c r="D76" s="814" t="s">
        <v>827</v>
      </c>
      <c r="E76" s="814" t="s">
        <v>1473</v>
      </c>
      <c r="F76" s="831"/>
      <c r="G76" s="831"/>
      <c r="H76" s="819">
        <v>0</v>
      </c>
      <c r="I76" s="831">
        <v>5</v>
      </c>
      <c r="J76" s="831">
        <v>2454.4499999999998</v>
      </c>
      <c r="K76" s="819">
        <v>1</v>
      </c>
      <c r="L76" s="831">
        <v>5</v>
      </c>
      <c r="M76" s="832">
        <v>2454.4499999999998</v>
      </c>
    </row>
    <row r="77" spans="1:13" ht="14.45" customHeight="1" x14ac:dyDescent="0.2">
      <c r="A77" s="813" t="s">
        <v>1758</v>
      </c>
      <c r="B77" s="814" t="s">
        <v>1459</v>
      </c>
      <c r="C77" s="814" t="s">
        <v>1464</v>
      </c>
      <c r="D77" s="814" t="s">
        <v>827</v>
      </c>
      <c r="E77" s="814" t="s">
        <v>1465</v>
      </c>
      <c r="F77" s="831"/>
      <c r="G77" s="831"/>
      <c r="H77" s="819">
        <v>0</v>
      </c>
      <c r="I77" s="831">
        <v>1</v>
      </c>
      <c r="J77" s="831">
        <v>923.74</v>
      </c>
      <c r="K77" s="819">
        <v>1</v>
      </c>
      <c r="L77" s="831">
        <v>1</v>
      </c>
      <c r="M77" s="832">
        <v>923.74</v>
      </c>
    </row>
    <row r="78" spans="1:13" ht="14.45" customHeight="1" x14ac:dyDescent="0.2">
      <c r="A78" s="813" t="s">
        <v>1758</v>
      </c>
      <c r="B78" s="814" t="s">
        <v>1497</v>
      </c>
      <c r="C78" s="814" t="s">
        <v>2506</v>
      </c>
      <c r="D78" s="814" t="s">
        <v>2507</v>
      </c>
      <c r="E78" s="814" t="s">
        <v>2508</v>
      </c>
      <c r="F78" s="831"/>
      <c r="G78" s="831"/>
      <c r="H78" s="819">
        <v>0</v>
      </c>
      <c r="I78" s="831">
        <v>3</v>
      </c>
      <c r="J78" s="831">
        <v>702.21</v>
      </c>
      <c r="K78" s="819">
        <v>1</v>
      </c>
      <c r="L78" s="831">
        <v>3</v>
      </c>
      <c r="M78" s="832">
        <v>702.21</v>
      </c>
    </row>
    <row r="79" spans="1:13" ht="14.45" customHeight="1" x14ac:dyDescent="0.2">
      <c r="A79" s="813" t="s">
        <v>1758</v>
      </c>
      <c r="B79" s="814" t="s">
        <v>1497</v>
      </c>
      <c r="C79" s="814" t="s">
        <v>3873</v>
      </c>
      <c r="D79" s="814" t="s">
        <v>703</v>
      </c>
      <c r="E79" s="814" t="s">
        <v>3874</v>
      </c>
      <c r="F79" s="831"/>
      <c r="G79" s="831"/>
      <c r="H79" s="819">
        <v>0</v>
      </c>
      <c r="I79" s="831">
        <v>1</v>
      </c>
      <c r="J79" s="831">
        <v>38.04</v>
      </c>
      <c r="K79" s="819">
        <v>1</v>
      </c>
      <c r="L79" s="831">
        <v>1</v>
      </c>
      <c r="M79" s="832">
        <v>38.04</v>
      </c>
    </row>
    <row r="80" spans="1:13" ht="14.45" customHeight="1" x14ac:dyDescent="0.2">
      <c r="A80" s="813" t="s">
        <v>1758</v>
      </c>
      <c r="B80" s="814" t="s">
        <v>1503</v>
      </c>
      <c r="C80" s="814" t="s">
        <v>2424</v>
      </c>
      <c r="D80" s="814" t="s">
        <v>1505</v>
      </c>
      <c r="E80" s="814" t="s">
        <v>2051</v>
      </c>
      <c r="F80" s="831"/>
      <c r="G80" s="831"/>
      <c r="H80" s="819">
        <v>0</v>
      </c>
      <c r="I80" s="831">
        <v>3</v>
      </c>
      <c r="J80" s="831">
        <v>702.21</v>
      </c>
      <c r="K80" s="819">
        <v>1</v>
      </c>
      <c r="L80" s="831">
        <v>3</v>
      </c>
      <c r="M80" s="832">
        <v>702.21</v>
      </c>
    </row>
    <row r="81" spans="1:13" ht="14.45" customHeight="1" x14ac:dyDescent="0.2">
      <c r="A81" s="813" t="s">
        <v>1758</v>
      </c>
      <c r="B81" s="814" t="s">
        <v>1503</v>
      </c>
      <c r="C81" s="814" t="s">
        <v>2423</v>
      </c>
      <c r="D81" s="814" t="s">
        <v>1505</v>
      </c>
      <c r="E81" s="814" t="s">
        <v>640</v>
      </c>
      <c r="F81" s="831"/>
      <c r="G81" s="831"/>
      <c r="H81" s="819">
        <v>0</v>
      </c>
      <c r="I81" s="831">
        <v>2</v>
      </c>
      <c r="J81" s="831">
        <v>234.06</v>
      </c>
      <c r="K81" s="819">
        <v>1</v>
      </c>
      <c r="L81" s="831">
        <v>2</v>
      </c>
      <c r="M81" s="832">
        <v>234.06</v>
      </c>
    </row>
    <row r="82" spans="1:13" ht="14.45" customHeight="1" x14ac:dyDescent="0.2">
      <c r="A82" s="813" t="s">
        <v>1758</v>
      </c>
      <c r="B82" s="814" t="s">
        <v>1540</v>
      </c>
      <c r="C82" s="814" t="s">
        <v>2554</v>
      </c>
      <c r="D82" s="814" t="s">
        <v>1542</v>
      </c>
      <c r="E82" s="814" t="s">
        <v>2555</v>
      </c>
      <c r="F82" s="831"/>
      <c r="G82" s="831"/>
      <c r="H82" s="819">
        <v>0</v>
      </c>
      <c r="I82" s="831">
        <v>3</v>
      </c>
      <c r="J82" s="831">
        <v>1037.07</v>
      </c>
      <c r="K82" s="819">
        <v>1</v>
      </c>
      <c r="L82" s="831">
        <v>3</v>
      </c>
      <c r="M82" s="832">
        <v>1037.07</v>
      </c>
    </row>
    <row r="83" spans="1:13" ht="14.45" customHeight="1" x14ac:dyDescent="0.2">
      <c r="A83" s="813" t="s">
        <v>1758</v>
      </c>
      <c r="B83" s="814" t="s">
        <v>1548</v>
      </c>
      <c r="C83" s="814" t="s">
        <v>2415</v>
      </c>
      <c r="D83" s="814" t="s">
        <v>2416</v>
      </c>
      <c r="E83" s="814" t="s">
        <v>2417</v>
      </c>
      <c r="F83" s="831">
        <v>5</v>
      </c>
      <c r="G83" s="831">
        <v>918.94999999999993</v>
      </c>
      <c r="H83" s="819">
        <v>1</v>
      </c>
      <c r="I83" s="831"/>
      <c r="J83" s="831"/>
      <c r="K83" s="819">
        <v>0</v>
      </c>
      <c r="L83" s="831">
        <v>5</v>
      </c>
      <c r="M83" s="832">
        <v>918.94999999999993</v>
      </c>
    </row>
    <row r="84" spans="1:13" ht="14.45" customHeight="1" x14ac:dyDescent="0.2">
      <c r="A84" s="813" t="s">
        <v>1758</v>
      </c>
      <c r="B84" s="814" t="s">
        <v>1552</v>
      </c>
      <c r="C84" s="814" t="s">
        <v>2067</v>
      </c>
      <c r="D84" s="814" t="s">
        <v>819</v>
      </c>
      <c r="E84" s="814" t="s">
        <v>2068</v>
      </c>
      <c r="F84" s="831"/>
      <c r="G84" s="831"/>
      <c r="H84" s="819">
        <v>0</v>
      </c>
      <c r="I84" s="831">
        <v>10</v>
      </c>
      <c r="J84" s="831">
        <v>1346.1000000000004</v>
      </c>
      <c r="K84" s="819">
        <v>1</v>
      </c>
      <c r="L84" s="831">
        <v>10</v>
      </c>
      <c r="M84" s="832">
        <v>1346.1000000000004</v>
      </c>
    </row>
    <row r="85" spans="1:13" ht="14.45" customHeight="1" x14ac:dyDescent="0.2">
      <c r="A85" s="813" t="s">
        <v>1758</v>
      </c>
      <c r="B85" s="814" t="s">
        <v>4078</v>
      </c>
      <c r="C85" s="814" t="s">
        <v>1808</v>
      </c>
      <c r="D85" s="814" t="s">
        <v>1809</v>
      </c>
      <c r="E85" s="814" t="s">
        <v>1810</v>
      </c>
      <c r="F85" s="831"/>
      <c r="G85" s="831"/>
      <c r="H85" s="819">
        <v>0</v>
      </c>
      <c r="I85" s="831">
        <v>4</v>
      </c>
      <c r="J85" s="831">
        <v>2639.6</v>
      </c>
      <c r="K85" s="819">
        <v>1</v>
      </c>
      <c r="L85" s="831">
        <v>4</v>
      </c>
      <c r="M85" s="832">
        <v>2639.6</v>
      </c>
    </row>
    <row r="86" spans="1:13" ht="14.45" customHeight="1" x14ac:dyDescent="0.2">
      <c r="A86" s="813" t="s">
        <v>1758</v>
      </c>
      <c r="B86" s="814" t="s">
        <v>1564</v>
      </c>
      <c r="C86" s="814" t="s">
        <v>2529</v>
      </c>
      <c r="D86" s="814" t="s">
        <v>2530</v>
      </c>
      <c r="E86" s="814" t="s">
        <v>2531</v>
      </c>
      <c r="F86" s="831"/>
      <c r="G86" s="831"/>
      <c r="H86" s="819">
        <v>0</v>
      </c>
      <c r="I86" s="831">
        <v>1</v>
      </c>
      <c r="J86" s="831">
        <v>87.67</v>
      </c>
      <c r="K86" s="819">
        <v>1</v>
      </c>
      <c r="L86" s="831">
        <v>1</v>
      </c>
      <c r="M86" s="832">
        <v>87.67</v>
      </c>
    </row>
    <row r="87" spans="1:13" ht="14.45" customHeight="1" x14ac:dyDescent="0.2">
      <c r="A87" s="813" t="s">
        <v>1758</v>
      </c>
      <c r="B87" s="814" t="s">
        <v>1570</v>
      </c>
      <c r="C87" s="814" t="s">
        <v>2599</v>
      </c>
      <c r="D87" s="814" t="s">
        <v>1572</v>
      </c>
      <c r="E87" s="814" t="s">
        <v>2600</v>
      </c>
      <c r="F87" s="831"/>
      <c r="G87" s="831"/>
      <c r="H87" s="819">
        <v>0</v>
      </c>
      <c r="I87" s="831">
        <v>1</v>
      </c>
      <c r="J87" s="831">
        <v>105.23</v>
      </c>
      <c r="K87" s="819">
        <v>1</v>
      </c>
      <c r="L87" s="831">
        <v>1</v>
      </c>
      <c r="M87" s="832">
        <v>105.23</v>
      </c>
    </row>
    <row r="88" spans="1:13" ht="14.45" customHeight="1" x14ac:dyDescent="0.2">
      <c r="A88" s="813" t="s">
        <v>1758</v>
      </c>
      <c r="B88" s="814" t="s">
        <v>1570</v>
      </c>
      <c r="C88" s="814" t="s">
        <v>1571</v>
      </c>
      <c r="D88" s="814" t="s">
        <v>1572</v>
      </c>
      <c r="E88" s="814" t="s">
        <v>1573</v>
      </c>
      <c r="F88" s="831"/>
      <c r="G88" s="831"/>
      <c r="H88" s="819">
        <v>0</v>
      </c>
      <c r="I88" s="831">
        <v>2</v>
      </c>
      <c r="J88" s="831">
        <v>98.16</v>
      </c>
      <c r="K88" s="819">
        <v>1</v>
      </c>
      <c r="L88" s="831">
        <v>2</v>
      </c>
      <c r="M88" s="832">
        <v>98.16</v>
      </c>
    </row>
    <row r="89" spans="1:13" ht="14.45" customHeight="1" x14ac:dyDescent="0.2">
      <c r="A89" s="813" t="s">
        <v>1758</v>
      </c>
      <c r="B89" s="814" t="s">
        <v>1570</v>
      </c>
      <c r="C89" s="814" t="s">
        <v>2601</v>
      </c>
      <c r="D89" s="814" t="s">
        <v>1577</v>
      </c>
      <c r="E89" s="814" t="s">
        <v>2602</v>
      </c>
      <c r="F89" s="831"/>
      <c r="G89" s="831"/>
      <c r="H89" s="819">
        <v>0</v>
      </c>
      <c r="I89" s="831">
        <v>1</v>
      </c>
      <c r="J89" s="831">
        <v>84.18</v>
      </c>
      <c r="K89" s="819">
        <v>1</v>
      </c>
      <c r="L89" s="831">
        <v>1</v>
      </c>
      <c r="M89" s="832">
        <v>84.18</v>
      </c>
    </row>
    <row r="90" spans="1:13" ht="14.45" customHeight="1" x14ac:dyDescent="0.2">
      <c r="A90" s="813" t="s">
        <v>1758</v>
      </c>
      <c r="B90" s="814" t="s">
        <v>1587</v>
      </c>
      <c r="C90" s="814" t="s">
        <v>1591</v>
      </c>
      <c r="D90" s="814" t="s">
        <v>1213</v>
      </c>
      <c r="E90" s="814" t="s">
        <v>1592</v>
      </c>
      <c r="F90" s="831"/>
      <c r="G90" s="831"/>
      <c r="H90" s="819">
        <v>0</v>
      </c>
      <c r="I90" s="831">
        <v>14</v>
      </c>
      <c r="J90" s="831">
        <v>2161.0400000000004</v>
      </c>
      <c r="K90" s="819">
        <v>1</v>
      </c>
      <c r="L90" s="831">
        <v>14</v>
      </c>
      <c r="M90" s="832">
        <v>2161.0400000000004</v>
      </c>
    </row>
    <row r="91" spans="1:13" ht="14.45" customHeight="1" x14ac:dyDescent="0.2">
      <c r="A91" s="813" t="s">
        <v>1758</v>
      </c>
      <c r="B91" s="814" t="s">
        <v>1600</v>
      </c>
      <c r="C91" s="814" t="s">
        <v>1601</v>
      </c>
      <c r="D91" s="814" t="s">
        <v>1602</v>
      </c>
      <c r="E91" s="814" t="s">
        <v>1603</v>
      </c>
      <c r="F91" s="831"/>
      <c r="G91" s="831"/>
      <c r="H91" s="819">
        <v>0</v>
      </c>
      <c r="I91" s="831">
        <v>2</v>
      </c>
      <c r="J91" s="831">
        <v>336.82</v>
      </c>
      <c r="K91" s="819">
        <v>1</v>
      </c>
      <c r="L91" s="831">
        <v>2</v>
      </c>
      <c r="M91" s="832">
        <v>336.82</v>
      </c>
    </row>
    <row r="92" spans="1:13" ht="14.45" customHeight="1" x14ac:dyDescent="0.2">
      <c r="A92" s="813" t="s">
        <v>1758</v>
      </c>
      <c r="B92" s="814" t="s">
        <v>4080</v>
      </c>
      <c r="C92" s="814" t="s">
        <v>1863</v>
      </c>
      <c r="D92" s="814" t="s">
        <v>1864</v>
      </c>
      <c r="E92" s="814" t="s">
        <v>1865</v>
      </c>
      <c r="F92" s="831"/>
      <c r="G92" s="831"/>
      <c r="H92" s="819">
        <v>0</v>
      </c>
      <c r="I92" s="831">
        <v>1</v>
      </c>
      <c r="J92" s="831">
        <v>56.06</v>
      </c>
      <c r="K92" s="819">
        <v>1</v>
      </c>
      <c r="L92" s="831">
        <v>1</v>
      </c>
      <c r="M92" s="832">
        <v>56.06</v>
      </c>
    </row>
    <row r="93" spans="1:13" ht="14.45" customHeight="1" x14ac:dyDescent="0.2">
      <c r="A93" s="813" t="s">
        <v>1758</v>
      </c>
      <c r="B93" s="814" t="s">
        <v>4080</v>
      </c>
      <c r="C93" s="814" t="s">
        <v>2418</v>
      </c>
      <c r="D93" s="814" t="s">
        <v>1864</v>
      </c>
      <c r="E93" s="814" t="s">
        <v>2419</v>
      </c>
      <c r="F93" s="831"/>
      <c r="G93" s="831"/>
      <c r="H93" s="819">
        <v>0</v>
      </c>
      <c r="I93" s="831">
        <v>1</v>
      </c>
      <c r="J93" s="831">
        <v>56.06</v>
      </c>
      <c r="K93" s="819">
        <v>1</v>
      </c>
      <c r="L93" s="831">
        <v>1</v>
      </c>
      <c r="M93" s="832">
        <v>56.06</v>
      </c>
    </row>
    <row r="94" spans="1:13" ht="14.45" customHeight="1" x14ac:dyDescent="0.2">
      <c r="A94" s="813" t="s">
        <v>1758</v>
      </c>
      <c r="B94" s="814" t="s">
        <v>4083</v>
      </c>
      <c r="C94" s="814" t="s">
        <v>2409</v>
      </c>
      <c r="D94" s="814" t="s">
        <v>2410</v>
      </c>
      <c r="E94" s="814" t="s">
        <v>2411</v>
      </c>
      <c r="F94" s="831">
        <v>1</v>
      </c>
      <c r="G94" s="831">
        <v>247.17</v>
      </c>
      <c r="H94" s="819">
        <v>1</v>
      </c>
      <c r="I94" s="831"/>
      <c r="J94" s="831"/>
      <c r="K94" s="819">
        <v>0</v>
      </c>
      <c r="L94" s="831">
        <v>1</v>
      </c>
      <c r="M94" s="832">
        <v>247.17</v>
      </c>
    </row>
    <row r="95" spans="1:13" ht="14.45" customHeight="1" x14ac:dyDescent="0.2">
      <c r="A95" s="813" t="s">
        <v>1758</v>
      </c>
      <c r="B95" s="814" t="s">
        <v>1655</v>
      </c>
      <c r="C95" s="814" t="s">
        <v>2779</v>
      </c>
      <c r="D95" s="814" t="s">
        <v>914</v>
      </c>
      <c r="E95" s="814" t="s">
        <v>2780</v>
      </c>
      <c r="F95" s="831"/>
      <c r="G95" s="831"/>
      <c r="H95" s="819">
        <v>0</v>
      </c>
      <c r="I95" s="831">
        <v>1</v>
      </c>
      <c r="J95" s="831">
        <v>773.45</v>
      </c>
      <c r="K95" s="819">
        <v>1</v>
      </c>
      <c r="L95" s="831">
        <v>1</v>
      </c>
      <c r="M95" s="832">
        <v>773.45</v>
      </c>
    </row>
    <row r="96" spans="1:13" ht="14.45" customHeight="1" x14ac:dyDescent="0.2">
      <c r="A96" s="813" t="s">
        <v>1758</v>
      </c>
      <c r="B96" s="814" t="s">
        <v>1674</v>
      </c>
      <c r="C96" s="814" t="s">
        <v>1676</v>
      </c>
      <c r="D96" s="814" t="s">
        <v>1012</v>
      </c>
      <c r="E96" s="814" t="s">
        <v>1016</v>
      </c>
      <c r="F96" s="831"/>
      <c r="G96" s="831"/>
      <c r="H96" s="819"/>
      <c r="I96" s="831">
        <v>6</v>
      </c>
      <c r="J96" s="831">
        <v>0</v>
      </c>
      <c r="K96" s="819"/>
      <c r="L96" s="831">
        <v>6</v>
      </c>
      <c r="M96" s="832">
        <v>0</v>
      </c>
    </row>
    <row r="97" spans="1:13" ht="14.45" customHeight="1" x14ac:dyDescent="0.2">
      <c r="A97" s="813" t="s">
        <v>1758</v>
      </c>
      <c r="B97" s="814" t="s">
        <v>1681</v>
      </c>
      <c r="C97" s="814" t="s">
        <v>2457</v>
      </c>
      <c r="D97" s="814" t="s">
        <v>1683</v>
      </c>
      <c r="E97" s="814" t="s">
        <v>2458</v>
      </c>
      <c r="F97" s="831"/>
      <c r="G97" s="831"/>
      <c r="H97" s="819">
        <v>0</v>
      </c>
      <c r="I97" s="831">
        <v>4</v>
      </c>
      <c r="J97" s="831">
        <v>452.64</v>
      </c>
      <c r="K97" s="819">
        <v>1</v>
      </c>
      <c r="L97" s="831">
        <v>4</v>
      </c>
      <c r="M97" s="832">
        <v>452.64</v>
      </c>
    </row>
    <row r="98" spans="1:13" ht="14.45" customHeight="1" x14ac:dyDescent="0.2">
      <c r="A98" s="813" t="s">
        <v>1758</v>
      </c>
      <c r="B98" s="814" t="s">
        <v>4084</v>
      </c>
      <c r="C98" s="814" t="s">
        <v>2533</v>
      </c>
      <c r="D98" s="814" t="s">
        <v>2534</v>
      </c>
      <c r="E98" s="814" t="s">
        <v>2535</v>
      </c>
      <c r="F98" s="831">
        <v>1</v>
      </c>
      <c r="G98" s="831">
        <v>338.58</v>
      </c>
      <c r="H98" s="819">
        <v>1</v>
      </c>
      <c r="I98" s="831"/>
      <c r="J98" s="831"/>
      <c r="K98" s="819">
        <v>0</v>
      </c>
      <c r="L98" s="831">
        <v>1</v>
      </c>
      <c r="M98" s="832">
        <v>338.58</v>
      </c>
    </row>
    <row r="99" spans="1:13" ht="14.45" customHeight="1" x14ac:dyDescent="0.2">
      <c r="A99" s="813" t="s">
        <v>1758</v>
      </c>
      <c r="B99" s="814" t="s">
        <v>1685</v>
      </c>
      <c r="C99" s="814" t="s">
        <v>2264</v>
      </c>
      <c r="D99" s="814" t="s">
        <v>1687</v>
      </c>
      <c r="E99" s="814" t="s">
        <v>2265</v>
      </c>
      <c r="F99" s="831"/>
      <c r="G99" s="831"/>
      <c r="H99" s="819">
        <v>0</v>
      </c>
      <c r="I99" s="831">
        <v>3</v>
      </c>
      <c r="J99" s="831">
        <v>70.199999999999989</v>
      </c>
      <c r="K99" s="819">
        <v>1</v>
      </c>
      <c r="L99" s="831">
        <v>3</v>
      </c>
      <c r="M99" s="832">
        <v>70.199999999999989</v>
      </c>
    </row>
    <row r="100" spans="1:13" ht="14.45" customHeight="1" x14ac:dyDescent="0.2">
      <c r="A100" s="813" t="s">
        <v>1758</v>
      </c>
      <c r="B100" s="814" t="s">
        <v>1685</v>
      </c>
      <c r="C100" s="814" t="s">
        <v>2412</v>
      </c>
      <c r="D100" s="814" t="s">
        <v>2413</v>
      </c>
      <c r="E100" s="814" t="s">
        <v>1688</v>
      </c>
      <c r="F100" s="831">
        <v>3</v>
      </c>
      <c r="G100" s="831">
        <v>35.130000000000003</v>
      </c>
      <c r="H100" s="819">
        <v>1</v>
      </c>
      <c r="I100" s="831"/>
      <c r="J100" s="831"/>
      <c r="K100" s="819">
        <v>0</v>
      </c>
      <c r="L100" s="831">
        <v>3</v>
      </c>
      <c r="M100" s="832">
        <v>35.130000000000003</v>
      </c>
    </row>
    <row r="101" spans="1:13" ht="14.45" customHeight="1" x14ac:dyDescent="0.2">
      <c r="A101" s="813" t="s">
        <v>1758</v>
      </c>
      <c r="B101" s="814" t="s">
        <v>1685</v>
      </c>
      <c r="C101" s="814" t="s">
        <v>1686</v>
      </c>
      <c r="D101" s="814" t="s">
        <v>1687</v>
      </c>
      <c r="E101" s="814" t="s">
        <v>1688</v>
      </c>
      <c r="F101" s="831"/>
      <c r="G101" s="831"/>
      <c r="H101" s="819">
        <v>0</v>
      </c>
      <c r="I101" s="831">
        <v>18</v>
      </c>
      <c r="J101" s="831">
        <v>210.78000000000003</v>
      </c>
      <c r="K101" s="819">
        <v>1</v>
      </c>
      <c r="L101" s="831">
        <v>18</v>
      </c>
      <c r="M101" s="832">
        <v>210.78000000000003</v>
      </c>
    </row>
    <row r="102" spans="1:13" ht="14.45" customHeight="1" x14ac:dyDescent="0.2">
      <c r="A102" s="813" t="s">
        <v>1758</v>
      </c>
      <c r="B102" s="814" t="s">
        <v>1689</v>
      </c>
      <c r="C102" s="814" t="s">
        <v>2579</v>
      </c>
      <c r="D102" s="814" t="s">
        <v>1164</v>
      </c>
      <c r="E102" s="814" t="s">
        <v>2580</v>
      </c>
      <c r="F102" s="831"/>
      <c r="G102" s="831"/>
      <c r="H102" s="819"/>
      <c r="I102" s="831">
        <v>11</v>
      </c>
      <c r="J102" s="831">
        <v>0</v>
      </c>
      <c r="K102" s="819"/>
      <c r="L102" s="831">
        <v>11</v>
      </c>
      <c r="M102" s="832">
        <v>0</v>
      </c>
    </row>
    <row r="103" spans="1:13" ht="14.45" customHeight="1" x14ac:dyDescent="0.2">
      <c r="A103" s="813" t="s">
        <v>1758</v>
      </c>
      <c r="B103" s="814" t="s">
        <v>1689</v>
      </c>
      <c r="C103" s="814" t="s">
        <v>2581</v>
      </c>
      <c r="D103" s="814" t="s">
        <v>2582</v>
      </c>
      <c r="E103" s="814" t="s">
        <v>2051</v>
      </c>
      <c r="F103" s="831">
        <v>1</v>
      </c>
      <c r="G103" s="831">
        <v>0</v>
      </c>
      <c r="H103" s="819"/>
      <c r="I103" s="831"/>
      <c r="J103" s="831"/>
      <c r="K103" s="819"/>
      <c r="L103" s="831">
        <v>1</v>
      </c>
      <c r="M103" s="832">
        <v>0</v>
      </c>
    </row>
    <row r="104" spans="1:13" ht="14.45" customHeight="1" x14ac:dyDescent="0.2">
      <c r="A104" s="813" t="s">
        <v>1758</v>
      </c>
      <c r="B104" s="814" t="s">
        <v>1692</v>
      </c>
      <c r="C104" s="814" t="s">
        <v>2432</v>
      </c>
      <c r="D104" s="814" t="s">
        <v>1694</v>
      </c>
      <c r="E104" s="814" t="s">
        <v>2417</v>
      </c>
      <c r="F104" s="831"/>
      <c r="G104" s="831"/>
      <c r="H104" s="819">
        <v>0</v>
      </c>
      <c r="I104" s="831">
        <v>1</v>
      </c>
      <c r="J104" s="831">
        <v>439.98</v>
      </c>
      <c r="K104" s="819">
        <v>1</v>
      </c>
      <c r="L104" s="831">
        <v>1</v>
      </c>
      <c r="M104" s="832">
        <v>439.98</v>
      </c>
    </row>
    <row r="105" spans="1:13" ht="14.45" customHeight="1" x14ac:dyDescent="0.2">
      <c r="A105" s="813" t="s">
        <v>1758</v>
      </c>
      <c r="B105" s="814" t="s">
        <v>1707</v>
      </c>
      <c r="C105" s="814" t="s">
        <v>2543</v>
      </c>
      <c r="D105" s="814" t="s">
        <v>1138</v>
      </c>
      <c r="E105" s="814" t="s">
        <v>1139</v>
      </c>
      <c r="F105" s="831"/>
      <c r="G105" s="831"/>
      <c r="H105" s="819">
        <v>0</v>
      </c>
      <c r="I105" s="831">
        <v>1</v>
      </c>
      <c r="J105" s="831">
        <v>63.75</v>
      </c>
      <c r="K105" s="819">
        <v>1</v>
      </c>
      <c r="L105" s="831">
        <v>1</v>
      </c>
      <c r="M105" s="832">
        <v>63.75</v>
      </c>
    </row>
    <row r="106" spans="1:13" ht="14.45" customHeight="1" x14ac:dyDescent="0.2">
      <c r="A106" s="813" t="s">
        <v>1758</v>
      </c>
      <c r="B106" s="814" t="s">
        <v>1713</v>
      </c>
      <c r="C106" s="814" t="s">
        <v>2284</v>
      </c>
      <c r="D106" s="814" t="s">
        <v>1159</v>
      </c>
      <c r="E106" s="814" t="s">
        <v>2285</v>
      </c>
      <c r="F106" s="831"/>
      <c r="G106" s="831"/>
      <c r="H106" s="819">
        <v>0</v>
      </c>
      <c r="I106" s="831">
        <v>2</v>
      </c>
      <c r="J106" s="831">
        <v>352.64</v>
      </c>
      <c r="K106" s="819">
        <v>1</v>
      </c>
      <c r="L106" s="831">
        <v>2</v>
      </c>
      <c r="M106" s="832">
        <v>352.64</v>
      </c>
    </row>
    <row r="107" spans="1:13" ht="14.45" customHeight="1" x14ac:dyDescent="0.2">
      <c r="A107" s="813" t="s">
        <v>1759</v>
      </c>
      <c r="B107" s="814" t="s">
        <v>1459</v>
      </c>
      <c r="C107" s="814" t="s">
        <v>1462</v>
      </c>
      <c r="D107" s="814" t="s">
        <v>833</v>
      </c>
      <c r="E107" s="814" t="s">
        <v>1463</v>
      </c>
      <c r="F107" s="831"/>
      <c r="G107" s="831"/>
      <c r="H107" s="819">
        <v>0</v>
      </c>
      <c r="I107" s="831">
        <v>1</v>
      </c>
      <c r="J107" s="831">
        <v>1385.62</v>
      </c>
      <c r="K107" s="819">
        <v>1</v>
      </c>
      <c r="L107" s="831">
        <v>1</v>
      </c>
      <c r="M107" s="832">
        <v>1385.62</v>
      </c>
    </row>
    <row r="108" spans="1:13" ht="14.45" customHeight="1" x14ac:dyDescent="0.2">
      <c r="A108" s="813" t="s">
        <v>1759</v>
      </c>
      <c r="B108" s="814" t="s">
        <v>1459</v>
      </c>
      <c r="C108" s="814" t="s">
        <v>1468</v>
      </c>
      <c r="D108" s="814" t="s">
        <v>827</v>
      </c>
      <c r="E108" s="814" t="s">
        <v>1469</v>
      </c>
      <c r="F108" s="831"/>
      <c r="G108" s="831"/>
      <c r="H108" s="819">
        <v>0</v>
      </c>
      <c r="I108" s="831">
        <v>3</v>
      </c>
      <c r="J108" s="831">
        <v>1900.47</v>
      </c>
      <c r="K108" s="819">
        <v>1</v>
      </c>
      <c r="L108" s="831">
        <v>3</v>
      </c>
      <c r="M108" s="832">
        <v>1900.47</v>
      </c>
    </row>
    <row r="109" spans="1:13" ht="14.45" customHeight="1" x14ac:dyDescent="0.2">
      <c r="A109" s="813" t="s">
        <v>1759</v>
      </c>
      <c r="B109" s="814" t="s">
        <v>1459</v>
      </c>
      <c r="C109" s="814" t="s">
        <v>1472</v>
      </c>
      <c r="D109" s="814" t="s">
        <v>827</v>
      </c>
      <c r="E109" s="814" t="s">
        <v>1473</v>
      </c>
      <c r="F109" s="831"/>
      <c r="G109" s="831"/>
      <c r="H109" s="819">
        <v>0</v>
      </c>
      <c r="I109" s="831">
        <v>1</v>
      </c>
      <c r="J109" s="831">
        <v>422.33</v>
      </c>
      <c r="K109" s="819">
        <v>1</v>
      </c>
      <c r="L109" s="831">
        <v>1</v>
      </c>
      <c r="M109" s="832">
        <v>422.33</v>
      </c>
    </row>
    <row r="110" spans="1:13" ht="14.45" customHeight="1" x14ac:dyDescent="0.2">
      <c r="A110" s="813" t="s">
        <v>1759</v>
      </c>
      <c r="B110" s="814" t="s">
        <v>1459</v>
      </c>
      <c r="C110" s="814" t="s">
        <v>1464</v>
      </c>
      <c r="D110" s="814" t="s">
        <v>827</v>
      </c>
      <c r="E110" s="814" t="s">
        <v>1465</v>
      </c>
      <c r="F110" s="831"/>
      <c r="G110" s="831"/>
      <c r="H110" s="819">
        <v>0</v>
      </c>
      <c r="I110" s="831">
        <v>2</v>
      </c>
      <c r="J110" s="831">
        <v>1847.48</v>
      </c>
      <c r="K110" s="819">
        <v>1</v>
      </c>
      <c r="L110" s="831">
        <v>2</v>
      </c>
      <c r="M110" s="832">
        <v>1847.48</v>
      </c>
    </row>
    <row r="111" spans="1:13" ht="14.45" customHeight="1" x14ac:dyDescent="0.2">
      <c r="A111" s="813" t="s">
        <v>1759</v>
      </c>
      <c r="B111" s="814" t="s">
        <v>1518</v>
      </c>
      <c r="C111" s="814" t="s">
        <v>1520</v>
      </c>
      <c r="D111" s="814" t="s">
        <v>1045</v>
      </c>
      <c r="E111" s="814" t="s">
        <v>1521</v>
      </c>
      <c r="F111" s="831"/>
      <c r="G111" s="831"/>
      <c r="H111" s="819">
        <v>0</v>
      </c>
      <c r="I111" s="831">
        <v>1</v>
      </c>
      <c r="J111" s="831">
        <v>103.4</v>
      </c>
      <c r="K111" s="819">
        <v>1</v>
      </c>
      <c r="L111" s="831">
        <v>1</v>
      </c>
      <c r="M111" s="832">
        <v>103.4</v>
      </c>
    </row>
    <row r="112" spans="1:13" ht="14.45" customHeight="1" x14ac:dyDescent="0.2">
      <c r="A112" s="813" t="s">
        <v>1759</v>
      </c>
      <c r="B112" s="814" t="s">
        <v>1552</v>
      </c>
      <c r="C112" s="814" t="s">
        <v>2067</v>
      </c>
      <c r="D112" s="814" t="s">
        <v>819</v>
      </c>
      <c r="E112" s="814" t="s">
        <v>2068</v>
      </c>
      <c r="F112" s="831"/>
      <c r="G112" s="831"/>
      <c r="H112" s="819">
        <v>0</v>
      </c>
      <c r="I112" s="831">
        <v>4</v>
      </c>
      <c r="J112" s="831">
        <v>538.44000000000005</v>
      </c>
      <c r="K112" s="819">
        <v>1</v>
      </c>
      <c r="L112" s="831">
        <v>4</v>
      </c>
      <c r="M112" s="832">
        <v>538.44000000000005</v>
      </c>
    </row>
    <row r="113" spans="1:13" ht="14.45" customHeight="1" x14ac:dyDescent="0.2">
      <c r="A113" s="813" t="s">
        <v>1759</v>
      </c>
      <c r="B113" s="814" t="s">
        <v>4078</v>
      </c>
      <c r="C113" s="814" t="s">
        <v>1808</v>
      </c>
      <c r="D113" s="814" t="s">
        <v>1809</v>
      </c>
      <c r="E113" s="814" t="s">
        <v>1810</v>
      </c>
      <c r="F113" s="831"/>
      <c r="G113" s="831"/>
      <c r="H113" s="819">
        <v>0</v>
      </c>
      <c r="I113" s="831">
        <v>1</v>
      </c>
      <c r="J113" s="831">
        <v>659.9</v>
      </c>
      <c r="K113" s="819">
        <v>1</v>
      </c>
      <c r="L113" s="831">
        <v>1</v>
      </c>
      <c r="M113" s="832">
        <v>659.9</v>
      </c>
    </row>
    <row r="114" spans="1:13" ht="14.45" customHeight="1" x14ac:dyDescent="0.2">
      <c r="A114" s="813" t="s">
        <v>1759</v>
      </c>
      <c r="B114" s="814" t="s">
        <v>1570</v>
      </c>
      <c r="C114" s="814" t="s">
        <v>1574</v>
      </c>
      <c r="D114" s="814" t="s">
        <v>1572</v>
      </c>
      <c r="E114" s="814" t="s">
        <v>1575</v>
      </c>
      <c r="F114" s="831"/>
      <c r="G114" s="831"/>
      <c r="H114" s="819">
        <v>0</v>
      </c>
      <c r="I114" s="831">
        <v>2</v>
      </c>
      <c r="J114" s="831">
        <v>168.36</v>
      </c>
      <c r="K114" s="819">
        <v>1</v>
      </c>
      <c r="L114" s="831">
        <v>2</v>
      </c>
      <c r="M114" s="832">
        <v>168.36</v>
      </c>
    </row>
    <row r="115" spans="1:13" ht="14.45" customHeight="1" x14ac:dyDescent="0.2">
      <c r="A115" s="813" t="s">
        <v>1759</v>
      </c>
      <c r="B115" s="814" t="s">
        <v>1587</v>
      </c>
      <c r="C115" s="814" t="s">
        <v>1591</v>
      </c>
      <c r="D115" s="814" t="s">
        <v>1213</v>
      </c>
      <c r="E115" s="814" t="s">
        <v>1592</v>
      </c>
      <c r="F115" s="831"/>
      <c r="G115" s="831"/>
      <c r="H115" s="819">
        <v>0</v>
      </c>
      <c r="I115" s="831">
        <v>5</v>
      </c>
      <c r="J115" s="831">
        <v>771.80000000000007</v>
      </c>
      <c r="K115" s="819">
        <v>1</v>
      </c>
      <c r="L115" s="831">
        <v>5</v>
      </c>
      <c r="M115" s="832">
        <v>771.80000000000007</v>
      </c>
    </row>
    <row r="116" spans="1:13" ht="14.45" customHeight="1" x14ac:dyDescent="0.2">
      <c r="A116" s="813" t="s">
        <v>1759</v>
      </c>
      <c r="B116" s="814" t="s">
        <v>1587</v>
      </c>
      <c r="C116" s="814" t="s">
        <v>1593</v>
      </c>
      <c r="D116" s="814" t="s">
        <v>1594</v>
      </c>
      <c r="E116" s="814" t="s">
        <v>1595</v>
      </c>
      <c r="F116" s="831"/>
      <c r="G116" s="831"/>
      <c r="H116" s="819">
        <v>0</v>
      </c>
      <c r="I116" s="831">
        <v>3</v>
      </c>
      <c r="J116" s="831">
        <v>448.56000000000006</v>
      </c>
      <c r="K116" s="819">
        <v>1</v>
      </c>
      <c r="L116" s="831">
        <v>3</v>
      </c>
      <c r="M116" s="832">
        <v>448.56000000000006</v>
      </c>
    </row>
    <row r="117" spans="1:13" ht="14.45" customHeight="1" x14ac:dyDescent="0.2">
      <c r="A117" s="813" t="s">
        <v>1759</v>
      </c>
      <c r="B117" s="814" t="s">
        <v>1600</v>
      </c>
      <c r="C117" s="814" t="s">
        <v>1886</v>
      </c>
      <c r="D117" s="814" t="s">
        <v>1887</v>
      </c>
      <c r="E117" s="814" t="s">
        <v>1603</v>
      </c>
      <c r="F117" s="831">
        <v>14</v>
      </c>
      <c r="G117" s="831">
        <v>2357.7399999999998</v>
      </c>
      <c r="H117" s="819">
        <v>1</v>
      </c>
      <c r="I117" s="831"/>
      <c r="J117" s="831"/>
      <c r="K117" s="819">
        <v>0</v>
      </c>
      <c r="L117" s="831">
        <v>14</v>
      </c>
      <c r="M117" s="832">
        <v>2357.7399999999998</v>
      </c>
    </row>
    <row r="118" spans="1:13" ht="14.45" customHeight="1" x14ac:dyDescent="0.2">
      <c r="A118" s="813" t="s">
        <v>1759</v>
      </c>
      <c r="B118" s="814" t="s">
        <v>1600</v>
      </c>
      <c r="C118" s="814" t="s">
        <v>1601</v>
      </c>
      <c r="D118" s="814" t="s">
        <v>1602</v>
      </c>
      <c r="E118" s="814" t="s">
        <v>1603</v>
      </c>
      <c r="F118" s="831"/>
      <c r="G118" s="831"/>
      <c r="H118" s="819">
        <v>0</v>
      </c>
      <c r="I118" s="831">
        <v>8</v>
      </c>
      <c r="J118" s="831">
        <v>1347.28</v>
      </c>
      <c r="K118" s="819">
        <v>1</v>
      </c>
      <c r="L118" s="831">
        <v>8</v>
      </c>
      <c r="M118" s="832">
        <v>1347.28</v>
      </c>
    </row>
    <row r="119" spans="1:13" ht="14.45" customHeight="1" x14ac:dyDescent="0.2">
      <c r="A119" s="813" t="s">
        <v>1759</v>
      </c>
      <c r="B119" s="814" t="s">
        <v>1674</v>
      </c>
      <c r="C119" s="814" t="s">
        <v>1676</v>
      </c>
      <c r="D119" s="814" t="s">
        <v>1012</v>
      </c>
      <c r="E119" s="814" t="s">
        <v>1016</v>
      </c>
      <c r="F119" s="831"/>
      <c r="G119" s="831"/>
      <c r="H119" s="819"/>
      <c r="I119" s="831">
        <v>3</v>
      </c>
      <c r="J119" s="831">
        <v>0</v>
      </c>
      <c r="K119" s="819"/>
      <c r="L119" s="831">
        <v>3</v>
      </c>
      <c r="M119" s="832">
        <v>0</v>
      </c>
    </row>
    <row r="120" spans="1:13" ht="14.45" customHeight="1" x14ac:dyDescent="0.2">
      <c r="A120" s="813" t="s">
        <v>1759</v>
      </c>
      <c r="B120" s="814" t="s">
        <v>1689</v>
      </c>
      <c r="C120" s="814" t="s">
        <v>2665</v>
      </c>
      <c r="D120" s="814" t="s">
        <v>2666</v>
      </c>
      <c r="E120" s="814" t="s">
        <v>2051</v>
      </c>
      <c r="F120" s="831">
        <v>1</v>
      </c>
      <c r="G120" s="831">
        <v>0</v>
      </c>
      <c r="H120" s="819"/>
      <c r="I120" s="831"/>
      <c r="J120" s="831"/>
      <c r="K120" s="819"/>
      <c r="L120" s="831">
        <v>1</v>
      </c>
      <c r="M120" s="832">
        <v>0</v>
      </c>
    </row>
    <row r="121" spans="1:13" ht="14.45" customHeight="1" x14ac:dyDescent="0.2">
      <c r="A121" s="813" t="s">
        <v>1759</v>
      </c>
      <c r="B121" s="814" t="s">
        <v>1713</v>
      </c>
      <c r="C121" s="814" t="s">
        <v>1714</v>
      </c>
      <c r="D121" s="814" t="s">
        <v>1159</v>
      </c>
      <c r="E121" s="814" t="s">
        <v>1715</v>
      </c>
      <c r="F121" s="831"/>
      <c r="G121" s="831"/>
      <c r="H121" s="819">
        <v>0</v>
      </c>
      <c r="I121" s="831">
        <v>1</v>
      </c>
      <c r="J121" s="831">
        <v>117.55</v>
      </c>
      <c r="K121" s="819">
        <v>1</v>
      </c>
      <c r="L121" s="831">
        <v>1</v>
      </c>
      <c r="M121" s="832">
        <v>117.55</v>
      </c>
    </row>
    <row r="122" spans="1:13" ht="14.45" customHeight="1" x14ac:dyDescent="0.2">
      <c r="A122" s="813" t="s">
        <v>1759</v>
      </c>
      <c r="B122" s="814" t="s">
        <v>4085</v>
      </c>
      <c r="C122" s="814" t="s">
        <v>2844</v>
      </c>
      <c r="D122" s="814" t="s">
        <v>2845</v>
      </c>
      <c r="E122" s="814" t="s">
        <v>2496</v>
      </c>
      <c r="F122" s="831"/>
      <c r="G122" s="831"/>
      <c r="H122" s="819">
        <v>0</v>
      </c>
      <c r="I122" s="831">
        <v>1</v>
      </c>
      <c r="J122" s="831">
        <v>176.32</v>
      </c>
      <c r="K122" s="819">
        <v>1</v>
      </c>
      <c r="L122" s="831">
        <v>1</v>
      </c>
      <c r="M122" s="832">
        <v>176.32</v>
      </c>
    </row>
    <row r="123" spans="1:13" ht="14.45" customHeight="1" x14ac:dyDescent="0.2">
      <c r="A123" s="813" t="s">
        <v>1760</v>
      </c>
      <c r="B123" s="814" t="s">
        <v>1459</v>
      </c>
      <c r="C123" s="814" t="s">
        <v>1468</v>
      </c>
      <c r="D123" s="814" t="s">
        <v>827</v>
      </c>
      <c r="E123" s="814" t="s">
        <v>1469</v>
      </c>
      <c r="F123" s="831"/>
      <c r="G123" s="831"/>
      <c r="H123" s="819">
        <v>0</v>
      </c>
      <c r="I123" s="831">
        <v>1</v>
      </c>
      <c r="J123" s="831">
        <v>633.49</v>
      </c>
      <c r="K123" s="819">
        <v>1</v>
      </c>
      <c r="L123" s="831">
        <v>1</v>
      </c>
      <c r="M123" s="832">
        <v>633.49</v>
      </c>
    </row>
    <row r="124" spans="1:13" ht="14.45" customHeight="1" x14ac:dyDescent="0.2">
      <c r="A124" s="813" t="s">
        <v>1760</v>
      </c>
      <c r="B124" s="814" t="s">
        <v>1459</v>
      </c>
      <c r="C124" s="814" t="s">
        <v>1472</v>
      </c>
      <c r="D124" s="814" t="s">
        <v>827</v>
      </c>
      <c r="E124" s="814" t="s">
        <v>1473</v>
      </c>
      <c r="F124" s="831"/>
      <c r="G124" s="831"/>
      <c r="H124" s="819">
        <v>0</v>
      </c>
      <c r="I124" s="831">
        <v>1</v>
      </c>
      <c r="J124" s="831">
        <v>422.33</v>
      </c>
      <c r="K124" s="819">
        <v>1</v>
      </c>
      <c r="L124" s="831">
        <v>1</v>
      </c>
      <c r="M124" s="832">
        <v>422.33</v>
      </c>
    </row>
    <row r="125" spans="1:13" ht="14.45" customHeight="1" x14ac:dyDescent="0.2">
      <c r="A125" s="813" t="s">
        <v>1760</v>
      </c>
      <c r="B125" s="814" t="s">
        <v>1587</v>
      </c>
      <c r="C125" s="814" t="s">
        <v>1591</v>
      </c>
      <c r="D125" s="814" t="s">
        <v>1213</v>
      </c>
      <c r="E125" s="814" t="s">
        <v>1592</v>
      </c>
      <c r="F125" s="831"/>
      <c r="G125" s="831"/>
      <c r="H125" s="819">
        <v>0</v>
      </c>
      <c r="I125" s="831">
        <v>1</v>
      </c>
      <c r="J125" s="831">
        <v>154.36000000000001</v>
      </c>
      <c r="K125" s="819">
        <v>1</v>
      </c>
      <c r="L125" s="831">
        <v>1</v>
      </c>
      <c r="M125" s="832">
        <v>154.36000000000001</v>
      </c>
    </row>
    <row r="126" spans="1:13" ht="14.45" customHeight="1" x14ac:dyDescent="0.2">
      <c r="A126" s="813" t="s">
        <v>1760</v>
      </c>
      <c r="B126" s="814" t="s">
        <v>1674</v>
      </c>
      <c r="C126" s="814" t="s">
        <v>1676</v>
      </c>
      <c r="D126" s="814" t="s">
        <v>1012</v>
      </c>
      <c r="E126" s="814" t="s">
        <v>1016</v>
      </c>
      <c r="F126" s="831"/>
      <c r="G126" s="831"/>
      <c r="H126" s="819"/>
      <c r="I126" s="831">
        <v>1</v>
      </c>
      <c r="J126" s="831">
        <v>0</v>
      </c>
      <c r="K126" s="819"/>
      <c r="L126" s="831">
        <v>1</v>
      </c>
      <c r="M126" s="832">
        <v>0</v>
      </c>
    </row>
    <row r="127" spans="1:13" ht="14.45" customHeight="1" x14ac:dyDescent="0.2">
      <c r="A127" s="813" t="s">
        <v>1761</v>
      </c>
      <c r="B127" s="814" t="s">
        <v>1459</v>
      </c>
      <c r="C127" s="814" t="s">
        <v>1462</v>
      </c>
      <c r="D127" s="814" t="s">
        <v>833</v>
      </c>
      <c r="E127" s="814" t="s">
        <v>1463</v>
      </c>
      <c r="F127" s="831"/>
      <c r="G127" s="831"/>
      <c r="H127" s="819">
        <v>0</v>
      </c>
      <c r="I127" s="831">
        <v>3</v>
      </c>
      <c r="J127" s="831">
        <v>4156.8599999999997</v>
      </c>
      <c r="K127" s="819">
        <v>1</v>
      </c>
      <c r="L127" s="831">
        <v>3</v>
      </c>
      <c r="M127" s="832">
        <v>4156.8599999999997</v>
      </c>
    </row>
    <row r="128" spans="1:13" ht="14.45" customHeight="1" x14ac:dyDescent="0.2">
      <c r="A128" s="813" t="s">
        <v>1761</v>
      </c>
      <c r="B128" s="814" t="s">
        <v>1459</v>
      </c>
      <c r="C128" s="814" t="s">
        <v>1466</v>
      </c>
      <c r="D128" s="814" t="s">
        <v>827</v>
      </c>
      <c r="E128" s="814" t="s">
        <v>1467</v>
      </c>
      <c r="F128" s="831"/>
      <c r="G128" s="831"/>
      <c r="H128" s="819">
        <v>0</v>
      </c>
      <c r="I128" s="831">
        <v>1</v>
      </c>
      <c r="J128" s="831">
        <v>368.16</v>
      </c>
      <c r="K128" s="819">
        <v>1</v>
      </c>
      <c r="L128" s="831">
        <v>1</v>
      </c>
      <c r="M128" s="832">
        <v>368.16</v>
      </c>
    </row>
    <row r="129" spans="1:13" ht="14.45" customHeight="1" x14ac:dyDescent="0.2">
      <c r="A129" s="813" t="s">
        <v>1761</v>
      </c>
      <c r="B129" s="814" t="s">
        <v>1459</v>
      </c>
      <c r="C129" s="814" t="s">
        <v>1468</v>
      </c>
      <c r="D129" s="814" t="s">
        <v>827</v>
      </c>
      <c r="E129" s="814" t="s">
        <v>1469</v>
      </c>
      <c r="F129" s="831"/>
      <c r="G129" s="831"/>
      <c r="H129" s="819">
        <v>0</v>
      </c>
      <c r="I129" s="831">
        <v>13</v>
      </c>
      <c r="J129" s="831">
        <v>9160.93</v>
      </c>
      <c r="K129" s="819">
        <v>1</v>
      </c>
      <c r="L129" s="831">
        <v>13</v>
      </c>
      <c r="M129" s="832">
        <v>9160.93</v>
      </c>
    </row>
    <row r="130" spans="1:13" ht="14.45" customHeight="1" x14ac:dyDescent="0.2">
      <c r="A130" s="813" t="s">
        <v>1761</v>
      </c>
      <c r="B130" s="814" t="s">
        <v>1459</v>
      </c>
      <c r="C130" s="814" t="s">
        <v>1472</v>
      </c>
      <c r="D130" s="814" t="s">
        <v>827</v>
      </c>
      <c r="E130" s="814" t="s">
        <v>1473</v>
      </c>
      <c r="F130" s="831"/>
      <c r="G130" s="831"/>
      <c r="H130" s="819">
        <v>0</v>
      </c>
      <c r="I130" s="831">
        <v>11</v>
      </c>
      <c r="J130" s="831">
        <v>5262.67</v>
      </c>
      <c r="K130" s="819">
        <v>1</v>
      </c>
      <c r="L130" s="831">
        <v>11</v>
      </c>
      <c r="M130" s="832">
        <v>5262.67</v>
      </c>
    </row>
    <row r="131" spans="1:13" ht="14.45" customHeight="1" x14ac:dyDescent="0.2">
      <c r="A131" s="813" t="s">
        <v>1761</v>
      </c>
      <c r="B131" s="814" t="s">
        <v>1459</v>
      </c>
      <c r="C131" s="814" t="s">
        <v>1470</v>
      </c>
      <c r="D131" s="814" t="s">
        <v>827</v>
      </c>
      <c r="E131" s="814" t="s">
        <v>1471</v>
      </c>
      <c r="F131" s="831"/>
      <c r="G131" s="831"/>
      <c r="H131" s="819">
        <v>0</v>
      </c>
      <c r="I131" s="831">
        <v>3</v>
      </c>
      <c r="J131" s="831">
        <v>3464.04</v>
      </c>
      <c r="K131" s="819">
        <v>1</v>
      </c>
      <c r="L131" s="831">
        <v>3</v>
      </c>
      <c r="M131" s="832">
        <v>3464.04</v>
      </c>
    </row>
    <row r="132" spans="1:13" ht="14.45" customHeight="1" x14ac:dyDescent="0.2">
      <c r="A132" s="813" t="s">
        <v>1761</v>
      </c>
      <c r="B132" s="814" t="s">
        <v>1459</v>
      </c>
      <c r="C132" s="814" t="s">
        <v>1464</v>
      </c>
      <c r="D132" s="814" t="s">
        <v>827</v>
      </c>
      <c r="E132" s="814" t="s">
        <v>1465</v>
      </c>
      <c r="F132" s="831"/>
      <c r="G132" s="831"/>
      <c r="H132" s="819">
        <v>0</v>
      </c>
      <c r="I132" s="831">
        <v>2</v>
      </c>
      <c r="J132" s="831">
        <v>1847.48</v>
      </c>
      <c r="K132" s="819">
        <v>1</v>
      </c>
      <c r="L132" s="831">
        <v>2</v>
      </c>
      <c r="M132" s="832">
        <v>1847.48</v>
      </c>
    </row>
    <row r="133" spans="1:13" ht="14.45" customHeight="1" x14ac:dyDescent="0.2">
      <c r="A133" s="813" t="s">
        <v>1761</v>
      </c>
      <c r="B133" s="814" t="s">
        <v>1487</v>
      </c>
      <c r="C133" s="814" t="s">
        <v>1489</v>
      </c>
      <c r="D133" s="814" t="s">
        <v>1490</v>
      </c>
      <c r="E133" s="814" t="s">
        <v>1491</v>
      </c>
      <c r="F133" s="831"/>
      <c r="G133" s="831"/>
      <c r="H133" s="819">
        <v>0</v>
      </c>
      <c r="I133" s="831">
        <v>1</v>
      </c>
      <c r="J133" s="831">
        <v>85.02</v>
      </c>
      <c r="K133" s="819">
        <v>1</v>
      </c>
      <c r="L133" s="831">
        <v>1</v>
      </c>
      <c r="M133" s="832">
        <v>85.02</v>
      </c>
    </row>
    <row r="134" spans="1:13" ht="14.45" customHeight="1" x14ac:dyDescent="0.2">
      <c r="A134" s="813" t="s">
        <v>1761</v>
      </c>
      <c r="B134" s="814" t="s">
        <v>1497</v>
      </c>
      <c r="C134" s="814" t="s">
        <v>2719</v>
      </c>
      <c r="D134" s="814" t="s">
        <v>703</v>
      </c>
      <c r="E134" s="814" t="s">
        <v>2720</v>
      </c>
      <c r="F134" s="831"/>
      <c r="G134" s="831"/>
      <c r="H134" s="819">
        <v>0</v>
      </c>
      <c r="I134" s="831">
        <v>1</v>
      </c>
      <c r="J134" s="831">
        <v>10.65</v>
      </c>
      <c r="K134" s="819">
        <v>1</v>
      </c>
      <c r="L134" s="831">
        <v>1</v>
      </c>
      <c r="M134" s="832">
        <v>10.65</v>
      </c>
    </row>
    <row r="135" spans="1:13" ht="14.45" customHeight="1" x14ac:dyDescent="0.2">
      <c r="A135" s="813" t="s">
        <v>1761</v>
      </c>
      <c r="B135" s="814" t="s">
        <v>1503</v>
      </c>
      <c r="C135" s="814" t="s">
        <v>2423</v>
      </c>
      <c r="D135" s="814" t="s">
        <v>1505</v>
      </c>
      <c r="E135" s="814" t="s">
        <v>640</v>
      </c>
      <c r="F135" s="831"/>
      <c r="G135" s="831"/>
      <c r="H135" s="819">
        <v>0</v>
      </c>
      <c r="I135" s="831">
        <v>2</v>
      </c>
      <c r="J135" s="831">
        <v>234.06</v>
      </c>
      <c r="K135" s="819">
        <v>1</v>
      </c>
      <c r="L135" s="831">
        <v>2</v>
      </c>
      <c r="M135" s="832">
        <v>234.06</v>
      </c>
    </row>
    <row r="136" spans="1:13" ht="14.45" customHeight="1" x14ac:dyDescent="0.2">
      <c r="A136" s="813" t="s">
        <v>1761</v>
      </c>
      <c r="B136" s="814" t="s">
        <v>1518</v>
      </c>
      <c r="C136" s="814" t="s">
        <v>1520</v>
      </c>
      <c r="D136" s="814" t="s">
        <v>1045</v>
      </c>
      <c r="E136" s="814" t="s">
        <v>1521</v>
      </c>
      <c r="F136" s="831"/>
      <c r="G136" s="831"/>
      <c r="H136" s="819">
        <v>0</v>
      </c>
      <c r="I136" s="831">
        <v>1</v>
      </c>
      <c r="J136" s="831">
        <v>103.4</v>
      </c>
      <c r="K136" s="819">
        <v>1</v>
      </c>
      <c r="L136" s="831">
        <v>1</v>
      </c>
      <c r="M136" s="832">
        <v>103.4</v>
      </c>
    </row>
    <row r="137" spans="1:13" ht="14.45" customHeight="1" x14ac:dyDescent="0.2">
      <c r="A137" s="813" t="s">
        <v>1761</v>
      </c>
      <c r="B137" s="814" t="s">
        <v>1552</v>
      </c>
      <c r="C137" s="814" t="s">
        <v>1553</v>
      </c>
      <c r="D137" s="814" t="s">
        <v>819</v>
      </c>
      <c r="E137" s="814" t="s">
        <v>1554</v>
      </c>
      <c r="F137" s="831"/>
      <c r="G137" s="831"/>
      <c r="H137" s="819">
        <v>0</v>
      </c>
      <c r="I137" s="831">
        <v>3</v>
      </c>
      <c r="J137" s="831">
        <v>134.57999999999998</v>
      </c>
      <c r="K137" s="819">
        <v>1</v>
      </c>
      <c r="L137" s="831">
        <v>3</v>
      </c>
      <c r="M137" s="832">
        <v>134.57999999999998</v>
      </c>
    </row>
    <row r="138" spans="1:13" ht="14.45" customHeight="1" x14ac:dyDescent="0.2">
      <c r="A138" s="813" t="s">
        <v>1761</v>
      </c>
      <c r="B138" s="814" t="s">
        <v>1552</v>
      </c>
      <c r="C138" s="814" t="s">
        <v>2064</v>
      </c>
      <c r="D138" s="814" t="s">
        <v>2065</v>
      </c>
      <c r="E138" s="814" t="s">
        <v>2066</v>
      </c>
      <c r="F138" s="831">
        <v>1</v>
      </c>
      <c r="G138" s="831">
        <v>149.55000000000001</v>
      </c>
      <c r="H138" s="819">
        <v>1</v>
      </c>
      <c r="I138" s="831"/>
      <c r="J138" s="831"/>
      <c r="K138" s="819">
        <v>0</v>
      </c>
      <c r="L138" s="831">
        <v>1</v>
      </c>
      <c r="M138" s="832">
        <v>149.55000000000001</v>
      </c>
    </row>
    <row r="139" spans="1:13" ht="14.45" customHeight="1" x14ac:dyDescent="0.2">
      <c r="A139" s="813" t="s">
        <v>1761</v>
      </c>
      <c r="B139" s="814" t="s">
        <v>1552</v>
      </c>
      <c r="C139" s="814" t="s">
        <v>2067</v>
      </c>
      <c r="D139" s="814" t="s">
        <v>819</v>
      </c>
      <c r="E139" s="814" t="s">
        <v>2068</v>
      </c>
      <c r="F139" s="831"/>
      <c r="G139" s="831"/>
      <c r="H139" s="819">
        <v>0</v>
      </c>
      <c r="I139" s="831">
        <v>21</v>
      </c>
      <c r="J139" s="831">
        <v>2826.8100000000009</v>
      </c>
      <c r="K139" s="819">
        <v>1</v>
      </c>
      <c r="L139" s="831">
        <v>21</v>
      </c>
      <c r="M139" s="832">
        <v>2826.8100000000009</v>
      </c>
    </row>
    <row r="140" spans="1:13" ht="14.45" customHeight="1" x14ac:dyDescent="0.2">
      <c r="A140" s="813" t="s">
        <v>1761</v>
      </c>
      <c r="B140" s="814" t="s">
        <v>1552</v>
      </c>
      <c r="C140" s="814" t="s">
        <v>2747</v>
      </c>
      <c r="D140" s="814" t="s">
        <v>2748</v>
      </c>
      <c r="E140" s="814" t="s">
        <v>2068</v>
      </c>
      <c r="F140" s="831">
        <v>1</v>
      </c>
      <c r="G140" s="831">
        <v>300.31</v>
      </c>
      <c r="H140" s="819">
        <v>1</v>
      </c>
      <c r="I140" s="831"/>
      <c r="J140" s="831"/>
      <c r="K140" s="819">
        <v>0</v>
      </c>
      <c r="L140" s="831">
        <v>1</v>
      </c>
      <c r="M140" s="832">
        <v>300.31</v>
      </c>
    </row>
    <row r="141" spans="1:13" ht="14.45" customHeight="1" x14ac:dyDescent="0.2">
      <c r="A141" s="813" t="s">
        <v>1761</v>
      </c>
      <c r="B141" s="814" t="s">
        <v>4077</v>
      </c>
      <c r="C141" s="814" t="s">
        <v>2734</v>
      </c>
      <c r="D141" s="814" t="s">
        <v>2735</v>
      </c>
      <c r="E141" s="814" t="s">
        <v>2736</v>
      </c>
      <c r="F141" s="831">
        <v>3</v>
      </c>
      <c r="G141" s="831">
        <v>134.57999999999998</v>
      </c>
      <c r="H141" s="819">
        <v>1</v>
      </c>
      <c r="I141" s="831"/>
      <c r="J141" s="831"/>
      <c r="K141" s="819">
        <v>0</v>
      </c>
      <c r="L141" s="831">
        <v>3</v>
      </c>
      <c r="M141" s="832">
        <v>134.57999999999998</v>
      </c>
    </row>
    <row r="142" spans="1:13" ht="14.45" customHeight="1" x14ac:dyDescent="0.2">
      <c r="A142" s="813" t="s">
        <v>1761</v>
      </c>
      <c r="B142" s="814" t="s">
        <v>4077</v>
      </c>
      <c r="C142" s="814" t="s">
        <v>2737</v>
      </c>
      <c r="D142" s="814" t="s">
        <v>1837</v>
      </c>
      <c r="E142" s="814" t="s">
        <v>2736</v>
      </c>
      <c r="F142" s="831"/>
      <c r="G142" s="831"/>
      <c r="H142" s="819">
        <v>0</v>
      </c>
      <c r="I142" s="831">
        <v>2</v>
      </c>
      <c r="J142" s="831">
        <v>89.72</v>
      </c>
      <c r="K142" s="819">
        <v>1</v>
      </c>
      <c r="L142" s="831">
        <v>2</v>
      </c>
      <c r="M142" s="832">
        <v>89.72</v>
      </c>
    </row>
    <row r="143" spans="1:13" ht="14.45" customHeight="1" x14ac:dyDescent="0.2">
      <c r="A143" s="813" t="s">
        <v>1761</v>
      </c>
      <c r="B143" s="814" t="s">
        <v>4077</v>
      </c>
      <c r="C143" s="814" t="s">
        <v>1836</v>
      </c>
      <c r="D143" s="814" t="s">
        <v>1837</v>
      </c>
      <c r="E143" s="814" t="s">
        <v>1838</v>
      </c>
      <c r="F143" s="831"/>
      <c r="G143" s="831"/>
      <c r="H143" s="819">
        <v>0</v>
      </c>
      <c r="I143" s="831">
        <v>5</v>
      </c>
      <c r="J143" s="831">
        <v>673.05000000000007</v>
      </c>
      <c r="K143" s="819">
        <v>1</v>
      </c>
      <c r="L143" s="831">
        <v>5</v>
      </c>
      <c r="M143" s="832">
        <v>673.05000000000007</v>
      </c>
    </row>
    <row r="144" spans="1:13" ht="14.45" customHeight="1" x14ac:dyDescent="0.2">
      <c r="A144" s="813" t="s">
        <v>1761</v>
      </c>
      <c r="B144" s="814" t="s">
        <v>4077</v>
      </c>
      <c r="C144" s="814" t="s">
        <v>2738</v>
      </c>
      <c r="D144" s="814" t="s">
        <v>2739</v>
      </c>
      <c r="E144" s="814" t="s">
        <v>1838</v>
      </c>
      <c r="F144" s="831">
        <v>1</v>
      </c>
      <c r="G144" s="831">
        <v>134.61000000000001</v>
      </c>
      <c r="H144" s="819">
        <v>1</v>
      </c>
      <c r="I144" s="831"/>
      <c r="J144" s="831"/>
      <c r="K144" s="819">
        <v>0</v>
      </c>
      <c r="L144" s="831">
        <v>1</v>
      </c>
      <c r="M144" s="832">
        <v>134.61000000000001</v>
      </c>
    </row>
    <row r="145" spans="1:13" ht="14.45" customHeight="1" x14ac:dyDescent="0.2">
      <c r="A145" s="813" t="s">
        <v>1761</v>
      </c>
      <c r="B145" s="814" t="s">
        <v>4078</v>
      </c>
      <c r="C145" s="814" t="s">
        <v>1808</v>
      </c>
      <c r="D145" s="814" t="s">
        <v>1809</v>
      </c>
      <c r="E145" s="814" t="s">
        <v>1810</v>
      </c>
      <c r="F145" s="831"/>
      <c r="G145" s="831"/>
      <c r="H145" s="819">
        <v>0</v>
      </c>
      <c r="I145" s="831">
        <v>17</v>
      </c>
      <c r="J145" s="831">
        <v>11218.300000000001</v>
      </c>
      <c r="K145" s="819">
        <v>1</v>
      </c>
      <c r="L145" s="831">
        <v>17</v>
      </c>
      <c r="M145" s="832">
        <v>11218.300000000001</v>
      </c>
    </row>
    <row r="146" spans="1:13" ht="14.45" customHeight="1" x14ac:dyDescent="0.2">
      <c r="A146" s="813" t="s">
        <v>1761</v>
      </c>
      <c r="B146" s="814" t="s">
        <v>4078</v>
      </c>
      <c r="C146" s="814" t="s">
        <v>2074</v>
      </c>
      <c r="D146" s="814" t="s">
        <v>2073</v>
      </c>
      <c r="E146" s="814" t="s">
        <v>1810</v>
      </c>
      <c r="F146" s="831">
        <v>2</v>
      </c>
      <c r="G146" s="831">
        <v>1319.8</v>
      </c>
      <c r="H146" s="819">
        <v>1</v>
      </c>
      <c r="I146" s="831"/>
      <c r="J146" s="831"/>
      <c r="K146" s="819">
        <v>0</v>
      </c>
      <c r="L146" s="831">
        <v>2</v>
      </c>
      <c r="M146" s="832">
        <v>1319.8</v>
      </c>
    </row>
    <row r="147" spans="1:13" ht="14.45" customHeight="1" x14ac:dyDescent="0.2">
      <c r="A147" s="813" t="s">
        <v>1761</v>
      </c>
      <c r="B147" s="814" t="s">
        <v>1564</v>
      </c>
      <c r="C147" s="814" t="s">
        <v>1568</v>
      </c>
      <c r="D147" s="814" t="s">
        <v>1566</v>
      </c>
      <c r="E147" s="814" t="s">
        <v>1569</v>
      </c>
      <c r="F147" s="831"/>
      <c r="G147" s="831"/>
      <c r="H147" s="819">
        <v>0</v>
      </c>
      <c r="I147" s="831">
        <v>1</v>
      </c>
      <c r="J147" s="831">
        <v>87.67</v>
      </c>
      <c r="K147" s="819">
        <v>1</v>
      </c>
      <c r="L147" s="831">
        <v>1</v>
      </c>
      <c r="M147" s="832">
        <v>87.67</v>
      </c>
    </row>
    <row r="148" spans="1:13" ht="14.45" customHeight="1" x14ac:dyDescent="0.2">
      <c r="A148" s="813" t="s">
        <v>1761</v>
      </c>
      <c r="B148" s="814" t="s">
        <v>1570</v>
      </c>
      <c r="C148" s="814" t="s">
        <v>2601</v>
      </c>
      <c r="D148" s="814" t="s">
        <v>1577</v>
      </c>
      <c r="E148" s="814" t="s">
        <v>2602</v>
      </c>
      <c r="F148" s="831"/>
      <c r="G148" s="831"/>
      <c r="H148" s="819">
        <v>0</v>
      </c>
      <c r="I148" s="831">
        <v>1</v>
      </c>
      <c r="J148" s="831">
        <v>84.18</v>
      </c>
      <c r="K148" s="819">
        <v>1</v>
      </c>
      <c r="L148" s="831">
        <v>1</v>
      </c>
      <c r="M148" s="832">
        <v>84.18</v>
      </c>
    </row>
    <row r="149" spans="1:13" ht="14.45" customHeight="1" x14ac:dyDescent="0.2">
      <c r="A149" s="813" t="s">
        <v>1761</v>
      </c>
      <c r="B149" s="814" t="s">
        <v>1587</v>
      </c>
      <c r="C149" s="814" t="s">
        <v>1591</v>
      </c>
      <c r="D149" s="814" t="s">
        <v>1213</v>
      </c>
      <c r="E149" s="814" t="s">
        <v>1592</v>
      </c>
      <c r="F149" s="831"/>
      <c r="G149" s="831"/>
      <c r="H149" s="819">
        <v>0</v>
      </c>
      <c r="I149" s="831">
        <v>17</v>
      </c>
      <c r="J149" s="831">
        <v>2624.1200000000003</v>
      </c>
      <c r="K149" s="819">
        <v>1</v>
      </c>
      <c r="L149" s="831">
        <v>17</v>
      </c>
      <c r="M149" s="832">
        <v>2624.1200000000003</v>
      </c>
    </row>
    <row r="150" spans="1:13" ht="14.45" customHeight="1" x14ac:dyDescent="0.2">
      <c r="A150" s="813" t="s">
        <v>1761</v>
      </c>
      <c r="B150" s="814" t="s">
        <v>1600</v>
      </c>
      <c r="C150" s="814" t="s">
        <v>1601</v>
      </c>
      <c r="D150" s="814" t="s">
        <v>1602</v>
      </c>
      <c r="E150" s="814" t="s">
        <v>1603</v>
      </c>
      <c r="F150" s="831"/>
      <c r="G150" s="831"/>
      <c r="H150" s="819">
        <v>0</v>
      </c>
      <c r="I150" s="831">
        <v>15</v>
      </c>
      <c r="J150" s="831">
        <v>2526.15</v>
      </c>
      <c r="K150" s="819">
        <v>1</v>
      </c>
      <c r="L150" s="831">
        <v>15</v>
      </c>
      <c r="M150" s="832">
        <v>2526.15</v>
      </c>
    </row>
    <row r="151" spans="1:13" ht="14.45" customHeight="1" x14ac:dyDescent="0.2">
      <c r="A151" s="813" t="s">
        <v>1761</v>
      </c>
      <c r="B151" s="814" t="s">
        <v>1646</v>
      </c>
      <c r="C151" s="814" t="s">
        <v>1650</v>
      </c>
      <c r="D151" s="814" t="s">
        <v>1651</v>
      </c>
      <c r="E151" s="814" t="s">
        <v>1652</v>
      </c>
      <c r="F151" s="831"/>
      <c r="G151" s="831"/>
      <c r="H151" s="819">
        <v>0</v>
      </c>
      <c r="I151" s="831">
        <v>1</v>
      </c>
      <c r="J151" s="831">
        <v>1392.47</v>
      </c>
      <c r="K151" s="819">
        <v>1</v>
      </c>
      <c r="L151" s="831">
        <v>1</v>
      </c>
      <c r="M151" s="832">
        <v>1392.47</v>
      </c>
    </row>
    <row r="152" spans="1:13" ht="14.45" customHeight="1" x14ac:dyDescent="0.2">
      <c r="A152" s="813" t="s">
        <v>1761</v>
      </c>
      <c r="B152" s="814" t="s">
        <v>1646</v>
      </c>
      <c r="C152" s="814" t="s">
        <v>2698</v>
      </c>
      <c r="D152" s="814" t="s">
        <v>2699</v>
      </c>
      <c r="E152" s="814" t="s">
        <v>1946</v>
      </c>
      <c r="F152" s="831">
        <v>1</v>
      </c>
      <c r="G152" s="831">
        <v>1392.47</v>
      </c>
      <c r="H152" s="819">
        <v>1</v>
      </c>
      <c r="I152" s="831"/>
      <c r="J152" s="831"/>
      <c r="K152" s="819">
        <v>0</v>
      </c>
      <c r="L152" s="831">
        <v>1</v>
      </c>
      <c r="M152" s="832">
        <v>1392.47</v>
      </c>
    </row>
    <row r="153" spans="1:13" ht="14.45" customHeight="1" x14ac:dyDescent="0.2">
      <c r="A153" s="813" t="s">
        <v>1761</v>
      </c>
      <c r="B153" s="814" t="s">
        <v>4081</v>
      </c>
      <c r="C153" s="814" t="s">
        <v>2062</v>
      </c>
      <c r="D153" s="814" t="s">
        <v>2060</v>
      </c>
      <c r="E153" s="814" t="s">
        <v>709</v>
      </c>
      <c r="F153" s="831"/>
      <c r="G153" s="831"/>
      <c r="H153" s="819">
        <v>0</v>
      </c>
      <c r="I153" s="831">
        <v>1</v>
      </c>
      <c r="J153" s="831">
        <v>502.31</v>
      </c>
      <c r="K153" s="819">
        <v>1</v>
      </c>
      <c r="L153" s="831">
        <v>1</v>
      </c>
      <c r="M153" s="832">
        <v>502.31</v>
      </c>
    </row>
    <row r="154" spans="1:13" ht="14.45" customHeight="1" x14ac:dyDescent="0.2">
      <c r="A154" s="813" t="s">
        <v>1761</v>
      </c>
      <c r="B154" s="814" t="s">
        <v>4082</v>
      </c>
      <c r="C154" s="814" t="s">
        <v>1878</v>
      </c>
      <c r="D154" s="814" t="s">
        <v>1879</v>
      </c>
      <c r="E154" s="814" t="s">
        <v>1880</v>
      </c>
      <c r="F154" s="831"/>
      <c r="G154" s="831"/>
      <c r="H154" s="819">
        <v>0</v>
      </c>
      <c r="I154" s="831">
        <v>3</v>
      </c>
      <c r="J154" s="831">
        <v>3273.2699999999995</v>
      </c>
      <c r="K154" s="819">
        <v>1</v>
      </c>
      <c r="L154" s="831">
        <v>3</v>
      </c>
      <c r="M154" s="832">
        <v>3273.2699999999995</v>
      </c>
    </row>
    <row r="155" spans="1:13" ht="14.45" customHeight="1" x14ac:dyDescent="0.2">
      <c r="A155" s="813" t="s">
        <v>1761</v>
      </c>
      <c r="B155" s="814" t="s">
        <v>1664</v>
      </c>
      <c r="C155" s="814" t="s">
        <v>1665</v>
      </c>
      <c r="D155" s="814" t="s">
        <v>656</v>
      </c>
      <c r="E155" s="814" t="s">
        <v>657</v>
      </c>
      <c r="F155" s="831"/>
      <c r="G155" s="831"/>
      <c r="H155" s="819">
        <v>0</v>
      </c>
      <c r="I155" s="831">
        <v>1</v>
      </c>
      <c r="J155" s="831">
        <v>72.55</v>
      </c>
      <c r="K155" s="819">
        <v>1</v>
      </c>
      <c r="L155" s="831">
        <v>1</v>
      </c>
      <c r="M155" s="832">
        <v>72.55</v>
      </c>
    </row>
    <row r="156" spans="1:13" ht="14.45" customHeight="1" x14ac:dyDescent="0.2">
      <c r="A156" s="813" t="s">
        <v>1761</v>
      </c>
      <c r="B156" s="814" t="s">
        <v>1674</v>
      </c>
      <c r="C156" s="814" t="s">
        <v>1676</v>
      </c>
      <c r="D156" s="814" t="s">
        <v>1012</v>
      </c>
      <c r="E156" s="814" t="s">
        <v>1016</v>
      </c>
      <c r="F156" s="831"/>
      <c r="G156" s="831"/>
      <c r="H156" s="819"/>
      <c r="I156" s="831">
        <v>6</v>
      </c>
      <c r="J156" s="831">
        <v>0</v>
      </c>
      <c r="K156" s="819"/>
      <c r="L156" s="831">
        <v>6</v>
      </c>
      <c r="M156" s="832">
        <v>0</v>
      </c>
    </row>
    <row r="157" spans="1:13" ht="14.45" customHeight="1" x14ac:dyDescent="0.2">
      <c r="A157" s="813" t="s">
        <v>1761</v>
      </c>
      <c r="B157" s="814" t="s">
        <v>1689</v>
      </c>
      <c r="C157" s="814" t="s">
        <v>2579</v>
      </c>
      <c r="D157" s="814" t="s">
        <v>1164</v>
      </c>
      <c r="E157" s="814" t="s">
        <v>2580</v>
      </c>
      <c r="F157" s="831"/>
      <c r="G157" s="831"/>
      <c r="H157" s="819"/>
      <c r="I157" s="831">
        <v>1</v>
      </c>
      <c r="J157" s="831">
        <v>0</v>
      </c>
      <c r="K157" s="819"/>
      <c r="L157" s="831">
        <v>1</v>
      </c>
      <c r="M157" s="832">
        <v>0</v>
      </c>
    </row>
    <row r="158" spans="1:13" ht="14.45" customHeight="1" x14ac:dyDescent="0.2">
      <c r="A158" s="813" t="s">
        <v>1761</v>
      </c>
      <c r="B158" s="814" t="s">
        <v>4085</v>
      </c>
      <c r="C158" s="814" t="s">
        <v>2680</v>
      </c>
      <c r="D158" s="814" t="s">
        <v>2681</v>
      </c>
      <c r="E158" s="814" t="s">
        <v>2682</v>
      </c>
      <c r="F158" s="831">
        <v>1</v>
      </c>
      <c r="G158" s="831">
        <v>176.32</v>
      </c>
      <c r="H158" s="819">
        <v>1</v>
      </c>
      <c r="I158" s="831"/>
      <c r="J158" s="831"/>
      <c r="K158" s="819">
        <v>0</v>
      </c>
      <c r="L158" s="831">
        <v>1</v>
      </c>
      <c r="M158" s="832">
        <v>176.32</v>
      </c>
    </row>
    <row r="159" spans="1:13" ht="14.45" customHeight="1" x14ac:dyDescent="0.2">
      <c r="A159" s="813" t="s">
        <v>1762</v>
      </c>
      <c r="B159" s="814" t="s">
        <v>1459</v>
      </c>
      <c r="C159" s="814" t="s">
        <v>1462</v>
      </c>
      <c r="D159" s="814" t="s">
        <v>833</v>
      </c>
      <c r="E159" s="814" t="s">
        <v>1463</v>
      </c>
      <c r="F159" s="831"/>
      <c r="G159" s="831"/>
      <c r="H159" s="819">
        <v>0</v>
      </c>
      <c r="I159" s="831">
        <v>1</v>
      </c>
      <c r="J159" s="831">
        <v>1385.62</v>
      </c>
      <c r="K159" s="819">
        <v>1</v>
      </c>
      <c r="L159" s="831">
        <v>1</v>
      </c>
      <c r="M159" s="832">
        <v>1385.62</v>
      </c>
    </row>
    <row r="160" spans="1:13" ht="14.45" customHeight="1" x14ac:dyDescent="0.2">
      <c r="A160" s="813" t="s">
        <v>1762</v>
      </c>
      <c r="B160" s="814" t="s">
        <v>1459</v>
      </c>
      <c r="C160" s="814" t="s">
        <v>2509</v>
      </c>
      <c r="D160" s="814" t="s">
        <v>833</v>
      </c>
      <c r="E160" s="814" t="s">
        <v>2510</v>
      </c>
      <c r="F160" s="831"/>
      <c r="G160" s="831"/>
      <c r="H160" s="819">
        <v>0</v>
      </c>
      <c r="I160" s="831">
        <v>2</v>
      </c>
      <c r="J160" s="831">
        <v>4618.72</v>
      </c>
      <c r="K160" s="819">
        <v>1</v>
      </c>
      <c r="L160" s="831">
        <v>2</v>
      </c>
      <c r="M160" s="832">
        <v>4618.72</v>
      </c>
    </row>
    <row r="161" spans="1:13" ht="14.45" customHeight="1" x14ac:dyDescent="0.2">
      <c r="A161" s="813" t="s">
        <v>1762</v>
      </c>
      <c r="B161" s="814" t="s">
        <v>1459</v>
      </c>
      <c r="C161" s="814" t="s">
        <v>1466</v>
      </c>
      <c r="D161" s="814" t="s">
        <v>827</v>
      </c>
      <c r="E161" s="814" t="s">
        <v>1467</v>
      </c>
      <c r="F161" s="831"/>
      <c r="G161" s="831"/>
      <c r="H161" s="819">
        <v>0</v>
      </c>
      <c r="I161" s="831">
        <v>1</v>
      </c>
      <c r="J161" s="831">
        <v>316.75</v>
      </c>
      <c r="K161" s="819">
        <v>1</v>
      </c>
      <c r="L161" s="831">
        <v>1</v>
      </c>
      <c r="M161" s="832">
        <v>316.75</v>
      </c>
    </row>
    <row r="162" spans="1:13" ht="14.45" customHeight="1" x14ac:dyDescent="0.2">
      <c r="A162" s="813" t="s">
        <v>1762</v>
      </c>
      <c r="B162" s="814" t="s">
        <v>1459</v>
      </c>
      <c r="C162" s="814" t="s">
        <v>1468</v>
      </c>
      <c r="D162" s="814" t="s">
        <v>827</v>
      </c>
      <c r="E162" s="814" t="s">
        <v>1469</v>
      </c>
      <c r="F162" s="831"/>
      <c r="G162" s="831"/>
      <c r="H162" s="819">
        <v>0</v>
      </c>
      <c r="I162" s="831">
        <v>10</v>
      </c>
      <c r="J162" s="831">
        <v>6643.420000000001</v>
      </c>
      <c r="K162" s="819">
        <v>1</v>
      </c>
      <c r="L162" s="831">
        <v>10</v>
      </c>
      <c r="M162" s="832">
        <v>6643.420000000001</v>
      </c>
    </row>
    <row r="163" spans="1:13" ht="14.45" customHeight="1" x14ac:dyDescent="0.2">
      <c r="A163" s="813" t="s">
        <v>1762</v>
      </c>
      <c r="B163" s="814" t="s">
        <v>1459</v>
      </c>
      <c r="C163" s="814" t="s">
        <v>1472</v>
      </c>
      <c r="D163" s="814" t="s">
        <v>827</v>
      </c>
      <c r="E163" s="814" t="s">
        <v>1473</v>
      </c>
      <c r="F163" s="831"/>
      <c r="G163" s="831"/>
      <c r="H163" s="819">
        <v>0</v>
      </c>
      <c r="I163" s="831">
        <v>9</v>
      </c>
      <c r="J163" s="831">
        <v>3869.5299999999997</v>
      </c>
      <c r="K163" s="819">
        <v>1</v>
      </c>
      <c r="L163" s="831">
        <v>9</v>
      </c>
      <c r="M163" s="832">
        <v>3869.5299999999997</v>
      </c>
    </row>
    <row r="164" spans="1:13" ht="14.45" customHeight="1" x14ac:dyDescent="0.2">
      <c r="A164" s="813" t="s">
        <v>1762</v>
      </c>
      <c r="B164" s="814" t="s">
        <v>1459</v>
      </c>
      <c r="C164" s="814" t="s">
        <v>1971</v>
      </c>
      <c r="D164" s="814" t="s">
        <v>833</v>
      </c>
      <c r="E164" s="814" t="s">
        <v>1972</v>
      </c>
      <c r="F164" s="831"/>
      <c r="G164" s="831"/>
      <c r="H164" s="819">
        <v>0</v>
      </c>
      <c r="I164" s="831">
        <v>4</v>
      </c>
      <c r="J164" s="831">
        <v>7389.96</v>
      </c>
      <c r="K164" s="819">
        <v>1</v>
      </c>
      <c r="L164" s="831">
        <v>4</v>
      </c>
      <c r="M164" s="832">
        <v>7389.96</v>
      </c>
    </row>
    <row r="165" spans="1:13" ht="14.45" customHeight="1" x14ac:dyDescent="0.2">
      <c r="A165" s="813" t="s">
        <v>1762</v>
      </c>
      <c r="B165" s="814" t="s">
        <v>1459</v>
      </c>
      <c r="C165" s="814" t="s">
        <v>1464</v>
      </c>
      <c r="D165" s="814" t="s">
        <v>827</v>
      </c>
      <c r="E165" s="814" t="s">
        <v>1465</v>
      </c>
      <c r="F165" s="831"/>
      <c r="G165" s="831"/>
      <c r="H165" s="819">
        <v>0</v>
      </c>
      <c r="I165" s="831">
        <v>1</v>
      </c>
      <c r="J165" s="831">
        <v>923.75</v>
      </c>
      <c r="K165" s="819">
        <v>1</v>
      </c>
      <c r="L165" s="831">
        <v>1</v>
      </c>
      <c r="M165" s="832">
        <v>923.75</v>
      </c>
    </row>
    <row r="166" spans="1:13" ht="14.45" customHeight="1" x14ac:dyDescent="0.2">
      <c r="A166" s="813" t="s">
        <v>1762</v>
      </c>
      <c r="B166" s="814" t="s">
        <v>4075</v>
      </c>
      <c r="C166" s="814" t="s">
        <v>2290</v>
      </c>
      <c r="D166" s="814" t="s">
        <v>1925</v>
      </c>
      <c r="E166" s="814" t="s">
        <v>2291</v>
      </c>
      <c r="F166" s="831"/>
      <c r="G166" s="831"/>
      <c r="H166" s="819">
        <v>0</v>
      </c>
      <c r="I166" s="831">
        <v>1</v>
      </c>
      <c r="J166" s="831">
        <v>134.61000000000001</v>
      </c>
      <c r="K166" s="819">
        <v>1</v>
      </c>
      <c r="L166" s="831">
        <v>1</v>
      </c>
      <c r="M166" s="832">
        <v>134.61000000000001</v>
      </c>
    </row>
    <row r="167" spans="1:13" ht="14.45" customHeight="1" x14ac:dyDescent="0.2">
      <c r="A167" s="813" t="s">
        <v>1762</v>
      </c>
      <c r="B167" s="814" t="s">
        <v>1497</v>
      </c>
      <c r="C167" s="814" t="s">
        <v>3828</v>
      </c>
      <c r="D167" s="814" t="s">
        <v>703</v>
      </c>
      <c r="E167" s="814" t="s">
        <v>2389</v>
      </c>
      <c r="F167" s="831"/>
      <c r="G167" s="831"/>
      <c r="H167" s="819">
        <v>0</v>
      </c>
      <c r="I167" s="831">
        <v>1</v>
      </c>
      <c r="J167" s="831">
        <v>17.559999999999999</v>
      </c>
      <c r="K167" s="819">
        <v>1</v>
      </c>
      <c r="L167" s="831">
        <v>1</v>
      </c>
      <c r="M167" s="832">
        <v>17.559999999999999</v>
      </c>
    </row>
    <row r="168" spans="1:13" ht="14.45" customHeight="1" x14ac:dyDescent="0.2">
      <c r="A168" s="813" t="s">
        <v>1762</v>
      </c>
      <c r="B168" s="814" t="s">
        <v>4076</v>
      </c>
      <c r="C168" s="814" t="s">
        <v>3833</v>
      </c>
      <c r="D168" s="814" t="s">
        <v>3482</v>
      </c>
      <c r="E168" s="814" t="s">
        <v>3453</v>
      </c>
      <c r="F168" s="831">
        <v>2</v>
      </c>
      <c r="G168" s="831">
        <v>2072</v>
      </c>
      <c r="H168" s="819">
        <v>1</v>
      </c>
      <c r="I168" s="831"/>
      <c r="J168" s="831"/>
      <c r="K168" s="819">
        <v>0</v>
      </c>
      <c r="L168" s="831">
        <v>2</v>
      </c>
      <c r="M168" s="832">
        <v>2072</v>
      </c>
    </row>
    <row r="169" spans="1:13" ht="14.45" customHeight="1" x14ac:dyDescent="0.2">
      <c r="A169" s="813" t="s">
        <v>1762</v>
      </c>
      <c r="B169" s="814" t="s">
        <v>4076</v>
      </c>
      <c r="C169" s="814" t="s">
        <v>3834</v>
      </c>
      <c r="D169" s="814" t="s">
        <v>3482</v>
      </c>
      <c r="E169" s="814" t="s">
        <v>2496</v>
      </c>
      <c r="F169" s="831">
        <v>1</v>
      </c>
      <c r="G169" s="831">
        <v>1388.93</v>
      </c>
      <c r="H169" s="819">
        <v>1</v>
      </c>
      <c r="I169" s="831"/>
      <c r="J169" s="831"/>
      <c r="K169" s="819">
        <v>0</v>
      </c>
      <c r="L169" s="831">
        <v>1</v>
      </c>
      <c r="M169" s="832">
        <v>1388.93</v>
      </c>
    </row>
    <row r="170" spans="1:13" ht="14.45" customHeight="1" x14ac:dyDescent="0.2">
      <c r="A170" s="813" t="s">
        <v>1762</v>
      </c>
      <c r="B170" s="814" t="s">
        <v>4086</v>
      </c>
      <c r="C170" s="814" t="s">
        <v>3831</v>
      </c>
      <c r="D170" s="814" t="s">
        <v>3832</v>
      </c>
      <c r="E170" s="814" t="s">
        <v>2950</v>
      </c>
      <c r="F170" s="831">
        <v>4</v>
      </c>
      <c r="G170" s="831">
        <v>0</v>
      </c>
      <c r="H170" s="819"/>
      <c r="I170" s="831"/>
      <c r="J170" s="831"/>
      <c r="K170" s="819"/>
      <c r="L170" s="831">
        <v>4</v>
      </c>
      <c r="M170" s="832">
        <v>0</v>
      </c>
    </row>
    <row r="171" spans="1:13" ht="14.45" customHeight="1" x14ac:dyDescent="0.2">
      <c r="A171" s="813" t="s">
        <v>1762</v>
      </c>
      <c r="B171" s="814" t="s">
        <v>1552</v>
      </c>
      <c r="C171" s="814" t="s">
        <v>1553</v>
      </c>
      <c r="D171" s="814" t="s">
        <v>819</v>
      </c>
      <c r="E171" s="814" t="s">
        <v>1554</v>
      </c>
      <c r="F171" s="831"/>
      <c r="G171" s="831"/>
      <c r="H171" s="819">
        <v>0</v>
      </c>
      <c r="I171" s="831">
        <v>4</v>
      </c>
      <c r="J171" s="831">
        <v>179.44</v>
      </c>
      <c r="K171" s="819">
        <v>1</v>
      </c>
      <c r="L171" s="831">
        <v>4</v>
      </c>
      <c r="M171" s="832">
        <v>179.44</v>
      </c>
    </row>
    <row r="172" spans="1:13" ht="14.45" customHeight="1" x14ac:dyDescent="0.2">
      <c r="A172" s="813" t="s">
        <v>1762</v>
      </c>
      <c r="B172" s="814" t="s">
        <v>1552</v>
      </c>
      <c r="C172" s="814" t="s">
        <v>2064</v>
      </c>
      <c r="D172" s="814" t="s">
        <v>2065</v>
      </c>
      <c r="E172" s="814" t="s">
        <v>2066</v>
      </c>
      <c r="F172" s="831">
        <v>5</v>
      </c>
      <c r="G172" s="831">
        <v>747.75</v>
      </c>
      <c r="H172" s="819">
        <v>1</v>
      </c>
      <c r="I172" s="831"/>
      <c r="J172" s="831"/>
      <c r="K172" s="819">
        <v>0</v>
      </c>
      <c r="L172" s="831">
        <v>5</v>
      </c>
      <c r="M172" s="832">
        <v>747.75</v>
      </c>
    </row>
    <row r="173" spans="1:13" ht="14.45" customHeight="1" x14ac:dyDescent="0.2">
      <c r="A173" s="813" t="s">
        <v>1762</v>
      </c>
      <c r="B173" s="814" t="s">
        <v>1552</v>
      </c>
      <c r="C173" s="814" t="s">
        <v>2067</v>
      </c>
      <c r="D173" s="814" t="s">
        <v>819</v>
      </c>
      <c r="E173" s="814" t="s">
        <v>2068</v>
      </c>
      <c r="F173" s="831"/>
      <c r="G173" s="831"/>
      <c r="H173" s="819">
        <v>0</v>
      </c>
      <c r="I173" s="831">
        <v>9</v>
      </c>
      <c r="J173" s="831">
        <v>1211.4900000000002</v>
      </c>
      <c r="K173" s="819">
        <v>1</v>
      </c>
      <c r="L173" s="831">
        <v>9</v>
      </c>
      <c r="M173" s="832">
        <v>1211.4900000000002</v>
      </c>
    </row>
    <row r="174" spans="1:13" ht="14.45" customHeight="1" x14ac:dyDescent="0.2">
      <c r="A174" s="813" t="s">
        <v>1762</v>
      </c>
      <c r="B174" s="814" t="s">
        <v>1552</v>
      </c>
      <c r="C174" s="814" t="s">
        <v>2369</v>
      </c>
      <c r="D174" s="814" t="s">
        <v>2370</v>
      </c>
      <c r="E174" s="814" t="s">
        <v>2371</v>
      </c>
      <c r="F174" s="831">
        <v>1</v>
      </c>
      <c r="G174" s="831">
        <v>149.55000000000001</v>
      </c>
      <c r="H174" s="819">
        <v>1</v>
      </c>
      <c r="I174" s="831"/>
      <c r="J174" s="831"/>
      <c r="K174" s="819">
        <v>0</v>
      </c>
      <c r="L174" s="831">
        <v>1</v>
      </c>
      <c r="M174" s="832">
        <v>149.55000000000001</v>
      </c>
    </row>
    <row r="175" spans="1:13" ht="14.45" customHeight="1" x14ac:dyDescent="0.2">
      <c r="A175" s="813" t="s">
        <v>1762</v>
      </c>
      <c r="B175" s="814" t="s">
        <v>4077</v>
      </c>
      <c r="C175" s="814" t="s">
        <v>2737</v>
      </c>
      <c r="D175" s="814" t="s">
        <v>1837</v>
      </c>
      <c r="E175" s="814" t="s">
        <v>2736</v>
      </c>
      <c r="F175" s="831"/>
      <c r="G175" s="831"/>
      <c r="H175" s="819">
        <v>0</v>
      </c>
      <c r="I175" s="831">
        <v>4</v>
      </c>
      <c r="J175" s="831">
        <v>179.44</v>
      </c>
      <c r="K175" s="819">
        <v>1</v>
      </c>
      <c r="L175" s="831">
        <v>4</v>
      </c>
      <c r="M175" s="832">
        <v>179.44</v>
      </c>
    </row>
    <row r="176" spans="1:13" ht="14.45" customHeight="1" x14ac:dyDescent="0.2">
      <c r="A176" s="813" t="s">
        <v>1762</v>
      </c>
      <c r="B176" s="814" t="s">
        <v>4077</v>
      </c>
      <c r="C176" s="814" t="s">
        <v>1836</v>
      </c>
      <c r="D176" s="814" t="s">
        <v>1837</v>
      </c>
      <c r="E176" s="814" t="s">
        <v>1838</v>
      </c>
      <c r="F176" s="831"/>
      <c r="G176" s="831"/>
      <c r="H176" s="819">
        <v>0</v>
      </c>
      <c r="I176" s="831">
        <v>12</v>
      </c>
      <c r="J176" s="831">
        <v>1615.3200000000002</v>
      </c>
      <c r="K176" s="819">
        <v>1</v>
      </c>
      <c r="L176" s="831">
        <v>12</v>
      </c>
      <c r="M176" s="832">
        <v>1615.3200000000002</v>
      </c>
    </row>
    <row r="177" spans="1:13" ht="14.45" customHeight="1" x14ac:dyDescent="0.2">
      <c r="A177" s="813" t="s">
        <v>1762</v>
      </c>
      <c r="B177" s="814" t="s">
        <v>4077</v>
      </c>
      <c r="C177" s="814" t="s">
        <v>3480</v>
      </c>
      <c r="D177" s="814" t="s">
        <v>1837</v>
      </c>
      <c r="E177" s="814" t="s">
        <v>3380</v>
      </c>
      <c r="F177" s="831"/>
      <c r="G177" s="831"/>
      <c r="H177" s="819">
        <v>0</v>
      </c>
      <c r="I177" s="831">
        <v>2</v>
      </c>
      <c r="J177" s="831">
        <v>44.88</v>
      </c>
      <c r="K177" s="819">
        <v>1</v>
      </c>
      <c r="L177" s="831">
        <v>2</v>
      </c>
      <c r="M177" s="832">
        <v>44.88</v>
      </c>
    </row>
    <row r="178" spans="1:13" ht="14.45" customHeight="1" x14ac:dyDescent="0.2">
      <c r="A178" s="813" t="s">
        <v>1762</v>
      </c>
      <c r="B178" s="814" t="s">
        <v>4078</v>
      </c>
      <c r="C178" s="814" t="s">
        <v>2072</v>
      </c>
      <c r="D178" s="814" t="s">
        <v>2073</v>
      </c>
      <c r="E178" s="814" t="s">
        <v>1810</v>
      </c>
      <c r="F178" s="831">
        <v>1</v>
      </c>
      <c r="G178" s="831">
        <v>659.9</v>
      </c>
      <c r="H178" s="819">
        <v>1</v>
      </c>
      <c r="I178" s="831"/>
      <c r="J178" s="831"/>
      <c r="K178" s="819">
        <v>0</v>
      </c>
      <c r="L178" s="831">
        <v>1</v>
      </c>
      <c r="M178" s="832">
        <v>659.9</v>
      </c>
    </row>
    <row r="179" spans="1:13" ht="14.45" customHeight="1" x14ac:dyDescent="0.2">
      <c r="A179" s="813" t="s">
        <v>1762</v>
      </c>
      <c r="B179" s="814" t="s">
        <v>4078</v>
      </c>
      <c r="C179" s="814" t="s">
        <v>1808</v>
      </c>
      <c r="D179" s="814" t="s">
        <v>1809</v>
      </c>
      <c r="E179" s="814" t="s">
        <v>1810</v>
      </c>
      <c r="F179" s="831"/>
      <c r="G179" s="831"/>
      <c r="H179" s="819">
        <v>0</v>
      </c>
      <c r="I179" s="831">
        <v>8</v>
      </c>
      <c r="J179" s="831">
        <v>5279.2</v>
      </c>
      <c r="K179" s="819">
        <v>1</v>
      </c>
      <c r="L179" s="831">
        <v>8</v>
      </c>
      <c r="M179" s="832">
        <v>5279.2</v>
      </c>
    </row>
    <row r="180" spans="1:13" ht="14.45" customHeight="1" x14ac:dyDescent="0.2">
      <c r="A180" s="813" t="s">
        <v>1762</v>
      </c>
      <c r="B180" s="814" t="s">
        <v>4079</v>
      </c>
      <c r="C180" s="814" t="s">
        <v>3820</v>
      </c>
      <c r="D180" s="814" t="s">
        <v>3821</v>
      </c>
      <c r="E180" s="814" t="s">
        <v>640</v>
      </c>
      <c r="F180" s="831">
        <v>1</v>
      </c>
      <c r="G180" s="831">
        <v>679.54</v>
      </c>
      <c r="H180" s="819">
        <v>1</v>
      </c>
      <c r="I180" s="831"/>
      <c r="J180" s="831"/>
      <c r="K180" s="819">
        <v>0</v>
      </c>
      <c r="L180" s="831">
        <v>1</v>
      </c>
      <c r="M180" s="832">
        <v>679.54</v>
      </c>
    </row>
    <row r="181" spans="1:13" ht="14.45" customHeight="1" x14ac:dyDescent="0.2">
      <c r="A181" s="813" t="s">
        <v>1762</v>
      </c>
      <c r="B181" s="814" t="s">
        <v>1564</v>
      </c>
      <c r="C181" s="814" t="s">
        <v>1568</v>
      </c>
      <c r="D181" s="814" t="s">
        <v>1566</v>
      </c>
      <c r="E181" s="814" t="s">
        <v>1569</v>
      </c>
      <c r="F181" s="831"/>
      <c r="G181" s="831"/>
      <c r="H181" s="819">
        <v>0</v>
      </c>
      <c r="I181" s="831">
        <v>3</v>
      </c>
      <c r="J181" s="831">
        <v>263.01</v>
      </c>
      <c r="K181" s="819">
        <v>1</v>
      </c>
      <c r="L181" s="831">
        <v>3</v>
      </c>
      <c r="M181" s="832">
        <v>263.01</v>
      </c>
    </row>
    <row r="182" spans="1:13" ht="14.45" customHeight="1" x14ac:dyDescent="0.2">
      <c r="A182" s="813" t="s">
        <v>1762</v>
      </c>
      <c r="B182" s="814" t="s">
        <v>1587</v>
      </c>
      <c r="C182" s="814" t="s">
        <v>1591</v>
      </c>
      <c r="D182" s="814" t="s">
        <v>1213</v>
      </c>
      <c r="E182" s="814" t="s">
        <v>1592</v>
      </c>
      <c r="F182" s="831"/>
      <c r="G182" s="831"/>
      <c r="H182" s="819">
        <v>0</v>
      </c>
      <c r="I182" s="831">
        <v>22</v>
      </c>
      <c r="J182" s="831">
        <v>3395.9200000000005</v>
      </c>
      <c r="K182" s="819">
        <v>1</v>
      </c>
      <c r="L182" s="831">
        <v>22</v>
      </c>
      <c r="M182" s="832">
        <v>3395.9200000000005</v>
      </c>
    </row>
    <row r="183" spans="1:13" ht="14.45" customHeight="1" x14ac:dyDescent="0.2">
      <c r="A183" s="813" t="s">
        <v>1762</v>
      </c>
      <c r="B183" s="814" t="s">
        <v>1600</v>
      </c>
      <c r="C183" s="814" t="s">
        <v>1601</v>
      </c>
      <c r="D183" s="814" t="s">
        <v>1602</v>
      </c>
      <c r="E183" s="814" t="s">
        <v>1603</v>
      </c>
      <c r="F183" s="831"/>
      <c r="G183" s="831"/>
      <c r="H183" s="819">
        <v>0</v>
      </c>
      <c r="I183" s="831">
        <v>4</v>
      </c>
      <c r="J183" s="831">
        <v>673.64</v>
      </c>
      <c r="K183" s="819">
        <v>1</v>
      </c>
      <c r="L183" s="831">
        <v>4</v>
      </c>
      <c r="M183" s="832">
        <v>673.64</v>
      </c>
    </row>
    <row r="184" spans="1:13" ht="14.45" customHeight="1" x14ac:dyDescent="0.2">
      <c r="A184" s="813" t="s">
        <v>1762</v>
      </c>
      <c r="B184" s="814" t="s">
        <v>1646</v>
      </c>
      <c r="C184" s="814" t="s">
        <v>3822</v>
      </c>
      <c r="D184" s="814" t="s">
        <v>3823</v>
      </c>
      <c r="E184" s="814" t="s">
        <v>1946</v>
      </c>
      <c r="F184" s="831">
        <v>1</v>
      </c>
      <c r="G184" s="831">
        <v>1392.47</v>
      </c>
      <c r="H184" s="819">
        <v>1</v>
      </c>
      <c r="I184" s="831"/>
      <c r="J184" s="831"/>
      <c r="K184" s="819">
        <v>0</v>
      </c>
      <c r="L184" s="831">
        <v>1</v>
      </c>
      <c r="M184" s="832">
        <v>1392.47</v>
      </c>
    </row>
    <row r="185" spans="1:13" ht="14.45" customHeight="1" x14ac:dyDescent="0.2">
      <c r="A185" s="813" t="s">
        <v>1762</v>
      </c>
      <c r="B185" s="814" t="s">
        <v>1674</v>
      </c>
      <c r="C185" s="814" t="s">
        <v>1676</v>
      </c>
      <c r="D185" s="814" t="s">
        <v>1012</v>
      </c>
      <c r="E185" s="814" t="s">
        <v>1016</v>
      </c>
      <c r="F185" s="831"/>
      <c r="G185" s="831"/>
      <c r="H185" s="819"/>
      <c r="I185" s="831">
        <v>5</v>
      </c>
      <c r="J185" s="831">
        <v>0</v>
      </c>
      <c r="K185" s="819"/>
      <c r="L185" s="831">
        <v>5</v>
      </c>
      <c r="M185" s="832">
        <v>0</v>
      </c>
    </row>
    <row r="186" spans="1:13" ht="14.45" customHeight="1" x14ac:dyDescent="0.2">
      <c r="A186" s="813" t="s">
        <v>1762</v>
      </c>
      <c r="B186" s="814" t="s">
        <v>1685</v>
      </c>
      <c r="C186" s="814" t="s">
        <v>2264</v>
      </c>
      <c r="D186" s="814" t="s">
        <v>1687</v>
      </c>
      <c r="E186" s="814" t="s">
        <v>2265</v>
      </c>
      <c r="F186" s="831"/>
      <c r="G186" s="831"/>
      <c r="H186" s="819">
        <v>0</v>
      </c>
      <c r="I186" s="831">
        <v>1</v>
      </c>
      <c r="J186" s="831">
        <v>23.4</v>
      </c>
      <c r="K186" s="819">
        <v>1</v>
      </c>
      <c r="L186" s="831">
        <v>1</v>
      </c>
      <c r="M186" s="832">
        <v>23.4</v>
      </c>
    </row>
    <row r="187" spans="1:13" ht="14.45" customHeight="1" x14ac:dyDescent="0.2">
      <c r="A187" s="813" t="s">
        <v>1762</v>
      </c>
      <c r="B187" s="814" t="s">
        <v>1689</v>
      </c>
      <c r="C187" s="814" t="s">
        <v>3835</v>
      </c>
      <c r="D187" s="814" t="s">
        <v>2087</v>
      </c>
      <c r="E187" s="814" t="s">
        <v>3836</v>
      </c>
      <c r="F187" s="831">
        <v>1</v>
      </c>
      <c r="G187" s="831">
        <v>0</v>
      </c>
      <c r="H187" s="819"/>
      <c r="I187" s="831"/>
      <c r="J187" s="831"/>
      <c r="K187" s="819"/>
      <c r="L187" s="831">
        <v>1</v>
      </c>
      <c r="M187" s="832">
        <v>0</v>
      </c>
    </row>
    <row r="188" spans="1:13" ht="14.45" customHeight="1" x14ac:dyDescent="0.2">
      <c r="A188" s="813" t="s">
        <v>1762</v>
      </c>
      <c r="B188" s="814" t="s">
        <v>4087</v>
      </c>
      <c r="C188" s="814" t="s">
        <v>3837</v>
      </c>
      <c r="D188" s="814" t="s">
        <v>2588</v>
      </c>
      <c r="E188" s="814" t="s">
        <v>3838</v>
      </c>
      <c r="F188" s="831"/>
      <c r="G188" s="831"/>
      <c r="H188" s="819">
        <v>0</v>
      </c>
      <c r="I188" s="831">
        <v>1</v>
      </c>
      <c r="J188" s="831">
        <v>50.32</v>
      </c>
      <c r="K188" s="819">
        <v>1</v>
      </c>
      <c r="L188" s="831">
        <v>1</v>
      </c>
      <c r="M188" s="832">
        <v>50.32</v>
      </c>
    </row>
    <row r="189" spans="1:13" ht="14.45" customHeight="1" x14ac:dyDescent="0.2">
      <c r="A189" s="813" t="s">
        <v>1763</v>
      </c>
      <c r="B189" s="814" t="s">
        <v>1666</v>
      </c>
      <c r="C189" s="814" t="s">
        <v>2762</v>
      </c>
      <c r="D189" s="814" t="s">
        <v>2763</v>
      </c>
      <c r="E189" s="814" t="s">
        <v>2764</v>
      </c>
      <c r="F189" s="831"/>
      <c r="G189" s="831"/>
      <c r="H189" s="819">
        <v>0</v>
      </c>
      <c r="I189" s="831">
        <v>1</v>
      </c>
      <c r="J189" s="831">
        <v>5322.08</v>
      </c>
      <c r="K189" s="819">
        <v>1</v>
      </c>
      <c r="L189" s="831">
        <v>1</v>
      </c>
      <c r="M189" s="832">
        <v>5322.08</v>
      </c>
    </row>
    <row r="190" spans="1:13" ht="14.45" customHeight="1" x14ac:dyDescent="0.2">
      <c r="A190" s="813" t="s">
        <v>1764</v>
      </c>
      <c r="B190" s="814" t="s">
        <v>1459</v>
      </c>
      <c r="C190" s="814" t="s">
        <v>1468</v>
      </c>
      <c r="D190" s="814" t="s">
        <v>827</v>
      </c>
      <c r="E190" s="814" t="s">
        <v>1469</v>
      </c>
      <c r="F190" s="831"/>
      <c r="G190" s="831"/>
      <c r="H190" s="819">
        <v>0</v>
      </c>
      <c r="I190" s="831">
        <v>2</v>
      </c>
      <c r="J190" s="831">
        <v>1369.8200000000002</v>
      </c>
      <c r="K190" s="819">
        <v>1</v>
      </c>
      <c r="L190" s="831">
        <v>2</v>
      </c>
      <c r="M190" s="832">
        <v>1369.8200000000002</v>
      </c>
    </row>
    <row r="191" spans="1:13" ht="14.45" customHeight="1" x14ac:dyDescent="0.2">
      <c r="A191" s="813" t="s">
        <v>1764</v>
      </c>
      <c r="B191" s="814" t="s">
        <v>1459</v>
      </c>
      <c r="C191" s="814" t="s">
        <v>1472</v>
      </c>
      <c r="D191" s="814" t="s">
        <v>827</v>
      </c>
      <c r="E191" s="814" t="s">
        <v>1473</v>
      </c>
      <c r="F191" s="831"/>
      <c r="G191" s="831"/>
      <c r="H191" s="819">
        <v>0</v>
      </c>
      <c r="I191" s="831">
        <v>7</v>
      </c>
      <c r="J191" s="831">
        <v>3024.87</v>
      </c>
      <c r="K191" s="819">
        <v>1</v>
      </c>
      <c r="L191" s="831">
        <v>7</v>
      </c>
      <c r="M191" s="832">
        <v>3024.87</v>
      </c>
    </row>
    <row r="192" spans="1:13" ht="14.45" customHeight="1" x14ac:dyDescent="0.2">
      <c r="A192" s="813" t="s">
        <v>1764</v>
      </c>
      <c r="B192" s="814" t="s">
        <v>1459</v>
      </c>
      <c r="C192" s="814" t="s">
        <v>1470</v>
      </c>
      <c r="D192" s="814" t="s">
        <v>827</v>
      </c>
      <c r="E192" s="814" t="s">
        <v>1471</v>
      </c>
      <c r="F192" s="831"/>
      <c r="G192" s="831"/>
      <c r="H192" s="819">
        <v>0</v>
      </c>
      <c r="I192" s="831">
        <v>2</v>
      </c>
      <c r="J192" s="831">
        <v>2309.36</v>
      </c>
      <c r="K192" s="819">
        <v>1</v>
      </c>
      <c r="L192" s="831">
        <v>2</v>
      </c>
      <c r="M192" s="832">
        <v>2309.36</v>
      </c>
    </row>
    <row r="193" spans="1:13" ht="14.45" customHeight="1" x14ac:dyDescent="0.2">
      <c r="A193" s="813" t="s">
        <v>1764</v>
      </c>
      <c r="B193" s="814" t="s">
        <v>1459</v>
      </c>
      <c r="C193" s="814" t="s">
        <v>1464</v>
      </c>
      <c r="D193" s="814" t="s">
        <v>827</v>
      </c>
      <c r="E193" s="814" t="s">
        <v>1465</v>
      </c>
      <c r="F193" s="831"/>
      <c r="G193" s="831"/>
      <c r="H193" s="819">
        <v>0</v>
      </c>
      <c r="I193" s="831">
        <v>1</v>
      </c>
      <c r="J193" s="831">
        <v>923.74</v>
      </c>
      <c r="K193" s="819">
        <v>1</v>
      </c>
      <c r="L193" s="831">
        <v>1</v>
      </c>
      <c r="M193" s="832">
        <v>923.74</v>
      </c>
    </row>
    <row r="194" spans="1:13" ht="14.45" customHeight="1" x14ac:dyDescent="0.2">
      <c r="A194" s="813" t="s">
        <v>1764</v>
      </c>
      <c r="B194" s="814" t="s">
        <v>4075</v>
      </c>
      <c r="C194" s="814" t="s">
        <v>2290</v>
      </c>
      <c r="D194" s="814" t="s">
        <v>1925</v>
      </c>
      <c r="E194" s="814" t="s">
        <v>2291</v>
      </c>
      <c r="F194" s="831"/>
      <c r="G194" s="831"/>
      <c r="H194" s="819">
        <v>0</v>
      </c>
      <c r="I194" s="831">
        <v>1</v>
      </c>
      <c r="J194" s="831">
        <v>134.61000000000001</v>
      </c>
      <c r="K194" s="819">
        <v>1</v>
      </c>
      <c r="L194" s="831">
        <v>1</v>
      </c>
      <c r="M194" s="832">
        <v>134.61000000000001</v>
      </c>
    </row>
    <row r="195" spans="1:13" ht="14.45" customHeight="1" x14ac:dyDescent="0.2">
      <c r="A195" s="813" t="s">
        <v>1764</v>
      </c>
      <c r="B195" s="814" t="s">
        <v>1487</v>
      </c>
      <c r="C195" s="814" t="s">
        <v>2776</v>
      </c>
      <c r="D195" s="814" t="s">
        <v>1490</v>
      </c>
      <c r="E195" s="814" t="s">
        <v>2777</v>
      </c>
      <c r="F195" s="831"/>
      <c r="G195" s="831"/>
      <c r="H195" s="819">
        <v>0</v>
      </c>
      <c r="I195" s="831">
        <v>1</v>
      </c>
      <c r="J195" s="831">
        <v>42.51</v>
      </c>
      <c r="K195" s="819">
        <v>1</v>
      </c>
      <c r="L195" s="831">
        <v>1</v>
      </c>
      <c r="M195" s="832">
        <v>42.51</v>
      </c>
    </row>
    <row r="196" spans="1:13" ht="14.45" customHeight="1" x14ac:dyDescent="0.2">
      <c r="A196" s="813" t="s">
        <v>1764</v>
      </c>
      <c r="B196" s="814" t="s">
        <v>4076</v>
      </c>
      <c r="C196" s="814" t="s">
        <v>2053</v>
      </c>
      <c r="D196" s="814" t="s">
        <v>2054</v>
      </c>
      <c r="E196" s="814" t="s">
        <v>640</v>
      </c>
      <c r="F196" s="831"/>
      <c r="G196" s="831"/>
      <c r="H196" s="819">
        <v>0</v>
      </c>
      <c r="I196" s="831">
        <v>1</v>
      </c>
      <c r="J196" s="831">
        <v>1036</v>
      </c>
      <c r="K196" s="819">
        <v>1</v>
      </c>
      <c r="L196" s="831">
        <v>1</v>
      </c>
      <c r="M196" s="832">
        <v>1036</v>
      </c>
    </row>
    <row r="197" spans="1:13" ht="14.45" customHeight="1" x14ac:dyDescent="0.2">
      <c r="A197" s="813" t="s">
        <v>1764</v>
      </c>
      <c r="B197" s="814" t="s">
        <v>4076</v>
      </c>
      <c r="C197" s="814" t="s">
        <v>2787</v>
      </c>
      <c r="D197" s="814" t="s">
        <v>2788</v>
      </c>
      <c r="E197" s="814" t="s">
        <v>640</v>
      </c>
      <c r="F197" s="831">
        <v>1</v>
      </c>
      <c r="G197" s="831">
        <v>1036</v>
      </c>
      <c r="H197" s="819">
        <v>1</v>
      </c>
      <c r="I197" s="831"/>
      <c r="J197" s="831"/>
      <c r="K197" s="819">
        <v>0</v>
      </c>
      <c r="L197" s="831">
        <v>1</v>
      </c>
      <c r="M197" s="832">
        <v>1036</v>
      </c>
    </row>
    <row r="198" spans="1:13" ht="14.45" customHeight="1" x14ac:dyDescent="0.2">
      <c r="A198" s="813" t="s">
        <v>1764</v>
      </c>
      <c r="B198" s="814" t="s">
        <v>1552</v>
      </c>
      <c r="C198" s="814" t="s">
        <v>2064</v>
      </c>
      <c r="D198" s="814" t="s">
        <v>2065</v>
      </c>
      <c r="E198" s="814" t="s">
        <v>2066</v>
      </c>
      <c r="F198" s="831">
        <v>3</v>
      </c>
      <c r="G198" s="831">
        <v>448.65000000000003</v>
      </c>
      <c r="H198" s="819">
        <v>1</v>
      </c>
      <c r="I198" s="831"/>
      <c r="J198" s="831"/>
      <c r="K198" s="819">
        <v>0</v>
      </c>
      <c r="L198" s="831">
        <v>3</v>
      </c>
      <c r="M198" s="832">
        <v>448.65000000000003</v>
      </c>
    </row>
    <row r="199" spans="1:13" ht="14.45" customHeight="1" x14ac:dyDescent="0.2">
      <c r="A199" s="813" t="s">
        <v>1764</v>
      </c>
      <c r="B199" s="814" t="s">
        <v>1552</v>
      </c>
      <c r="C199" s="814" t="s">
        <v>2067</v>
      </c>
      <c r="D199" s="814" t="s">
        <v>819</v>
      </c>
      <c r="E199" s="814" t="s">
        <v>2068</v>
      </c>
      <c r="F199" s="831"/>
      <c r="G199" s="831"/>
      <c r="H199" s="819">
        <v>0</v>
      </c>
      <c r="I199" s="831">
        <v>52</v>
      </c>
      <c r="J199" s="831">
        <v>6999.7199999999993</v>
      </c>
      <c r="K199" s="819">
        <v>1</v>
      </c>
      <c r="L199" s="831">
        <v>52</v>
      </c>
      <c r="M199" s="832">
        <v>6999.7199999999993</v>
      </c>
    </row>
    <row r="200" spans="1:13" ht="14.45" customHeight="1" x14ac:dyDescent="0.2">
      <c r="A200" s="813" t="s">
        <v>1764</v>
      </c>
      <c r="B200" s="814" t="s">
        <v>4077</v>
      </c>
      <c r="C200" s="814" t="s">
        <v>1836</v>
      </c>
      <c r="D200" s="814" t="s">
        <v>1837</v>
      </c>
      <c r="E200" s="814" t="s">
        <v>1838</v>
      </c>
      <c r="F200" s="831"/>
      <c r="G200" s="831"/>
      <c r="H200" s="819">
        <v>0</v>
      </c>
      <c r="I200" s="831">
        <v>1</v>
      </c>
      <c r="J200" s="831">
        <v>134.61000000000001</v>
      </c>
      <c r="K200" s="819">
        <v>1</v>
      </c>
      <c r="L200" s="831">
        <v>1</v>
      </c>
      <c r="M200" s="832">
        <v>134.61000000000001</v>
      </c>
    </row>
    <row r="201" spans="1:13" ht="14.45" customHeight="1" x14ac:dyDescent="0.2">
      <c r="A201" s="813" t="s">
        <v>1764</v>
      </c>
      <c r="B201" s="814" t="s">
        <v>4078</v>
      </c>
      <c r="C201" s="814" t="s">
        <v>2072</v>
      </c>
      <c r="D201" s="814" t="s">
        <v>2073</v>
      </c>
      <c r="E201" s="814" t="s">
        <v>1810</v>
      </c>
      <c r="F201" s="831">
        <v>8</v>
      </c>
      <c r="G201" s="831">
        <v>5279.2</v>
      </c>
      <c r="H201" s="819">
        <v>1</v>
      </c>
      <c r="I201" s="831"/>
      <c r="J201" s="831"/>
      <c r="K201" s="819">
        <v>0</v>
      </c>
      <c r="L201" s="831">
        <v>8</v>
      </c>
      <c r="M201" s="832">
        <v>5279.2</v>
      </c>
    </row>
    <row r="202" spans="1:13" ht="14.45" customHeight="1" x14ac:dyDescent="0.2">
      <c r="A202" s="813" t="s">
        <v>1764</v>
      </c>
      <c r="B202" s="814" t="s">
        <v>4078</v>
      </c>
      <c r="C202" s="814" t="s">
        <v>1808</v>
      </c>
      <c r="D202" s="814" t="s">
        <v>1809</v>
      </c>
      <c r="E202" s="814" t="s">
        <v>1810</v>
      </c>
      <c r="F202" s="831"/>
      <c r="G202" s="831"/>
      <c r="H202" s="819">
        <v>0</v>
      </c>
      <c r="I202" s="831">
        <v>9</v>
      </c>
      <c r="J202" s="831">
        <v>5939.0999999999995</v>
      </c>
      <c r="K202" s="819">
        <v>1</v>
      </c>
      <c r="L202" s="831">
        <v>9</v>
      </c>
      <c r="M202" s="832">
        <v>5939.0999999999995</v>
      </c>
    </row>
    <row r="203" spans="1:13" ht="14.45" customHeight="1" x14ac:dyDescent="0.2">
      <c r="A203" s="813" t="s">
        <v>1764</v>
      </c>
      <c r="B203" s="814" t="s">
        <v>4078</v>
      </c>
      <c r="C203" s="814" t="s">
        <v>2074</v>
      </c>
      <c r="D203" s="814" t="s">
        <v>2073</v>
      </c>
      <c r="E203" s="814" t="s">
        <v>1810</v>
      </c>
      <c r="F203" s="831">
        <v>7</v>
      </c>
      <c r="G203" s="831">
        <v>4619.3</v>
      </c>
      <c r="H203" s="819">
        <v>1</v>
      </c>
      <c r="I203" s="831"/>
      <c r="J203" s="831"/>
      <c r="K203" s="819">
        <v>0</v>
      </c>
      <c r="L203" s="831">
        <v>7</v>
      </c>
      <c r="M203" s="832">
        <v>4619.3</v>
      </c>
    </row>
    <row r="204" spans="1:13" ht="14.45" customHeight="1" x14ac:dyDescent="0.2">
      <c r="A204" s="813" t="s">
        <v>1764</v>
      </c>
      <c r="B204" s="814" t="s">
        <v>1587</v>
      </c>
      <c r="C204" s="814" t="s">
        <v>1591</v>
      </c>
      <c r="D204" s="814" t="s">
        <v>1213</v>
      </c>
      <c r="E204" s="814" t="s">
        <v>1592</v>
      </c>
      <c r="F204" s="831"/>
      <c r="G204" s="831"/>
      <c r="H204" s="819">
        <v>0</v>
      </c>
      <c r="I204" s="831">
        <v>8</v>
      </c>
      <c r="J204" s="831">
        <v>1234.8800000000001</v>
      </c>
      <c r="K204" s="819">
        <v>1</v>
      </c>
      <c r="L204" s="831">
        <v>8</v>
      </c>
      <c r="M204" s="832">
        <v>1234.8800000000001</v>
      </c>
    </row>
    <row r="205" spans="1:13" ht="14.45" customHeight="1" x14ac:dyDescent="0.2">
      <c r="A205" s="813" t="s">
        <v>1764</v>
      </c>
      <c r="B205" s="814" t="s">
        <v>1587</v>
      </c>
      <c r="C205" s="814" t="s">
        <v>1593</v>
      </c>
      <c r="D205" s="814" t="s">
        <v>1594</v>
      </c>
      <c r="E205" s="814" t="s">
        <v>1595</v>
      </c>
      <c r="F205" s="831"/>
      <c r="G205" s="831"/>
      <c r="H205" s="819">
        <v>0</v>
      </c>
      <c r="I205" s="831">
        <v>1</v>
      </c>
      <c r="J205" s="831">
        <v>149.52000000000001</v>
      </c>
      <c r="K205" s="819">
        <v>1</v>
      </c>
      <c r="L205" s="831">
        <v>1</v>
      </c>
      <c r="M205" s="832">
        <v>149.52000000000001</v>
      </c>
    </row>
    <row r="206" spans="1:13" ht="14.45" customHeight="1" x14ac:dyDescent="0.2">
      <c r="A206" s="813" t="s">
        <v>1764</v>
      </c>
      <c r="B206" s="814" t="s">
        <v>1600</v>
      </c>
      <c r="C206" s="814" t="s">
        <v>1886</v>
      </c>
      <c r="D206" s="814" t="s">
        <v>1887</v>
      </c>
      <c r="E206" s="814" t="s">
        <v>1603</v>
      </c>
      <c r="F206" s="831">
        <v>3</v>
      </c>
      <c r="G206" s="831">
        <v>505.23</v>
      </c>
      <c r="H206" s="819">
        <v>1</v>
      </c>
      <c r="I206" s="831"/>
      <c r="J206" s="831"/>
      <c r="K206" s="819">
        <v>0</v>
      </c>
      <c r="L206" s="831">
        <v>3</v>
      </c>
      <c r="M206" s="832">
        <v>505.23</v>
      </c>
    </row>
    <row r="207" spans="1:13" ht="14.45" customHeight="1" x14ac:dyDescent="0.2">
      <c r="A207" s="813" t="s">
        <v>1764</v>
      </c>
      <c r="B207" s="814" t="s">
        <v>1600</v>
      </c>
      <c r="C207" s="814" t="s">
        <v>1888</v>
      </c>
      <c r="D207" s="814" t="s">
        <v>1602</v>
      </c>
      <c r="E207" s="814" t="s">
        <v>1885</v>
      </c>
      <c r="F207" s="831"/>
      <c r="G207" s="831"/>
      <c r="H207" s="819">
        <v>0</v>
      </c>
      <c r="I207" s="831">
        <v>2</v>
      </c>
      <c r="J207" s="831">
        <v>168.42</v>
      </c>
      <c r="K207" s="819">
        <v>1</v>
      </c>
      <c r="L207" s="831">
        <v>2</v>
      </c>
      <c r="M207" s="832">
        <v>168.42</v>
      </c>
    </row>
    <row r="208" spans="1:13" ht="14.45" customHeight="1" x14ac:dyDescent="0.2">
      <c r="A208" s="813" t="s">
        <v>1764</v>
      </c>
      <c r="B208" s="814" t="s">
        <v>1600</v>
      </c>
      <c r="C208" s="814" t="s">
        <v>1601</v>
      </c>
      <c r="D208" s="814" t="s">
        <v>1602</v>
      </c>
      <c r="E208" s="814" t="s">
        <v>1603</v>
      </c>
      <c r="F208" s="831"/>
      <c r="G208" s="831"/>
      <c r="H208" s="819">
        <v>0</v>
      </c>
      <c r="I208" s="831">
        <v>24</v>
      </c>
      <c r="J208" s="831">
        <v>4041.8399999999992</v>
      </c>
      <c r="K208" s="819">
        <v>1</v>
      </c>
      <c r="L208" s="831">
        <v>24</v>
      </c>
      <c r="M208" s="832">
        <v>4041.8399999999992</v>
      </c>
    </row>
    <row r="209" spans="1:13" ht="14.45" customHeight="1" x14ac:dyDescent="0.2">
      <c r="A209" s="813" t="s">
        <v>1764</v>
      </c>
      <c r="B209" s="814" t="s">
        <v>1646</v>
      </c>
      <c r="C209" s="814" t="s">
        <v>2774</v>
      </c>
      <c r="D209" s="814" t="s">
        <v>2775</v>
      </c>
      <c r="E209" s="814" t="s">
        <v>1652</v>
      </c>
      <c r="F209" s="831">
        <v>1</v>
      </c>
      <c r="G209" s="831">
        <v>1392.47</v>
      </c>
      <c r="H209" s="819">
        <v>1</v>
      </c>
      <c r="I209" s="831"/>
      <c r="J209" s="831"/>
      <c r="K209" s="819">
        <v>0</v>
      </c>
      <c r="L209" s="831">
        <v>1</v>
      </c>
      <c r="M209" s="832">
        <v>1392.47</v>
      </c>
    </row>
    <row r="210" spans="1:13" ht="14.45" customHeight="1" x14ac:dyDescent="0.2">
      <c r="A210" s="813" t="s">
        <v>1764</v>
      </c>
      <c r="B210" s="814" t="s">
        <v>4083</v>
      </c>
      <c r="C210" s="814" t="s">
        <v>2765</v>
      </c>
      <c r="D210" s="814" t="s">
        <v>2410</v>
      </c>
      <c r="E210" s="814" t="s">
        <v>2411</v>
      </c>
      <c r="F210" s="831"/>
      <c r="G210" s="831"/>
      <c r="H210" s="819">
        <v>0</v>
      </c>
      <c r="I210" s="831">
        <v>2</v>
      </c>
      <c r="J210" s="831">
        <v>494.34</v>
      </c>
      <c r="K210" s="819">
        <v>1</v>
      </c>
      <c r="L210" s="831">
        <v>2</v>
      </c>
      <c r="M210" s="832">
        <v>494.34</v>
      </c>
    </row>
    <row r="211" spans="1:13" ht="14.45" customHeight="1" x14ac:dyDescent="0.2">
      <c r="A211" s="813" t="s">
        <v>1764</v>
      </c>
      <c r="B211" s="814" t="s">
        <v>1655</v>
      </c>
      <c r="C211" s="814" t="s">
        <v>2779</v>
      </c>
      <c r="D211" s="814" t="s">
        <v>914</v>
      </c>
      <c r="E211" s="814" t="s">
        <v>2780</v>
      </c>
      <c r="F211" s="831"/>
      <c r="G211" s="831"/>
      <c r="H211" s="819">
        <v>0</v>
      </c>
      <c r="I211" s="831">
        <v>2</v>
      </c>
      <c r="J211" s="831">
        <v>1546.9</v>
      </c>
      <c r="K211" s="819">
        <v>1</v>
      </c>
      <c r="L211" s="831">
        <v>2</v>
      </c>
      <c r="M211" s="832">
        <v>1546.9</v>
      </c>
    </row>
    <row r="212" spans="1:13" ht="14.45" customHeight="1" x14ac:dyDescent="0.2">
      <c r="A212" s="813" t="s">
        <v>1764</v>
      </c>
      <c r="B212" s="814" t="s">
        <v>4081</v>
      </c>
      <c r="C212" s="814" t="s">
        <v>2062</v>
      </c>
      <c r="D212" s="814" t="s">
        <v>2060</v>
      </c>
      <c r="E212" s="814" t="s">
        <v>709</v>
      </c>
      <c r="F212" s="831"/>
      <c r="G212" s="831"/>
      <c r="H212" s="819">
        <v>0</v>
      </c>
      <c r="I212" s="831">
        <v>1</v>
      </c>
      <c r="J212" s="831">
        <v>502.31</v>
      </c>
      <c r="K212" s="819">
        <v>1</v>
      </c>
      <c r="L212" s="831">
        <v>1</v>
      </c>
      <c r="M212" s="832">
        <v>502.31</v>
      </c>
    </row>
    <row r="213" spans="1:13" ht="14.45" customHeight="1" x14ac:dyDescent="0.2">
      <c r="A213" s="813" t="s">
        <v>1764</v>
      </c>
      <c r="B213" s="814" t="s">
        <v>4082</v>
      </c>
      <c r="C213" s="814" t="s">
        <v>1878</v>
      </c>
      <c r="D213" s="814" t="s">
        <v>1879</v>
      </c>
      <c r="E213" s="814" t="s">
        <v>1880</v>
      </c>
      <c r="F213" s="831"/>
      <c r="G213" s="831"/>
      <c r="H213" s="819">
        <v>0</v>
      </c>
      <c r="I213" s="831">
        <v>5</v>
      </c>
      <c r="J213" s="831">
        <v>5455.45</v>
      </c>
      <c r="K213" s="819">
        <v>1</v>
      </c>
      <c r="L213" s="831">
        <v>5</v>
      </c>
      <c r="M213" s="832">
        <v>5455.45</v>
      </c>
    </row>
    <row r="214" spans="1:13" ht="14.45" customHeight="1" x14ac:dyDescent="0.2">
      <c r="A214" s="813" t="s">
        <v>1764</v>
      </c>
      <c r="B214" s="814" t="s">
        <v>1674</v>
      </c>
      <c r="C214" s="814" t="s">
        <v>1676</v>
      </c>
      <c r="D214" s="814" t="s">
        <v>1012</v>
      </c>
      <c r="E214" s="814" t="s">
        <v>1016</v>
      </c>
      <c r="F214" s="831"/>
      <c r="G214" s="831"/>
      <c r="H214" s="819"/>
      <c r="I214" s="831">
        <v>6</v>
      </c>
      <c r="J214" s="831">
        <v>0</v>
      </c>
      <c r="K214" s="819"/>
      <c r="L214" s="831">
        <v>6</v>
      </c>
      <c r="M214" s="832">
        <v>0</v>
      </c>
    </row>
    <row r="215" spans="1:13" ht="14.45" customHeight="1" x14ac:dyDescent="0.2">
      <c r="A215" s="813" t="s">
        <v>1764</v>
      </c>
      <c r="B215" s="814" t="s">
        <v>1685</v>
      </c>
      <c r="C215" s="814" t="s">
        <v>1686</v>
      </c>
      <c r="D215" s="814" t="s">
        <v>1687</v>
      </c>
      <c r="E215" s="814" t="s">
        <v>1688</v>
      </c>
      <c r="F215" s="831"/>
      <c r="G215" s="831"/>
      <c r="H215" s="819">
        <v>0</v>
      </c>
      <c r="I215" s="831">
        <v>1</v>
      </c>
      <c r="J215" s="831">
        <v>11.71</v>
      </c>
      <c r="K215" s="819">
        <v>1</v>
      </c>
      <c r="L215" s="831">
        <v>1</v>
      </c>
      <c r="M215" s="832">
        <v>11.71</v>
      </c>
    </row>
    <row r="216" spans="1:13" ht="14.45" customHeight="1" x14ac:dyDescent="0.2">
      <c r="A216" s="813" t="s">
        <v>1765</v>
      </c>
      <c r="B216" s="814" t="s">
        <v>1459</v>
      </c>
      <c r="C216" s="814" t="s">
        <v>1468</v>
      </c>
      <c r="D216" s="814" t="s">
        <v>827</v>
      </c>
      <c r="E216" s="814" t="s">
        <v>1469</v>
      </c>
      <c r="F216" s="831"/>
      <c r="G216" s="831"/>
      <c r="H216" s="819">
        <v>0</v>
      </c>
      <c r="I216" s="831">
        <v>5</v>
      </c>
      <c r="J216" s="831">
        <v>3578.8100000000004</v>
      </c>
      <c r="K216" s="819">
        <v>1</v>
      </c>
      <c r="L216" s="831">
        <v>5</v>
      </c>
      <c r="M216" s="832">
        <v>3578.8100000000004</v>
      </c>
    </row>
    <row r="217" spans="1:13" ht="14.45" customHeight="1" x14ac:dyDescent="0.2">
      <c r="A217" s="813" t="s">
        <v>1765</v>
      </c>
      <c r="B217" s="814" t="s">
        <v>1459</v>
      </c>
      <c r="C217" s="814" t="s">
        <v>1472</v>
      </c>
      <c r="D217" s="814" t="s">
        <v>827</v>
      </c>
      <c r="E217" s="814" t="s">
        <v>1473</v>
      </c>
      <c r="F217" s="831"/>
      <c r="G217" s="831"/>
      <c r="H217" s="819">
        <v>0</v>
      </c>
      <c r="I217" s="831">
        <v>1</v>
      </c>
      <c r="J217" s="831">
        <v>490.89</v>
      </c>
      <c r="K217" s="819">
        <v>1</v>
      </c>
      <c r="L217" s="831">
        <v>1</v>
      </c>
      <c r="M217" s="832">
        <v>490.89</v>
      </c>
    </row>
    <row r="218" spans="1:13" ht="14.45" customHeight="1" x14ac:dyDescent="0.2">
      <c r="A218" s="813" t="s">
        <v>1765</v>
      </c>
      <c r="B218" s="814" t="s">
        <v>1459</v>
      </c>
      <c r="C218" s="814" t="s">
        <v>1464</v>
      </c>
      <c r="D218" s="814" t="s">
        <v>827</v>
      </c>
      <c r="E218" s="814" t="s">
        <v>1465</v>
      </c>
      <c r="F218" s="831"/>
      <c r="G218" s="831"/>
      <c r="H218" s="819">
        <v>0</v>
      </c>
      <c r="I218" s="831">
        <v>3</v>
      </c>
      <c r="J218" s="831">
        <v>2771.23</v>
      </c>
      <c r="K218" s="819">
        <v>1</v>
      </c>
      <c r="L218" s="831">
        <v>3</v>
      </c>
      <c r="M218" s="832">
        <v>2771.23</v>
      </c>
    </row>
    <row r="219" spans="1:13" ht="14.45" customHeight="1" x14ac:dyDescent="0.2">
      <c r="A219" s="813" t="s">
        <v>1765</v>
      </c>
      <c r="B219" s="814" t="s">
        <v>4088</v>
      </c>
      <c r="C219" s="814" t="s">
        <v>2880</v>
      </c>
      <c r="D219" s="814" t="s">
        <v>1058</v>
      </c>
      <c r="E219" s="814" t="s">
        <v>2881</v>
      </c>
      <c r="F219" s="831"/>
      <c r="G219" s="831"/>
      <c r="H219" s="819">
        <v>0</v>
      </c>
      <c r="I219" s="831">
        <v>2</v>
      </c>
      <c r="J219" s="831">
        <v>640.41999999999996</v>
      </c>
      <c r="K219" s="819">
        <v>1</v>
      </c>
      <c r="L219" s="831">
        <v>2</v>
      </c>
      <c r="M219" s="832">
        <v>640.41999999999996</v>
      </c>
    </row>
    <row r="220" spans="1:13" ht="14.45" customHeight="1" x14ac:dyDescent="0.2">
      <c r="A220" s="813" t="s">
        <v>1765</v>
      </c>
      <c r="B220" s="814" t="s">
        <v>1487</v>
      </c>
      <c r="C220" s="814" t="s">
        <v>3885</v>
      </c>
      <c r="D220" s="814" t="s">
        <v>3886</v>
      </c>
      <c r="E220" s="814" t="s">
        <v>2777</v>
      </c>
      <c r="F220" s="831">
        <v>1</v>
      </c>
      <c r="G220" s="831">
        <v>42.51</v>
      </c>
      <c r="H220" s="819">
        <v>1</v>
      </c>
      <c r="I220" s="831"/>
      <c r="J220" s="831"/>
      <c r="K220" s="819">
        <v>0</v>
      </c>
      <c r="L220" s="831">
        <v>1</v>
      </c>
      <c r="M220" s="832">
        <v>42.51</v>
      </c>
    </row>
    <row r="221" spans="1:13" ht="14.45" customHeight="1" x14ac:dyDescent="0.2">
      <c r="A221" s="813" t="s">
        <v>1765</v>
      </c>
      <c r="B221" s="814" t="s">
        <v>1536</v>
      </c>
      <c r="C221" s="814" t="s">
        <v>2874</v>
      </c>
      <c r="D221" s="814" t="s">
        <v>1538</v>
      </c>
      <c r="E221" s="814" t="s">
        <v>2875</v>
      </c>
      <c r="F221" s="831"/>
      <c r="G221" s="831"/>
      <c r="H221" s="819">
        <v>0</v>
      </c>
      <c r="I221" s="831">
        <v>1</v>
      </c>
      <c r="J221" s="831">
        <v>118.65</v>
      </c>
      <c r="K221" s="819">
        <v>1</v>
      </c>
      <c r="L221" s="831">
        <v>1</v>
      </c>
      <c r="M221" s="832">
        <v>118.65</v>
      </c>
    </row>
    <row r="222" spans="1:13" ht="14.45" customHeight="1" x14ac:dyDescent="0.2">
      <c r="A222" s="813" t="s">
        <v>1765</v>
      </c>
      <c r="B222" s="814" t="s">
        <v>4076</v>
      </c>
      <c r="C222" s="814" t="s">
        <v>2053</v>
      </c>
      <c r="D222" s="814" t="s">
        <v>2054</v>
      </c>
      <c r="E222" s="814" t="s">
        <v>640</v>
      </c>
      <c r="F222" s="831"/>
      <c r="G222" s="831"/>
      <c r="H222" s="819">
        <v>0</v>
      </c>
      <c r="I222" s="831">
        <v>1</v>
      </c>
      <c r="J222" s="831">
        <v>1036</v>
      </c>
      <c r="K222" s="819">
        <v>1</v>
      </c>
      <c r="L222" s="831">
        <v>1</v>
      </c>
      <c r="M222" s="832">
        <v>1036</v>
      </c>
    </row>
    <row r="223" spans="1:13" ht="14.45" customHeight="1" x14ac:dyDescent="0.2">
      <c r="A223" s="813" t="s">
        <v>1765</v>
      </c>
      <c r="B223" s="814" t="s">
        <v>4076</v>
      </c>
      <c r="C223" s="814" t="s">
        <v>2889</v>
      </c>
      <c r="D223" s="814" t="s">
        <v>2054</v>
      </c>
      <c r="E223" s="814" t="s">
        <v>2051</v>
      </c>
      <c r="F223" s="831"/>
      <c r="G223" s="831"/>
      <c r="H223" s="819">
        <v>0</v>
      </c>
      <c r="I223" s="831">
        <v>2</v>
      </c>
      <c r="J223" s="831">
        <v>6173.06</v>
      </c>
      <c r="K223" s="819">
        <v>1</v>
      </c>
      <c r="L223" s="831">
        <v>2</v>
      </c>
      <c r="M223" s="832">
        <v>6173.06</v>
      </c>
    </row>
    <row r="224" spans="1:13" ht="14.45" customHeight="1" x14ac:dyDescent="0.2">
      <c r="A224" s="813" t="s">
        <v>1765</v>
      </c>
      <c r="B224" s="814" t="s">
        <v>1552</v>
      </c>
      <c r="C224" s="814" t="s">
        <v>1553</v>
      </c>
      <c r="D224" s="814" t="s">
        <v>819</v>
      </c>
      <c r="E224" s="814" t="s">
        <v>1554</v>
      </c>
      <c r="F224" s="831"/>
      <c r="G224" s="831"/>
      <c r="H224" s="819">
        <v>0</v>
      </c>
      <c r="I224" s="831">
        <v>2</v>
      </c>
      <c r="J224" s="831">
        <v>89.72</v>
      </c>
      <c r="K224" s="819">
        <v>1</v>
      </c>
      <c r="L224" s="831">
        <v>2</v>
      </c>
      <c r="M224" s="832">
        <v>89.72</v>
      </c>
    </row>
    <row r="225" spans="1:13" ht="14.45" customHeight="1" x14ac:dyDescent="0.2">
      <c r="A225" s="813" t="s">
        <v>1765</v>
      </c>
      <c r="B225" s="814" t="s">
        <v>1552</v>
      </c>
      <c r="C225" s="814" t="s">
        <v>2064</v>
      </c>
      <c r="D225" s="814" t="s">
        <v>2065</v>
      </c>
      <c r="E225" s="814" t="s">
        <v>2066</v>
      </c>
      <c r="F225" s="831">
        <v>15</v>
      </c>
      <c r="G225" s="831">
        <v>2243.25</v>
      </c>
      <c r="H225" s="819">
        <v>1</v>
      </c>
      <c r="I225" s="831"/>
      <c r="J225" s="831"/>
      <c r="K225" s="819">
        <v>0</v>
      </c>
      <c r="L225" s="831">
        <v>15</v>
      </c>
      <c r="M225" s="832">
        <v>2243.25</v>
      </c>
    </row>
    <row r="226" spans="1:13" ht="14.45" customHeight="1" x14ac:dyDescent="0.2">
      <c r="A226" s="813" t="s">
        <v>1765</v>
      </c>
      <c r="B226" s="814" t="s">
        <v>1552</v>
      </c>
      <c r="C226" s="814" t="s">
        <v>2067</v>
      </c>
      <c r="D226" s="814" t="s">
        <v>819</v>
      </c>
      <c r="E226" s="814" t="s">
        <v>2068</v>
      </c>
      <c r="F226" s="831"/>
      <c r="G226" s="831"/>
      <c r="H226" s="819">
        <v>0</v>
      </c>
      <c r="I226" s="831">
        <v>63</v>
      </c>
      <c r="J226" s="831">
        <v>8480.4300000000021</v>
      </c>
      <c r="K226" s="819">
        <v>1</v>
      </c>
      <c r="L226" s="831">
        <v>63</v>
      </c>
      <c r="M226" s="832">
        <v>8480.4300000000021</v>
      </c>
    </row>
    <row r="227" spans="1:13" ht="14.45" customHeight="1" x14ac:dyDescent="0.2">
      <c r="A227" s="813" t="s">
        <v>1765</v>
      </c>
      <c r="B227" s="814" t="s">
        <v>4077</v>
      </c>
      <c r="C227" s="814" t="s">
        <v>1836</v>
      </c>
      <c r="D227" s="814" t="s">
        <v>1837</v>
      </c>
      <c r="E227" s="814" t="s">
        <v>1838</v>
      </c>
      <c r="F227" s="831"/>
      <c r="G227" s="831"/>
      <c r="H227" s="819">
        <v>0</v>
      </c>
      <c r="I227" s="831">
        <v>19</v>
      </c>
      <c r="J227" s="831">
        <v>2557.59</v>
      </c>
      <c r="K227" s="819">
        <v>1</v>
      </c>
      <c r="L227" s="831">
        <v>19</v>
      </c>
      <c r="M227" s="832">
        <v>2557.59</v>
      </c>
    </row>
    <row r="228" spans="1:13" ht="14.45" customHeight="1" x14ac:dyDescent="0.2">
      <c r="A228" s="813" t="s">
        <v>1765</v>
      </c>
      <c r="B228" s="814" t="s">
        <v>4078</v>
      </c>
      <c r="C228" s="814" t="s">
        <v>2072</v>
      </c>
      <c r="D228" s="814" t="s">
        <v>2073</v>
      </c>
      <c r="E228" s="814" t="s">
        <v>1810</v>
      </c>
      <c r="F228" s="831">
        <v>3</v>
      </c>
      <c r="G228" s="831">
        <v>1979.6999999999998</v>
      </c>
      <c r="H228" s="819">
        <v>1</v>
      </c>
      <c r="I228" s="831"/>
      <c r="J228" s="831"/>
      <c r="K228" s="819">
        <v>0</v>
      </c>
      <c r="L228" s="831">
        <v>3</v>
      </c>
      <c r="M228" s="832">
        <v>1979.6999999999998</v>
      </c>
    </row>
    <row r="229" spans="1:13" ht="14.45" customHeight="1" x14ac:dyDescent="0.2">
      <c r="A229" s="813" t="s">
        <v>1765</v>
      </c>
      <c r="B229" s="814" t="s">
        <v>4078</v>
      </c>
      <c r="C229" s="814" t="s">
        <v>1808</v>
      </c>
      <c r="D229" s="814" t="s">
        <v>1809</v>
      </c>
      <c r="E229" s="814" t="s">
        <v>1810</v>
      </c>
      <c r="F229" s="831"/>
      <c r="G229" s="831"/>
      <c r="H229" s="819">
        <v>0</v>
      </c>
      <c r="I229" s="831">
        <v>56</v>
      </c>
      <c r="J229" s="831">
        <v>36954.399999999994</v>
      </c>
      <c r="K229" s="819">
        <v>1</v>
      </c>
      <c r="L229" s="831">
        <v>56</v>
      </c>
      <c r="M229" s="832">
        <v>36954.399999999994</v>
      </c>
    </row>
    <row r="230" spans="1:13" ht="14.45" customHeight="1" x14ac:dyDescent="0.2">
      <c r="A230" s="813" t="s">
        <v>1765</v>
      </c>
      <c r="B230" s="814" t="s">
        <v>4078</v>
      </c>
      <c r="C230" s="814" t="s">
        <v>2074</v>
      </c>
      <c r="D230" s="814" t="s">
        <v>2073</v>
      </c>
      <c r="E230" s="814" t="s">
        <v>1810</v>
      </c>
      <c r="F230" s="831">
        <v>2</v>
      </c>
      <c r="G230" s="831">
        <v>1319.8</v>
      </c>
      <c r="H230" s="819">
        <v>1</v>
      </c>
      <c r="I230" s="831"/>
      <c r="J230" s="831"/>
      <c r="K230" s="819">
        <v>0</v>
      </c>
      <c r="L230" s="831">
        <v>2</v>
      </c>
      <c r="M230" s="832">
        <v>1319.8</v>
      </c>
    </row>
    <row r="231" spans="1:13" ht="14.45" customHeight="1" x14ac:dyDescent="0.2">
      <c r="A231" s="813" t="s">
        <v>1765</v>
      </c>
      <c r="B231" s="814" t="s">
        <v>1570</v>
      </c>
      <c r="C231" s="814" t="s">
        <v>2898</v>
      </c>
      <c r="D231" s="814" t="s">
        <v>1577</v>
      </c>
      <c r="E231" s="814" t="s">
        <v>2602</v>
      </c>
      <c r="F231" s="831">
        <v>1</v>
      </c>
      <c r="G231" s="831">
        <v>84.18</v>
      </c>
      <c r="H231" s="819">
        <v>1</v>
      </c>
      <c r="I231" s="831"/>
      <c r="J231" s="831"/>
      <c r="K231" s="819">
        <v>0</v>
      </c>
      <c r="L231" s="831">
        <v>1</v>
      </c>
      <c r="M231" s="832">
        <v>84.18</v>
      </c>
    </row>
    <row r="232" spans="1:13" ht="14.45" customHeight="1" x14ac:dyDescent="0.2">
      <c r="A232" s="813" t="s">
        <v>1765</v>
      </c>
      <c r="B232" s="814" t="s">
        <v>1587</v>
      </c>
      <c r="C232" s="814" t="s">
        <v>1591</v>
      </c>
      <c r="D232" s="814" t="s">
        <v>1213</v>
      </c>
      <c r="E232" s="814" t="s">
        <v>1592</v>
      </c>
      <c r="F232" s="831"/>
      <c r="G232" s="831"/>
      <c r="H232" s="819">
        <v>0</v>
      </c>
      <c r="I232" s="831">
        <v>1</v>
      </c>
      <c r="J232" s="831">
        <v>154.36000000000001</v>
      </c>
      <c r="K232" s="819">
        <v>1</v>
      </c>
      <c r="L232" s="831">
        <v>1</v>
      </c>
      <c r="M232" s="832">
        <v>154.36000000000001</v>
      </c>
    </row>
    <row r="233" spans="1:13" ht="14.45" customHeight="1" x14ac:dyDescent="0.2">
      <c r="A233" s="813" t="s">
        <v>1765</v>
      </c>
      <c r="B233" s="814" t="s">
        <v>1600</v>
      </c>
      <c r="C233" s="814" t="s">
        <v>1601</v>
      </c>
      <c r="D233" s="814" t="s">
        <v>1602</v>
      </c>
      <c r="E233" s="814" t="s">
        <v>1603</v>
      </c>
      <c r="F233" s="831"/>
      <c r="G233" s="831"/>
      <c r="H233" s="819">
        <v>0</v>
      </c>
      <c r="I233" s="831">
        <v>29</v>
      </c>
      <c r="J233" s="831">
        <v>4883.8899999999994</v>
      </c>
      <c r="K233" s="819">
        <v>1</v>
      </c>
      <c r="L233" s="831">
        <v>29</v>
      </c>
      <c r="M233" s="832">
        <v>4883.8899999999994</v>
      </c>
    </row>
    <row r="234" spans="1:13" ht="14.45" customHeight="1" x14ac:dyDescent="0.2">
      <c r="A234" s="813" t="s">
        <v>1765</v>
      </c>
      <c r="B234" s="814" t="s">
        <v>4080</v>
      </c>
      <c r="C234" s="814" t="s">
        <v>1863</v>
      </c>
      <c r="D234" s="814" t="s">
        <v>1864</v>
      </c>
      <c r="E234" s="814" t="s">
        <v>1865</v>
      </c>
      <c r="F234" s="831"/>
      <c r="G234" s="831"/>
      <c r="H234" s="819">
        <v>0</v>
      </c>
      <c r="I234" s="831">
        <v>3</v>
      </c>
      <c r="J234" s="831">
        <v>168.18</v>
      </c>
      <c r="K234" s="819">
        <v>1</v>
      </c>
      <c r="L234" s="831">
        <v>3</v>
      </c>
      <c r="M234" s="832">
        <v>168.18</v>
      </c>
    </row>
    <row r="235" spans="1:13" ht="14.45" customHeight="1" x14ac:dyDescent="0.2">
      <c r="A235" s="813" t="s">
        <v>1765</v>
      </c>
      <c r="B235" s="814" t="s">
        <v>4083</v>
      </c>
      <c r="C235" s="814" t="s">
        <v>2409</v>
      </c>
      <c r="D235" s="814" t="s">
        <v>2410</v>
      </c>
      <c r="E235" s="814" t="s">
        <v>2411</v>
      </c>
      <c r="F235" s="831">
        <v>1</v>
      </c>
      <c r="G235" s="831">
        <v>247.17</v>
      </c>
      <c r="H235" s="819">
        <v>1</v>
      </c>
      <c r="I235" s="831"/>
      <c r="J235" s="831"/>
      <c r="K235" s="819">
        <v>0</v>
      </c>
      <c r="L235" s="831">
        <v>1</v>
      </c>
      <c r="M235" s="832">
        <v>247.17</v>
      </c>
    </row>
    <row r="236" spans="1:13" ht="14.45" customHeight="1" x14ac:dyDescent="0.2">
      <c r="A236" s="813" t="s">
        <v>1765</v>
      </c>
      <c r="B236" s="814" t="s">
        <v>4081</v>
      </c>
      <c r="C236" s="814" t="s">
        <v>2895</v>
      </c>
      <c r="D236" s="814" t="s">
        <v>2058</v>
      </c>
      <c r="E236" s="814" t="s">
        <v>2676</v>
      </c>
      <c r="F236" s="831">
        <v>1</v>
      </c>
      <c r="G236" s="831">
        <v>150.69999999999999</v>
      </c>
      <c r="H236" s="819">
        <v>1</v>
      </c>
      <c r="I236" s="831"/>
      <c r="J236" s="831"/>
      <c r="K236" s="819">
        <v>0</v>
      </c>
      <c r="L236" s="831">
        <v>1</v>
      </c>
      <c r="M236" s="832">
        <v>150.69999999999999</v>
      </c>
    </row>
    <row r="237" spans="1:13" ht="14.45" customHeight="1" x14ac:dyDescent="0.2">
      <c r="A237" s="813" t="s">
        <v>1765</v>
      </c>
      <c r="B237" s="814" t="s">
        <v>4082</v>
      </c>
      <c r="C237" s="814" t="s">
        <v>1878</v>
      </c>
      <c r="D237" s="814" t="s">
        <v>1879</v>
      </c>
      <c r="E237" s="814" t="s">
        <v>1880</v>
      </c>
      <c r="F237" s="831"/>
      <c r="G237" s="831"/>
      <c r="H237" s="819">
        <v>0</v>
      </c>
      <c r="I237" s="831">
        <v>19</v>
      </c>
      <c r="J237" s="831">
        <v>20730.71</v>
      </c>
      <c r="K237" s="819">
        <v>1</v>
      </c>
      <c r="L237" s="831">
        <v>19</v>
      </c>
      <c r="M237" s="832">
        <v>20730.71</v>
      </c>
    </row>
    <row r="238" spans="1:13" ht="14.45" customHeight="1" x14ac:dyDescent="0.2">
      <c r="A238" s="813" t="s">
        <v>1765</v>
      </c>
      <c r="B238" s="814" t="s">
        <v>1664</v>
      </c>
      <c r="C238" s="814" t="s">
        <v>1665</v>
      </c>
      <c r="D238" s="814" t="s">
        <v>656</v>
      </c>
      <c r="E238" s="814" t="s">
        <v>657</v>
      </c>
      <c r="F238" s="831"/>
      <c r="G238" s="831"/>
      <c r="H238" s="819">
        <v>0</v>
      </c>
      <c r="I238" s="831">
        <v>1</v>
      </c>
      <c r="J238" s="831">
        <v>72.55</v>
      </c>
      <c r="K238" s="819">
        <v>1</v>
      </c>
      <c r="L238" s="831">
        <v>1</v>
      </c>
      <c r="M238" s="832">
        <v>72.55</v>
      </c>
    </row>
    <row r="239" spans="1:13" ht="14.45" customHeight="1" x14ac:dyDescent="0.2">
      <c r="A239" s="813" t="s">
        <v>1765</v>
      </c>
      <c r="B239" s="814" t="s">
        <v>1674</v>
      </c>
      <c r="C239" s="814" t="s">
        <v>1676</v>
      </c>
      <c r="D239" s="814" t="s">
        <v>1012</v>
      </c>
      <c r="E239" s="814" t="s">
        <v>1016</v>
      </c>
      <c r="F239" s="831"/>
      <c r="G239" s="831"/>
      <c r="H239" s="819"/>
      <c r="I239" s="831">
        <v>3</v>
      </c>
      <c r="J239" s="831">
        <v>0</v>
      </c>
      <c r="K239" s="819"/>
      <c r="L239" s="831">
        <v>3</v>
      </c>
      <c r="M239" s="832">
        <v>0</v>
      </c>
    </row>
    <row r="240" spans="1:13" ht="14.45" customHeight="1" x14ac:dyDescent="0.2">
      <c r="A240" s="813" t="s">
        <v>1765</v>
      </c>
      <c r="B240" s="814" t="s">
        <v>4085</v>
      </c>
      <c r="C240" s="814" t="s">
        <v>2680</v>
      </c>
      <c r="D240" s="814" t="s">
        <v>2681</v>
      </c>
      <c r="E240" s="814" t="s">
        <v>2682</v>
      </c>
      <c r="F240" s="831">
        <v>3</v>
      </c>
      <c r="G240" s="831">
        <v>528.96</v>
      </c>
      <c r="H240" s="819">
        <v>1</v>
      </c>
      <c r="I240" s="831"/>
      <c r="J240" s="831"/>
      <c r="K240" s="819">
        <v>0</v>
      </c>
      <c r="L240" s="831">
        <v>3</v>
      </c>
      <c r="M240" s="832">
        <v>528.96</v>
      </c>
    </row>
    <row r="241" spans="1:13" ht="14.45" customHeight="1" x14ac:dyDescent="0.2">
      <c r="A241" s="813" t="s">
        <v>1765</v>
      </c>
      <c r="B241" s="814" t="s">
        <v>4085</v>
      </c>
      <c r="C241" s="814" t="s">
        <v>2844</v>
      </c>
      <c r="D241" s="814" t="s">
        <v>2845</v>
      </c>
      <c r="E241" s="814" t="s">
        <v>2496</v>
      </c>
      <c r="F241" s="831"/>
      <c r="G241" s="831"/>
      <c r="H241" s="819">
        <v>0</v>
      </c>
      <c r="I241" s="831">
        <v>2</v>
      </c>
      <c r="J241" s="831">
        <v>352.64</v>
      </c>
      <c r="K241" s="819">
        <v>1</v>
      </c>
      <c r="L241" s="831">
        <v>2</v>
      </c>
      <c r="M241" s="832">
        <v>352.64</v>
      </c>
    </row>
    <row r="242" spans="1:13" ht="14.45" customHeight="1" x14ac:dyDescent="0.2">
      <c r="A242" s="813" t="s">
        <v>1765</v>
      </c>
      <c r="B242" s="814" t="s">
        <v>4085</v>
      </c>
      <c r="C242" s="814" t="s">
        <v>2846</v>
      </c>
      <c r="D242" s="814" t="s">
        <v>2842</v>
      </c>
      <c r="E242" s="814" t="s">
        <v>640</v>
      </c>
      <c r="F242" s="831">
        <v>1</v>
      </c>
      <c r="G242" s="831">
        <v>230.51</v>
      </c>
      <c r="H242" s="819">
        <v>1</v>
      </c>
      <c r="I242" s="831"/>
      <c r="J242" s="831"/>
      <c r="K242" s="819">
        <v>0</v>
      </c>
      <c r="L242" s="831">
        <v>1</v>
      </c>
      <c r="M242" s="832">
        <v>230.51</v>
      </c>
    </row>
    <row r="243" spans="1:13" ht="14.45" customHeight="1" x14ac:dyDescent="0.2">
      <c r="A243" s="813" t="s">
        <v>1766</v>
      </c>
      <c r="B243" s="814" t="s">
        <v>1459</v>
      </c>
      <c r="C243" s="814" t="s">
        <v>1466</v>
      </c>
      <c r="D243" s="814" t="s">
        <v>827</v>
      </c>
      <c r="E243" s="814" t="s">
        <v>1467</v>
      </c>
      <c r="F243" s="831"/>
      <c r="G243" s="831"/>
      <c r="H243" s="819">
        <v>0</v>
      </c>
      <c r="I243" s="831">
        <v>1</v>
      </c>
      <c r="J243" s="831">
        <v>316.75</v>
      </c>
      <c r="K243" s="819">
        <v>1</v>
      </c>
      <c r="L243" s="831">
        <v>1</v>
      </c>
      <c r="M243" s="832">
        <v>316.75</v>
      </c>
    </row>
    <row r="244" spans="1:13" ht="14.45" customHeight="1" x14ac:dyDescent="0.2">
      <c r="A244" s="813" t="s">
        <v>1766</v>
      </c>
      <c r="B244" s="814" t="s">
        <v>1459</v>
      </c>
      <c r="C244" s="814" t="s">
        <v>1468</v>
      </c>
      <c r="D244" s="814" t="s">
        <v>827</v>
      </c>
      <c r="E244" s="814" t="s">
        <v>1469</v>
      </c>
      <c r="F244" s="831"/>
      <c r="G244" s="831"/>
      <c r="H244" s="819">
        <v>0</v>
      </c>
      <c r="I244" s="831">
        <v>3</v>
      </c>
      <c r="J244" s="831">
        <v>1900.47</v>
      </c>
      <c r="K244" s="819">
        <v>1</v>
      </c>
      <c r="L244" s="831">
        <v>3</v>
      </c>
      <c r="M244" s="832">
        <v>1900.47</v>
      </c>
    </row>
    <row r="245" spans="1:13" ht="14.45" customHeight="1" x14ac:dyDescent="0.2">
      <c r="A245" s="813" t="s">
        <v>1766</v>
      </c>
      <c r="B245" s="814" t="s">
        <v>1459</v>
      </c>
      <c r="C245" s="814" t="s">
        <v>1472</v>
      </c>
      <c r="D245" s="814" t="s">
        <v>827</v>
      </c>
      <c r="E245" s="814" t="s">
        <v>1473</v>
      </c>
      <c r="F245" s="831"/>
      <c r="G245" s="831"/>
      <c r="H245" s="819">
        <v>0</v>
      </c>
      <c r="I245" s="831">
        <v>1</v>
      </c>
      <c r="J245" s="831">
        <v>490.89</v>
      </c>
      <c r="K245" s="819">
        <v>1</v>
      </c>
      <c r="L245" s="831">
        <v>1</v>
      </c>
      <c r="M245" s="832">
        <v>490.89</v>
      </c>
    </row>
    <row r="246" spans="1:13" ht="14.45" customHeight="1" x14ac:dyDescent="0.2">
      <c r="A246" s="813" t="s">
        <v>1766</v>
      </c>
      <c r="B246" s="814" t="s">
        <v>1459</v>
      </c>
      <c r="C246" s="814" t="s">
        <v>1464</v>
      </c>
      <c r="D246" s="814" t="s">
        <v>827</v>
      </c>
      <c r="E246" s="814" t="s">
        <v>1465</v>
      </c>
      <c r="F246" s="831"/>
      <c r="G246" s="831"/>
      <c r="H246" s="819">
        <v>0</v>
      </c>
      <c r="I246" s="831">
        <v>1</v>
      </c>
      <c r="J246" s="831">
        <v>923.74</v>
      </c>
      <c r="K246" s="819">
        <v>1</v>
      </c>
      <c r="L246" s="831">
        <v>1</v>
      </c>
      <c r="M246" s="832">
        <v>923.74</v>
      </c>
    </row>
    <row r="247" spans="1:13" ht="14.45" customHeight="1" x14ac:dyDescent="0.2">
      <c r="A247" s="813" t="s">
        <v>1766</v>
      </c>
      <c r="B247" s="814" t="s">
        <v>1459</v>
      </c>
      <c r="C247" s="814" t="s">
        <v>2940</v>
      </c>
      <c r="D247" s="814" t="s">
        <v>827</v>
      </c>
      <c r="E247" s="814" t="s">
        <v>2941</v>
      </c>
      <c r="F247" s="831">
        <v>6</v>
      </c>
      <c r="G247" s="831">
        <v>821.88</v>
      </c>
      <c r="H247" s="819">
        <v>1</v>
      </c>
      <c r="I247" s="831"/>
      <c r="J247" s="831"/>
      <c r="K247" s="819">
        <v>0</v>
      </c>
      <c r="L247" s="831">
        <v>6</v>
      </c>
      <c r="M247" s="832">
        <v>821.88</v>
      </c>
    </row>
    <row r="248" spans="1:13" ht="14.45" customHeight="1" x14ac:dyDescent="0.2">
      <c r="A248" s="813" t="s">
        <v>1766</v>
      </c>
      <c r="B248" s="814" t="s">
        <v>1518</v>
      </c>
      <c r="C248" s="814" t="s">
        <v>1520</v>
      </c>
      <c r="D248" s="814" t="s">
        <v>1045</v>
      </c>
      <c r="E248" s="814" t="s">
        <v>1521</v>
      </c>
      <c r="F248" s="831"/>
      <c r="G248" s="831"/>
      <c r="H248" s="819">
        <v>0</v>
      </c>
      <c r="I248" s="831">
        <v>1</v>
      </c>
      <c r="J248" s="831">
        <v>103.4</v>
      </c>
      <c r="K248" s="819">
        <v>1</v>
      </c>
      <c r="L248" s="831">
        <v>1</v>
      </c>
      <c r="M248" s="832">
        <v>103.4</v>
      </c>
    </row>
    <row r="249" spans="1:13" ht="14.45" customHeight="1" x14ac:dyDescent="0.2">
      <c r="A249" s="813" t="s">
        <v>1766</v>
      </c>
      <c r="B249" s="814" t="s">
        <v>1527</v>
      </c>
      <c r="C249" s="814" t="s">
        <v>2947</v>
      </c>
      <c r="D249" s="814" t="s">
        <v>1529</v>
      </c>
      <c r="E249" s="814" t="s">
        <v>2948</v>
      </c>
      <c r="F249" s="831"/>
      <c r="G249" s="831"/>
      <c r="H249" s="819">
        <v>0</v>
      </c>
      <c r="I249" s="831">
        <v>1</v>
      </c>
      <c r="J249" s="831">
        <v>234.91</v>
      </c>
      <c r="K249" s="819">
        <v>1</v>
      </c>
      <c r="L249" s="831">
        <v>1</v>
      </c>
      <c r="M249" s="832">
        <v>234.91</v>
      </c>
    </row>
    <row r="250" spans="1:13" ht="14.45" customHeight="1" x14ac:dyDescent="0.2">
      <c r="A250" s="813" t="s">
        <v>1766</v>
      </c>
      <c r="B250" s="814" t="s">
        <v>4076</v>
      </c>
      <c r="C250" s="814" t="s">
        <v>2889</v>
      </c>
      <c r="D250" s="814" t="s">
        <v>2054</v>
      </c>
      <c r="E250" s="814" t="s">
        <v>2051</v>
      </c>
      <c r="F250" s="831"/>
      <c r="G250" s="831"/>
      <c r="H250" s="819">
        <v>0</v>
      </c>
      <c r="I250" s="831">
        <v>1</v>
      </c>
      <c r="J250" s="831">
        <v>3086.53</v>
      </c>
      <c r="K250" s="819">
        <v>1</v>
      </c>
      <c r="L250" s="831">
        <v>1</v>
      </c>
      <c r="M250" s="832">
        <v>3086.53</v>
      </c>
    </row>
    <row r="251" spans="1:13" ht="14.45" customHeight="1" x14ac:dyDescent="0.2">
      <c r="A251" s="813" t="s">
        <v>1766</v>
      </c>
      <c r="B251" s="814" t="s">
        <v>1552</v>
      </c>
      <c r="C251" s="814" t="s">
        <v>1553</v>
      </c>
      <c r="D251" s="814" t="s">
        <v>819</v>
      </c>
      <c r="E251" s="814" t="s">
        <v>1554</v>
      </c>
      <c r="F251" s="831"/>
      <c r="G251" s="831"/>
      <c r="H251" s="819">
        <v>0</v>
      </c>
      <c r="I251" s="831">
        <v>1</v>
      </c>
      <c r="J251" s="831">
        <v>44.86</v>
      </c>
      <c r="K251" s="819">
        <v>1</v>
      </c>
      <c r="L251" s="831">
        <v>1</v>
      </c>
      <c r="M251" s="832">
        <v>44.86</v>
      </c>
    </row>
    <row r="252" spans="1:13" ht="14.45" customHeight="1" x14ac:dyDescent="0.2">
      <c r="A252" s="813" t="s">
        <v>1766</v>
      </c>
      <c r="B252" s="814" t="s">
        <v>1552</v>
      </c>
      <c r="C252" s="814" t="s">
        <v>2067</v>
      </c>
      <c r="D252" s="814" t="s">
        <v>819</v>
      </c>
      <c r="E252" s="814" t="s">
        <v>2068</v>
      </c>
      <c r="F252" s="831"/>
      <c r="G252" s="831"/>
      <c r="H252" s="819">
        <v>0</v>
      </c>
      <c r="I252" s="831">
        <v>16</v>
      </c>
      <c r="J252" s="831">
        <v>2153.7600000000002</v>
      </c>
      <c r="K252" s="819">
        <v>1</v>
      </c>
      <c r="L252" s="831">
        <v>16</v>
      </c>
      <c r="M252" s="832">
        <v>2153.7600000000002</v>
      </c>
    </row>
    <row r="253" spans="1:13" ht="14.45" customHeight="1" x14ac:dyDescent="0.2">
      <c r="A253" s="813" t="s">
        <v>1766</v>
      </c>
      <c r="B253" s="814" t="s">
        <v>1552</v>
      </c>
      <c r="C253" s="814" t="s">
        <v>2955</v>
      </c>
      <c r="D253" s="814" t="s">
        <v>2956</v>
      </c>
      <c r="E253" s="814" t="s">
        <v>2957</v>
      </c>
      <c r="F253" s="831">
        <v>1</v>
      </c>
      <c r="G253" s="831">
        <v>333.68</v>
      </c>
      <c r="H253" s="819">
        <v>1</v>
      </c>
      <c r="I253" s="831"/>
      <c r="J253" s="831"/>
      <c r="K253" s="819">
        <v>0</v>
      </c>
      <c r="L253" s="831">
        <v>1</v>
      </c>
      <c r="M253" s="832">
        <v>333.68</v>
      </c>
    </row>
    <row r="254" spans="1:13" ht="14.45" customHeight="1" x14ac:dyDescent="0.2">
      <c r="A254" s="813" t="s">
        <v>1766</v>
      </c>
      <c r="B254" s="814" t="s">
        <v>1552</v>
      </c>
      <c r="C254" s="814" t="s">
        <v>2958</v>
      </c>
      <c r="D254" s="814" t="s">
        <v>2959</v>
      </c>
      <c r="E254" s="814" t="s">
        <v>2371</v>
      </c>
      <c r="F254" s="831">
        <v>1</v>
      </c>
      <c r="G254" s="831">
        <v>333.68</v>
      </c>
      <c r="H254" s="819">
        <v>1</v>
      </c>
      <c r="I254" s="831"/>
      <c r="J254" s="831"/>
      <c r="K254" s="819">
        <v>0</v>
      </c>
      <c r="L254" s="831">
        <v>1</v>
      </c>
      <c r="M254" s="832">
        <v>333.68</v>
      </c>
    </row>
    <row r="255" spans="1:13" ht="14.45" customHeight="1" x14ac:dyDescent="0.2">
      <c r="A255" s="813" t="s">
        <v>1766</v>
      </c>
      <c r="B255" s="814" t="s">
        <v>4077</v>
      </c>
      <c r="C255" s="814" t="s">
        <v>2737</v>
      </c>
      <c r="D255" s="814" t="s">
        <v>1837</v>
      </c>
      <c r="E255" s="814" t="s">
        <v>2736</v>
      </c>
      <c r="F255" s="831"/>
      <c r="G255" s="831"/>
      <c r="H255" s="819">
        <v>0</v>
      </c>
      <c r="I255" s="831">
        <v>1</v>
      </c>
      <c r="J255" s="831">
        <v>44.86</v>
      </c>
      <c r="K255" s="819">
        <v>1</v>
      </c>
      <c r="L255" s="831">
        <v>1</v>
      </c>
      <c r="M255" s="832">
        <v>44.86</v>
      </c>
    </row>
    <row r="256" spans="1:13" ht="14.45" customHeight="1" x14ac:dyDescent="0.2">
      <c r="A256" s="813" t="s">
        <v>1766</v>
      </c>
      <c r="B256" s="814" t="s">
        <v>4078</v>
      </c>
      <c r="C256" s="814" t="s">
        <v>2072</v>
      </c>
      <c r="D256" s="814" t="s">
        <v>2073</v>
      </c>
      <c r="E256" s="814" t="s">
        <v>1810</v>
      </c>
      <c r="F256" s="831">
        <v>3</v>
      </c>
      <c r="G256" s="831">
        <v>1979.6999999999998</v>
      </c>
      <c r="H256" s="819">
        <v>1</v>
      </c>
      <c r="I256" s="831"/>
      <c r="J256" s="831"/>
      <c r="K256" s="819">
        <v>0</v>
      </c>
      <c r="L256" s="831">
        <v>3</v>
      </c>
      <c r="M256" s="832">
        <v>1979.6999999999998</v>
      </c>
    </row>
    <row r="257" spans="1:13" ht="14.45" customHeight="1" x14ac:dyDescent="0.2">
      <c r="A257" s="813" t="s">
        <v>1766</v>
      </c>
      <c r="B257" s="814" t="s">
        <v>4078</v>
      </c>
      <c r="C257" s="814" t="s">
        <v>1808</v>
      </c>
      <c r="D257" s="814" t="s">
        <v>1809</v>
      </c>
      <c r="E257" s="814" t="s">
        <v>1810</v>
      </c>
      <c r="F257" s="831"/>
      <c r="G257" s="831"/>
      <c r="H257" s="819">
        <v>0</v>
      </c>
      <c r="I257" s="831">
        <v>4</v>
      </c>
      <c r="J257" s="831">
        <v>2639.6</v>
      </c>
      <c r="K257" s="819">
        <v>1</v>
      </c>
      <c r="L257" s="831">
        <v>4</v>
      </c>
      <c r="M257" s="832">
        <v>2639.6</v>
      </c>
    </row>
    <row r="258" spans="1:13" ht="14.45" customHeight="1" x14ac:dyDescent="0.2">
      <c r="A258" s="813" t="s">
        <v>1766</v>
      </c>
      <c r="B258" s="814" t="s">
        <v>4078</v>
      </c>
      <c r="C258" s="814" t="s">
        <v>2074</v>
      </c>
      <c r="D258" s="814" t="s">
        <v>2073</v>
      </c>
      <c r="E258" s="814" t="s">
        <v>1810</v>
      </c>
      <c r="F258" s="831">
        <v>1</v>
      </c>
      <c r="G258" s="831">
        <v>659.9</v>
      </c>
      <c r="H258" s="819">
        <v>1</v>
      </c>
      <c r="I258" s="831"/>
      <c r="J258" s="831"/>
      <c r="K258" s="819">
        <v>0</v>
      </c>
      <c r="L258" s="831">
        <v>1</v>
      </c>
      <c r="M258" s="832">
        <v>659.9</v>
      </c>
    </row>
    <row r="259" spans="1:13" ht="14.45" customHeight="1" x14ac:dyDescent="0.2">
      <c r="A259" s="813" t="s">
        <v>1766</v>
      </c>
      <c r="B259" s="814" t="s">
        <v>1570</v>
      </c>
      <c r="C259" s="814" t="s">
        <v>2971</v>
      </c>
      <c r="D259" s="814" t="s">
        <v>1572</v>
      </c>
      <c r="E259" s="814" t="s">
        <v>2972</v>
      </c>
      <c r="F259" s="831"/>
      <c r="G259" s="831"/>
      <c r="H259" s="819">
        <v>0</v>
      </c>
      <c r="I259" s="831">
        <v>1</v>
      </c>
      <c r="J259" s="831">
        <v>126.27</v>
      </c>
      <c r="K259" s="819">
        <v>1</v>
      </c>
      <c r="L259" s="831">
        <v>1</v>
      </c>
      <c r="M259" s="832">
        <v>126.27</v>
      </c>
    </row>
    <row r="260" spans="1:13" ht="14.45" customHeight="1" x14ac:dyDescent="0.2">
      <c r="A260" s="813" t="s">
        <v>1766</v>
      </c>
      <c r="B260" s="814" t="s">
        <v>1587</v>
      </c>
      <c r="C260" s="814" t="s">
        <v>1591</v>
      </c>
      <c r="D260" s="814" t="s">
        <v>1213</v>
      </c>
      <c r="E260" s="814" t="s">
        <v>1592</v>
      </c>
      <c r="F260" s="831"/>
      <c r="G260" s="831"/>
      <c r="H260" s="819">
        <v>0</v>
      </c>
      <c r="I260" s="831">
        <v>9</v>
      </c>
      <c r="J260" s="831">
        <v>1389.2400000000002</v>
      </c>
      <c r="K260" s="819">
        <v>1</v>
      </c>
      <c r="L260" s="831">
        <v>9</v>
      </c>
      <c r="M260" s="832">
        <v>1389.2400000000002</v>
      </c>
    </row>
    <row r="261" spans="1:13" ht="14.45" customHeight="1" x14ac:dyDescent="0.2">
      <c r="A261" s="813" t="s">
        <v>1766</v>
      </c>
      <c r="B261" s="814" t="s">
        <v>1600</v>
      </c>
      <c r="C261" s="814" t="s">
        <v>1601</v>
      </c>
      <c r="D261" s="814" t="s">
        <v>1602</v>
      </c>
      <c r="E261" s="814" t="s">
        <v>1603</v>
      </c>
      <c r="F261" s="831"/>
      <c r="G261" s="831"/>
      <c r="H261" s="819">
        <v>0</v>
      </c>
      <c r="I261" s="831">
        <v>2</v>
      </c>
      <c r="J261" s="831">
        <v>336.82</v>
      </c>
      <c r="K261" s="819">
        <v>1</v>
      </c>
      <c r="L261" s="831">
        <v>2</v>
      </c>
      <c r="M261" s="832">
        <v>336.82</v>
      </c>
    </row>
    <row r="262" spans="1:13" ht="14.45" customHeight="1" x14ac:dyDescent="0.2">
      <c r="A262" s="813" t="s">
        <v>1766</v>
      </c>
      <c r="B262" s="814" t="s">
        <v>1646</v>
      </c>
      <c r="C262" s="814" t="s">
        <v>1650</v>
      </c>
      <c r="D262" s="814" t="s">
        <v>1651</v>
      </c>
      <c r="E262" s="814" t="s">
        <v>1652</v>
      </c>
      <c r="F262" s="831"/>
      <c r="G262" s="831"/>
      <c r="H262" s="819">
        <v>0</v>
      </c>
      <c r="I262" s="831">
        <v>2</v>
      </c>
      <c r="J262" s="831">
        <v>2784.94</v>
      </c>
      <c r="K262" s="819">
        <v>1</v>
      </c>
      <c r="L262" s="831">
        <v>2</v>
      </c>
      <c r="M262" s="832">
        <v>2784.94</v>
      </c>
    </row>
    <row r="263" spans="1:13" ht="14.45" customHeight="1" x14ac:dyDescent="0.2">
      <c r="A263" s="813" t="s">
        <v>1766</v>
      </c>
      <c r="B263" s="814" t="s">
        <v>1655</v>
      </c>
      <c r="C263" s="814" t="s">
        <v>1656</v>
      </c>
      <c r="D263" s="814" t="s">
        <v>914</v>
      </c>
      <c r="E263" s="814" t="s">
        <v>1657</v>
      </c>
      <c r="F263" s="831"/>
      <c r="G263" s="831"/>
      <c r="H263" s="819">
        <v>0</v>
      </c>
      <c r="I263" s="831">
        <v>1</v>
      </c>
      <c r="J263" s="831">
        <v>386.73</v>
      </c>
      <c r="K263" s="819">
        <v>1</v>
      </c>
      <c r="L263" s="831">
        <v>1</v>
      </c>
      <c r="M263" s="832">
        <v>386.73</v>
      </c>
    </row>
    <row r="264" spans="1:13" ht="14.45" customHeight="1" x14ac:dyDescent="0.2">
      <c r="A264" s="813" t="s">
        <v>1766</v>
      </c>
      <c r="B264" s="814" t="s">
        <v>1674</v>
      </c>
      <c r="C264" s="814" t="s">
        <v>1676</v>
      </c>
      <c r="D264" s="814" t="s">
        <v>1012</v>
      </c>
      <c r="E264" s="814" t="s">
        <v>1016</v>
      </c>
      <c r="F264" s="831"/>
      <c r="G264" s="831"/>
      <c r="H264" s="819"/>
      <c r="I264" s="831">
        <v>14</v>
      </c>
      <c r="J264" s="831">
        <v>0</v>
      </c>
      <c r="K264" s="819"/>
      <c r="L264" s="831">
        <v>14</v>
      </c>
      <c r="M264" s="832">
        <v>0</v>
      </c>
    </row>
    <row r="265" spans="1:13" ht="14.45" customHeight="1" x14ac:dyDescent="0.2">
      <c r="A265" s="813" t="s">
        <v>1766</v>
      </c>
      <c r="B265" s="814" t="s">
        <v>1685</v>
      </c>
      <c r="C265" s="814" t="s">
        <v>2919</v>
      </c>
      <c r="D265" s="814" t="s">
        <v>1687</v>
      </c>
      <c r="E265" s="814" t="s">
        <v>2920</v>
      </c>
      <c r="F265" s="831"/>
      <c r="G265" s="831"/>
      <c r="H265" s="819">
        <v>0</v>
      </c>
      <c r="I265" s="831">
        <v>2</v>
      </c>
      <c r="J265" s="831">
        <v>93.62</v>
      </c>
      <c r="K265" s="819">
        <v>1</v>
      </c>
      <c r="L265" s="831">
        <v>2</v>
      </c>
      <c r="M265" s="832">
        <v>93.62</v>
      </c>
    </row>
    <row r="266" spans="1:13" ht="14.45" customHeight="1" x14ac:dyDescent="0.2">
      <c r="A266" s="813" t="s">
        <v>1766</v>
      </c>
      <c r="B266" s="814" t="s">
        <v>4085</v>
      </c>
      <c r="C266" s="814" t="s">
        <v>2846</v>
      </c>
      <c r="D266" s="814" t="s">
        <v>2842</v>
      </c>
      <c r="E266" s="814" t="s">
        <v>640</v>
      </c>
      <c r="F266" s="831">
        <v>1</v>
      </c>
      <c r="G266" s="831">
        <v>230.51</v>
      </c>
      <c r="H266" s="819">
        <v>1</v>
      </c>
      <c r="I266" s="831"/>
      <c r="J266" s="831"/>
      <c r="K266" s="819">
        <v>0</v>
      </c>
      <c r="L266" s="831">
        <v>1</v>
      </c>
      <c r="M266" s="832">
        <v>230.51</v>
      </c>
    </row>
    <row r="267" spans="1:13" ht="14.45" customHeight="1" x14ac:dyDescent="0.2">
      <c r="A267" s="813" t="s">
        <v>1767</v>
      </c>
      <c r="B267" s="814" t="s">
        <v>1552</v>
      </c>
      <c r="C267" s="814" t="s">
        <v>2064</v>
      </c>
      <c r="D267" s="814" t="s">
        <v>2065</v>
      </c>
      <c r="E267" s="814" t="s">
        <v>2066</v>
      </c>
      <c r="F267" s="831">
        <v>2</v>
      </c>
      <c r="G267" s="831">
        <v>299.10000000000002</v>
      </c>
      <c r="H267" s="819">
        <v>1</v>
      </c>
      <c r="I267" s="831"/>
      <c r="J267" s="831"/>
      <c r="K267" s="819">
        <v>0</v>
      </c>
      <c r="L267" s="831">
        <v>2</v>
      </c>
      <c r="M267" s="832">
        <v>299.10000000000002</v>
      </c>
    </row>
    <row r="268" spans="1:13" ht="14.45" customHeight="1" x14ac:dyDescent="0.2">
      <c r="A268" s="813" t="s">
        <v>1767</v>
      </c>
      <c r="B268" s="814" t="s">
        <v>4078</v>
      </c>
      <c r="C268" s="814" t="s">
        <v>1808</v>
      </c>
      <c r="D268" s="814" t="s">
        <v>1809</v>
      </c>
      <c r="E268" s="814" t="s">
        <v>1810</v>
      </c>
      <c r="F268" s="831"/>
      <c r="G268" s="831"/>
      <c r="H268" s="819">
        <v>0</v>
      </c>
      <c r="I268" s="831">
        <v>2</v>
      </c>
      <c r="J268" s="831">
        <v>1319.8</v>
      </c>
      <c r="K268" s="819">
        <v>1</v>
      </c>
      <c r="L268" s="831">
        <v>2</v>
      </c>
      <c r="M268" s="832">
        <v>1319.8</v>
      </c>
    </row>
    <row r="269" spans="1:13" ht="14.45" customHeight="1" x14ac:dyDescent="0.2">
      <c r="A269" s="813" t="s">
        <v>1767</v>
      </c>
      <c r="B269" s="814" t="s">
        <v>1587</v>
      </c>
      <c r="C269" s="814" t="s">
        <v>1591</v>
      </c>
      <c r="D269" s="814" t="s">
        <v>1213</v>
      </c>
      <c r="E269" s="814" t="s">
        <v>1592</v>
      </c>
      <c r="F269" s="831"/>
      <c r="G269" s="831"/>
      <c r="H269" s="819">
        <v>0</v>
      </c>
      <c r="I269" s="831">
        <v>1</v>
      </c>
      <c r="J269" s="831">
        <v>154.36000000000001</v>
      </c>
      <c r="K269" s="819">
        <v>1</v>
      </c>
      <c r="L269" s="831">
        <v>1</v>
      </c>
      <c r="M269" s="832">
        <v>154.36000000000001</v>
      </c>
    </row>
    <row r="270" spans="1:13" ht="14.45" customHeight="1" x14ac:dyDescent="0.2">
      <c r="A270" s="813" t="s">
        <v>1767</v>
      </c>
      <c r="B270" s="814" t="s">
        <v>1600</v>
      </c>
      <c r="C270" s="814" t="s">
        <v>1888</v>
      </c>
      <c r="D270" s="814" t="s">
        <v>1602</v>
      </c>
      <c r="E270" s="814" t="s">
        <v>1885</v>
      </c>
      <c r="F270" s="831"/>
      <c r="G270" s="831"/>
      <c r="H270" s="819">
        <v>0</v>
      </c>
      <c r="I270" s="831">
        <v>1</v>
      </c>
      <c r="J270" s="831">
        <v>84.21</v>
      </c>
      <c r="K270" s="819">
        <v>1</v>
      </c>
      <c r="L270" s="831">
        <v>1</v>
      </c>
      <c r="M270" s="832">
        <v>84.21</v>
      </c>
    </row>
    <row r="271" spans="1:13" ht="14.45" customHeight="1" x14ac:dyDescent="0.2">
      <c r="A271" s="813" t="s">
        <v>1767</v>
      </c>
      <c r="B271" s="814" t="s">
        <v>1600</v>
      </c>
      <c r="C271" s="814" t="s">
        <v>1601</v>
      </c>
      <c r="D271" s="814" t="s">
        <v>1602</v>
      </c>
      <c r="E271" s="814" t="s">
        <v>1603</v>
      </c>
      <c r="F271" s="831"/>
      <c r="G271" s="831"/>
      <c r="H271" s="819">
        <v>0</v>
      </c>
      <c r="I271" s="831">
        <v>2</v>
      </c>
      <c r="J271" s="831">
        <v>336.82</v>
      </c>
      <c r="K271" s="819">
        <v>1</v>
      </c>
      <c r="L271" s="831">
        <v>2</v>
      </c>
      <c r="M271" s="832">
        <v>336.82</v>
      </c>
    </row>
    <row r="272" spans="1:13" ht="14.45" customHeight="1" x14ac:dyDescent="0.2">
      <c r="A272" s="813" t="s">
        <v>1767</v>
      </c>
      <c r="B272" s="814" t="s">
        <v>4085</v>
      </c>
      <c r="C272" s="814" t="s">
        <v>3862</v>
      </c>
      <c r="D272" s="814" t="s">
        <v>2681</v>
      </c>
      <c r="E272" s="814" t="s">
        <v>716</v>
      </c>
      <c r="F272" s="831">
        <v>1</v>
      </c>
      <c r="G272" s="831">
        <v>58.77</v>
      </c>
      <c r="H272" s="819">
        <v>1</v>
      </c>
      <c r="I272" s="831"/>
      <c r="J272" s="831"/>
      <c r="K272" s="819">
        <v>0</v>
      </c>
      <c r="L272" s="831">
        <v>1</v>
      </c>
      <c r="M272" s="832">
        <v>58.77</v>
      </c>
    </row>
    <row r="273" spans="1:13" ht="14.45" customHeight="1" x14ac:dyDescent="0.2">
      <c r="A273" s="813" t="s">
        <v>1768</v>
      </c>
      <c r="B273" s="814" t="s">
        <v>1446</v>
      </c>
      <c r="C273" s="814" t="s">
        <v>3366</v>
      </c>
      <c r="D273" s="814" t="s">
        <v>3367</v>
      </c>
      <c r="E273" s="814" t="s">
        <v>3368</v>
      </c>
      <c r="F273" s="831">
        <v>1</v>
      </c>
      <c r="G273" s="831">
        <v>172.82</v>
      </c>
      <c r="H273" s="819">
        <v>1</v>
      </c>
      <c r="I273" s="831"/>
      <c r="J273" s="831"/>
      <c r="K273" s="819">
        <v>0</v>
      </c>
      <c r="L273" s="831">
        <v>1</v>
      </c>
      <c r="M273" s="832">
        <v>172.82</v>
      </c>
    </row>
    <row r="274" spans="1:13" ht="14.45" customHeight="1" x14ac:dyDescent="0.2">
      <c r="A274" s="813" t="s">
        <v>1768</v>
      </c>
      <c r="B274" s="814" t="s">
        <v>1459</v>
      </c>
      <c r="C274" s="814" t="s">
        <v>1468</v>
      </c>
      <c r="D274" s="814" t="s">
        <v>827</v>
      </c>
      <c r="E274" s="814" t="s">
        <v>1469</v>
      </c>
      <c r="F274" s="831"/>
      <c r="G274" s="831"/>
      <c r="H274" s="819">
        <v>0</v>
      </c>
      <c r="I274" s="831">
        <v>1</v>
      </c>
      <c r="J274" s="831">
        <v>633.49</v>
      </c>
      <c r="K274" s="819">
        <v>1</v>
      </c>
      <c r="L274" s="831">
        <v>1</v>
      </c>
      <c r="M274" s="832">
        <v>633.49</v>
      </c>
    </row>
    <row r="275" spans="1:13" ht="14.45" customHeight="1" x14ac:dyDescent="0.2">
      <c r="A275" s="813" t="s">
        <v>1768</v>
      </c>
      <c r="B275" s="814" t="s">
        <v>4088</v>
      </c>
      <c r="C275" s="814" t="s">
        <v>2880</v>
      </c>
      <c r="D275" s="814" t="s">
        <v>1058</v>
      </c>
      <c r="E275" s="814" t="s">
        <v>2881</v>
      </c>
      <c r="F275" s="831"/>
      <c r="G275" s="831"/>
      <c r="H275" s="819">
        <v>0</v>
      </c>
      <c r="I275" s="831">
        <v>1</v>
      </c>
      <c r="J275" s="831">
        <v>320.20999999999998</v>
      </c>
      <c r="K275" s="819">
        <v>1</v>
      </c>
      <c r="L275" s="831">
        <v>1</v>
      </c>
      <c r="M275" s="832">
        <v>320.20999999999998</v>
      </c>
    </row>
    <row r="276" spans="1:13" ht="14.45" customHeight="1" x14ac:dyDescent="0.2">
      <c r="A276" s="813" t="s">
        <v>1768</v>
      </c>
      <c r="B276" s="814" t="s">
        <v>4075</v>
      </c>
      <c r="C276" s="814" t="s">
        <v>2290</v>
      </c>
      <c r="D276" s="814" t="s">
        <v>1925</v>
      </c>
      <c r="E276" s="814" t="s">
        <v>2291</v>
      </c>
      <c r="F276" s="831"/>
      <c r="G276" s="831"/>
      <c r="H276" s="819">
        <v>0</v>
      </c>
      <c r="I276" s="831">
        <v>1</v>
      </c>
      <c r="J276" s="831">
        <v>134.61000000000001</v>
      </c>
      <c r="K276" s="819">
        <v>1</v>
      </c>
      <c r="L276" s="831">
        <v>1</v>
      </c>
      <c r="M276" s="832">
        <v>134.61000000000001</v>
      </c>
    </row>
    <row r="277" spans="1:13" ht="14.45" customHeight="1" x14ac:dyDescent="0.2">
      <c r="A277" s="813" t="s">
        <v>1768</v>
      </c>
      <c r="B277" s="814" t="s">
        <v>4075</v>
      </c>
      <c r="C277" s="814" t="s">
        <v>3318</v>
      </c>
      <c r="D277" s="814" t="s">
        <v>3319</v>
      </c>
      <c r="E277" s="814" t="s">
        <v>3320</v>
      </c>
      <c r="F277" s="831">
        <v>1</v>
      </c>
      <c r="G277" s="831">
        <v>146.57</v>
      </c>
      <c r="H277" s="819">
        <v>1</v>
      </c>
      <c r="I277" s="831"/>
      <c r="J277" s="831"/>
      <c r="K277" s="819">
        <v>0</v>
      </c>
      <c r="L277" s="831">
        <v>1</v>
      </c>
      <c r="M277" s="832">
        <v>146.57</v>
      </c>
    </row>
    <row r="278" spans="1:13" ht="14.45" customHeight="1" x14ac:dyDescent="0.2">
      <c r="A278" s="813" t="s">
        <v>1768</v>
      </c>
      <c r="B278" s="814" t="s">
        <v>1501</v>
      </c>
      <c r="C278" s="814" t="s">
        <v>3304</v>
      </c>
      <c r="D278" s="814" t="s">
        <v>3305</v>
      </c>
      <c r="E278" s="814" t="s">
        <v>3306</v>
      </c>
      <c r="F278" s="831">
        <v>1</v>
      </c>
      <c r="G278" s="831">
        <v>229.38</v>
      </c>
      <c r="H278" s="819">
        <v>1</v>
      </c>
      <c r="I278" s="831"/>
      <c r="J278" s="831"/>
      <c r="K278" s="819">
        <v>0</v>
      </c>
      <c r="L278" s="831">
        <v>1</v>
      </c>
      <c r="M278" s="832">
        <v>229.38</v>
      </c>
    </row>
    <row r="279" spans="1:13" ht="14.45" customHeight="1" x14ac:dyDescent="0.2">
      <c r="A279" s="813" t="s">
        <v>1768</v>
      </c>
      <c r="B279" s="814" t="s">
        <v>1501</v>
      </c>
      <c r="C279" s="814" t="s">
        <v>3307</v>
      </c>
      <c r="D279" s="814" t="s">
        <v>3305</v>
      </c>
      <c r="E279" s="814" t="s">
        <v>3306</v>
      </c>
      <c r="F279" s="831">
        <v>1</v>
      </c>
      <c r="G279" s="831">
        <v>229.38</v>
      </c>
      <c r="H279" s="819">
        <v>1</v>
      </c>
      <c r="I279" s="831"/>
      <c r="J279" s="831"/>
      <c r="K279" s="819">
        <v>0</v>
      </c>
      <c r="L279" s="831">
        <v>1</v>
      </c>
      <c r="M279" s="832">
        <v>229.38</v>
      </c>
    </row>
    <row r="280" spans="1:13" ht="14.45" customHeight="1" x14ac:dyDescent="0.2">
      <c r="A280" s="813" t="s">
        <v>1768</v>
      </c>
      <c r="B280" s="814" t="s">
        <v>1527</v>
      </c>
      <c r="C280" s="814" t="s">
        <v>1531</v>
      </c>
      <c r="D280" s="814" t="s">
        <v>1529</v>
      </c>
      <c r="E280" s="814" t="s">
        <v>1532</v>
      </c>
      <c r="F280" s="831"/>
      <c r="G280" s="831"/>
      <c r="H280" s="819">
        <v>0</v>
      </c>
      <c r="I280" s="831">
        <v>2</v>
      </c>
      <c r="J280" s="831">
        <v>1228.96</v>
      </c>
      <c r="K280" s="819">
        <v>1</v>
      </c>
      <c r="L280" s="831">
        <v>2</v>
      </c>
      <c r="M280" s="832">
        <v>1228.96</v>
      </c>
    </row>
    <row r="281" spans="1:13" ht="14.45" customHeight="1" x14ac:dyDescent="0.2">
      <c r="A281" s="813" t="s">
        <v>1768</v>
      </c>
      <c r="B281" s="814" t="s">
        <v>1548</v>
      </c>
      <c r="C281" s="814" t="s">
        <v>2415</v>
      </c>
      <c r="D281" s="814" t="s">
        <v>2416</v>
      </c>
      <c r="E281" s="814" t="s">
        <v>2417</v>
      </c>
      <c r="F281" s="831">
        <v>2</v>
      </c>
      <c r="G281" s="831">
        <v>367.58</v>
      </c>
      <c r="H281" s="819">
        <v>1</v>
      </c>
      <c r="I281" s="831"/>
      <c r="J281" s="831"/>
      <c r="K281" s="819">
        <v>0</v>
      </c>
      <c r="L281" s="831">
        <v>2</v>
      </c>
      <c r="M281" s="832">
        <v>367.58</v>
      </c>
    </row>
    <row r="282" spans="1:13" ht="14.45" customHeight="1" x14ac:dyDescent="0.2">
      <c r="A282" s="813" t="s">
        <v>1768</v>
      </c>
      <c r="B282" s="814" t="s">
        <v>4076</v>
      </c>
      <c r="C282" s="814" t="s">
        <v>3383</v>
      </c>
      <c r="D282" s="814" t="s">
        <v>2788</v>
      </c>
      <c r="E282" s="814" t="s">
        <v>2051</v>
      </c>
      <c r="F282" s="831">
        <v>1</v>
      </c>
      <c r="G282" s="831">
        <v>2071.9899999999998</v>
      </c>
      <c r="H282" s="819">
        <v>1</v>
      </c>
      <c r="I282" s="831"/>
      <c r="J282" s="831"/>
      <c r="K282" s="819">
        <v>0</v>
      </c>
      <c r="L282" s="831">
        <v>1</v>
      </c>
      <c r="M282" s="832">
        <v>2071.9899999999998</v>
      </c>
    </row>
    <row r="283" spans="1:13" ht="14.45" customHeight="1" x14ac:dyDescent="0.2">
      <c r="A283" s="813" t="s">
        <v>1768</v>
      </c>
      <c r="B283" s="814" t="s">
        <v>1552</v>
      </c>
      <c r="C283" s="814" t="s">
        <v>2064</v>
      </c>
      <c r="D283" s="814" t="s">
        <v>2065</v>
      </c>
      <c r="E283" s="814" t="s">
        <v>2066</v>
      </c>
      <c r="F283" s="831">
        <v>10</v>
      </c>
      <c r="G283" s="831">
        <v>1495.5</v>
      </c>
      <c r="H283" s="819">
        <v>1</v>
      </c>
      <c r="I283" s="831"/>
      <c r="J283" s="831"/>
      <c r="K283" s="819">
        <v>0</v>
      </c>
      <c r="L283" s="831">
        <v>10</v>
      </c>
      <c r="M283" s="832">
        <v>1495.5</v>
      </c>
    </row>
    <row r="284" spans="1:13" ht="14.45" customHeight="1" x14ac:dyDescent="0.2">
      <c r="A284" s="813" t="s">
        <v>1768</v>
      </c>
      <c r="B284" s="814" t="s">
        <v>1552</v>
      </c>
      <c r="C284" s="814" t="s">
        <v>2067</v>
      </c>
      <c r="D284" s="814" t="s">
        <v>819</v>
      </c>
      <c r="E284" s="814" t="s">
        <v>2068</v>
      </c>
      <c r="F284" s="831"/>
      <c r="G284" s="831"/>
      <c r="H284" s="819">
        <v>0</v>
      </c>
      <c r="I284" s="831">
        <v>66</v>
      </c>
      <c r="J284" s="831">
        <v>8884.260000000002</v>
      </c>
      <c r="K284" s="819">
        <v>1</v>
      </c>
      <c r="L284" s="831">
        <v>66</v>
      </c>
      <c r="M284" s="832">
        <v>8884.260000000002</v>
      </c>
    </row>
    <row r="285" spans="1:13" ht="14.45" customHeight="1" x14ac:dyDescent="0.2">
      <c r="A285" s="813" t="s">
        <v>1768</v>
      </c>
      <c r="B285" s="814" t="s">
        <v>4077</v>
      </c>
      <c r="C285" s="814" t="s">
        <v>3379</v>
      </c>
      <c r="D285" s="814" t="s">
        <v>2735</v>
      </c>
      <c r="E285" s="814" t="s">
        <v>3380</v>
      </c>
      <c r="F285" s="831">
        <v>3</v>
      </c>
      <c r="G285" s="831">
        <v>67.320000000000007</v>
      </c>
      <c r="H285" s="819">
        <v>1</v>
      </c>
      <c r="I285" s="831"/>
      <c r="J285" s="831"/>
      <c r="K285" s="819">
        <v>0</v>
      </c>
      <c r="L285" s="831">
        <v>3</v>
      </c>
      <c r="M285" s="832">
        <v>67.320000000000007</v>
      </c>
    </row>
    <row r="286" spans="1:13" ht="14.45" customHeight="1" x14ac:dyDescent="0.2">
      <c r="A286" s="813" t="s">
        <v>1768</v>
      </c>
      <c r="B286" s="814" t="s">
        <v>4077</v>
      </c>
      <c r="C286" s="814" t="s">
        <v>1836</v>
      </c>
      <c r="D286" s="814" t="s">
        <v>1837</v>
      </c>
      <c r="E286" s="814" t="s">
        <v>1838</v>
      </c>
      <c r="F286" s="831"/>
      <c r="G286" s="831"/>
      <c r="H286" s="819">
        <v>0</v>
      </c>
      <c r="I286" s="831">
        <v>2</v>
      </c>
      <c r="J286" s="831">
        <v>269.22000000000003</v>
      </c>
      <c r="K286" s="819">
        <v>1</v>
      </c>
      <c r="L286" s="831">
        <v>2</v>
      </c>
      <c r="M286" s="832">
        <v>269.22000000000003</v>
      </c>
    </row>
    <row r="287" spans="1:13" ht="14.45" customHeight="1" x14ac:dyDescent="0.2">
      <c r="A287" s="813" t="s">
        <v>1768</v>
      </c>
      <c r="B287" s="814" t="s">
        <v>4078</v>
      </c>
      <c r="C287" s="814" t="s">
        <v>2072</v>
      </c>
      <c r="D287" s="814" t="s">
        <v>2073</v>
      </c>
      <c r="E287" s="814" t="s">
        <v>1810</v>
      </c>
      <c r="F287" s="831">
        <v>15</v>
      </c>
      <c r="G287" s="831">
        <v>9898.5</v>
      </c>
      <c r="H287" s="819">
        <v>1</v>
      </c>
      <c r="I287" s="831"/>
      <c r="J287" s="831"/>
      <c r="K287" s="819">
        <v>0</v>
      </c>
      <c r="L287" s="831">
        <v>15</v>
      </c>
      <c r="M287" s="832">
        <v>9898.5</v>
      </c>
    </row>
    <row r="288" spans="1:13" ht="14.45" customHeight="1" x14ac:dyDescent="0.2">
      <c r="A288" s="813" t="s">
        <v>1768</v>
      </c>
      <c r="B288" s="814" t="s">
        <v>4078</v>
      </c>
      <c r="C288" s="814" t="s">
        <v>1808</v>
      </c>
      <c r="D288" s="814" t="s">
        <v>1809</v>
      </c>
      <c r="E288" s="814" t="s">
        <v>1810</v>
      </c>
      <c r="F288" s="831"/>
      <c r="G288" s="831"/>
      <c r="H288" s="819">
        <v>0</v>
      </c>
      <c r="I288" s="831">
        <v>43</v>
      </c>
      <c r="J288" s="831">
        <v>28375.699999999997</v>
      </c>
      <c r="K288" s="819">
        <v>1</v>
      </c>
      <c r="L288" s="831">
        <v>43</v>
      </c>
      <c r="M288" s="832">
        <v>28375.699999999997</v>
      </c>
    </row>
    <row r="289" spans="1:13" ht="14.45" customHeight="1" x14ac:dyDescent="0.2">
      <c r="A289" s="813" t="s">
        <v>1768</v>
      </c>
      <c r="B289" s="814" t="s">
        <v>4078</v>
      </c>
      <c r="C289" s="814" t="s">
        <v>2074</v>
      </c>
      <c r="D289" s="814" t="s">
        <v>2073</v>
      </c>
      <c r="E289" s="814" t="s">
        <v>1810</v>
      </c>
      <c r="F289" s="831">
        <v>2</v>
      </c>
      <c r="G289" s="831">
        <v>1319.8</v>
      </c>
      <c r="H289" s="819">
        <v>1</v>
      </c>
      <c r="I289" s="831"/>
      <c r="J289" s="831"/>
      <c r="K289" s="819">
        <v>0</v>
      </c>
      <c r="L289" s="831">
        <v>2</v>
      </c>
      <c r="M289" s="832">
        <v>1319.8</v>
      </c>
    </row>
    <row r="290" spans="1:13" ht="14.45" customHeight="1" x14ac:dyDescent="0.2">
      <c r="A290" s="813" t="s">
        <v>1768</v>
      </c>
      <c r="B290" s="814" t="s">
        <v>4079</v>
      </c>
      <c r="C290" s="814" t="s">
        <v>3325</v>
      </c>
      <c r="D290" s="814" t="s">
        <v>3326</v>
      </c>
      <c r="E290" s="814" t="s">
        <v>3327</v>
      </c>
      <c r="F290" s="831">
        <v>1</v>
      </c>
      <c r="G290" s="831">
        <v>525.29</v>
      </c>
      <c r="H290" s="819">
        <v>1</v>
      </c>
      <c r="I290" s="831"/>
      <c r="J290" s="831"/>
      <c r="K290" s="819">
        <v>0</v>
      </c>
      <c r="L290" s="831">
        <v>1</v>
      </c>
      <c r="M290" s="832">
        <v>525.29</v>
      </c>
    </row>
    <row r="291" spans="1:13" ht="14.45" customHeight="1" x14ac:dyDescent="0.2">
      <c r="A291" s="813" t="s">
        <v>1768</v>
      </c>
      <c r="B291" s="814" t="s">
        <v>4079</v>
      </c>
      <c r="C291" s="814" t="s">
        <v>1942</v>
      </c>
      <c r="D291" s="814" t="s">
        <v>1943</v>
      </c>
      <c r="E291" s="814" t="s">
        <v>640</v>
      </c>
      <c r="F291" s="831">
        <v>2</v>
      </c>
      <c r="G291" s="831">
        <v>1167.32</v>
      </c>
      <c r="H291" s="819">
        <v>1</v>
      </c>
      <c r="I291" s="831"/>
      <c r="J291" s="831"/>
      <c r="K291" s="819">
        <v>0</v>
      </c>
      <c r="L291" s="831">
        <v>2</v>
      </c>
      <c r="M291" s="832">
        <v>1167.32</v>
      </c>
    </row>
    <row r="292" spans="1:13" ht="14.45" customHeight="1" x14ac:dyDescent="0.2">
      <c r="A292" s="813" t="s">
        <v>1768</v>
      </c>
      <c r="B292" s="814" t="s">
        <v>1559</v>
      </c>
      <c r="C292" s="814" t="s">
        <v>3373</v>
      </c>
      <c r="D292" s="814" t="s">
        <v>756</v>
      </c>
      <c r="E292" s="814" t="s">
        <v>3374</v>
      </c>
      <c r="F292" s="831"/>
      <c r="G292" s="831"/>
      <c r="H292" s="819">
        <v>0</v>
      </c>
      <c r="I292" s="831">
        <v>5</v>
      </c>
      <c r="J292" s="831">
        <v>84</v>
      </c>
      <c r="K292" s="819">
        <v>1</v>
      </c>
      <c r="L292" s="831">
        <v>5</v>
      </c>
      <c r="M292" s="832">
        <v>84</v>
      </c>
    </row>
    <row r="293" spans="1:13" ht="14.45" customHeight="1" x14ac:dyDescent="0.2">
      <c r="A293" s="813" t="s">
        <v>1768</v>
      </c>
      <c r="B293" s="814" t="s">
        <v>1564</v>
      </c>
      <c r="C293" s="814" t="s">
        <v>1568</v>
      </c>
      <c r="D293" s="814" t="s">
        <v>1566</v>
      </c>
      <c r="E293" s="814" t="s">
        <v>1569</v>
      </c>
      <c r="F293" s="831"/>
      <c r="G293" s="831"/>
      <c r="H293" s="819">
        <v>0</v>
      </c>
      <c r="I293" s="831">
        <v>1</v>
      </c>
      <c r="J293" s="831">
        <v>87.67</v>
      </c>
      <c r="K293" s="819">
        <v>1</v>
      </c>
      <c r="L293" s="831">
        <v>1</v>
      </c>
      <c r="M293" s="832">
        <v>87.67</v>
      </c>
    </row>
    <row r="294" spans="1:13" ht="14.45" customHeight="1" x14ac:dyDescent="0.2">
      <c r="A294" s="813" t="s">
        <v>1768</v>
      </c>
      <c r="B294" s="814" t="s">
        <v>1570</v>
      </c>
      <c r="C294" s="814" t="s">
        <v>3399</v>
      </c>
      <c r="D294" s="814" t="s">
        <v>1577</v>
      </c>
      <c r="E294" s="814" t="s">
        <v>3400</v>
      </c>
      <c r="F294" s="831">
        <v>2</v>
      </c>
      <c r="G294" s="831">
        <v>252.54</v>
      </c>
      <c r="H294" s="819">
        <v>1</v>
      </c>
      <c r="I294" s="831"/>
      <c r="J294" s="831"/>
      <c r="K294" s="819">
        <v>0</v>
      </c>
      <c r="L294" s="831">
        <v>2</v>
      </c>
      <c r="M294" s="832">
        <v>252.54</v>
      </c>
    </row>
    <row r="295" spans="1:13" ht="14.45" customHeight="1" x14ac:dyDescent="0.2">
      <c r="A295" s="813" t="s">
        <v>1768</v>
      </c>
      <c r="B295" s="814" t="s">
        <v>1570</v>
      </c>
      <c r="C295" s="814" t="s">
        <v>2898</v>
      </c>
      <c r="D295" s="814" t="s">
        <v>1577</v>
      </c>
      <c r="E295" s="814" t="s">
        <v>2602</v>
      </c>
      <c r="F295" s="831">
        <v>2</v>
      </c>
      <c r="G295" s="831">
        <v>168.36</v>
      </c>
      <c r="H295" s="819">
        <v>1</v>
      </c>
      <c r="I295" s="831"/>
      <c r="J295" s="831"/>
      <c r="K295" s="819">
        <v>0</v>
      </c>
      <c r="L295" s="831">
        <v>2</v>
      </c>
      <c r="M295" s="832">
        <v>168.36</v>
      </c>
    </row>
    <row r="296" spans="1:13" ht="14.45" customHeight="1" x14ac:dyDescent="0.2">
      <c r="A296" s="813" t="s">
        <v>1768</v>
      </c>
      <c r="B296" s="814" t="s">
        <v>1570</v>
      </c>
      <c r="C296" s="814" t="s">
        <v>2601</v>
      </c>
      <c r="D296" s="814" t="s">
        <v>1577</v>
      </c>
      <c r="E296" s="814" t="s">
        <v>2602</v>
      </c>
      <c r="F296" s="831"/>
      <c r="G296" s="831"/>
      <c r="H296" s="819">
        <v>0</v>
      </c>
      <c r="I296" s="831">
        <v>1</v>
      </c>
      <c r="J296" s="831">
        <v>84.18</v>
      </c>
      <c r="K296" s="819">
        <v>1</v>
      </c>
      <c r="L296" s="831">
        <v>1</v>
      </c>
      <c r="M296" s="832">
        <v>84.18</v>
      </c>
    </row>
    <row r="297" spans="1:13" ht="14.45" customHeight="1" x14ac:dyDescent="0.2">
      <c r="A297" s="813" t="s">
        <v>1768</v>
      </c>
      <c r="B297" s="814" t="s">
        <v>1587</v>
      </c>
      <c r="C297" s="814" t="s">
        <v>1591</v>
      </c>
      <c r="D297" s="814" t="s">
        <v>1213</v>
      </c>
      <c r="E297" s="814" t="s">
        <v>1592</v>
      </c>
      <c r="F297" s="831"/>
      <c r="G297" s="831"/>
      <c r="H297" s="819">
        <v>0</v>
      </c>
      <c r="I297" s="831">
        <v>1</v>
      </c>
      <c r="J297" s="831">
        <v>154.36000000000001</v>
      </c>
      <c r="K297" s="819">
        <v>1</v>
      </c>
      <c r="L297" s="831">
        <v>1</v>
      </c>
      <c r="M297" s="832">
        <v>154.36000000000001</v>
      </c>
    </row>
    <row r="298" spans="1:13" ht="14.45" customHeight="1" x14ac:dyDescent="0.2">
      <c r="A298" s="813" t="s">
        <v>1768</v>
      </c>
      <c r="B298" s="814" t="s">
        <v>1587</v>
      </c>
      <c r="C298" s="814" t="s">
        <v>1593</v>
      </c>
      <c r="D298" s="814" t="s">
        <v>1594</v>
      </c>
      <c r="E298" s="814" t="s">
        <v>1595</v>
      </c>
      <c r="F298" s="831"/>
      <c r="G298" s="831"/>
      <c r="H298" s="819">
        <v>0</v>
      </c>
      <c r="I298" s="831">
        <v>3</v>
      </c>
      <c r="J298" s="831">
        <v>448.56000000000006</v>
      </c>
      <c r="K298" s="819">
        <v>1</v>
      </c>
      <c r="L298" s="831">
        <v>3</v>
      </c>
      <c r="M298" s="832">
        <v>448.56000000000006</v>
      </c>
    </row>
    <row r="299" spans="1:13" ht="14.45" customHeight="1" x14ac:dyDescent="0.2">
      <c r="A299" s="813" t="s">
        <v>1768</v>
      </c>
      <c r="B299" s="814" t="s">
        <v>1600</v>
      </c>
      <c r="C299" s="814" t="s">
        <v>1601</v>
      </c>
      <c r="D299" s="814" t="s">
        <v>1602</v>
      </c>
      <c r="E299" s="814" t="s">
        <v>1603</v>
      </c>
      <c r="F299" s="831"/>
      <c r="G299" s="831"/>
      <c r="H299" s="819">
        <v>0</v>
      </c>
      <c r="I299" s="831">
        <v>14</v>
      </c>
      <c r="J299" s="831">
        <v>2357.7399999999998</v>
      </c>
      <c r="K299" s="819">
        <v>1</v>
      </c>
      <c r="L299" s="831">
        <v>14</v>
      </c>
      <c r="M299" s="832">
        <v>2357.7399999999998</v>
      </c>
    </row>
    <row r="300" spans="1:13" ht="14.45" customHeight="1" x14ac:dyDescent="0.2">
      <c r="A300" s="813" t="s">
        <v>1768</v>
      </c>
      <c r="B300" s="814" t="s">
        <v>4080</v>
      </c>
      <c r="C300" s="814" t="s">
        <v>1863</v>
      </c>
      <c r="D300" s="814" t="s">
        <v>1864</v>
      </c>
      <c r="E300" s="814" t="s">
        <v>1865</v>
      </c>
      <c r="F300" s="831"/>
      <c r="G300" s="831"/>
      <c r="H300" s="819">
        <v>0</v>
      </c>
      <c r="I300" s="831">
        <v>1</v>
      </c>
      <c r="J300" s="831">
        <v>56.06</v>
      </c>
      <c r="K300" s="819">
        <v>1</v>
      </c>
      <c r="L300" s="831">
        <v>1</v>
      </c>
      <c r="M300" s="832">
        <v>56.06</v>
      </c>
    </row>
    <row r="301" spans="1:13" ht="14.45" customHeight="1" x14ac:dyDescent="0.2">
      <c r="A301" s="813" t="s">
        <v>1768</v>
      </c>
      <c r="B301" s="814" t="s">
        <v>1646</v>
      </c>
      <c r="C301" s="814" t="s">
        <v>1650</v>
      </c>
      <c r="D301" s="814" t="s">
        <v>1651</v>
      </c>
      <c r="E301" s="814" t="s">
        <v>1652</v>
      </c>
      <c r="F301" s="831"/>
      <c r="G301" s="831"/>
      <c r="H301" s="819">
        <v>0</v>
      </c>
      <c r="I301" s="831">
        <v>1</v>
      </c>
      <c r="J301" s="831">
        <v>1392.47</v>
      </c>
      <c r="K301" s="819">
        <v>1</v>
      </c>
      <c r="L301" s="831">
        <v>1</v>
      </c>
      <c r="M301" s="832">
        <v>1392.47</v>
      </c>
    </row>
    <row r="302" spans="1:13" ht="14.45" customHeight="1" x14ac:dyDescent="0.2">
      <c r="A302" s="813" t="s">
        <v>1768</v>
      </c>
      <c r="B302" s="814" t="s">
        <v>4082</v>
      </c>
      <c r="C302" s="814" t="s">
        <v>1878</v>
      </c>
      <c r="D302" s="814" t="s">
        <v>1879</v>
      </c>
      <c r="E302" s="814" t="s">
        <v>1880</v>
      </c>
      <c r="F302" s="831"/>
      <c r="G302" s="831"/>
      <c r="H302" s="819">
        <v>0</v>
      </c>
      <c r="I302" s="831">
        <v>3</v>
      </c>
      <c r="J302" s="831">
        <v>3273.2699999999995</v>
      </c>
      <c r="K302" s="819">
        <v>1</v>
      </c>
      <c r="L302" s="831">
        <v>3</v>
      </c>
      <c r="M302" s="832">
        <v>3273.2699999999995</v>
      </c>
    </row>
    <row r="303" spans="1:13" ht="14.45" customHeight="1" x14ac:dyDescent="0.2">
      <c r="A303" s="813" t="s">
        <v>1768</v>
      </c>
      <c r="B303" s="814" t="s">
        <v>1674</v>
      </c>
      <c r="C303" s="814" t="s">
        <v>1676</v>
      </c>
      <c r="D303" s="814" t="s">
        <v>1012</v>
      </c>
      <c r="E303" s="814" t="s">
        <v>1016</v>
      </c>
      <c r="F303" s="831"/>
      <c r="G303" s="831"/>
      <c r="H303" s="819"/>
      <c r="I303" s="831">
        <v>2</v>
      </c>
      <c r="J303" s="831">
        <v>0</v>
      </c>
      <c r="K303" s="819"/>
      <c r="L303" s="831">
        <v>2</v>
      </c>
      <c r="M303" s="832">
        <v>0</v>
      </c>
    </row>
    <row r="304" spans="1:13" ht="14.45" customHeight="1" x14ac:dyDescent="0.2">
      <c r="A304" s="813" t="s">
        <v>1769</v>
      </c>
      <c r="B304" s="814" t="s">
        <v>1552</v>
      </c>
      <c r="C304" s="814" t="s">
        <v>2067</v>
      </c>
      <c r="D304" s="814" t="s">
        <v>819</v>
      </c>
      <c r="E304" s="814" t="s">
        <v>2068</v>
      </c>
      <c r="F304" s="831"/>
      <c r="G304" s="831"/>
      <c r="H304" s="819">
        <v>0</v>
      </c>
      <c r="I304" s="831">
        <v>2</v>
      </c>
      <c r="J304" s="831">
        <v>269.22000000000003</v>
      </c>
      <c r="K304" s="819">
        <v>1</v>
      </c>
      <c r="L304" s="831">
        <v>2</v>
      </c>
      <c r="M304" s="832">
        <v>269.22000000000003</v>
      </c>
    </row>
    <row r="305" spans="1:13" ht="14.45" customHeight="1" x14ac:dyDescent="0.2">
      <c r="A305" s="813" t="s">
        <v>1769</v>
      </c>
      <c r="B305" s="814" t="s">
        <v>4079</v>
      </c>
      <c r="C305" s="814" t="s">
        <v>3325</v>
      </c>
      <c r="D305" s="814" t="s">
        <v>3326</v>
      </c>
      <c r="E305" s="814" t="s">
        <v>3327</v>
      </c>
      <c r="F305" s="831">
        <v>1</v>
      </c>
      <c r="G305" s="831">
        <v>525.29</v>
      </c>
      <c r="H305" s="819">
        <v>1</v>
      </c>
      <c r="I305" s="831"/>
      <c r="J305" s="831"/>
      <c r="K305" s="819">
        <v>0</v>
      </c>
      <c r="L305" s="831">
        <v>1</v>
      </c>
      <c r="M305" s="832">
        <v>525.29</v>
      </c>
    </row>
    <row r="306" spans="1:13" ht="14.45" customHeight="1" x14ac:dyDescent="0.2">
      <c r="A306" s="813" t="s">
        <v>1770</v>
      </c>
      <c r="B306" s="814" t="s">
        <v>1424</v>
      </c>
      <c r="C306" s="814" t="s">
        <v>3850</v>
      </c>
      <c r="D306" s="814" t="s">
        <v>741</v>
      </c>
      <c r="E306" s="814" t="s">
        <v>3851</v>
      </c>
      <c r="F306" s="831"/>
      <c r="G306" s="831"/>
      <c r="H306" s="819">
        <v>0</v>
      </c>
      <c r="I306" s="831">
        <v>1</v>
      </c>
      <c r="J306" s="831">
        <v>13.68</v>
      </c>
      <c r="K306" s="819">
        <v>1</v>
      </c>
      <c r="L306" s="831">
        <v>1</v>
      </c>
      <c r="M306" s="832">
        <v>13.68</v>
      </c>
    </row>
    <row r="307" spans="1:13" ht="14.45" customHeight="1" x14ac:dyDescent="0.2">
      <c r="A307" s="813" t="s">
        <v>1770</v>
      </c>
      <c r="B307" s="814" t="s">
        <v>1459</v>
      </c>
      <c r="C307" s="814" t="s">
        <v>1462</v>
      </c>
      <c r="D307" s="814" t="s">
        <v>833</v>
      </c>
      <c r="E307" s="814" t="s">
        <v>1463</v>
      </c>
      <c r="F307" s="831"/>
      <c r="G307" s="831"/>
      <c r="H307" s="819">
        <v>0</v>
      </c>
      <c r="I307" s="831">
        <v>3</v>
      </c>
      <c r="J307" s="831">
        <v>4156.8599999999997</v>
      </c>
      <c r="K307" s="819">
        <v>1</v>
      </c>
      <c r="L307" s="831">
        <v>3</v>
      </c>
      <c r="M307" s="832">
        <v>4156.8599999999997</v>
      </c>
    </row>
    <row r="308" spans="1:13" ht="14.45" customHeight="1" x14ac:dyDescent="0.2">
      <c r="A308" s="813" t="s">
        <v>1770</v>
      </c>
      <c r="B308" s="814" t="s">
        <v>1459</v>
      </c>
      <c r="C308" s="814" t="s">
        <v>2509</v>
      </c>
      <c r="D308" s="814" t="s">
        <v>833</v>
      </c>
      <c r="E308" s="814" t="s">
        <v>2510</v>
      </c>
      <c r="F308" s="831"/>
      <c r="G308" s="831"/>
      <c r="H308" s="819">
        <v>0</v>
      </c>
      <c r="I308" s="831">
        <v>1</v>
      </c>
      <c r="J308" s="831">
        <v>2309.36</v>
      </c>
      <c r="K308" s="819">
        <v>1</v>
      </c>
      <c r="L308" s="831">
        <v>1</v>
      </c>
      <c r="M308" s="832">
        <v>2309.36</v>
      </c>
    </row>
    <row r="309" spans="1:13" ht="14.45" customHeight="1" x14ac:dyDescent="0.2">
      <c r="A309" s="813" t="s">
        <v>1770</v>
      </c>
      <c r="B309" s="814" t="s">
        <v>1459</v>
      </c>
      <c r="C309" s="814" t="s">
        <v>1466</v>
      </c>
      <c r="D309" s="814" t="s">
        <v>827</v>
      </c>
      <c r="E309" s="814" t="s">
        <v>1467</v>
      </c>
      <c r="F309" s="831"/>
      <c r="G309" s="831"/>
      <c r="H309" s="819">
        <v>0</v>
      </c>
      <c r="I309" s="831">
        <v>2</v>
      </c>
      <c r="J309" s="831">
        <v>633.5</v>
      </c>
      <c r="K309" s="819">
        <v>1</v>
      </c>
      <c r="L309" s="831">
        <v>2</v>
      </c>
      <c r="M309" s="832">
        <v>633.5</v>
      </c>
    </row>
    <row r="310" spans="1:13" ht="14.45" customHeight="1" x14ac:dyDescent="0.2">
      <c r="A310" s="813" t="s">
        <v>1770</v>
      </c>
      <c r="B310" s="814" t="s">
        <v>1459</v>
      </c>
      <c r="C310" s="814" t="s">
        <v>1468</v>
      </c>
      <c r="D310" s="814" t="s">
        <v>827</v>
      </c>
      <c r="E310" s="814" t="s">
        <v>1469</v>
      </c>
      <c r="F310" s="831"/>
      <c r="G310" s="831"/>
      <c r="H310" s="819">
        <v>0</v>
      </c>
      <c r="I310" s="831">
        <v>5</v>
      </c>
      <c r="J310" s="831">
        <v>3167.45</v>
      </c>
      <c r="K310" s="819">
        <v>1</v>
      </c>
      <c r="L310" s="831">
        <v>5</v>
      </c>
      <c r="M310" s="832">
        <v>3167.45</v>
      </c>
    </row>
    <row r="311" spans="1:13" ht="14.45" customHeight="1" x14ac:dyDescent="0.2">
      <c r="A311" s="813" t="s">
        <v>1770</v>
      </c>
      <c r="B311" s="814" t="s">
        <v>1459</v>
      </c>
      <c r="C311" s="814" t="s">
        <v>1472</v>
      </c>
      <c r="D311" s="814" t="s">
        <v>827</v>
      </c>
      <c r="E311" s="814" t="s">
        <v>1473</v>
      </c>
      <c r="F311" s="831"/>
      <c r="G311" s="831"/>
      <c r="H311" s="819">
        <v>0</v>
      </c>
      <c r="I311" s="831">
        <v>16</v>
      </c>
      <c r="J311" s="831">
        <v>6825.84</v>
      </c>
      <c r="K311" s="819">
        <v>1</v>
      </c>
      <c r="L311" s="831">
        <v>16</v>
      </c>
      <c r="M311" s="832">
        <v>6825.84</v>
      </c>
    </row>
    <row r="312" spans="1:13" ht="14.45" customHeight="1" x14ac:dyDescent="0.2">
      <c r="A312" s="813" t="s">
        <v>1770</v>
      </c>
      <c r="B312" s="814" t="s">
        <v>1459</v>
      </c>
      <c r="C312" s="814" t="s">
        <v>1971</v>
      </c>
      <c r="D312" s="814" t="s">
        <v>833</v>
      </c>
      <c r="E312" s="814" t="s">
        <v>1972</v>
      </c>
      <c r="F312" s="831"/>
      <c r="G312" s="831"/>
      <c r="H312" s="819">
        <v>0</v>
      </c>
      <c r="I312" s="831">
        <v>2</v>
      </c>
      <c r="J312" s="831">
        <v>3694.98</v>
      </c>
      <c r="K312" s="819">
        <v>1</v>
      </c>
      <c r="L312" s="831">
        <v>2</v>
      </c>
      <c r="M312" s="832">
        <v>3694.98</v>
      </c>
    </row>
    <row r="313" spans="1:13" ht="14.45" customHeight="1" x14ac:dyDescent="0.2">
      <c r="A313" s="813" t="s">
        <v>1770</v>
      </c>
      <c r="B313" s="814" t="s">
        <v>1459</v>
      </c>
      <c r="C313" s="814" t="s">
        <v>1464</v>
      </c>
      <c r="D313" s="814" t="s">
        <v>827</v>
      </c>
      <c r="E313" s="814" t="s">
        <v>1465</v>
      </c>
      <c r="F313" s="831"/>
      <c r="G313" s="831"/>
      <c r="H313" s="819">
        <v>0</v>
      </c>
      <c r="I313" s="831">
        <v>2</v>
      </c>
      <c r="J313" s="831">
        <v>1847.5</v>
      </c>
      <c r="K313" s="819">
        <v>1</v>
      </c>
      <c r="L313" s="831">
        <v>2</v>
      </c>
      <c r="M313" s="832">
        <v>1847.5</v>
      </c>
    </row>
    <row r="314" spans="1:13" ht="14.45" customHeight="1" x14ac:dyDescent="0.2">
      <c r="A314" s="813" t="s">
        <v>1770</v>
      </c>
      <c r="B314" s="814" t="s">
        <v>4076</v>
      </c>
      <c r="C314" s="814" t="s">
        <v>3383</v>
      </c>
      <c r="D314" s="814" t="s">
        <v>2788</v>
      </c>
      <c r="E314" s="814" t="s">
        <v>2051</v>
      </c>
      <c r="F314" s="831">
        <v>1</v>
      </c>
      <c r="G314" s="831">
        <v>2071.9899999999998</v>
      </c>
      <c r="H314" s="819">
        <v>1</v>
      </c>
      <c r="I314" s="831"/>
      <c r="J314" s="831"/>
      <c r="K314" s="819">
        <v>0</v>
      </c>
      <c r="L314" s="831">
        <v>1</v>
      </c>
      <c r="M314" s="832">
        <v>2071.9899999999998</v>
      </c>
    </row>
    <row r="315" spans="1:13" ht="14.45" customHeight="1" x14ac:dyDescent="0.2">
      <c r="A315" s="813" t="s">
        <v>1770</v>
      </c>
      <c r="B315" s="814" t="s">
        <v>1552</v>
      </c>
      <c r="C315" s="814" t="s">
        <v>1553</v>
      </c>
      <c r="D315" s="814" t="s">
        <v>819</v>
      </c>
      <c r="E315" s="814" t="s">
        <v>1554</v>
      </c>
      <c r="F315" s="831"/>
      <c r="G315" s="831"/>
      <c r="H315" s="819">
        <v>0</v>
      </c>
      <c r="I315" s="831">
        <v>1</v>
      </c>
      <c r="J315" s="831">
        <v>44.86</v>
      </c>
      <c r="K315" s="819">
        <v>1</v>
      </c>
      <c r="L315" s="831">
        <v>1</v>
      </c>
      <c r="M315" s="832">
        <v>44.86</v>
      </c>
    </row>
    <row r="316" spans="1:13" ht="14.45" customHeight="1" x14ac:dyDescent="0.2">
      <c r="A316" s="813" t="s">
        <v>1770</v>
      </c>
      <c r="B316" s="814" t="s">
        <v>1552</v>
      </c>
      <c r="C316" s="814" t="s">
        <v>2064</v>
      </c>
      <c r="D316" s="814" t="s">
        <v>2065</v>
      </c>
      <c r="E316" s="814" t="s">
        <v>2066</v>
      </c>
      <c r="F316" s="831">
        <v>1</v>
      </c>
      <c r="G316" s="831">
        <v>149.55000000000001</v>
      </c>
      <c r="H316" s="819">
        <v>1</v>
      </c>
      <c r="I316" s="831"/>
      <c r="J316" s="831"/>
      <c r="K316" s="819">
        <v>0</v>
      </c>
      <c r="L316" s="831">
        <v>1</v>
      </c>
      <c r="M316" s="832">
        <v>149.55000000000001</v>
      </c>
    </row>
    <row r="317" spans="1:13" ht="14.45" customHeight="1" x14ac:dyDescent="0.2">
      <c r="A317" s="813" t="s">
        <v>1770</v>
      </c>
      <c r="B317" s="814" t="s">
        <v>1552</v>
      </c>
      <c r="C317" s="814" t="s">
        <v>2067</v>
      </c>
      <c r="D317" s="814" t="s">
        <v>819</v>
      </c>
      <c r="E317" s="814" t="s">
        <v>2068</v>
      </c>
      <c r="F317" s="831"/>
      <c r="G317" s="831"/>
      <c r="H317" s="819">
        <v>0</v>
      </c>
      <c r="I317" s="831">
        <v>5</v>
      </c>
      <c r="J317" s="831">
        <v>673.05000000000007</v>
      </c>
      <c r="K317" s="819">
        <v>1</v>
      </c>
      <c r="L317" s="831">
        <v>5</v>
      </c>
      <c r="M317" s="832">
        <v>673.05000000000007</v>
      </c>
    </row>
    <row r="318" spans="1:13" ht="14.45" customHeight="1" x14ac:dyDescent="0.2">
      <c r="A318" s="813" t="s">
        <v>1770</v>
      </c>
      <c r="B318" s="814" t="s">
        <v>4077</v>
      </c>
      <c r="C318" s="814" t="s">
        <v>2737</v>
      </c>
      <c r="D318" s="814" t="s">
        <v>1837</v>
      </c>
      <c r="E318" s="814" t="s">
        <v>2736</v>
      </c>
      <c r="F318" s="831"/>
      <c r="G318" s="831"/>
      <c r="H318" s="819">
        <v>0</v>
      </c>
      <c r="I318" s="831">
        <v>2</v>
      </c>
      <c r="J318" s="831">
        <v>89.72</v>
      </c>
      <c r="K318" s="819">
        <v>1</v>
      </c>
      <c r="L318" s="831">
        <v>2</v>
      </c>
      <c r="M318" s="832">
        <v>89.72</v>
      </c>
    </row>
    <row r="319" spans="1:13" ht="14.45" customHeight="1" x14ac:dyDescent="0.2">
      <c r="A319" s="813" t="s">
        <v>1770</v>
      </c>
      <c r="B319" s="814" t="s">
        <v>4078</v>
      </c>
      <c r="C319" s="814" t="s">
        <v>2072</v>
      </c>
      <c r="D319" s="814" t="s">
        <v>2073</v>
      </c>
      <c r="E319" s="814" t="s">
        <v>1810</v>
      </c>
      <c r="F319" s="831">
        <v>3</v>
      </c>
      <c r="G319" s="831">
        <v>1979.6999999999998</v>
      </c>
      <c r="H319" s="819">
        <v>1</v>
      </c>
      <c r="I319" s="831"/>
      <c r="J319" s="831"/>
      <c r="K319" s="819">
        <v>0</v>
      </c>
      <c r="L319" s="831">
        <v>3</v>
      </c>
      <c r="M319" s="832">
        <v>1979.6999999999998</v>
      </c>
    </row>
    <row r="320" spans="1:13" ht="14.45" customHeight="1" x14ac:dyDescent="0.2">
      <c r="A320" s="813" t="s">
        <v>1770</v>
      </c>
      <c r="B320" s="814" t="s">
        <v>1570</v>
      </c>
      <c r="C320" s="814" t="s">
        <v>3859</v>
      </c>
      <c r="D320" s="814" t="s">
        <v>1577</v>
      </c>
      <c r="E320" s="814" t="s">
        <v>3808</v>
      </c>
      <c r="F320" s="831">
        <v>1</v>
      </c>
      <c r="G320" s="831">
        <v>49.08</v>
      </c>
      <c r="H320" s="819">
        <v>1</v>
      </c>
      <c r="I320" s="831"/>
      <c r="J320" s="831"/>
      <c r="K320" s="819">
        <v>0</v>
      </c>
      <c r="L320" s="831">
        <v>1</v>
      </c>
      <c r="M320" s="832">
        <v>49.08</v>
      </c>
    </row>
    <row r="321" spans="1:13" ht="14.45" customHeight="1" x14ac:dyDescent="0.2">
      <c r="A321" s="813" t="s">
        <v>1770</v>
      </c>
      <c r="B321" s="814" t="s">
        <v>1587</v>
      </c>
      <c r="C321" s="814" t="s">
        <v>1591</v>
      </c>
      <c r="D321" s="814" t="s">
        <v>1213</v>
      </c>
      <c r="E321" s="814" t="s">
        <v>1592</v>
      </c>
      <c r="F321" s="831"/>
      <c r="G321" s="831"/>
      <c r="H321" s="819">
        <v>0</v>
      </c>
      <c r="I321" s="831">
        <v>6</v>
      </c>
      <c r="J321" s="831">
        <v>926.16000000000008</v>
      </c>
      <c r="K321" s="819">
        <v>1</v>
      </c>
      <c r="L321" s="831">
        <v>6</v>
      </c>
      <c r="M321" s="832">
        <v>926.16000000000008</v>
      </c>
    </row>
    <row r="322" spans="1:13" ht="14.45" customHeight="1" x14ac:dyDescent="0.2">
      <c r="A322" s="813" t="s">
        <v>1770</v>
      </c>
      <c r="B322" s="814" t="s">
        <v>1587</v>
      </c>
      <c r="C322" s="814" t="s">
        <v>1593</v>
      </c>
      <c r="D322" s="814" t="s">
        <v>1594</v>
      </c>
      <c r="E322" s="814" t="s">
        <v>1595</v>
      </c>
      <c r="F322" s="831"/>
      <c r="G322" s="831"/>
      <c r="H322" s="819">
        <v>0</v>
      </c>
      <c r="I322" s="831">
        <v>9</v>
      </c>
      <c r="J322" s="831">
        <v>1345.68</v>
      </c>
      <c r="K322" s="819">
        <v>1</v>
      </c>
      <c r="L322" s="831">
        <v>9</v>
      </c>
      <c r="M322" s="832">
        <v>1345.68</v>
      </c>
    </row>
    <row r="323" spans="1:13" ht="14.45" customHeight="1" x14ac:dyDescent="0.2">
      <c r="A323" s="813" t="s">
        <v>1770</v>
      </c>
      <c r="B323" s="814" t="s">
        <v>1600</v>
      </c>
      <c r="C323" s="814" t="s">
        <v>1601</v>
      </c>
      <c r="D323" s="814" t="s">
        <v>1602</v>
      </c>
      <c r="E323" s="814" t="s">
        <v>1603</v>
      </c>
      <c r="F323" s="831"/>
      <c r="G323" s="831"/>
      <c r="H323" s="819">
        <v>0</v>
      </c>
      <c r="I323" s="831">
        <v>4</v>
      </c>
      <c r="J323" s="831">
        <v>673.64</v>
      </c>
      <c r="K323" s="819">
        <v>1</v>
      </c>
      <c r="L323" s="831">
        <v>4</v>
      </c>
      <c r="M323" s="832">
        <v>673.64</v>
      </c>
    </row>
    <row r="324" spans="1:13" ht="14.45" customHeight="1" x14ac:dyDescent="0.2">
      <c r="A324" s="813" t="s">
        <v>1770</v>
      </c>
      <c r="B324" s="814" t="s">
        <v>1674</v>
      </c>
      <c r="C324" s="814" t="s">
        <v>1676</v>
      </c>
      <c r="D324" s="814" t="s">
        <v>1012</v>
      </c>
      <c r="E324" s="814" t="s">
        <v>1016</v>
      </c>
      <c r="F324" s="831"/>
      <c r="G324" s="831"/>
      <c r="H324" s="819"/>
      <c r="I324" s="831">
        <v>14</v>
      </c>
      <c r="J324" s="831">
        <v>0</v>
      </c>
      <c r="K324" s="819"/>
      <c r="L324" s="831">
        <v>14</v>
      </c>
      <c r="M324" s="832">
        <v>0</v>
      </c>
    </row>
    <row r="325" spans="1:13" ht="14.45" customHeight="1" x14ac:dyDescent="0.2">
      <c r="A325" s="813" t="s">
        <v>1770</v>
      </c>
      <c r="B325" s="814" t="s">
        <v>4085</v>
      </c>
      <c r="C325" s="814" t="s">
        <v>2846</v>
      </c>
      <c r="D325" s="814" t="s">
        <v>2842</v>
      </c>
      <c r="E325" s="814" t="s">
        <v>640</v>
      </c>
      <c r="F325" s="831">
        <v>1</v>
      </c>
      <c r="G325" s="831">
        <v>230.51</v>
      </c>
      <c r="H325" s="819">
        <v>1</v>
      </c>
      <c r="I325" s="831"/>
      <c r="J325" s="831"/>
      <c r="K325" s="819">
        <v>0</v>
      </c>
      <c r="L325" s="831">
        <v>1</v>
      </c>
      <c r="M325" s="832">
        <v>230.51</v>
      </c>
    </row>
    <row r="326" spans="1:13" ht="14.45" customHeight="1" x14ac:dyDescent="0.2">
      <c r="A326" s="813" t="s">
        <v>1771</v>
      </c>
      <c r="B326" s="814" t="s">
        <v>4089</v>
      </c>
      <c r="C326" s="814" t="s">
        <v>3432</v>
      </c>
      <c r="D326" s="814" t="s">
        <v>3433</v>
      </c>
      <c r="E326" s="814" t="s">
        <v>3434</v>
      </c>
      <c r="F326" s="831"/>
      <c r="G326" s="831"/>
      <c r="H326" s="819">
        <v>0</v>
      </c>
      <c r="I326" s="831">
        <v>1</v>
      </c>
      <c r="J326" s="831">
        <v>54.75</v>
      </c>
      <c r="K326" s="819">
        <v>1</v>
      </c>
      <c r="L326" s="831">
        <v>1</v>
      </c>
      <c r="M326" s="832">
        <v>54.75</v>
      </c>
    </row>
    <row r="327" spans="1:13" ht="14.45" customHeight="1" x14ac:dyDescent="0.2">
      <c r="A327" s="813" t="s">
        <v>1771</v>
      </c>
      <c r="B327" s="814" t="s">
        <v>1552</v>
      </c>
      <c r="C327" s="814" t="s">
        <v>2067</v>
      </c>
      <c r="D327" s="814" t="s">
        <v>819</v>
      </c>
      <c r="E327" s="814" t="s">
        <v>2068</v>
      </c>
      <c r="F327" s="831"/>
      <c r="G327" s="831"/>
      <c r="H327" s="819">
        <v>0</v>
      </c>
      <c r="I327" s="831">
        <v>7</v>
      </c>
      <c r="J327" s="831">
        <v>942.2700000000001</v>
      </c>
      <c r="K327" s="819">
        <v>1</v>
      </c>
      <c r="L327" s="831">
        <v>7</v>
      </c>
      <c r="M327" s="832">
        <v>942.2700000000001</v>
      </c>
    </row>
    <row r="328" spans="1:13" ht="14.45" customHeight="1" x14ac:dyDescent="0.2">
      <c r="A328" s="813" t="s">
        <v>1771</v>
      </c>
      <c r="B328" s="814" t="s">
        <v>4078</v>
      </c>
      <c r="C328" s="814" t="s">
        <v>2074</v>
      </c>
      <c r="D328" s="814" t="s">
        <v>2073</v>
      </c>
      <c r="E328" s="814" t="s">
        <v>1810</v>
      </c>
      <c r="F328" s="831">
        <v>1</v>
      </c>
      <c r="G328" s="831">
        <v>659.9</v>
      </c>
      <c r="H328" s="819">
        <v>1</v>
      </c>
      <c r="I328" s="831"/>
      <c r="J328" s="831"/>
      <c r="K328" s="819">
        <v>0</v>
      </c>
      <c r="L328" s="831">
        <v>1</v>
      </c>
      <c r="M328" s="832">
        <v>659.9</v>
      </c>
    </row>
    <row r="329" spans="1:13" ht="14.45" customHeight="1" x14ac:dyDescent="0.2">
      <c r="A329" s="813" t="s">
        <v>1771</v>
      </c>
      <c r="B329" s="814" t="s">
        <v>4081</v>
      </c>
      <c r="C329" s="814" t="s">
        <v>2059</v>
      </c>
      <c r="D329" s="814" t="s">
        <v>2060</v>
      </c>
      <c r="E329" s="814" t="s">
        <v>2061</v>
      </c>
      <c r="F329" s="831"/>
      <c r="G329" s="831"/>
      <c r="H329" s="819">
        <v>0</v>
      </c>
      <c r="I329" s="831">
        <v>1</v>
      </c>
      <c r="J329" s="831">
        <v>251.16</v>
      </c>
      <c r="K329" s="819">
        <v>1</v>
      </c>
      <c r="L329" s="831">
        <v>1</v>
      </c>
      <c r="M329" s="832">
        <v>251.16</v>
      </c>
    </row>
    <row r="330" spans="1:13" ht="14.45" customHeight="1" x14ac:dyDescent="0.2">
      <c r="A330" s="813" t="s">
        <v>1771</v>
      </c>
      <c r="B330" s="814" t="s">
        <v>4082</v>
      </c>
      <c r="C330" s="814" t="s">
        <v>1878</v>
      </c>
      <c r="D330" s="814" t="s">
        <v>1879</v>
      </c>
      <c r="E330" s="814" t="s">
        <v>1880</v>
      </c>
      <c r="F330" s="831"/>
      <c r="G330" s="831"/>
      <c r="H330" s="819">
        <v>0</v>
      </c>
      <c r="I330" s="831">
        <v>12</v>
      </c>
      <c r="J330" s="831">
        <v>13093.079999999998</v>
      </c>
      <c r="K330" s="819">
        <v>1</v>
      </c>
      <c r="L330" s="831">
        <v>12</v>
      </c>
      <c r="M330" s="832">
        <v>13093.079999999998</v>
      </c>
    </row>
    <row r="331" spans="1:13" ht="14.45" customHeight="1" x14ac:dyDescent="0.2">
      <c r="A331" s="813" t="s">
        <v>1772</v>
      </c>
      <c r="B331" s="814" t="s">
        <v>1446</v>
      </c>
      <c r="C331" s="814" t="s">
        <v>1447</v>
      </c>
      <c r="D331" s="814" t="s">
        <v>1448</v>
      </c>
      <c r="E331" s="814" t="s">
        <v>1449</v>
      </c>
      <c r="F331" s="831"/>
      <c r="G331" s="831"/>
      <c r="H331" s="819">
        <v>0</v>
      </c>
      <c r="I331" s="831">
        <v>1</v>
      </c>
      <c r="J331" s="831">
        <v>43.21</v>
      </c>
      <c r="K331" s="819">
        <v>1</v>
      </c>
      <c r="L331" s="831">
        <v>1</v>
      </c>
      <c r="M331" s="832">
        <v>43.21</v>
      </c>
    </row>
    <row r="332" spans="1:13" ht="14.45" customHeight="1" x14ac:dyDescent="0.2">
      <c r="A332" s="813" t="s">
        <v>1772</v>
      </c>
      <c r="B332" s="814" t="s">
        <v>1459</v>
      </c>
      <c r="C332" s="814" t="s">
        <v>1470</v>
      </c>
      <c r="D332" s="814" t="s">
        <v>827</v>
      </c>
      <c r="E332" s="814" t="s">
        <v>1471</v>
      </c>
      <c r="F332" s="831"/>
      <c r="G332" s="831"/>
      <c r="H332" s="819">
        <v>0</v>
      </c>
      <c r="I332" s="831">
        <v>2</v>
      </c>
      <c r="J332" s="831">
        <v>2309.36</v>
      </c>
      <c r="K332" s="819">
        <v>1</v>
      </c>
      <c r="L332" s="831">
        <v>2</v>
      </c>
      <c r="M332" s="832">
        <v>2309.36</v>
      </c>
    </row>
    <row r="333" spans="1:13" ht="14.45" customHeight="1" x14ac:dyDescent="0.2">
      <c r="A333" s="813" t="s">
        <v>1772</v>
      </c>
      <c r="B333" s="814" t="s">
        <v>4075</v>
      </c>
      <c r="C333" s="814" t="s">
        <v>2290</v>
      </c>
      <c r="D333" s="814" t="s">
        <v>1925</v>
      </c>
      <c r="E333" s="814" t="s">
        <v>2291</v>
      </c>
      <c r="F333" s="831"/>
      <c r="G333" s="831"/>
      <c r="H333" s="819">
        <v>0</v>
      </c>
      <c r="I333" s="831">
        <v>5</v>
      </c>
      <c r="J333" s="831">
        <v>673.05000000000007</v>
      </c>
      <c r="K333" s="819">
        <v>1</v>
      </c>
      <c r="L333" s="831">
        <v>5</v>
      </c>
      <c r="M333" s="832">
        <v>673.05000000000007</v>
      </c>
    </row>
    <row r="334" spans="1:13" ht="14.45" customHeight="1" x14ac:dyDescent="0.2">
      <c r="A334" s="813" t="s">
        <v>1772</v>
      </c>
      <c r="B334" s="814" t="s">
        <v>4075</v>
      </c>
      <c r="C334" s="814" t="s">
        <v>1924</v>
      </c>
      <c r="D334" s="814" t="s">
        <v>1925</v>
      </c>
      <c r="E334" s="814" t="s">
        <v>1926</v>
      </c>
      <c r="F334" s="831">
        <v>9</v>
      </c>
      <c r="G334" s="831">
        <v>201.96000000000004</v>
      </c>
      <c r="H334" s="819">
        <v>1</v>
      </c>
      <c r="I334" s="831"/>
      <c r="J334" s="831"/>
      <c r="K334" s="819">
        <v>0</v>
      </c>
      <c r="L334" s="831">
        <v>9</v>
      </c>
      <c r="M334" s="832">
        <v>201.96000000000004</v>
      </c>
    </row>
    <row r="335" spans="1:13" ht="14.45" customHeight="1" x14ac:dyDescent="0.2">
      <c r="A335" s="813" t="s">
        <v>1772</v>
      </c>
      <c r="B335" s="814" t="s">
        <v>1527</v>
      </c>
      <c r="C335" s="814" t="s">
        <v>3473</v>
      </c>
      <c r="D335" s="814" t="s">
        <v>1529</v>
      </c>
      <c r="E335" s="814" t="s">
        <v>3474</v>
      </c>
      <c r="F335" s="831"/>
      <c r="G335" s="831"/>
      <c r="H335" s="819">
        <v>0</v>
      </c>
      <c r="I335" s="831">
        <v>1</v>
      </c>
      <c r="J335" s="831">
        <v>511.28</v>
      </c>
      <c r="K335" s="819">
        <v>1</v>
      </c>
      <c r="L335" s="831">
        <v>1</v>
      </c>
      <c r="M335" s="832">
        <v>511.28</v>
      </c>
    </row>
    <row r="336" spans="1:13" ht="14.45" customHeight="1" x14ac:dyDescent="0.2">
      <c r="A336" s="813" t="s">
        <v>1772</v>
      </c>
      <c r="B336" s="814" t="s">
        <v>1548</v>
      </c>
      <c r="C336" s="814" t="s">
        <v>3435</v>
      </c>
      <c r="D336" s="814" t="s">
        <v>2416</v>
      </c>
      <c r="E336" s="814" t="s">
        <v>3436</v>
      </c>
      <c r="F336" s="831"/>
      <c r="G336" s="831"/>
      <c r="H336" s="819">
        <v>0</v>
      </c>
      <c r="I336" s="831">
        <v>3</v>
      </c>
      <c r="J336" s="831">
        <v>391.53</v>
      </c>
      <c r="K336" s="819">
        <v>1</v>
      </c>
      <c r="L336" s="831">
        <v>3</v>
      </c>
      <c r="M336" s="832">
        <v>391.53</v>
      </c>
    </row>
    <row r="337" spans="1:13" ht="14.45" customHeight="1" x14ac:dyDescent="0.2">
      <c r="A337" s="813" t="s">
        <v>1772</v>
      </c>
      <c r="B337" s="814" t="s">
        <v>4076</v>
      </c>
      <c r="C337" s="814" t="s">
        <v>3481</v>
      </c>
      <c r="D337" s="814" t="s">
        <v>3482</v>
      </c>
      <c r="E337" s="814" t="s">
        <v>3483</v>
      </c>
      <c r="F337" s="831">
        <v>1</v>
      </c>
      <c r="G337" s="831">
        <v>2071.9899999999998</v>
      </c>
      <c r="H337" s="819">
        <v>1</v>
      </c>
      <c r="I337" s="831"/>
      <c r="J337" s="831"/>
      <c r="K337" s="819">
        <v>0</v>
      </c>
      <c r="L337" s="831">
        <v>1</v>
      </c>
      <c r="M337" s="832">
        <v>2071.9899999999998</v>
      </c>
    </row>
    <row r="338" spans="1:13" ht="14.45" customHeight="1" x14ac:dyDescent="0.2">
      <c r="A338" s="813" t="s">
        <v>1772</v>
      </c>
      <c r="B338" s="814" t="s">
        <v>4076</v>
      </c>
      <c r="C338" s="814" t="s">
        <v>3383</v>
      </c>
      <c r="D338" s="814" t="s">
        <v>2788</v>
      </c>
      <c r="E338" s="814" t="s">
        <v>2051</v>
      </c>
      <c r="F338" s="831">
        <v>1</v>
      </c>
      <c r="G338" s="831">
        <v>2071.9899999999998</v>
      </c>
      <c r="H338" s="819">
        <v>1</v>
      </c>
      <c r="I338" s="831"/>
      <c r="J338" s="831"/>
      <c r="K338" s="819">
        <v>0</v>
      </c>
      <c r="L338" s="831">
        <v>1</v>
      </c>
      <c r="M338" s="832">
        <v>2071.9899999999998</v>
      </c>
    </row>
    <row r="339" spans="1:13" ht="14.45" customHeight="1" x14ac:dyDescent="0.2">
      <c r="A339" s="813" t="s">
        <v>1772</v>
      </c>
      <c r="B339" s="814" t="s">
        <v>4076</v>
      </c>
      <c r="C339" s="814" t="s">
        <v>2053</v>
      </c>
      <c r="D339" s="814" t="s">
        <v>2054</v>
      </c>
      <c r="E339" s="814" t="s">
        <v>640</v>
      </c>
      <c r="F339" s="831"/>
      <c r="G339" s="831"/>
      <c r="H339" s="819">
        <v>0</v>
      </c>
      <c r="I339" s="831">
        <v>6</v>
      </c>
      <c r="J339" s="831">
        <v>6216</v>
      </c>
      <c r="K339" s="819">
        <v>1</v>
      </c>
      <c r="L339" s="831">
        <v>6</v>
      </c>
      <c r="M339" s="832">
        <v>6216</v>
      </c>
    </row>
    <row r="340" spans="1:13" ht="14.45" customHeight="1" x14ac:dyDescent="0.2">
      <c r="A340" s="813" t="s">
        <v>1772</v>
      </c>
      <c r="B340" s="814" t="s">
        <v>4076</v>
      </c>
      <c r="C340" s="814" t="s">
        <v>2889</v>
      </c>
      <c r="D340" s="814" t="s">
        <v>2054</v>
      </c>
      <c r="E340" s="814" t="s">
        <v>2051</v>
      </c>
      <c r="F340" s="831"/>
      <c r="G340" s="831"/>
      <c r="H340" s="819">
        <v>0</v>
      </c>
      <c r="I340" s="831">
        <v>4</v>
      </c>
      <c r="J340" s="831">
        <v>12346.12</v>
      </c>
      <c r="K340" s="819">
        <v>1</v>
      </c>
      <c r="L340" s="831">
        <v>4</v>
      </c>
      <c r="M340" s="832">
        <v>12346.12</v>
      </c>
    </row>
    <row r="341" spans="1:13" ht="14.45" customHeight="1" x14ac:dyDescent="0.2">
      <c r="A341" s="813" t="s">
        <v>1772</v>
      </c>
      <c r="B341" s="814" t="s">
        <v>1552</v>
      </c>
      <c r="C341" s="814" t="s">
        <v>1553</v>
      </c>
      <c r="D341" s="814" t="s">
        <v>819</v>
      </c>
      <c r="E341" s="814" t="s">
        <v>1554</v>
      </c>
      <c r="F341" s="831"/>
      <c r="G341" s="831"/>
      <c r="H341" s="819">
        <v>0</v>
      </c>
      <c r="I341" s="831">
        <v>14</v>
      </c>
      <c r="J341" s="831">
        <v>628.04000000000008</v>
      </c>
      <c r="K341" s="819">
        <v>1</v>
      </c>
      <c r="L341" s="831">
        <v>14</v>
      </c>
      <c r="M341" s="832">
        <v>628.04000000000008</v>
      </c>
    </row>
    <row r="342" spans="1:13" ht="14.45" customHeight="1" x14ac:dyDescent="0.2">
      <c r="A342" s="813" t="s">
        <v>1772</v>
      </c>
      <c r="B342" s="814" t="s">
        <v>1552</v>
      </c>
      <c r="C342" s="814" t="s">
        <v>2064</v>
      </c>
      <c r="D342" s="814" t="s">
        <v>2065</v>
      </c>
      <c r="E342" s="814" t="s">
        <v>2066</v>
      </c>
      <c r="F342" s="831">
        <v>31</v>
      </c>
      <c r="G342" s="831">
        <v>4636.05</v>
      </c>
      <c r="H342" s="819">
        <v>1</v>
      </c>
      <c r="I342" s="831"/>
      <c r="J342" s="831"/>
      <c r="K342" s="819">
        <v>0</v>
      </c>
      <c r="L342" s="831">
        <v>31</v>
      </c>
      <c r="M342" s="832">
        <v>4636.05</v>
      </c>
    </row>
    <row r="343" spans="1:13" ht="14.45" customHeight="1" x14ac:dyDescent="0.2">
      <c r="A343" s="813" t="s">
        <v>1772</v>
      </c>
      <c r="B343" s="814" t="s">
        <v>1552</v>
      </c>
      <c r="C343" s="814" t="s">
        <v>2067</v>
      </c>
      <c r="D343" s="814" t="s">
        <v>819</v>
      </c>
      <c r="E343" s="814" t="s">
        <v>2068</v>
      </c>
      <c r="F343" s="831"/>
      <c r="G343" s="831"/>
      <c r="H343" s="819">
        <v>0</v>
      </c>
      <c r="I343" s="831">
        <v>210</v>
      </c>
      <c r="J343" s="831">
        <v>28268.100000000017</v>
      </c>
      <c r="K343" s="819">
        <v>1</v>
      </c>
      <c r="L343" s="831">
        <v>210</v>
      </c>
      <c r="M343" s="832">
        <v>28268.100000000017</v>
      </c>
    </row>
    <row r="344" spans="1:13" ht="14.45" customHeight="1" x14ac:dyDescent="0.2">
      <c r="A344" s="813" t="s">
        <v>1772</v>
      </c>
      <c r="B344" s="814" t="s">
        <v>1552</v>
      </c>
      <c r="C344" s="814" t="s">
        <v>3484</v>
      </c>
      <c r="D344" s="814" t="s">
        <v>2070</v>
      </c>
      <c r="E344" s="814" t="s">
        <v>2957</v>
      </c>
      <c r="F344" s="831">
        <v>2</v>
      </c>
      <c r="G344" s="831">
        <v>299.10000000000002</v>
      </c>
      <c r="H344" s="819">
        <v>1</v>
      </c>
      <c r="I344" s="831"/>
      <c r="J344" s="831"/>
      <c r="K344" s="819">
        <v>0</v>
      </c>
      <c r="L344" s="831">
        <v>2</v>
      </c>
      <c r="M344" s="832">
        <v>299.10000000000002</v>
      </c>
    </row>
    <row r="345" spans="1:13" ht="14.45" customHeight="1" x14ac:dyDescent="0.2">
      <c r="A345" s="813" t="s">
        <v>1772</v>
      </c>
      <c r="B345" s="814" t="s">
        <v>1552</v>
      </c>
      <c r="C345" s="814" t="s">
        <v>2958</v>
      </c>
      <c r="D345" s="814" t="s">
        <v>2959</v>
      </c>
      <c r="E345" s="814" t="s">
        <v>2371</v>
      </c>
      <c r="F345" s="831">
        <v>1</v>
      </c>
      <c r="G345" s="831">
        <v>333.68</v>
      </c>
      <c r="H345" s="819">
        <v>1</v>
      </c>
      <c r="I345" s="831"/>
      <c r="J345" s="831"/>
      <c r="K345" s="819">
        <v>0</v>
      </c>
      <c r="L345" s="831">
        <v>1</v>
      </c>
      <c r="M345" s="832">
        <v>333.68</v>
      </c>
    </row>
    <row r="346" spans="1:13" ht="14.45" customHeight="1" x14ac:dyDescent="0.2">
      <c r="A346" s="813" t="s">
        <v>1772</v>
      </c>
      <c r="B346" s="814" t="s">
        <v>1552</v>
      </c>
      <c r="C346" s="814" t="s">
        <v>3485</v>
      </c>
      <c r="D346" s="814" t="s">
        <v>2070</v>
      </c>
      <c r="E346" s="814" t="s">
        <v>3486</v>
      </c>
      <c r="F346" s="831">
        <v>1</v>
      </c>
      <c r="G346" s="831">
        <v>149.55000000000001</v>
      </c>
      <c r="H346" s="819">
        <v>1</v>
      </c>
      <c r="I346" s="831"/>
      <c r="J346" s="831"/>
      <c r="K346" s="819">
        <v>0</v>
      </c>
      <c r="L346" s="831">
        <v>1</v>
      </c>
      <c r="M346" s="832">
        <v>149.55000000000001</v>
      </c>
    </row>
    <row r="347" spans="1:13" ht="14.45" customHeight="1" x14ac:dyDescent="0.2">
      <c r="A347" s="813" t="s">
        <v>1772</v>
      </c>
      <c r="B347" s="814" t="s">
        <v>1552</v>
      </c>
      <c r="C347" s="814" t="s">
        <v>3487</v>
      </c>
      <c r="D347" s="814" t="s">
        <v>2748</v>
      </c>
      <c r="E347" s="814" t="s">
        <v>2068</v>
      </c>
      <c r="F347" s="831">
        <v>1</v>
      </c>
      <c r="G347" s="831">
        <v>300.31</v>
      </c>
      <c r="H347" s="819">
        <v>1</v>
      </c>
      <c r="I347" s="831"/>
      <c r="J347" s="831"/>
      <c r="K347" s="819">
        <v>0</v>
      </c>
      <c r="L347" s="831">
        <v>1</v>
      </c>
      <c r="M347" s="832">
        <v>300.31</v>
      </c>
    </row>
    <row r="348" spans="1:13" ht="14.45" customHeight="1" x14ac:dyDescent="0.2">
      <c r="A348" s="813" t="s">
        <v>1772</v>
      </c>
      <c r="B348" s="814" t="s">
        <v>4077</v>
      </c>
      <c r="C348" s="814" t="s">
        <v>3379</v>
      </c>
      <c r="D348" s="814" t="s">
        <v>2735</v>
      </c>
      <c r="E348" s="814" t="s">
        <v>3380</v>
      </c>
      <c r="F348" s="831">
        <v>6</v>
      </c>
      <c r="G348" s="831">
        <v>134.64000000000001</v>
      </c>
      <c r="H348" s="819">
        <v>1</v>
      </c>
      <c r="I348" s="831"/>
      <c r="J348" s="831"/>
      <c r="K348" s="819">
        <v>0</v>
      </c>
      <c r="L348" s="831">
        <v>6</v>
      </c>
      <c r="M348" s="832">
        <v>134.64000000000001</v>
      </c>
    </row>
    <row r="349" spans="1:13" ht="14.45" customHeight="1" x14ac:dyDescent="0.2">
      <c r="A349" s="813" t="s">
        <v>1772</v>
      </c>
      <c r="B349" s="814" t="s">
        <v>4077</v>
      </c>
      <c r="C349" s="814" t="s">
        <v>2737</v>
      </c>
      <c r="D349" s="814" t="s">
        <v>1837</v>
      </c>
      <c r="E349" s="814" t="s">
        <v>2736</v>
      </c>
      <c r="F349" s="831"/>
      <c r="G349" s="831"/>
      <c r="H349" s="819">
        <v>0</v>
      </c>
      <c r="I349" s="831">
        <v>12</v>
      </c>
      <c r="J349" s="831">
        <v>538.31999999999994</v>
      </c>
      <c r="K349" s="819">
        <v>1</v>
      </c>
      <c r="L349" s="831">
        <v>12</v>
      </c>
      <c r="M349" s="832">
        <v>538.31999999999994</v>
      </c>
    </row>
    <row r="350" spans="1:13" ht="14.45" customHeight="1" x14ac:dyDescent="0.2">
      <c r="A350" s="813" t="s">
        <v>1772</v>
      </c>
      <c r="B350" s="814" t="s">
        <v>4077</v>
      </c>
      <c r="C350" s="814" t="s">
        <v>1836</v>
      </c>
      <c r="D350" s="814" t="s">
        <v>1837</v>
      </c>
      <c r="E350" s="814" t="s">
        <v>1838</v>
      </c>
      <c r="F350" s="831"/>
      <c r="G350" s="831"/>
      <c r="H350" s="819">
        <v>0</v>
      </c>
      <c r="I350" s="831">
        <v>24</v>
      </c>
      <c r="J350" s="831">
        <v>3230.6400000000003</v>
      </c>
      <c r="K350" s="819">
        <v>1</v>
      </c>
      <c r="L350" s="831">
        <v>24</v>
      </c>
      <c r="M350" s="832">
        <v>3230.6400000000003</v>
      </c>
    </row>
    <row r="351" spans="1:13" ht="14.45" customHeight="1" x14ac:dyDescent="0.2">
      <c r="A351" s="813" t="s">
        <v>1772</v>
      </c>
      <c r="B351" s="814" t="s">
        <v>4077</v>
      </c>
      <c r="C351" s="814" t="s">
        <v>3480</v>
      </c>
      <c r="D351" s="814" t="s">
        <v>1837</v>
      </c>
      <c r="E351" s="814" t="s">
        <v>3380</v>
      </c>
      <c r="F351" s="831"/>
      <c r="G351" s="831"/>
      <c r="H351" s="819">
        <v>0</v>
      </c>
      <c r="I351" s="831">
        <v>10</v>
      </c>
      <c r="J351" s="831">
        <v>224.40000000000003</v>
      </c>
      <c r="K351" s="819">
        <v>1</v>
      </c>
      <c r="L351" s="831">
        <v>10</v>
      </c>
      <c r="M351" s="832">
        <v>224.40000000000003</v>
      </c>
    </row>
    <row r="352" spans="1:13" ht="14.45" customHeight="1" x14ac:dyDescent="0.2">
      <c r="A352" s="813" t="s">
        <v>1772</v>
      </c>
      <c r="B352" s="814" t="s">
        <v>4078</v>
      </c>
      <c r="C352" s="814" t="s">
        <v>2072</v>
      </c>
      <c r="D352" s="814" t="s">
        <v>2073</v>
      </c>
      <c r="E352" s="814" t="s">
        <v>1810</v>
      </c>
      <c r="F352" s="831">
        <v>6</v>
      </c>
      <c r="G352" s="831">
        <v>3959.3999999999996</v>
      </c>
      <c r="H352" s="819">
        <v>1</v>
      </c>
      <c r="I352" s="831"/>
      <c r="J352" s="831"/>
      <c r="K352" s="819">
        <v>0</v>
      </c>
      <c r="L352" s="831">
        <v>6</v>
      </c>
      <c r="M352" s="832">
        <v>3959.3999999999996</v>
      </c>
    </row>
    <row r="353" spans="1:13" ht="14.45" customHeight="1" x14ac:dyDescent="0.2">
      <c r="A353" s="813" t="s">
        <v>1772</v>
      </c>
      <c r="B353" s="814" t="s">
        <v>4078</v>
      </c>
      <c r="C353" s="814" t="s">
        <v>1808</v>
      </c>
      <c r="D353" s="814" t="s">
        <v>1809</v>
      </c>
      <c r="E353" s="814" t="s">
        <v>1810</v>
      </c>
      <c r="F353" s="831"/>
      <c r="G353" s="831"/>
      <c r="H353" s="819">
        <v>0</v>
      </c>
      <c r="I353" s="831">
        <v>151</v>
      </c>
      <c r="J353" s="831">
        <v>99644.9</v>
      </c>
      <c r="K353" s="819">
        <v>1</v>
      </c>
      <c r="L353" s="831">
        <v>151</v>
      </c>
      <c r="M353" s="832">
        <v>99644.9</v>
      </c>
    </row>
    <row r="354" spans="1:13" ht="14.45" customHeight="1" x14ac:dyDescent="0.2">
      <c r="A354" s="813" t="s">
        <v>1772</v>
      </c>
      <c r="B354" s="814" t="s">
        <v>4078</v>
      </c>
      <c r="C354" s="814" t="s">
        <v>2074</v>
      </c>
      <c r="D354" s="814" t="s">
        <v>2073</v>
      </c>
      <c r="E354" s="814" t="s">
        <v>1810</v>
      </c>
      <c r="F354" s="831">
        <v>1</v>
      </c>
      <c r="G354" s="831">
        <v>659.9</v>
      </c>
      <c r="H354" s="819">
        <v>1</v>
      </c>
      <c r="I354" s="831"/>
      <c r="J354" s="831"/>
      <c r="K354" s="819">
        <v>0</v>
      </c>
      <c r="L354" s="831">
        <v>1</v>
      </c>
      <c r="M354" s="832">
        <v>659.9</v>
      </c>
    </row>
    <row r="355" spans="1:13" ht="14.45" customHeight="1" x14ac:dyDescent="0.2">
      <c r="A355" s="813" t="s">
        <v>1772</v>
      </c>
      <c r="B355" s="814" t="s">
        <v>4079</v>
      </c>
      <c r="C355" s="814" t="s">
        <v>3325</v>
      </c>
      <c r="D355" s="814" t="s">
        <v>3326</v>
      </c>
      <c r="E355" s="814" t="s">
        <v>3327</v>
      </c>
      <c r="F355" s="831">
        <v>5</v>
      </c>
      <c r="G355" s="831">
        <v>2626.45</v>
      </c>
      <c r="H355" s="819">
        <v>1</v>
      </c>
      <c r="I355" s="831"/>
      <c r="J355" s="831"/>
      <c r="K355" s="819">
        <v>0</v>
      </c>
      <c r="L355" s="831">
        <v>5</v>
      </c>
      <c r="M355" s="832">
        <v>2626.45</v>
      </c>
    </row>
    <row r="356" spans="1:13" ht="14.45" customHeight="1" x14ac:dyDescent="0.2">
      <c r="A356" s="813" t="s">
        <v>1772</v>
      </c>
      <c r="B356" s="814" t="s">
        <v>4079</v>
      </c>
      <c r="C356" s="814" t="s">
        <v>1942</v>
      </c>
      <c r="D356" s="814" t="s">
        <v>1943</v>
      </c>
      <c r="E356" s="814" t="s">
        <v>640</v>
      </c>
      <c r="F356" s="831">
        <v>6</v>
      </c>
      <c r="G356" s="831">
        <v>3501.96</v>
      </c>
      <c r="H356" s="819">
        <v>1</v>
      </c>
      <c r="I356" s="831"/>
      <c r="J356" s="831"/>
      <c r="K356" s="819">
        <v>0</v>
      </c>
      <c r="L356" s="831">
        <v>6</v>
      </c>
      <c r="M356" s="832">
        <v>3501.96</v>
      </c>
    </row>
    <row r="357" spans="1:13" ht="14.45" customHeight="1" x14ac:dyDescent="0.2">
      <c r="A357" s="813" t="s">
        <v>1772</v>
      </c>
      <c r="B357" s="814" t="s">
        <v>4079</v>
      </c>
      <c r="C357" s="814" t="s">
        <v>3454</v>
      </c>
      <c r="D357" s="814" t="s">
        <v>3455</v>
      </c>
      <c r="E357" s="814" t="s">
        <v>640</v>
      </c>
      <c r="F357" s="831">
        <v>1</v>
      </c>
      <c r="G357" s="831">
        <v>583.66</v>
      </c>
      <c r="H357" s="819">
        <v>1</v>
      </c>
      <c r="I357" s="831"/>
      <c r="J357" s="831"/>
      <c r="K357" s="819">
        <v>0</v>
      </c>
      <c r="L357" s="831">
        <v>1</v>
      </c>
      <c r="M357" s="832">
        <v>583.66</v>
      </c>
    </row>
    <row r="358" spans="1:13" ht="14.45" customHeight="1" x14ac:dyDescent="0.2">
      <c r="A358" s="813" t="s">
        <v>1772</v>
      </c>
      <c r="B358" s="814" t="s">
        <v>1559</v>
      </c>
      <c r="C358" s="814" t="s">
        <v>3458</v>
      </c>
      <c r="D358" s="814" t="s">
        <v>2717</v>
      </c>
      <c r="E358" s="814" t="s">
        <v>3459</v>
      </c>
      <c r="F358" s="831"/>
      <c r="G358" s="831"/>
      <c r="H358" s="819">
        <v>0</v>
      </c>
      <c r="I358" s="831">
        <v>1</v>
      </c>
      <c r="J358" s="831">
        <v>219.18</v>
      </c>
      <c r="K358" s="819">
        <v>1</v>
      </c>
      <c r="L358" s="831">
        <v>1</v>
      </c>
      <c r="M358" s="832">
        <v>219.18</v>
      </c>
    </row>
    <row r="359" spans="1:13" ht="14.45" customHeight="1" x14ac:dyDescent="0.2">
      <c r="A359" s="813" t="s">
        <v>1772</v>
      </c>
      <c r="B359" s="814" t="s">
        <v>1587</v>
      </c>
      <c r="C359" s="814" t="s">
        <v>1591</v>
      </c>
      <c r="D359" s="814" t="s">
        <v>1213</v>
      </c>
      <c r="E359" s="814" t="s">
        <v>1592</v>
      </c>
      <c r="F359" s="831"/>
      <c r="G359" s="831"/>
      <c r="H359" s="819">
        <v>0</v>
      </c>
      <c r="I359" s="831">
        <v>19</v>
      </c>
      <c r="J359" s="831">
        <v>2932.8400000000006</v>
      </c>
      <c r="K359" s="819">
        <v>1</v>
      </c>
      <c r="L359" s="831">
        <v>19</v>
      </c>
      <c r="M359" s="832">
        <v>2932.8400000000006</v>
      </c>
    </row>
    <row r="360" spans="1:13" ht="14.45" customHeight="1" x14ac:dyDescent="0.2">
      <c r="A360" s="813" t="s">
        <v>1772</v>
      </c>
      <c r="B360" s="814" t="s">
        <v>1600</v>
      </c>
      <c r="C360" s="814" t="s">
        <v>1886</v>
      </c>
      <c r="D360" s="814" t="s">
        <v>1887</v>
      </c>
      <c r="E360" s="814" t="s">
        <v>1603</v>
      </c>
      <c r="F360" s="831">
        <v>3</v>
      </c>
      <c r="G360" s="831">
        <v>505.23</v>
      </c>
      <c r="H360" s="819">
        <v>1</v>
      </c>
      <c r="I360" s="831"/>
      <c r="J360" s="831"/>
      <c r="K360" s="819">
        <v>0</v>
      </c>
      <c r="L360" s="831">
        <v>3</v>
      </c>
      <c r="M360" s="832">
        <v>505.23</v>
      </c>
    </row>
    <row r="361" spans="1:13" ht="14.45" customHeight="1" x14ac:dyDescent="0.2">
      <c r="A361" s="813" t="s">
        <v>1772</v>
      </c>
      <c r="B361" s="814" t="s">
        <v>1600</v>
      </c>
      <c r="C361" s="814" t="s">
        <v>1888</v>
      </c>
      <c r="D361" s="814" t="s">
        <v>1602</v>
      </c>
      <c r="E361" s="814" t="s">
        <v>1885</v>
      </c>
      <c r="F361" s="831"/>
      <c r="G361" s="831"/>
      <c r="H361" s="819">
        <v>0</v>
      </c>
      <c r="I361" s="831">
        <v>4</v>
      </c>
      <c r="J361" s="831">
        <v>336.84</v>
      </c>
      <c r="K361" s="819">
        <v>1</v>
      </c>
      <c r="L361" s="831">
        <v>4</v>
      </c>
      <c r="M361" s="832">
        <v>336.84</v>
      </c>
    </row>
    <row r="362" spans="1:13" ht="14.45" customHeight="1" x14ac:dyDescent="0.2">
      <c r="A362" s="813" t="s">
        <v>1772</v>
      </c>
      <c r="B362" s="814" t="s">
        <v>1600</v>
      </c>
      <c r="C362" s="814" t="s">
        <v>1601</v>
      </c>
      <c r="D362" s="814" t="s">
        <v>1602</v>
      </c>
      <c r="E362" s="814" t="s">
        <v>1603</v>
      </c>
      <c r="F362" s="831"/>
      <c r="G362" s="831"/>
      <c r="H362" s="819">
        <v>0</v>
      </c>
      <c r="I362" s="831">
        <v>25</v>
      </c>
      <c r="J362" s="831">
        <v>4210.25</v>
      </c>
      <c r="K362" s="819">
        <v>1</v>
      </c>
      <c r="L362" s="831">
        <v>25</v>
      </c>
      <c r="M362" s="832">
        <v>4210.25</v>
      </c>
    </row>
    <row r="363" spans="1:13" ht="14.45" customHeight="1" x14ac:dyDescent="0.2">
      <c r="A363" s="813" t="s">
        <v>1772</v>
      </c>
      <c r="B363" s="814" t="s">
        <v>1646</v>
      </c>
      <c r="C363" s="814" t="s">
        <v>1650</v>
      </c>
      <c r="D363" s="814" t="s">
        <v>1651</v>
      </c>
      <c r="E363" s="814" t="s">
        <v>1652</v>
      </c>
      <c r="F363" s="831"/>
      <c r="G363" s="831"/>
      <c r="H363" s="819">
        <v>0</v>
      </c>
      <c r="I363" s="831">
        <v>2</v>
      </c>
      <c r="J363" s="831">
        <v>2784.94</v>
      </c>
      <c r="K363" s="819">
        <v>1</v>
      </c>
      <c r="L363" s="831">
        <v>2</v>
      </c>
      <c r="M363" s="832">
        <v>2784.94</v>
      </c>
    </row>
    <row r="364" spans="1:13" ht="14.45" customHeight="1" x14ac:dyDescent="0.2">
      <c r="A364" s="813" t="s">
        <v>1772</v>
      </c>
      <c r="B364" s="814" t="s">
        <v>4081</v>
      </c>
      <c r="C364" s="814" t="s">
        <v>2062</v>
      </c>
      <c r="D364" s="814" t="s">
        <v>2060</v>
      </c>
      <c r="E364" s="814" t="s">
        <v>709</v>
      </c>
      <c r="F364" s="831"/>
      <c r="G364" s="831"/>
      <c r="H364" s="819">
        <v>0</v>
      </c>
      <c r="I364" s="831">
        <v>1</v>
      </c>
      <c r="J364" s="831">
        <v>502.31</v>
      </c>
      <c r="K364" s="819">
        <v>1</v>
      </c>
      <c r="L364" s="831">
        <v>1</v>
      </c>
      <c r="M364" s="832">
        <v>502.31</v>
      </c>
    </row>
    <row r="365" spans="1:13" ht="14.45" customHeight="1" x14ac:dyDescent="0.2">
      <c r="A365" s="813" t="s">
        <v>1772</v>
      </c>
      <c r="B365" s="814" t="s">
        <v>4082</v>
      </c>
      <c r="C365" s="814" t="s">
        <v>1878</v>
      </c>
      <c r="D365" s="814" t="s">
        <v>1879</v>
      </c>
      <c r="E365" s="814" t="s">
        <v>1880</v>
      </c>
      <c r="F365" s="831"/>
      <c r="G365" s="831"/>
      <c r="H365" s="819">
        <v>0</v>
      </c>
      <c r="I365" s="831">
        <v>12</v>
      </c>
      <c r="J365" s="831">
        <v>13093.079999999998</v>
      </c>
      <c r="K365" s="819">
        <v>1</v>
      </c>
      <c r="L365" s="831">
        <v>12</v>
      </c>
      <c r="M365" s="832">
        <v>13093.079999999998</v>
      </c>
    </row>
    <row r="366" spans="1:13" ht="14.45" customHeight="1" x14ac:dyDescent="0.2">
      <c r="A366" s="813" t="s">
        <v>1772</v>
      </c>
      <c r="B366" s="814" t="s">
        <v>1664</v>
      </c>
      <c r="C366" s="814" t="s">
        <v>1665</v>
      </c>
      <c r="D366" s="814" t="s">
        <v>656</v>
      </c>
      <c r="E366" s="814" t="s">
        <v>657</v>
      </c>
      <c r="F366" s="831"/>
      <c r="G366" s="831"/>
      <c r="H366" s="819">
        <v>0</v>
      </c>
      <c r="I366" s="831">
        <v>4</v>
      </c>
      <c r="J366" s="831">
        <v>290.2</v>
      </c>
      <c r="K366" s="819">
        <v>1</v>
      </c>
      <c r="L366" s="831">
        <v>4</v>
      </c>
      <c r="M366" s="832">
        <v>290.2</v>
      </c>
    </row>
    <row r="367" spans="1:13" ht="14.45" customHeight="1" x14ac:dyDescent="0.2">
      <c r="A367" s="813" t="s">
        <v>1772</v>
      </c>
      <c r="B367" s="814" t="s">
        <v>1674</v>
      </c>
      <c r="C367" s="814" t="s">
        <v>1676</v>
      </c>
      <c r="D367" s="814" t="s">
        <v>1012</v>
      </c>
      <c r="E367" s="814" t="s">
        <v>1016</v>
      </c>
      <c r="F367" s="831"/>
      <c r="G367" s="831"/>
      <c r="H367" s="819"/>
      <c r="I367" s="831">
        <v>12</v>
      </c>
      <c r="J367" s="831">
        <v>0</v>
      </c>
      <c r="K367" s="819"/>
      <c r="L367" s="831">
        <v>12</v>
      </c>
      <c r="M367" s="832">
        <v>0</v>
      </c>
    </row>
    <row r="368" spans="1:13" ht="14.45" customHeight="1" x14ac:dyDescent="0.2">
      <c r="A368" s="813" t="s">
        <v>1772</v>
      </c>
      <c r="B368" s="814" t="s">
        <v>1685</v>
      </c>
      <c r="C368" s="814" t="s">
        <v>2264</v>
      </c>
      <c r="D368" s="814" t="s">
        <v>1687</v>
      </c>
      <c r="E368" s="814" t="s">
        <v>2265</v>
      </c>
      <c r="F368" s="831"/>
      <c r="G368" s="831"/>
      <c r="H368" s="819">
        <v>0</v>
      </c>
      <c r="I368" s="831">
        <v>1</v>
      </c>
      <c r="J368" s="831">
        <v>23.4</v>
      </c>
      <c r="K368" s="819">
        <v>1</v>
      </c>
      <c r="L368" s="831">
        <v>1</v>
      </c>
      <c r="M368" s="832">
        <v>23.4</v>
      </c>
    </row>
    <row r="369" spans="1:13" ht="14.45" customHeight="1" x14ac:dyDescent="0.2">
      <c r="A369" s="813" t="s">
        <v>1772</v>
      </c>
      <c r="B369" s="814" t="s">
        <v>1689</v>
      </c>
      <c r="C369" s="814" t="s">
        <v>2579</v>
      </c>
      <c r="D369" s="814" t="s">
        <v>1164</v>
      </c>
      <c r="E369" s="814" t="s">
        <v>2580</v>
      </c>
      <c r="F369" s="831"/>
      <c r="G369" s="831"/>
      <c r="H369" s="819"/>
      <c r="I369" s="831">
        <v>1</v>
      </c>
      <c r="J369" s="831">
        <v>0</v>
      </c>
      <c r="K369" s="819"/>
      <c r="L369" s="831">
        <v>1</v>
      </c>
      <c r="M369" s="832">
        <v>0</v>
      </c>
    </row>
    <row r="370" spans="1:13" ht="14.45" customHeight="1" x14ac:dyDescent="0.2">
      <c r="A370" s="813" t="s">
        <v>1772</v>
      </c>
      <c r="B370" s="814" t="s">
        <v>1689</v>
      </c>
      <c r="C370" s="814" t="s">
        <v>1690</v>
      </c>
      <c r="D370" s="814" t="s">
        <v>1164</v>
      </c>
      <c r="E370" s="814" t="s">
        <v>1691</v>
      </c>
      <c r="F370" s="831"/>
      <c r="G370" s="831"/>
      <c r="H370" s="819"/>
      <c r="I370" s="831">
        <v>1</v>
      </c>
      <c r="J370" s="831">
        <v>0</v>
      </c>
      <c r="K370" s="819"/>
      <c r="L370" s="831">
        <v>1</v>
      </c>
      <c r="M370" s="832">
        <v>0</v>
      </c>
    </row>
    <row r="371" spans="1:13" ht="14.45" customHeight="1" x14ac:dyDescent="0.2">
      <c r="A371" s="813" t="s">
        <v>1772</v>
      </c>
      <c r="B371" s="814" t="s">
        <v>4090</v>
      </c>
      <c r="C371" s="814" t="s">
        <v>3499</v>
      </c>
      <c r="D371" s="814" t="s">
        <v>3500</v>
      </c>
      <c r="E371" s="814" t="s">
        <v>3501</v>
      </c>
      <c r="F371" s="831"/>
      <c r="G371" s="831"/>
      <c r="H371" s="819">
        <v>0</v>
      </c>
      <c r="I371" s="831">
        <v>2</v>
      </c>
      <c r="J371" s="831">
        <v>1200.76</v>
      </c>
      <c r="K371" s="819">
        <v>1</v>
      </c>
      <c r="L371" s="831">
        <v>2</v>
      </c>
      <c r="M371" s="832">
        <v>1200.76</v>
      </c>
    </row>
    <row r="372" spans="1:13" ht="14.45" customHeight="1" x14ac:dyDescent="0.2">
      <c r="A372" s="813" t="s">
        <v>1774</v>
      </c>
      <c r="B372" s="814" t="s">
        <v>1552</v>
      </c>
      <c r="C372" s="814" t="s">
        <v>2067</v>
      </c>
      <c r="D372" s="814" t="s">
        <v>819</v>
      </c>
      <c r="E372" s="814" t="s">
        <v>2068</v>
      </c>
      <c r="F372" s="831"/>
      <c r="G372" s="831"/>
      <c r="H372" s="819">
        <v>0</v>
      </c>
      <c r="I372" s="831">
        <v>1</v>
      </c>
      <c r="J372" s="831">
        <v>134.61000000000001</v>
      </c>
      <c r="K372" s="819">
        <v>1</v>
      </c>
      <c r="L372" s="831">
        <v>1</v>
      </c>
      <c r="M372" s="832">
        <v>134.61000000000001</v>
      </c>
    </row>
    <row r="373" spans="1:13" ht="14.45" customHeight="1" x14ac:dyDescent="0.2">
      <c r="A373" s="813" t="s">
        <v>1774</v>
      </c>
      <c r="B373" s="814" t="s">
        <v>1570</v>
      </c>
      <c r="C373" s="814" t="s">
        <v>3807</v>
      </c>
      <c r="D373" s="814" t="s">
        <v>1577</v>
      </c>
      <c r="E373" s="814" t="s">
        <v>3808</v>
      </c>
      <c r="F373" s="831"/>
      <c r="G373" s="831"/>
      <c r="H373" s="819">
        <v>0</v>
      </c>
      <c r="I373" s="831">
        <v>1</v>
      </c>
      <c r="J373" s="831">
        <v>49.08</v>
      </c>
      <c r="K373" s="819">
        <v>1</v>
      </c>
      <c r="L373" s="831">
        <v>1</v>
      </c>
      <c r="M373" s="832">
        <v>49.08</v>
      </c>
    </row>
    <row r="374" spans="1:13" ht="14.45" customHeight="1" x14ac:dyDescent="0.2">
      <c r="A374" s="813" t="s">
        <v>1774</v>
      </c>
      <c r="B374" s="814" t="s">
        <v>1587</v>
      </c>
      <c r="C374" s="814" t="s">
        <v>1591</v>
      </c>
      <c r="D374" s="814" t="s">
        <v>1213</v>
      </c>
      <c r="E374" s="814" t="s">
        <v>1592</v>
      </c>
      <c r="F374" s="831"/>
      <c r="G374" s="831"/>
      <c r="H374" s="819">
        <v>0</v>
      </c>
      <c r="I374" s="831">
        <v>3</v>
      </c>
      <c r="J374" s="831">
        <v>463.08000000000004</v>
      </c>
      <c r="K374" s="819">
        <v>1</v>
      </c>
      <c r="L374" s="831">
        <v>3</v>
      </c>
      <c r="M374" s="832">
        <v>463.08000000000004</v>
      </c>
    </row>
    <row r="375" spans="1:13" ht="14.45" customHeight="1" x14ac:dyDescent="0.2">
      <c r="A375" s="813" t="s">
        <v>1775</v>
      </c>
      <c r="B375" s="814" t="s">
        <v>1646</v>
      </c>
      <c r="C375" s="814" t="s">
        <v>1650</v>
      </c>
      <c r="D375" s="814" t="s">
        <v>1651</v>
      </c>
      <c r="E375" s="814" t="s">
        <v>1652</v>
      </c>
      <c r="F375" s="831"/>
      <c r="G375" s="831"/>
      <c r="H375" s="819">
        <v>0</v>
      </c>
      <c r="I375" s="831">
        <v>1</v>
      </c>
      <c r="J375" s="831">
        <v>1392.47</v>
      </c>
      <c r="K375" s="819">
        <v>1</v>
      </c>
      <c r="L375" s="831">
        <v>1</v>
      </c>
      <c r="M375" s="832">
        <v>1392.47</v>
      </c>
    </row>
    <row r="376" spans="1:13" ht="14.45" customHeight="1" x14ac:dyDescent="0.2">
      <c r="A376" s="813" t="s">
        <v>1776</v>
      </c>
      <c r="B376" s="814" t="s">
        <v>1456</v>
      </c>
      <c r="C376" s="814" t="s">
        <v>3549</v>
      </c>
      <c r="D376" s="814" t="s">
        <v>3550</v>
      </c>
      <c r="E376" s="814" t="s">
        <v>3551</v>
      </c>
      <c r="F376" s="831">
        <v>2</v>
      </c>
      <c r="G376" s="831">
        <v>1266.98</v>
      </c>
      <c r="H376" s="819">
        <v>1</v>
      </c>
      <c r="I376" s="831"/>
      <c r="J376" s="831"/>
      <c r="K376" s="819">
        <v>0</v>
      </c>
      <c r="L376" s="831">
        <v>2</v>
      </c>
      <c r="M376" s="832">
        <v>1266.98</v>
      </c>
    </row>
    <row r="377" spans="1:13" ht="14.45" customHeight="1" x14ac:dyDescent="0.2">
      <c r="A377" s="813" t="s">
        <v>1776</v>
      </c>
      <c r="B377" s="814" t="s">
        <v>1459</v>
      </c>
      <c r="C377" s="814" t="s">
        <v>1462</v>
      </c>
      <c r="D377" s="814" t="s">
        <v>833</v>
      </c>
      <c r="E377" s="814" t="s">
        <v>1463</v>
      </c>
      <c r="F377" s="831"/>
      <c r="G377" s="831"/>
      <c r="H377" s="819">
        <v>0</v>
      </c>
      <c r="I377" s="831">
        <v>1</v>
      </c>
      <c r="J377" s="831">
        <v>1385.62</v>
      </c>
      <c r="K377" s="819">
        <v>1</v>
      </c>
      <c r="L377" s="831">
        <v>1</v>
      </c>
      <c r="M377" s="832">
        <v>1385.62</v>
      </c>
    </row>
    <row r="378" spans="1:13" ht="14.45" customHeight="1" x14ac:dyDescent="0.2">
      <c r="A378" s="813" t="s">
        <v>1776</v>
      </c>
      <c r="B378" s="814" t="s">
        <v>1459</v>
      </c>
      <c r="C378" s="814" t="s">
        <v>1466</v>
      </c>
      <c r="D378" s="814" t="s">
        <v>827</v>
      </c>
      <c r="E378" s="814" t="s">
        <v>1467</v>
      </c>
      <c r="F378" s="831"/>
      <c r="G378" s="831"/>
      <c r="H378" s="819">
        <v>0</v>
      </c>
      <c r="I378" s="831">
        <v>1</v>
      </c>
      <c r="J378" s="831">
        <v>316.75</v>
      </c>
      <c r="K378" s="819">
        <v>1</v>
      </c>
      <c r="L378" s="831">
        <v>1</v>
      </c>
      <c r="M378" s="832">
        <v>316.75</v>
      </c>
    </row>
    <row r="379" spans="1:13" ht="14.45" customHeight="1" x14ac:dyDescent="0.2">
      <c r="A379" s="813" t="s">
        <v>1776</v>
      </c>
      <c r="B379" s="814" t="s">
        <v>1459</v>
      </c>
      <c r="C379" s="814" t="s">
        <v>1472</v>
      </c>
      <c r="D379" s="814" t="s">
        <v>827</v>
      </c>
      <c r="E379" s="814" t="s">
        <v>1473</v>
      </c>
      <c r="F379" s="831"/>
      <c r="G379" s="831"/>
      <c r="H379" s="819">
        <v>0</v>
      </c>
      <c r="I379" s="831">
        <v>5</v>
      </c>
      <c r="J379" s="831">
        <v>2317.33</v>
      </c>
      <c r="K379" s="819">
        <v>1</v>
      </c>
      <c r="L379" s="831">
        <v>5</v>
      </c>
      <c r="M379" s="832">
        <v>2317.33</v>
      </c>
    </row>
    <row r="380" spans="1:13" ht="14.45" customHeight="1" x14ac:dyDescent="0.2">
      <c r="A380" s="813" t="s">
        <v>1776</v>
      </c>
      <c r="B380" s="814" t="s">
        <v>1459</v>
      </c>
      <c r="C380" s="814" t="s">
        <v>1971</v>
      </c>
      <c r="D380" s="814" t="s">
        <v>833</v>
      </c>
      <c r="E380" s="814" t="s">
        <v>1972</v>
      </c>
      <c r="F380" s="831"/>
      <c r="G380" s="831"/>
      <c r="H380" s="819">
        <v>0</v>
      </c>
      <c r="I380" s="831">
        <v>2</v>
      </c>
      <c r="J380" s="831">
        <v>3694.98</v>
      </c>
      <c r="K380" s="819">
        <v>1</v>
      </c>
      <c r="L380" s="831">
        <v>2</v>
      </c>
      <c r="M380" s="832">
        <v>3694.98</v>
      </c>
    </row>
    <row r="381" spans="1:13" ht="14.45" customHeight="1" x14ac:dyDescent="0.2">
      <c r="A381" s="813" t="s">
        <v>1776</v>
      </c>
      <c r="B381" s="814" t="s">
        <v>4091</v>
      </c>
      <c r="C381" s="814" t="s">
        <v>3909</v>
      </c>
      <c r="D381" s="814" t="s">
        <v>3910</v>
      </c>
      <c r="E381" s="814" t="s">
        <v>3911</v>
      </c>
      <c r="F381" s="831">
        <v>1</v>
      </c>
      <c r="G381" s="831">
        <v>0</v>
      </c>
      <c r="H381" s="819"/>
      <c r="I381" s="831"/>
      <c r="J381" s="831"/>
      <c r="K381" s="819"/>
      <c r="L381" s="831">
        <v>1</v>
      </c>
      <c r="M381" s="832">
        <v>0</v>
      </c>
    </row>
    <row r="382" spans="1:13" ht="14.45" customHeight="1" x14ac:dyDescent="0.2">
      <c r="A382" s="813" t="s">
        <v>1776</v>
      </c>
      <c r="B382" s="814" t="s">
        <v>4076</v>
      </c>
      <c r="C382" s="814" t="s">
        <v>3566</v>
      </c>
      <c r="D382" s="814" t="s">
        <v>3567</v>
      </c>
      <c r="E382" s="814" t="s">
        <v>2051</v>
      </c>
      <c r="F382" s="831">
        <v>1</v>
      </c>
      <c r="G382" s="831">
        <v>2071.9899999999998</v>
      </c>
      <c r="H382" s="819">
        <v>1</v>
      </c>
      <c r="I382" s="831"/>
      <c r="J382" s="831"/>
      <c r="K382" s="819">
        <v>0</v>
      </c>
      <c r="L382" s="831">
        <v>1</v>
      </c>
      <c r="M382" s="832">
        <v>2071.9899999999998</v>
      </c>
    </row>
    <row r="383" spans="1:13" ht="14.45" customHeight="1" x14ac:dyDescent="0.2">
      <c r="A383" s="813" t="s">
        <v>1776</v>
      </c>
      <c r="B383" s="814" t="s">
        <v>1552</v>
      </c>
      <c r="C383" s="814" t="s">
        <v>1553</v>
      </c>
      <c r="D383" s="814" t="s">
        <v>819</v>
      </c>
      <c r="E383" s="814" t="s">
        <v>1554</v>
      </c>
      <c r="F383" s="831"/>
      <c r="G383" s="831"/>
      <c r="H383" s="819">
        <v>0</v>
      </c>
      <c r="I383" s="831">
        <v>2</v>
      </c>
      <c r="J383" s="831">
        <v>89.72</v>
      </c>
      <c r="K383" s="819">
        <v>1</v>
      </c>
      <c r="L383" s="831">
        <v>2</v>
      </c>
      <c r="M383" s="832">
        <v>89.72</v>
      </c>
    </row>
    <row r="384" spans="1:13" ht="14.45" customHeight="1" x14ac:dyDescent="0.2">
      <c r="A384" s="813" t="s">
        <v>1776</v>
      </c>
      <c r="B384" s="814" t="s">
        <v>1552</v>
      </c>
      <c r="C384" s="814" t="s">
        <v>2064</v>
      </c>
      <c r="D384" s="814" t="s">
        <v>2065</v>
      </c>
      <c r="E384" s="814" t="s">
        <v>2066</v>
      </c>
      <c r="F384" s="831">
        <v>8</v>
      </c>
      <c r="G384" s="831">
        <v>1196.4000000000001</v>
      </c>
      <c r="H384" s="819">
        <v>1</v>
      </c>
      <c r="I384" s="831"/>
      <c r="J384" s="831"/>
      <c r="K384" s="819">
        <v>0</v>
      </c>
      <c r="L384" s="831">
        <v>8</v>
      </c>
      <c r="M384" s="832">
        <v>1196.4000000000001</v>
      </c>
    </row>
    <row r="385" spans="1:13" ht="14.45" customHeight="1" x14ac:dyDescent="0.2">
      <c r="A385" s="813" t="s">
        <v>1776</v>
      </c>
      <c r="B385" s="814" t="s">
        <v>1552</v>
      </c>
      <c r="C385" s="814" t="s">
        <v>2067</v>
      </c>
      <c r="D385" s="814" t="s">
        <v>819</v>
      </c>
      <c r="E385" s="814" t="s">
        <v>2068</v>
      </c>
      <c r="F385" s="831"/>
      <c r="G385" s="831"/>
      <c r="H385" s="819">
        <v>0</v>
      </c>
      <c r="I385" s="831">
        <v>11</v>
      </c>
      <c r="J385" s="831">
        <v>1480.71</v>
      </c>
      <c r="K385" s="819">
        <v>1</v>
      </c>
      <c r="L385" s="831">
        <v>11</v>
      </c>
      <c r="M385" s="832">
        <v>1480.71</v>
      </c>
    </row>
    <row r="386" spans="1:13" ht="14.45" customHeight="1" x14ac:dyDescent="0.2">
      <c r="A386" s="813" t="s">
        <v>1776</v>
      </c>
      <c r="B386" s="814" t="s">
        <v>1552</v>
      </c>
      <c r="C386" s="814" t="s">
        <v>3568</v>
      </c>
      <c r="D386" s="814" t="s">
        <v>2748</v>
      </c>
      <c r="E386" s="814" t="s">
        <v>2068</v>
      </c>
      <c r="F386" s="831">
        <v>1</v>
      </c>
      <c r="G386" s="831">
        <v>300.31</v>
      </c>
      <c r="H386" s="819">
        <v>1</v>
      </c>
      <c r="I386" s="831"/>
      <c r="J386" s="831"/>
      <c r="K386" s="819">
        <v>0</v>
      </c>
      <c r="L386" s="831">
        <v>1</v>
      </c>
      <c r="M386" s="832">
        <v>300.31</v>
      </c>
    </row>
    <row r="387" spans="1:13" ht="14.45" customHeight="1" x14ac:dyDescent="0.2">
      <c r="A387" s="813" t="s">
        <v>1776</v>
      </c>
      <c r="B387" s="814" t="s">
        <v>1552</v>
      </c>
      <c r="C387" s="814" t="s">
        <v>3487</v>
      </c>
      <c r="D387" s="814" t="s">
        <v>2748</v>
      </c>
      <c r="E387" s="814" t="s">
        <v>2068</v>
      </c>
      <c r="F387" s="831">
        <v>1</v>
      </c>
      <c r="G387" s="831">
        <v>300.31</v>
      </c>
      <c r="H387" s="819">
        <v>1</v>
      </c>
      <c r="I387" s="831"/>
      <c r="J387" s="831"/>
      <c r="K387" s="819">
        <v>0</v>
      </c>
      <c r="L387" s="831">
        <v>1</v>
      </c>
      <c r="M387" s="832">
        <v>300.31</v>
      </c>
    </row>
    <row r="388" spans="1:13" ht="14.45" customHeight="1" x14ac:dyDescent="0.2">
      <c r="A388" s="813" t="s">
        <v>1776</v>
      </c>
      <c r="B388" s="814" t="s">
        <v>4077</v>
      </c>
      <c r="C388" s="814" t="s">
        <v>2737</v>
      </c>
      <c r="D388" s="814" t="s">
        <v>1837</v>
      </c>
      <c r="E388" s="814" t="s">
        <v>2736</v>
      </c>
      <c r="F388" s="831"/>
      <c r="G388" s="831"/>
      <c r="H388" s="819">
        <v>0</v>
      </c>
      <c r="I388" s="831">
        <v>3</v>
      </c>
      <c r="J388" s="831">
        <v>134.57999999999998</v>
      </c>
      <c r="K388" s="819">
        <v>1</v>
      </c>
      <c r="L388" s="831">
        <v>3</v>
      </c>
      <c r="M388" s="832">
        <v>134.57999999999998</v>
      </c>
    </row>
    <row r="389" spans="1:13" ht="14.45" customHeight="1" x14ac:dyDescent="0.2">
      <c r="A389" s="813" t="s">
        <v>1776</v>
      </c>
      <c r="B389" s="814" t="s">
        <v>4077</v>
      </c>
      <c r="C389" s="814" t="s">
        <v>1836</v>
      </c>
      <c r="D389" s="814" t="s">
        <v>1837</v>
      </c>
      <c r="E389" s="814" t="s">
        <v>1838</v>
      </c>
      <c r="F389" s="831"/>
      <c r="G389" s="831"/>
      <c r="H389" s="819">
        <v>0</v>
      </c>
      <c r="I389" s="831">
        <v>1</v>
      </c>
      <c r="J389" s="831">
        <v>134.61000000000001</v>
      </c>
      <c r="K389" s="819">
        <v>1</v>
      </c>
      <c r="L389" s="831">
        <v>1</v>
      </c>
      <c r="M389" s="832">
        <v>134.61000000000001</v>
      </c>
    </row>
    <row r="390" spans="1:13" ht="14.45" customHeight="1" x14ac:dyDescent="0.2">
      <c r="A390" s="813" t="s">
        <v>1776</v>
      </c>
      <c r="B390" s="814" t="s">
        <v>4078</v>
      </c>
      <c r="C390" s="814" t="s">
        <v>2072</v>
      </c>
      <c r="D390" s="814" t="s">
        <v>2073</v>
      </c>
      <c r="E390" s="814" t="s">
        <v>1810</v>
      </c>
      <c r="F390" s="831">
        <v>5</v>
      </c>
      <c r="G390" s="831">
        <v>3299.5</v>
      </c>
      <c r="H390" s="819">
        <v>1</v>
      </c>
      <c r="I390" s="831"/>
      <c r="J390" s="831"/>
      <c r="K390" s="819">
        <v>0</v>
      </c>
      <c r="L390" s="831">
        <v>5</v>
      </c>
      <c r="M390" s="832">
        <v>3299.5</v>
      </c>
    </row>
    <row r="391" spans="1:13" ht="14.45" customHeight="1" x14ac:dyDescent="0.2">
      <c r="A391" s="813" t="s">
        <v>1776</v>
      </c>
      <c r="B391" s="814" t="s">
        <v>4078</v>
      </c>
      <c r="C391" s="814" t="s">
        <v>1808</v>
      </c>
      <c r="D391" s="814" t="s">
        <v>1809</v>
      </c>
      <c r="E391" s="814" t="s">
        <v>1810</v>
      </c>
      <c r="F391" s="831"/>
      <c r="G391" s="831"/>
      <c r="H391" s="819">
        <v>0</v>
      </c>
      <c r="I391" s="831">
        <v>5</v>
      </c>
      <c r="J391" s="831">
        <v>3299.5</v>
      </c>
      <c r="K391" s="819">
        <v>1</v>
      </c>
      <c r="L391" s="831">
        <v>5</v>
      </c>
      <c r="M391" s="832">
        <v>3299.5</v>
      </c>
    </row>
    <row r="392" spans="1:13" ht="14.45" customHeight="1" x14ac:dyDescent="0.2">
      <c r="A392" s="813" t="s">
        <v>1776</v>
      </c>
      <c r="B392" s="814" t="s">
        <v>4078</v>
      </c>
      <c r="C392" s="814" t="s">
        <v>2074</v>
      </c>
      <c r="D392" s="814" t="s">
        <v>2073</v>
      </c>
      <c r="E392" s="814" t="s">
        <v>1810</v>
      </c>
      <c r="F392" s="831">
        <v>1</v>
      </c>
      <c r="G392" s="831">
        <v>659.9</v>
      </c>
      <c r="H392" s="819">
        <v>1</v>
      </c>
      <c r="I392" s="831"/>
      <c r="J392" s="831"/>
      <c r="K392" s="819">
        <v>0</v>
      </c>
      <c r="L392" s="831">
        <v>1</v>
      </c>
      <c r="M392" s="832">
        <v>659.9</v>
      </c>
    </row>
    <row r="393" spans="1:13" ht="14.45" customHeight="1" x14ac:dyDescent="0.2">
      <c r="A393" s="813" t="s">
        <v>1776</v>
      </c>
      <c r="B393" s="814" t="s">
        <v>4079</v>
      </c>
      <c r="C393" s="814" t="s">
        <v>3556</v>
      </c>
      <c r="D393" s="814" t="s">
        <v>3557</v>
      </c>
      <c r="E393" s="814" t="s">
        <v>640</v>
      </c>
      <c r="F393" s="831">
        <v>1</v>
      </c>
      <c r="G393" s="831">
        <v>583.66</v>
      </c>
      <c r="H393" s="819">
        <v>1</v>
      </c>
      <c r="I393" s="831"/>
      <c r="J393" s="831"/>
      <c r="K393" s="819">
        <v>0</v>
      </c>
      <c r="L393" s="831">
        <v>1</v>
      </c>
      <c r="M393" s="832">
        <v>583.66</v>
      </c>
    </row>
    <row r="394" spans="1:13" ht="14.45" customHeight="1" x14ac:dyDescent="0.2">
      <c r="A394" s="813" t="s">
        <v>1776</v>
      </c>
      <c r="B394" s="814" t="s">
        <v>1570</v>
      </c>
      <c r="C394" s="814" t="s">
        <v>3578</v>
      </c>
      <c r="D394" s="814" t="s">
        <v>1577</v>
      </c>
      <c r="E394" s="814" t="s">
        <v>814</v>
      </c>
      <c r="F394" s="831">
        <v>1</v>
      </c>
      <c r="G394" s="831">
        <v>74.08</v>
      </c>
      <c r="H394" s="819">
        <v>1</v>
      </c>
      <c r="I394" s="831"/>
      <c r="J394" s="831"/>
      <c r="K394" s="819">
        <v>0</v>
      </c>
      <c r="L394" s="831">
        <v>1</v>
      </c>
      <c r="M394" s="832">
        <v>74.08</v>
      </c>
    </row>
    <row r="395" spans="1:13" ht="14.45" customHeight="1" x14ac:dyDescent="0.2">
      <c r="A395" s="813" t="s">
        <v>1776</v>
      </c>
      <c r="B395" s="814" t="s">
        <v>1587</v>
      </c>
      <c r="C395" s="814" t="s">
        <v>1591</v>
      </c>
      <c r="D395" s="814" t="s">
        <v>1213</v>
      </c>
      <c r="E395" s="814" t="s">
        <v>1592</v>
      </c>
      <c r="F395" s="831"/>
      <c r="G395" s="831"/>
      <c r="H395" s="819">
        <v>0</v>
      </c>
      <c r="I395" s="831">
        <v>40</v>
      </c>
      <c r="J395" s="831">
        <v>6174.4000000000005</v>
      </c>
      <c r="K395" s="819">
        <v>1</v>
      </c>
      <c r="L395" s="831">
        <v>40</v>
      </c>
      <c r="M395" s="832">
        <v>6174.4000000000005</v>
      </c>
    </row>
    <row r="396" spans="1:13" ht="14.45" customHeight="1" x14ac:dyDescent="0.2">
      <c r="A396" s="813" t="s">
        <v>1776</v>
      </c>
      <c r="B396" s="814" t="s">
        <v>1600</v>
      </c>
      <c r="C396" s="814" t="s">
        <v>1886</v>
      </c>
      <c r="D396" s="814" t="s">
        <v>1887</v>
      </c>
      <c r="E396" s="814" t="s">
        <v>1603</v>
      </c>
      <c r="F396" s="831">
        <v>5</v>
      </c>
      <c r="G396" s="831">
        <v>842.05</v>
      </c>
      <c r="H396" s="819">
        <v>1</v>
      </c>
      <c r="I396" s="831"/>
      <c r="J396" s="831"/>
      <c r="K396" s="819">
        <v>0</v>
      </c>
      <c r="L396" s="831">
        <v>5</v>
      </c>
      <c r="M396" s="832">
        <v>842.05</v>
      </c>
    </row>
    <row r="397" spans="1:13" ht="14.45" customHeight="1" x14ac:dyDescent="0.2">
      <c r="A397" s="813" t="s">
        <v>1776</v>
      </c>
      <c r="B397" s="814" t="s">
        <v>1600</v>
      </c>
      <c r="C397" s="814" t="s">
        <v>1601</v>
      </c>
      <c r="D397" s="814" t="s">
        <v>1602</v>
      </c>
      <c r="E397" s="814" t="s">
        <v>1603</v>
      </c>
      <c r="F397" s="831"/>
      <c r="G397" s="831"/>
      <c r="H397" s="819">
        <v>0</v>
      </c>
      <c r="I397" s="831">
        <v>8</v>
      </c>
      <c r="J397" s="831">
        <v>1347.2800000000002</v>
      </c>
      <c r="K397" s="819">
        <v>1</v>
      </c>
      <c r="L397" s="831">
        <v>8</v>
      </c>
      <c r="M397" s="832">
        <v>1347.2800000000002</v>
      </c>
    </row>
    <row r="398" spans="1:13" ht="14.45" customHeight="1" x14ac:dyDescent="0.2">
      <c r="A398" s="813" t="s">
        <v>1776</v>
      </c>
      <c r="B398" s="814" t="s">
        <v>4080</v>
      </c>
      <c r="C398" s="814" t="s">
        <v>3903</v>
      </c>
      <c r="D398" s="814" t="s">
        <v>3904</v>
      </c>
      <c r="E398" s="814" t="s">
        <v>1865</v>
      </c>
      <c r="F398" s="831">
        <v>1</v>
      </c>
      <c r="G398" s="831">
        <v>56.06</v>
      </c>
      <c r="H398" s="819">
        <v>1</v>
      </c>
      <c r="I398" s="831"/>
      <c r="J398" s="831"/>
      <c r="K398" s="819">
        <v>0</v>
      </c>
      <c r="L398" s="831">
        <v>1</v>
      </c>
      <c r="M398" s="832">
        <v>56.06</v>
      </c>
    </row>
    <row r="399" spans="1:13" ht="14.45" customHeight="1" x14ac:dyDescent="0.2">
      <c r="A399" s="813" t="s">
        <v>1776</v>
      </c>
      <c r="B399" s="814" t="s">
        <v>1646</v>
      </c>
      <c r="C399" s="814" t="s">
        <v>3558</v>
      </c>
      <c r="D399" s="814" t="s">
        <v>1651</v>
      </c>
      <c r="E399" s="814" t="s">
        <v>3559</v>
      </c>
      <c r="F399" s="831"/>
      <c r="G399" s="831"/>
      <c r="H399" s="819">
        <v>0</v>
      </c>
      <c r="I399" s="831">
        <v>1</v>
      </c>
      <c r="J399" s="831">
        <v>74.599999999999994</v>
      </c>
      <c r="K399" s="819">
        <v>1</v>
      </c>
      <c r="L399" s="831">
        <v>1</v>
      </c>
      <c r="M399" s="832">
        <v>74.599999999999994</v>
      </c>
    </row>
    <row r="400" spans="1:13" ht="14.45" customHeight="1" x14ac:dyDescent="0.2">
      <c r="A400" s="813" t="s">
        <v>1776</v>
      </c>
      <c r="B400" s="814" t="s">
        <v>1646</v>
      </c>
      <c r="C400" s="814" t="s">
        <v>1650</v>
      </c>
      <c r="D400" s="814" t="s">
        <v>1651</v>
      </c>
      <c r="E400" s="814" t="s">
        <v>1652</v>
      </c>
      <c r="F400" s="831"/>
      <c r="G400" s="831"/>
      <c r="H400" s="819">
        <v>0</v>
      </c>
      <c r="I400" s="831">
        <v>1</v>
      </c>
      <c r="J400" s="831">
        <v>1392.47</v>
      </c>
      <c r="K400" s="819">
        <v>1</v>
      </c>
      <c r="L400" s="831">
        <v>1</v>
      </c>
      <c r="M400" s="832">
        <v>1392.47</v>
      </c>
    </row>
    <row r="401" spans="1:13" ht="14.45" customHeight="1" x14ac:dyDescent="0.2">
      <c r="A401" s="813" t="s">
        <v>1776</v>
      </c>
      <c r="B401" s="814" t="s">
        <v>1655</v>
      </c>
      <c r="C401" s="814" t="s">
        <v>2779</v>
      </c>
      <c r="D401" s="814" t="s">
        <v>914</v>
      </c>
      <c r="E401" s="814" t="s">
        <v>2780</v>
      </c>
      <c r="F401" s="831"/>
      <c r="G401" s="831"/>
      <c r="H401" s="819">
        <v>0</v>
      </c>
      <c r="I401" s="831">
        <v>1</v>
      </c>
      <c r="J401" s="831">
        <v>773.45</v>
      </c>
      <c r="K401" s="819">
        <v>1</v>
      </c>
      <c r="L401" s="831">
        <v>1</v>
      </c>
      <c r="M401" s="832">
        <v>773.45</v>
      </c>
    </row>
    <row r="402" spans="1:13" ht="14.45" customHeight="1" x14ac:dyDescent="0.2">
      <c r="A402" s="813" t="s">
        <v>1776</v>
      </c>
      <c r="B402" s="814" t="s">
        <v>1674</v>
      </c>
      <c r="C402" s="814" t="s">
        <v>1676</v>
      </c>
      <c r="D402" s="814" t="s">
        <v>1012</v>
      </c>
      <c r="E402" s="814" t="s">
        <v>1016</v>
      </c>
      <c r="F402" s="831"/>
      <c r="G402" s="831"/>
      <c r="H402" s="819"/>
      <c r="I402" s="831">
        <v>6</v>
      </c>
      <c r="J402" s="831">
        <v>0</v>
      </c>
      <c r="K402" s="819"/>
      <c r="L402" s="831">
        <v>6</v>
      </c>
      <c r="M402" s="832">
        <v>0</v>
      </c>
    </row>
    <row r="403" spans="1:13" ht="14.45" customHeight="1" x14ac:dyDescent="0.2">
      <c r="A403" s="813" t="s">
        <v>1776</v>
      </c>
      <c r="B403" s="814" t="s">
        <v>1689</v>
      </c>
      <c r="C403" s="814" t="s">
        <v>2579</v>
      </c>
      <c r="D403" s="814" t="s">
        <v>1164</v>
      </c>
      <c r="E403" s="814" t="s">
        <v>2580</v>
      </c>
      <c r="F403" s="831"/>
      <c r="G403" s="831"/>
      <c r="H403" s="819"/>
      <c r="I403" s="831">
        <v>1</v>
      </c>
      <c r="J403" s="831">
        <v>0</v>
      </c>
      <c r="K403" s="819"/>
      <c r="L403" s="831">
        <v>1</v>
      </c>
      <c r="M403" s="832">
        <v>0</v>
      </c>
    </row>
    <row r="404" spans="1:13" ht="14.45" customHeight="1" x14ac:dyDescent="0.2">
      <c r="A404" s="813" t="s">
        <v>1776</v>
      </c>
      <c r="B404" s="814" t="s">
        <v>4092</v>
      </c>
      <c r="C404" s="814" t="s">
        <v>3553</v>
      </c>
      <c r="D404" s="814" t="s">
        <v>3554</v>
      </c>
      <c r="E404" s="814" t="s">
        <v>3555</v>
      </c>
      <c r="F404" s="831">
        <v>2</v>
      </c>
      <c r="G404" s="831">
        <v>879.96</v>
      </c>
      <c r="H404" s="819">
        <v>1</v>
      </c>
      <c r="I404" s="831"/>
      <c r="J404" s="831"/>
      <c r="K404" s="819">
        <v>0</v>
      </c>
      <c r="L404" s="831">
        <v>2</v>
      </c>
      <c r="M404" s="832">
        <v>879.96</v>
      </c>
    </row>
    <row r="405" spans="1:13" ht="14.45" customHeight="1" x14ac:dyDescent="0.2">
      <c r="A405" s="813" t="s">
        <v>1776</v>
      </c>
      <c r="B405" s="814" t="s">
        <v>4090</v>
      </c>
      <c r="C405" s="814" t="s">
        <v>3569</v>
      </c>
      <c r="D405" s="814" t="s">
        <v>3570</v>
      </c>
      <c r="E405" s="814" t="s">
        <v>3571</v>
      </c>
      <c r="F405" s="831"/>
      <c r="G405" s="831"/>
      <c r="H405" s="819">
        <v>0</v>
      </c>
      <c r="I405" s="831">
        <v>1</v>
      </c>
      <c r="J405" s="831">
        <v>687.02</v>
      </c>
      <c r="K405" s="819">
        <v>1</v>
      </c>
      <c r="L405" s="831">
        <v>1</v>
      </c>
      <c r="M405" s="832">
        <v>687.02</v>
      </c>
    </row>
    <row r="406" spans="1:13" ht="14.45" customHeight="1" x14ac:dyDescent="0.2">
      <c r="A406" s="813" t="s">
        <v>1776</v>
      </c>
      <c r="B406" s="814" t="s">
        <v>4090</v>
      </c>
      <c r="C406" s="814" t="s">
        <v>3890</v>
      </c>
      <c r="D406" s="814" t="s">
        <v>3570</v>
      </c>
      <c r="E406" s="814" t="s">
        <v>3891</v>
      </c>
      <c r="F406" s="831"/>
      <c r="G406" s="831"/>
      <c r="H406" s="819">
        <v>0</v>
      </c>
      <c r="I406" s="831">
        <v>1</v>
      </c>
      <c r="J406" s="831">
        <v>3538.48</v>
      </c>
      <c r="K406" s="819">
        <v>1</v>
      </c>
      <c r="L406" s="831">
        <v>1</v>
      </c>
      <c r="M406" s="832">
        <v>3538.48</v>
      </c>
    </row>
    <row r="407" spans="1:13" ht="14.45" customHeight="1" x14ac:dyDescent="0.2">
      <c r="A407" s="813" t="s">
        <v>1776</v>
      </c>
      <c r="B407" s="814" t="s">
        <v>4093</v>
      </c>
      <c r="C407" s="814" t="s">
        <v>3573</v>
      </c>
      <c r="D407" s="814" t="s">
        <v>3574</v>
      </c>
      <c r="E407" s="814" t="s">
        <v>3575</v>
      </c>
      <c r="F407" s="831"/>
      <c r="G407" s="831"/>
      <c r="H407" s="819">
        <v>0</v>
      </c>
      <c r="I407" s="831">
        <v>1</v>
      </c>
      <c r="J407" s="831">
        <v>165.63</v>
      </c>
      <c r="K407" s="819">
        <v>1</v>
      </c>
      <c r="L407" s="831">
        <v>1</v>
      </c>
      <c r="M407" s="832">
        <v>165.63</v>
      </c>
    </row>
    <row r="408" spans="1:13" ht="14.45" customHeight="1" x14ac:dyDescent="0.2">
      <c r="A408" s="813" t="s">
        <v>1777</v>
      </c>
      <c r="B408" s="814" t="s">
        <v>1424</v>
      </c>
      <c r="C408" s="814" t="s">
        <v>1427</v>
      </c>
      <c r="D408" s="814" t="s">
        <v>741</v>
      </c>
      <c r="E408" s="814" t="s">
        <v>1428</v>
      </c>
      <c r="F408" s="831"/>
      <c r="G408" s="831"/>
      <c r="H408" s="819">
        <v>0</v>
      </c>
      <c r="I408" s="831">
        <v>2</v>
      </c>
      <c r="J408" s="831">
        <v>97.78</v>
      </c>
      <c r="K408" s="819">
        <v>1</v>
      </c>
      <c r="L408" s="831">
        <v>2</v>
      </c>
      <c r="M408" s="832">
        <v>97.78</v>
      </c>
    </row>
    <row r="409" spans="1:13" ht="14.45" customHeight="1" x14ac:dyDescent="0.2">
      <c r="A409" s="813" t="s">
        <v>1777</v>
      </c>
      <c r="B409" s="814" t="s">
        <v>1424</v>
      </c>
      <c r="C409" s="814" t="s">
        <v>3850</v>
      </c>
      <c r="D409" s="814" t="s">
        <v>741</v>
      </c>
      <c r="E409" s="814" t="s">
        <v>3851</v>
      </c>
      <c r="F409" s="831"/>
      <c r="G409" s="831"/>
      <c r="H409" s="819">
        <v>0</v>
      </c>
      <c r="I409" s="831">
        <v>1</v>
      </c>
      <c r="J409" s="831">
        <v>13.68</v>
      </c>
      <c r="K409" s="819">
        <v>1</v>
      </c>
      <c r="L409" s="831">
        <v>1</v>
      </c>
      <c r="M409" s="832">
        <v>13.68</v>
      </c>
    </row>
    <row r="410" spans="1:13" ht="14.45" customHeight="1" x14ac:dyDescent="0.2">
      <c r="A410" s="813" t="s">
        <v>1777</v>
      </c>
      <c r="B410" s="814" t="s">
        <v>1459</v>
      </c>
      <c r="C410" s="814" t="s">
        <v>1468</v>
      </c>
      <c r="D410" s="814" t="s">
        <v>827</v>
      </c>
      <c r="E410" s="814" t="s">
        <v>1469</v>
      </c>
      <c r="F410" s="831"/>
      <c r="G410" s="831"/>
      <c r="H410" s="819">
        <v>0</v>
      </c>
      <c r="I410" s="831">
        <v>5</v>
      </c>
      <c r="J410" s="831">
        <v>3681.6500000000005</v>
      </c>
      <c r="K410" s="819">
        <v>1</v>
      </c>
      <c r="L410" s="831">
        <v>5</v>
      </c>
      <c r="M410" s="832">
        <v>3681.6500000000005</v>
      </c>
    </row>
    <row r="411" spans="1:13" ht="14.45" customHeight="1" x14ac:dyDescent="0.2">
      <c r="A411" s="813" t="s">
        <v>1777</v>
      </c>
      <c r="B411" s="814" t="s">
        <v>4088</v>
      </c>
      <c r="C411" s="814" t="s">
        <v>2880</v>
      </c>
      <c r="D411" s="814" t="s">
        <v>1058</v>
      </c>
      <c r="E411" s="814" t="s">
        <v>2881</v>
      </c>
      <c r="F411" s="831"/>
      <c r="G411" s="831"/>
      <c r="H411" s="819">
        <v>0</v>
      </c>
      <c r="I411" s="831">
        <v>1</v>
      </c>
      <c r="J411" s="831">
        <v>320.20999999999998</v>
      </c>
      <c r="K411" s="819">
        <v>1</v>
      </c>
      <c r="L411" s="831">
        <v>1</v>
      </c>
      <c r="M411" s="832">
        <v>320.20999999999998</v>
      </c>
    </row>
    <row r="412" spans="1:13" ht="14.45" customHeight="1" x14ac:dyDescent="0.2">
      <c r="A412" s="813" t="s">
        <v>1777</v>
      </c>
      <c r="B412" s="814" t="s">
        <v>4094</v>
      </c>
      <c r="C412" s="814" t="s">
        <v>3595</v>
      </c>
      <c r="D412" s="814" t="s">
        <v>1039</v>
      </c>
      <c r="E412" s="814" t="s">
        <v>3596</v>
      </c>
      <c r="F412" s="831">
        <v>2</v>
      </c>
      <c r="G412" s="831">
        <v>787.88</v>
      </c>
      <c r="H412" s="819">
        <v>1</v>
      </c>
      <c r="I412" s="831"/>
      <c r="J412" s="831"/>
      <c r="K412" s="819">
        <v>0</v>
      </c>
      <c r="L412" s="831">
        <v>2</v>
      </c>
      <c r="M412" s="832">
        <v>787.88</v>
      </c>
    </row>
    <row r="413" spans="1:13" ht="14.45" customHeight="1" x14ac:dyDescent="0.2">
      <c r="A413" s="813" t="s">
        <v>1777</v>
      </c>
      <c r="B413" s="814" t="s">
        <v>1487</v>
      </c>
      <c r="C413" s="814" t="s">
        <v>2776</v>
      </c>
      <c r="D413" s="814" t="s">
        <v>1490</v>
      </c>
      <c r="E413" s="814" t="s">
        <v>2777</v>
      </c>
      <c r="F413" s="831"/>
      <c r="G413" s="831"/>
      <c r="H413" s="819">
        <v>0</v>
      </c>
      <c r="I413" s="831">
        <v>1</v>
      </c>
      <c r="J413" s="831">
        <v>42.51</v>
      </c>
      <c r="K413" s="819">
        <v>1</v>
      </c>
      <c r="L413" s="831">
        <v>1</v>
      </c>
      <c r="M413" s="832">
        <v>42.51</v>
      </c>
    </row>
    <row r="414" spans="1:13" ht="14.45" customHeight="1" x14ac:dyDescent="0.2">
      <c r="A414" s="813" t="s">
        <v>1777</v>
      </c>
      <c r="B414" s="814" t="s">
        <v>1487</v>
      </c>
      <c r="C414" s="814" t="s">
        <v>1489</v>
      </c>
      <c r="D414" s="814" t="s">
        <v>1490</v>
      </c>
      <c r="E414" s="814" t="s">
        <v>1491</v>
      </c>
      <c r="F414" s="831"/>
      <c r="G414" s="831"/>
      <c r="H414" s="819">
        <v>0</v>
      </c>
      <c r="I414" s="831">
        <v>1</v>
      </c>
      <c r="J414" s="831">
        <v>85.02</v>
      </c>
      <c r="K414" s="819">
        <v>1</v>
      </c>
      <c r="L414" s="831">
        <v>1</v>
      </c>
      <c r="M414" s="832">
        <v>85.02</v>
      </c>
    </row>
    <row r="415" spans="1:13" ht="14.45" customHeight="1" x14ac:dyDescent="0.2">
      <c r="A415" s="813" t="s">
        <v>1777</v>
      </c>
      <c r="B415" s="814" t="s">
        <v>1518</v>
      </c>
      <c r="C415" s="814" t="s">
        <v>1519</v>
      </c>
      <c r="D415" s="814" t="s">
        <v>1045</v>
      </c>
      <c r="E415" s="814" t="s">
        <v>716</v>
      </c>
      <c r="F415" s="831"/>
      <c r="G415" s="831"/>
      <c r="H415" s="819">
        <v>0</v>
      </c>
      <c r="I415" s="831">
        <v>4</v>
      </c>
      <c r="J415" s="831">
        <v>137.88</v>
      </c>
      <c r="K415" s="819">
        <v>1</v>
      </c>
      <c r="L415" s="831">
        <v>4</v>
      </c>
      <c r="M415" s="832">
        <v>137.88</v>
      </c>
    </row>
    <row r="416" spans="1:13" ht="14.45" customHeight="1" x14ac:dyDescent="0.2">
      <c r="A416" s="813" t="s">
        <v>1777</v>
      </c>
      <c r="B416" s="814" t="s">
        <v>1536</v>
      </c>
      <c r="C416" s="814" t="s">
        <v>2874</v>
      </c>
      <c r="D416" s="814" t="s">
        <v>1538</v>
      </c>
      <c r="E416" s="814" t="s">
        <v>2875</v>
      </c>
      <c r="F416" s="831"/>
      <c r="G416" s="831"/>
      <c r="H416" s="819">
        <v>0</v>
      </c>
      <c r="I416" s="831">
        <v>1</v>
      </c>
      <c r="J416" s="831">
        <v>118.65</v>
      </c>
      <c r="K416" s="819">
        <v>1</v>
      </c>
      <c r="L416" s="831">
        <v>1</v>
      </c>
      <c r="M416" s="832">
        <v>118.65</v>
      </c>
    </row>
    <row r="417" spans="1:13" ht="14.45" customHeight="1" x14ac:dyDescent="0.2">
      <c r="A417" s="813" t="s">
        <v>1777</v>
      </c>
      <c r="B417" s="814" t="s">
        <v>4076</v>
      </c>
      <c r="C417" s="814" t="s">
        <v>2053</v>
      </c>
      <c r="D417" s="814" t="s">
        <v>2054</v>
      </c>
      <c r="E417" s="814" t="s">
        <v>640</v>
      </c>
      <c r="F417" s="831"/>
      <c r="G417" s="831"/>
      <c r="H417" s="819">
        <v>0</v>
      </c>
      <c r="I417" s="831">
        <v>6</v>
      </c>
      <c r="J417" s="831">
        <v>6216</v>
      </c>
      <c r="K417" s="819">
        <v>1</v>
      </c>
      <c r="L417" s="831">
        <v>6</v>
      </c>
      <c r="M417" s="832">
        <v>6216</v>
      </c>
    </row>
    <row r="418" spans="1:13" ht="14.45" customHeight="1" x14ac:dyDescent="0.2">
      <c r="A418" s="813" t="s">
        <v>1777</v>
      </c>
      <c r="B418" s="814" t="s">
        <v>1552</v>
      </c>
      <c r="C418" s="814" t="s">
        <v>1553</v>
      </c>
      <c r="D418" s="814" t="s">
        <v>819</v>
      </c>
      <c r="E418" s="814" t="s">
        <v>1554</v>
      </c>
      <c r="F418" s="831"/>
      <c r="G418" s="831"/>
      <c r="H418" s="819">
        <v>0</v>
      </c>
      <c r="I418" s="831">
        <v>3</v>
      </c>
      <c r="J418" s="831">
        <v>134.57999999999998</v>
      </c>
      <c r="K418" s="819">
        <v>1</v>
      </c>
      <c r="L418" s="831">
        <v>3</v>
      </c>
      <c r="M418" s="832">
        <v>134.57999999999998</v>
      </c>
    </row>
    <row r="419" spans="1:13" ht="14.45" customHeight="1" x14ac:dyDescent="0.2">
      <c r="A419" s="813" t="s">
        <v>1777</v>
      </c>
      <c r="B419" s="814" t="s">
        <v>1552</v>
      </c>
      <c r="C419" s="814" t="s">
        <v>2067</v>
      </c>
      <c r="D419" s="814" t="s">
        <v>819</v>
      </c>
      <c r="E419" s="814" t="s">
        <v>2068</v>
      </c>
      <c r="F419" s="831"/>
      <c r="G419" s="831"/>
      <c r="H419" s="819">
        <v>0</v>
      </c>
      <c r="I419" s="831">
        <v>29</v>
      </c>
      <c r="J419" s="831">
        <v>3903.6900000000005</v>
      </c>
      <c r="K419" s="819">
        <v>1</v>
      </c>
      <c r="L419" s="831">
        <v>29</v>
      </c>
      <c r="M419" s="832">
        <v>3903.6900000000005</v>
      </c>
    </row>
    <row r="420" spans="1:13" ht="14.45" customHeight="1" x14ac:dyDescent="0.2">
      <c r="A420" s="813" t="s">
        <v>1777</v>
      </c>
      <c r="B420" s="814" t="s">
        <v>4077</v>
      </c>
      <c r="C420" s="814" t="s">
        <v>2737</v>
      </c>
      <c r="D420" s="814" t="s">
        <v>1837</v>
      </c>
      <c r="E420" s="814" t="s">
        <v>2736</v>
      </c>
      <c r="F420" s="831"/>
      <c r="G420" s="831"/>
      <c r="H420" s="819">
        <v>0</v>
      </c>
      <c r="I420" s="831">
        <v>3</v>
      </c>
      <c r="J420" s="831">
        <v>134.57999999999998</v>
      </c>
      <c r="K420" s="819">
        <v>1</v>
      </c>
      <c r="L420" s="831">
        <v>3</v>
      </c>
      <c r="M420" s="832">
        <v>134.57999999999998</v>
      </c>
    </row>
    <row r="421" spans="1:13" ht="14.45" customHeight="1" x14ac:dyDescent="0.2">
      <c r="A421" s="813" t="s">
        <v>1777</v>
      </c>
      <c r="B421" s="814" t="s">
        <v>4077</v>
      </c>
      <c r="C421" s="814" t="s">
        <v>1836</v>
      </c>
      <c r="D421" s="814" t="s">
        <v>1837</v>
      </c>
      <c r="E421" s="814" t="s">
        <v>1838</v>
      </c>
      <c r="F421" s="831"/>
      <c r="G421" s="831"/>
      <c r="H421" s="819">
        <v>0</v>
      </c>
      <c r="I421" s="831">
        <v>5</v>
      </c>
      <c r="J421" s="831">
        <v>673.05000000000007</v>
      </c>
      <c r="K421" s="819">
        <v>1</v>
      </c>
      <c r="L421" s="831">
        <v>5</v>
      </c>
      <c r="M421" s="832">
        <v>673.05000000000007</v>
      </c>
    </row>
    <row r="422" spans="1:13" ht="14.45" customHeight="1" x14ac:dyDescent="0.2">
      <c r="A422" s="813" t="s">
        <v>1777</v>
      </c>
      <c r="B422" s="814" t="s">
        <v>4078</v>
      </c>
      <c r="C422" s="814" t="s">
        <v>1808</v>
      </c>
      <c r="D422" s="814" t="s">
        <v>1809</v>
      </c>
      <c r="E422" s="814" t="s">
        <v>1810</v>
      </c>
      <c r="F422" s="831"/>
      <c r="G422" s="831"/>
      <c r="H422" s="819">
        <v>0</v>
      </c>
      <c r="I422" s="831">
        <v>2</v>
      </c>
      <c r="J422" s="831">
        <v>1319.8</v>
      </c>
      <c r="K422" s="819">
        <v>1</v>
      </c>
      <c r="L422" s="831">
        <v>2</v>
      </c>
      <c r="M422" s="832">
        <v>1319.8</v>
      </c>
    </row>
    <row r="423" spans="1:13" ht="14.45" customHeight="1" x14ac:dyDescent="0.2">
      <c r="A423" s="813" t="s">
        <v>1777</v>
      </c>
      <c r="B423" s="814" t="s">
        <v>1564</v>
      </c>
      <c r="C423" s="814" t="s">
        <v>1568</v>
      </c>
      <c r="D423" s="814" t="s">
        <v>1566</v>
      </c>
      <c r="E423" s="814" t="s">
        <v>1569</v>
      </c>
      <c r="F423" s="831"/>
      <c r="G423" s="831"/>
      <c r="H423" s="819">
        <v>0</v>
      </c>
      <c r="I423" s="831">
        <v>2</v>
      </c>
      <c r="J423" s="831">
        <v>175.34</v>
      </c>
      <c r="K423" s="819">
        <v>1</v>
      </c>
      <c r="L423" s="831">
        <v>2</v>
      </c>
      <c r="M423" s="832">
        <v>175.34</v>
      </c>
    </row>
    <row r="424" spans="1:13" ht="14.45" customHeight="1" x14ac:dyDescent="0.2">
      <c r="A424" s="813" t="s">
        <v>1777</v>
      </c>
      <c r="B424" s="814" t="s">
        <v>1587</v>
      </c>
      <c r="C424" s="814" t="s">
        <v>1591</v>
      </c>
      <c r="D424" s="814" t="s">
        <v>1213</v>
      </c>
      <c r="E424" s="814" t="s">
        <v>1592</v>
      </c>
      <c r="F424" s="831"/>
      <c r="G424" s="831"/>
      <c r="H424" s="819">
        <v>0</v>
      </c>
      <c r="I424" s="831">
        <v>3</v>
      </c>
      <c r="J424" s="831">
        <v>463.08000000000004</v>
      </c>
      <c r="K424" s="819">
        <v>1</v>
      </c>
      <c r="L424" s="831">
        <v>3</v>
      </c>
      <c r="M424" s="832">
        <v>463.08000000000004</v>
      </c>
    </row>
    <row r="425" spans="1:13" ht="14.45" customHeight="1" x14ac:dyDescent="0.2">
      <c r="A425" s="813" t="s">
        <v>1777</v>
      </c>
      <c r="B425" s="814" t="s">
        <v>1655</v>
      </c>
      <c r="C425" s="814" t="s">
        <v>2779</v>
      </c>
      <c r="D425" s="814" t="s">
        <v>914</v>
      </c>
      <c r="E425" s="814" t="s">
        <v>2780</v>
      </c>
      <c r="F425" s="831"/>
      <c r="G425" s="831"/>
      <c r="H425" s="819">
        <v>0</v>
      </c>
      <c r="I425" s="831">
        <v>6</v>
      </c>
      <c r="J425" s="831">
        <v>4640.7000000000007</v>
      </c>
      <c r="K425" s="819">
        <v>1</v>
      </c>
      <c r="L425" s="831">
        <v>6</v>
      </c>
      <c r="M425" s="832">
        <v>4640.7000000000007</v>
      </c>
    </row>
    <row r="426" spans="1:13" ht="14.45" customHeight="1" x14ac:dyDescent="0.2">
      <c r="A426" s="813" t="s">
        <v>1777</v>
      </c>
      <c r="B426" s="814" t="s">
        <v>1664</v>
      </c>
      <c r="C426" s="814" t="s">
        <v>3921</v>
      </c>
      <c r="D426" s="814" t="s">
        <v>1849</v>
      </c>
      <c r="E426" s="814" t="s">
        <v>3922</v>
      </c>
      <c r="F426" s="831">
        <v>1</v>
      </c>
      <c r="G426" s="831">
        <v>65.28</v>
      </c>
      <c r="H426" s="819">
        <v>1</v>
      </c>
      <c r="I426" s="831"/>
      <c r="J426" s="831"/>
      <c r="K426" s="819">
        <v>0</v>
      </c>
      <c r="L426" s="831">
        <v>1</v>
      </c>
      <c r="M426" s="832">
        <v>65.28</v>
      </c>
    </row>
    <row r="427" spans="1:13" ht="14.45" customHeight="1" x14ac:dyDescent="0.2">
      <c r="A427" s="813" t="s">
        <v>1777</v>
      </c>
      <c r="B427" s="814" t="s">
        <v>1664</v>
      </c>
      <c r="C427" s="814" t="s">
        <v>1848</v>
      </c>
      <c r="D427" s="814" t="s">
        <v>1849</v>
      </c>
      <c r="E427" s="814" t="s">
        <v>1850</v>
      </c>
      <c r="F427" s="831">
        <v>10</v>
      </c>
      <c r="G427" s="831">
        <v>362.70000000000005</v>
      </c>
      <c r="H427" s="819">
        <v>1</v>
      </c>
      <c r="I427" s="831"/>
      <c r="J427" s="831"/>
      <c r="K427" s="819">
        <v>0</v>
      </c>
      <c r="L427" s="831">
        <v>10</v>
      </c>
      <c r="M427" s="832">
        <v>362.70000000000005</v>
      </c>
    </row>
    <row r="428" spans="1:13" ht="14.45" customHeight="1" x14ac:dyDescent="0.2">
      <c r="A428" s="813" t="s">
        <v>1777</v>
      </c>
      <c r="B428" s="814" t="s">
        <v>1664</v>
      </c>
      <c r="C428" s="814" t="s">
        <v>1665</v>
      </c>
      <c r="D428" s="814" t="s">
        <v>656</v>
      </c>
      <c r="E428" s="814" t="s">
        <v>657</v>
      </c>
      <c r="F428" s="831"/>
      <c r="G428" s="831"/>
      <c r="H428" s="819">
        <v>0</v>
      </c>
      <c r="I428" s="831">
        <v>4</v>
      </c>
      <c r="J428" s="831">
        <v>290.2</v>
      </c>
      <c r="K428" s="819">
        <v>1</v>
      </c>
      <c r="L428" s="831">
        <v>4</v>
      </c>
      <c r="M428" s="832">
        <v>290.2</v>
      </c>
    </row>
    <row r="429" spans="1:13" ht="14.45" customHeight="1" x14ac:dyDescent="0.2">
      <c r="A429" s="813" t="s">
        <v>1777</v>
      </c>
      <c r="B429" s="814" t="s">
        <v>1685</v>
      </c>
      <c r="C429" s="814" t="s">
        <v>1686</v>
      </c>
      <c r="D429" s="814" t="s">
        <v>1687</v>
      </c>
      <c r="E429" s="814" t="s">
        <v>1688</v>
      </c>
      <c r="F429" s="831"/>
      <c r="G429" s="831"/>
      <c r="H429" s="819">
        <v>0</v>
      </c>
      <c r="I429" s="831">
        <v>2</v>
      </c>
      <c r="J429" s="831">
        <v>23.42</v>
      </c>
      <c r="K429" s="819">
        <v>1</v>
      </c>
      <c r="L429" s="831">
        <v>2</v>
      </c>
      <c r="M429" s="832">
        <v>23.42</v>
      </c>
    </row>
    <row r="430" spans="1:13" ht="14.45" customHeight="1" x14ac:dyDescent="0.2">
      <c r="A430" s="813" t="s">
        <v>1777</v>
      </c>
      <c r="B430" s="814" t="s">
        <v>1689</v>
      </c>
      <c r="C430" s="814" t="s">
        <v>2579</v>
      </c>
      <c r="D430" s="814" t="s">
        <v>1164</v>
      </c>
      <c r="E430" s="814" t="s">
        <v>2580</v>
      </c>
      <c r="F430" s="831"/>
      <c r="G430" s="831"/>
      <c r="H430" s="819"/>
      <c r="I430" s="831">
        <v>8</v>
      </c>
      <c r="J430" s="831">
        <v>0</v>
      </c>
      <c r="K430" s="819"/>
      <c r="L430" s="831">
        <v>8</v>
      </c>
      <c r="M430" s="832">
        <v>0</v>
      </c>
    </row>
    <row r="431" spans="1:13" ht="14.45" customHeight="1" x14ac:dyDescent="0.2">
      <c r="A431" s="813" t="s">
        <v>1777</v>
      </c>
      <c r="B431" s="814" t="s">
        <v>1689</v>
      </c>
      <c r="C431" s="814" t="s">
        <v>1690</v>
      </c>
      <c r="D431" s="814" t="s">
        <v>1164</v>
      </c>
      <c r="E431" s="814" t="s">
        <v>1691</v>
      </c>
      <c r="F431" s="831"/>
      <c r="G431" s="831"/>
      <c r="H431" s="819"/>
      <c r="I431" s="831">
        <v>1</v>
      </c>
      <c r="J431" s="831">
        <v>0</v>
      </c>
      <c r="K431" s="819"/>
      <c r="L431" s="831">
        <v>1</v>
      </c>
      <c r="M431" s="832">
        <v>0</v>
      </c>
    </row>
    <row r="432" spans="1:13" ht="14.45" customHeight="1" x14ac:dyDescent="0.2">
      <c r="A432" s="813" t="s">
        <v>1777</v>
      </c>
      <c r="B432" s="814" t="s">
        <v>1692</v>
      </c>
      <c r="C432" s="814" t="s">
        <v>3923</v>
      </c>
      <c r="D432" s="814" t="s">
        <v>1694</v>
      </c>
      <c r="E432" s="814" t="s">
        <v>3924</v>
      </c>
      <c r="F432" s="831">
        <v>2</v>
      </c>
      <c r="G432" s="831">
        <v>528</v>
      </c>
      <c r="H432" s="819">
        <v>1</v>
      </c>
      <c r="I432" s="831"/>
      <c r="J432" s="831"/>
      <c r="K432" s="819">
        <v>0</v>
      </c>
      <c r="L432" s="831">
        <v>2</v>
      </c>
      <c r="M432" s="832">
        <v>528</v>
      </c>
    </row>
    <row r="433" spans="1:13" ht="14.45" customHeight="1" x14ac:dyDescent="0.2">
      <c r="A433" s="813" t="s">
        <v>1777</v>
      </c>
      <c r="B433" s="814" t="s">
        <v>1703</v>
      </c>
      <c r="C433" s="814" t="s">
        <v>1704</v>
      </c>
      <c r="D433" s="814" t="s">
        <v>1705</v>
      </c>
      <c r="E433" s="814" t="s">
        <v>1706</v>
      </c>
      <c r="F433" s="831"/>
      <c r="G433" s="831"/>
      <c r="H433" s="819">
        <v>0</v>
      </c>
      <c r="I433" s="831">
        <v>4</v>
      </c>
      <c r="J433" s="831">
        <v>415.2</v>
      </c>
      <c r="K433" s="819">
        <v>1</v>
      </c>
      <c r="L433" s="831">
        <v>4</v>
      </c>
      <c r="M433" s="832">
        <v>415.2</v>
      </c>
    </row>
    <row r="434" spans="1:13" ht="14.45" customHeight="1" x14ac:dyDescent="0.2">
      <c r="A434" s="813" t="s">
        <v>1777</v>
      </c>
      <c r="B434" s="814" t="s">
        <v>1713</v>
      </c>
      <c r="C434" s="814" t="s">
        <v>1716</v>
      </c>
      <c r="D434" s="814" t="s">
        <v>1159</v>
      </c>
      <c r="E434" s="814" t="s">
        <v>730</v>
      </c>
      <c r="F434" s="831"/>
      <c r="G434" s="831"/>
      <c r="H434" s="819">
        <v>0</v>
      </c>
      <c r="I434" s="831">
        <v>1</v>
      </c>
      <c r="J434" s="831">
        <v>58.77</v>
      </c>
      <c r="K434" s="819">
        <v>1</v>
      </c>
      <c r="L434" s="831">
        <v>1</v>
      </c>
      <c r="M434" s="832">
        <v>58.77</v>
      </c>
    </row>
    <row r="435" spans="1:13" ht="14.45" customHeight="1" x14ac:dyDescent="0.2">
      <c r="A435" s="813" t="s">
        <v>1777</v>
      </c>
      <c r="B435" s="814" t="s">
        <v>4093</v>
      </c>
      <c r="C435" s="814" t="s">
        <v>3950</v>
      </c>
      <c r="D435" s="814" t="s">
        <v>3574</v>
      </c>
      <c r="E435" s="814" t="s">
        <v>3951</v>
      </c>
      <c r="F435" s="831"/>
      <c r="G435" s="831"/>
      <c r="H435" s="819">
        <v>0</v>
      </c>
      <c r="I435" s="831">
        <v>2</v>
      </c>
      <c r="J435" s="831">
        <v>828.14</v>
      </c>
      <c r="K435" s="819">
        <v>1</v>
      </c>
      <c r="L435" s="831">
        <v>2</v>
      </c>
      <c r="M435" s="832">
        <v>828.14</v>
      </c>
    </row>
    <row r="436" spans="1:13" ht="14.45" customHeight="1" x14ac:dyDescent="0.2">
      <c r="A436" s="813" t="s">
        <v>1777</v>
      </c>
      <c r="B436" s="814" t="s">
        <v>4093</v>
      </c>
      <c r="C436" s="814" t="s">
        <v>3952</v>
      </c>
      <c r="D436" s="814" t="s">
        <v>3574</v>
      </c>
      <c r="E436" s="814" t="s">
        <v>3953</v>
      </c>
      <c r="F436" s="831">
        <v>1</v>
      </c>
      <c r="G436" s="831">
        <v>414.07</v>
      </c>
      <c r="H436" s="819">
        <v>1</v>
      </c>
      <c r="I436" s="831"/>
      <c r="J436" s="831"/>
      <c r="K436" s="819">
        <v>0</v>
      </c>
      <c r="L436" s="831">
        <v>1</v>
      </c>
      <c r="M436" s="832">
        <v>414.07</v>
      </c>
    </row>
    <row r="437" spans="1:13" ht="14.45" customHeight="1" x14ac:dyDescent="0.2">
      <c r="A437" s="813" t="s">
        <v>1777</v>
      </c>
      <c r="B437" s="814" t="s">
        <v>4093</v>
      </c>
      <c r="C437" s="814" t="s">
        <v>3573</v>
      </c>
      <c r="D437" s="814" t="s">
        <v>3574</v>
      </c>
      <c r="E437" s="814" t="s">
        <v>3575</v>
      </c>
      <c r="F437" s="831"/>
      <c r="G437" s="831"/>
      <c r="H437" s="819">
        <v>0</v>
      </c>
      <c r="I437" s="831">
        <v>1</v>
      </c>
      <c r="J437" s="831">
        <v>165.63</v>
      </c>
      <c r="K437" s="819">
        <v>1</v>
      </c>
      <c r="L437" s="831">
        <v>1</v>
      </c>
      <c r="M437" s="832">
        <v>165.63</v>
      </c>
    </row>
    <row r="438" spans="1:13" ht="14.45" customHeight="1" x14ac:dyDescent="0.2">
      <c r="A438" s="813" t="s">
        <v>1778</v>
      </c>
      <c r="B438" s="814" t="s">
        <v>1456</v>
      </c>
      <c r="C438" s="814" t="s">
        <v>3607</v>
      </c>
      <c r="D438" s="814" t="s">
        <v>3550</v>
      </c>
      <c r="E438" s="814" t="s">
        <v>3608</v>
      </c>
      <c r="F438" s="831">
        <v>1</v>
      </c>
      <c r="G438" s="831">
        <v>6158.29</v>
      </c>
      <c r="H438" s="819">
        <v>1</v>
      </c>
      <c r="I438" s="831"/>
      <c r="J438" s="831"/>
      <c r="K438" s="819">
        <v>0</v>
      </c>
      <c r="L438" s="831">
        <v>1</v>
      </c>
      <c r="M438" s="832">
        <v>6158.29</v>
      </c>
    </row>
    <row r="439" spans="1:13" ht="14.45" customHeight="1" x14ac:dyDescent="0.2">
      <c r="A439" s="813" t="s">
        <v>1778</v>
      </c>
      <c r="B439" s="814" t="s">
        <v>1459</v>
      </c>
      <c r="C439" s="814" t="s">
        <v>1468</v>
      </c>
      <c r="D439" s="814" t="s">
        <v>827</v>
      </c>
      <c r="E439" s="814" t="s">
        <v>1469</v>
      </c>
      <c r="F439" s="831"/>
      <c r="G439" s="831"/>
      <c r="H439" s="819">
        <v>0</v>
      </c>
      <c r="I439" s="831">
        <v>3</v>
      </c>
      <c r="J439" s="831">
        <v>2106.15</v>
      </c>
      <c r="K439" s="819">
        <v>1</v>
      </c>
      <c r="L439" s="831">
        <v>3</v>
      </c>
      <c r="M439" s="832">
        <v>2106.15</v>
      </c>
    </row>
    <row r="440" spans="1:13" ht="14.45" customHeight="1" x14ac:dyDescent="0.2">
      <c r="A440" s="813" t="s">
        <v>1778</v>
      </c>
      <c r="B440" s="814" t="s">
        <v>1459</v>
      </c>
      <c r="C440" s="814" t="s">
        <v>1971</v>
      </c>
      <c r="D440" s="814" t="s">
        <v>833</v>
      </c>
      <c r="E440" s="814" t="s">
        <v>1972</v>
      </c>
      <c r="F440" s="831"/>
      <c r="G440" s="831"/>
      <c r="H440" s="819">
        <v>0</v>
      </c>
      <c r="I440" s="831">
        <v>2</v>
      </c>
      <c r="J440" s="831">
        <v>3694.98</v>
      </c>
      <c r="K440" s="819">
        <v>1</v>
      </c>
      <c r="L440" s="831">
        <v>2</v>
      </c>
      <c r="M440" s="832">
        <v>3694.98</v>
      </c>
    </row>
    <row r="441" spans="1:13" ht="14.45" customHeight="1" x14ac:dyDescent="0.2">
      <c r="A441" s="813" t="s">
        <v>1778</v>
      </c>
      <c r="B441" s="814" t="s">
        <v>4075</v>
      </c>
      <c r="C441" s="814" t="s">
        <v>1924</v>
      </c>
      <c r="D441" s="814" t="s">
        <v>1925</v>
      </c>
      <c r="E441" s="814" t="s">
        <v>1926</v>
      </c>
      <c r="F441" s="831">
        <v>1</v>
      </c>
      <c r="G441" s="831">
        <v>22.44</v>
      </c>
      <c r="H441" s="819">
        <v>1</v>
      </c>
      <c r="I441" s="831"/>
      <c r="J441" s="831"/>
      <c r="K441" s="819">
        <v>0</v>
      </c>
      <c r="L441" s="831">
        <v>1</v>
      </c>
      <c r="M441" s="832">
        <v>22.44</v>
      </c>
    </row>
    <row r="442" spans="1:13" ht="14.45" customHeight="1" x14ac:dyDescent="0.2">
      <c r="A442" s="813" t="s">
        <v>1778</v>
      </c>
      <c r="B442" s="814" t="s">
        <v>4095</v>
      </c>
      <c r="C442" s="814" t="s">
        <v>3640</v>
      </c>
      <c r="D442" s="814" t="s">
        <v>3641</v>
      </c>
      <c r="E442" s="814" t="s">
        <v>3642</v>
      </c>
      <c r="F442" s="831"/>
      <c r="G442" s="831"/>
      <c r="H442" s="819">
        <v>0</v>
      </c>
      <c r="I442" s="831">
        <v>1</v>
      </c>
      <c r="J442" s="831">
        <v>112.59</v>
      </c>
      <c r="K442" s="819">
        <v>1</v>
      </c>
      <c r="L442" s="831">
        <v>1</v>
      </c>
      <c r="M442" s="832">
        <v>112.59</v>
      </c>
    </row>
    <row r="443" spans="1:13" ht="14.45" customHeight="1" x14ac:dyDescent="0.2">
      <c r="A443" s="813" t="s">
        <v>1778</v>
      </c>
      <c r="B443" s="814" t="s">
        <v>4096</v>
      </c>
      <c r="C443" s="814" t="s">
        <v>3618</v>
      </c>
      <c r="D443" s="814" t="s">
        <v>3619</v>
      </c>
      <c r="E443" s="814" t="s">
        <v>3620</v>
      </c>
      <c r="F443" s="831"/>
      <c r="G443" s="831"/>
      <c r="H443" s="819">
        <v>0</v>
      </c>
      <c r="I443" s="831">
        <v>1</v>
      </c>
      <c r="J443" s="831">
        <v>77.790000000000006</v>
      </c>
      <c r="K443" s="819">
        <v>1</v>
      </c>
      <c r="L443" s="831">
        <v>1</v>
      </c>
      <c r="M443" s="832">
        <v>77.790000000000006</v>
      </c>
    </row>
    <row r="444" spans="1:13" ht="14.45" customHeight="1" x14ac:dyDescent="0.2">
      <c r="A444" s="813" t="s">
        <v>1778</v>
      </c>
      <c r="B444" s="814" t="s">
        <v>1544</v>
      </c>
      <c r="C444" s="814" t="s">
        <v>1545</v>
      </c>
      <c r="D444" s="814" t="s">
        <v>1546</v>
      </c>
      <c r="E444" s="814" t="s">
        <v>1547</v>
      </c>
      <c r="F444" s="831"/>
      <c r="G444" s="831"/>
      <c r="H444" s="819">
        <v>0</v>
      </c>
      <c r="I444" s="831">
        <v>2</v>
      </c>
      <c r="J444" s="831">
        <v>205.7</v>
      </c>
      <c r="K444" s="819">
        <v>1</v>
      </c>
      <c r="L444" s="831">
        <v>2</v>
      </c>
      <c r="M444" s="832">
        <v>205.7</v>
      </c>
    </row>
    <row r="445" spans="1:13" ht="14.45" customHeight="1" x14ac:dyDescent="0.2">
      <c r="A445" s="813" t="s">
        <v>1778</v>
      </c>
      <c r="B445" s="814" t="s">
        <v>1552</v>
      </c>
      <c r="C445" s="814" t="s">
        <v>2064</v>
      </c>
      <c r="D445" s="814" t="s">
        <v>2065</v>
      </c>
      <c r="E445" s="814" t="s">
        <v>2066</v>
      </c>
      <c r="F445" s="831">
        <v>1</v>
      </c>
      <c r="G445" s="831">
        <v>149.55000000000001</v>
      </c>
      <c r="H445" s="819">
        <v>1</v>
      </c>
      <c r="I445" s="831"/>
      <c r="J445" s="831"/>
      <c r="K445" s="819">
        <v>0</v>
      </c>
      <c r="L445" s="831">
        <v>1</v>
      </c>
      <c r="M445" s="832">
        <v>149.55000000000001</v>
      </c>
    </row>
    <row r="446" spans="1:13" ht="14.45" customHeight="1" x14ac:dyDescent="0.2">
      <c r="A446" s="813" t="s">
        <v>1778</v>
      </c>
      <c r="B446" s="814" t="s">
        <v>1552</v>
      </c>
      <c r="C446" s="814" t="s">
        <v>2067</v>
      </c>
      <c r="D446" s="814" t="s">
        <v>819</v>
      </c>
      <c r="E446" s="814" t="s">
        <v>2068</v>
      </c>
      <c r="F446" s="831"/>
      <c r="G446" s="831"/>
      <c r="H446" s="819">
        <v>0</v>
      </c>
      <c r="I446" s="831">
        <v>8</v>
      </c>
      <c r="J446" s="831">
        <v>1076.8800000000001</v>
      </c>
      <c r="K446" s="819">
        <v>1</v>
      </c>
      <c r="L446" s="831">
        <v>8</v>
      </c>
      <c r="M446" s="832">
        <v>1076.8800000000001</v>
      </c>
    </row>
    <row r="447" spans="1:13" ht="14.45" customHeight="1" x14ac:dyDescent="0.2">
      <c r="A447" s="813" t="s">
        <v>1778</v>
      </c>
      <c r="B447" s="814" t="s">
        <v>4077</v>
      </c>
      <c r="C447" s="814" t="s">
        <v>1836</v>
      </c>
      <c r="D447" s="814" t="s">
        <v>1837</v>
      </c>
      <c r="E447" s="814" t="s">
        <v>1838</v>
      </c>
      <c r="F447" s="831"/>
      <c r="G447" s="831"/>
      <c r="H447" s="819">
        <v>0</v>
      </c>
      <c r="I447" s="831">
        <v>12</v>
      </c>
      <c r="J447" s="831">
        <v>1615.3200000000004</v>
      </c>
      <c r="K447" s="819">
        <v>1</v>
      </c>
      <c r="L447" s="831">
        <v>12</v>
      </c>
      <c r="M447" s="832">
        <v>1615.3200000000004</v>
      </c>
    </row>
    <row r="448" spans="1:13" ht="14.45" customHeight="1" x14ac:dyDescent="0.2">
      <c r="A448" s="813" t="s">
        <v>1778</v>
      </c>
      <c r="B448" s="814" t="s">
        <v>4078</v>
      </c>
      <c r="C448" s="814" t="s">
        <v>2072</v>
      </c>
      <c r="D448" s="814" t="s">
        <v>2073</v>
      </c>
      <c r="E448" s="814" t="s">
        <v>1810</v>
      </c>
      <c r="F448" s="831">
        <v>2</v>
      </c>
      <c r="G448" s="831">
        <v>1319.8</v>
      </c>
      <c r="H448" s="819">
        <v>1</v>
      </c>
      <c r="I448" s="831"/>
      <c r="J448" s="831"/>
      <c r="K448" s="819">
        <v>0</v>
      </c>
      <c r="L448" s="831">
        <v>2</v>
      </c>
      <c r="M448" s="832">
        <v>1319.8</v>
      </c>
    </row>
    <row r="449" spans="1:13" ht="14.45" customHeight="1" x14ac:dyDescent="0.2">
      <c r="A449" s="813" t="s">
        <v>1778</v>
      </c>
      <c r="B449" s="814" t="s">
        <v>4078</v>
      </c>
      <c r="C449" s="814" t="s">
        <v>2074</v>
      </c>
      <c r="D449" s="814" t="s">
        <v>2073</v>
      </c>
      <c r="E449" s="814" t="s">
        <v>1810</v>
      </c>
      <c r="F449" s="831">
        <v>1</v>
      </c>
      <c r="G449" s="831">
        <v>659.9</v>
      </c>
      <c r="H449" s="819">
        <v>1</v>
      </c>
      <c r="I449" s="831"/>
      <c r="J449" s="831"/>
      <c r="K449" s="819">
        <v>0</v>
      </c>
      <c r="L449" s="831">
        <v>1</v>
      </c>
      <c r="M449" s="832">
        <v>659.9</v>
      </c>
    </row>
    <row r="450" spans="1:13" ht="14.45" customHeight="1" x14ac:dyDescent="0.2">
      <c r="A450" s="813" t="s">
        <v>1778</v>
      </c>
      <c r="B450" s="814" t="s">
        <v>1587</v>
      </c>
      <c r="C450" s="814" t="s">
        <v>1591</v>
      </c>
      <c r="D450" s="814" t="s">
        <v>1213</v>
      </c>
      <c r="E450" s="814" t="s">
        <v>1592</v>
      </c>
      <c r="F450" s="831"/>
      <c r="G450" s="831"/>
      <c r="H450" s="819">
        <v>0</v>
      </c>
      <c r="I450" s="831">
        <v>8</v>
      </c>
      <c r="J450" s="831">
        <v>1234.8800000000001</v>
      </c>
      <c r="K450" s="819">
        <v>1</v>
      </c>
      <c r="L450" s="831">
        <v>8</v>
      </c>
      <c r="M450" s="832">
        <v>1234.8800000000001</v>
      </c>
    </row>
    <row r="451" spans="1:13" ht="14.45" customHeight="1" x14ac:dyDescent="0.2">
      <c r="A451" s="813" t="s">
        <v>1778</v>
      </c>
      <c r="B451" s="814" t="s">
        <v>1600</v>
      </c>
      <c r="C451" s="814" t="s">
        <v>3603</v>
      </c>
      <c r="D451" s="814" t="s">
        <v>1887</v>
      </c>
      <c r="E451" s="814" t="s">
        <v>1890</v>
      </c>
      <c r="F451" s="831">
        <v>1</v>
      </c>
      <c r="G451" s="831">
        <v>235.78</v>
      </c>
      <c r="H451" s="819">
        <v>1</v>
      </c>
      <c r="I451" s="831"/>
      <c r="J451" s="831"/>
      <c r="K451" s="819">
        <v>0</v>
      </c>
      <c r="L451" s="831">
        <v>1</v>
      </c>
      <c r="M451" s="832">
        <v>235.78</v>
      </c>
    </row>
    <row r="452" spans="1:13" ht="14.45" customHeight="1" x14ac:dyDescent="0.2">
      <c r="A452" s="813" t="s">
        <v>1778</v>
      </c>
      <c r="B452" s="814" t="s">
        <v>1600</v>
      </c>
      <c r="C452" s="814" t="s">
        <v>3604</v>
      </c>
      <c r="D452" s="814" t="s">
        <v>1887</v>
      </c>
      <c r="E452" s="814" t="s">
        <v>1885</v>
      </c>
      <c r="F452" s="831">
        <v>1</v>
      </c>
      <c r="G452" s="831">
        <v>84.21</v>
      </c>
      <c r="H452" s="819">
        <v>1</v>
      </c>
      <c r="I452" s="831"/>
      <c r="J452" s="831"/>
      <c r="K452" s="819">
        <v>0</v>
      </c>
      <c r="L452" s="831">
        <v>1</v>
      </c>
      <c r="M452" s="832">
        <v>84.21</v>
      </c>
    </row>
    <row r="453" spans="1:13" ht="14.45" customHeight="1" x14ac:dyDescent="0.2">
      <c r="A453" s="813" t="s">
        <v>1778</v>
      </c>
      <c r="B453" s="814" t="s">
        <v>1646</v>
      </c>
      <c r="C453" s="814" t="s">
        <v>1650</v>
      </c>
      <c r="D453" s="814" t="s">
        <v>1651</v>
      </c>
      <c r="E453" s="814" t="s">
        <v>1652</v>
      </c>
      <c r="F453" s="831"/>
      <c r="G453" s="831"/>
      <c r="H453" s="819">
        <v>0</v>
      </c>
      <c r="I453" s="831">
        <v>1</v>
      </c>
      <c r="J453" s="831">
        <v>1392.47</v>
      </c>
      <c r="K453" s="819">
        <v>1</v>
      </c>
      <c r="L453" s="831">
        <v>1</v>
      </c>
      <c r="M453" s="832">
        <v>1392.47</v>
      </c>
    </row>
    <row r="454" spans="1:13" ht="14.45" customHeight="1" x14ac:dyDescent="0.2">
      <c r="A454" s="813" t="s">
        <v>1778</v>
      </c>
      <c r="B454" s="814" t="s">
        <v>1655</v>
      </c>
      <c r="C454" s="814" t="s">
        <v>1656</v>
      </c>
      <c r="D454" s="814" t="s">
        <v>914</v>
      </c>
      <c r="E454" s="814" t="s">
        <v>1657</v>
      </c>
      <c r="F454" s="831"/>
      <c r="G454" s="831"/>
      <c r="H454" s="819">
        <v>0</v>
      </c>
      <c r="I454" s="831">
        <v>2</v>
      </c>
      <c r="J454" s="831">
        <v>773.46</v>
      </c>
      <c r="K454" s="819">
        <v>1</v>
      </c>
      <c r="L454" s="831">
        <v>2</v>
      </c>
      <c r="M454" s="832">
        <v>773.46</v>
      </c>
    </row>
    <row r="455" spans="1:13" ht="14.45" customHeight="1" x14ac:dyDescent="0.2">
      <c r="A455" s="813" t="s">
        <v>1778</v>
      </c>
      <c r="B455" s="814" t="s">
        <v>1655</v>
      </c>
      <c r="C455" s="814" t="s">
        <v>2779</v>
      </c>
      <c r="D455" s="814" t="s">
        <v>914</v>
      </c>
      <c r="E455" s="814" t="s">
        <v>2780</v>
      </c>
      <c r="F455" s="831"/>
      <c r="G455" s="831"/>
      <c r="H455" s="819">
        <v>0</v>
      </c>
      <c r="I455" s="831">
        <v>1</v>
      </c>
      <c r="J455" s="831">
        <v>773.45</v>
      </c>
      <c r="K455" s="819">
        <v>1</v>
      </c>
      <c r="L455" s="831">
        <v>1</v>
      </c>
      <c r="M455" s="832">
        <v>773.45</v>
      </c>
    </row>
    <row r="456" spans="1:13" ht="14.45" customHeight="1" x14ac:dyDescent="0.2">
      <c r="A456" s="813" t="s">
        <v>1778</v>
      </c>
      <c r="B456" s="814" t="s">
        <v>4081</v>
      </c>
      <c r="C456" s="814" t="s">
        <v>2059</v>
      </c>
      <c r="D456" s="814" t="s">
        <v>2060</v>
      </c>
      <c r="E456" s="814" t="s">
        <v>2061</v>
      </c>
      <c r="F456" s="831"/>
      <c r="G456" s="831"/>
      <c r="H456" s="819">
        <v>0</v>
      </c>
      <c r="I456" s="831">
        <v>2</v>
      </c>
      <c r="J456" s="831">
        <v>502.32</v>
      </c>
      <c r="K456" s="819">
        <v>1</v>
      </c>
      <c r="L456" s="831">
        <v>2</v>
      </c>
      <c r="M456" s="832">
        <v>502.32</v>
      </c>
    </row>
    <row r="457" spans="1:13" ht="14.45" customHeight="1" x14ac:dyDescent="0.2">
      <c r="A457" s="813" t="s">
        <v>1778</v>
      </c>
      <c r="B457" s="814" t="s">
        <v>4082</v>
      </c>
      <c r="C457" s="814" t="s">
        <v>1878</v>
      </c>
      <c r="D457" s="814" t="s">
        <v>1879</v>
      </c>
      <c r="E457" s="814" t="s">
        <v>1880</v>
      </c>
      <c r="F457" s="831"/>
      <c r="G457" s="831"/>
      <c r="H457" s="819">
        <v>0</v>
      </c>
      <c r="I457" s="831">
        <v>22</v>
      </c>
      <c r="J457" s="831">
        <v>24003.979999999996</v>
      </c>
      <c r="K457" s="819">
        <v>1</v>
      </c>
      <c r="L457" s="831">
        <v>22</v>
      </c>
      <c r="M457" s="832">
        <v>24003.979999999996</v>
      </c>
    </row>
    <row r="458" spans="1:13" ht="14.45" customHeight="1" x14ac:dyDescent="0.2">
      <c r="A458" s="813" t="s">
        <v>1778</v>
      </c>
      <c r="B458" s="814" t="s">
        <v>1664</v>
      </c>
      <c r="C458" s="814" t="s">
        <v>1665</v>
      </c>
      <c r="D458" s="814" t="s">
        <v>656</v>
      </c>
      <c r="E458" s="814" t="s">
        <v>657</v>
      </c>
      <c r="F458" s="831"/>
      <c r="G458" s="831"/>
      <c r="H458" s="819">
        <v>0</v>
      </c>
      <c r="I458" s="831">
        <v>1</v>
      </c>
      <c r="J458" s="831">
        <v>72.55</v>
      </c>
      <c r="K458" s="819">
        <v>1</v>
      </c>
      <c r="L458" s="831">
        <v>1</v>
      </c>
      <c r="M458" s="832">
        <v>72.55</v>
      </c>
    </row>
    <row r="459" spans="1:13" ht="14.45" customHeight="1" x14ac:dyDescent="0.2">
      <c r="A459" s="813" t="s">
        <v>1778</v>
      </c>
      <c r="B459" s="814" t="s">
        <v>1674</v>
      </c>
      <c r="C459" s="814" t="s">
        <v>1676</v>
      </c>
      <c r="D459" s="814" t="s">
        <v>1012</v>
      </c>
      <c r="E459" s="814" t="s">
        <v>1016</v>
      </c>
      <c r="F459" s="831"/>
      <c r="G459" s="831"/>
      <c r="H459" s="819"/>
      <c r="I459" s="831">
        <v>6</v>
      </c>
      <c r="J459" s="831">
        <v>0</v>
      </c>
      <c r="K459" s="819"/>
      <c r="L459" s="831">
        <v>6</v>
      </c>
      <c r="M459" s="832">
        <v>0</v>
      </c>
    </row>
    <row r="460" spans="1:13" ht="14.45" customHeight="1" x14ac:dyDescent="0.2">
      <c r="A460" s="813" t="s">
        <v>1778</v>
      </c>
      <c r="B460" s="814" t="s">
        <v>1685</v>
      </c>
      <c r="C460" s="814" t="s">
        <v>2264</v>
      </c>
      <c r="D460" s="814" t="s">
        <v>1687</v>
      </c>
      <c r="E460" s="814" t="s">
        <v>2265</v>
      </c>
      <c r="F460" s="831"/>
      <c r="G460" s="831"/>
      <c r="H460" s="819">
        <v>0</v>
      </c>
      <c r="I460" s="831">
        <v>1</v>
      </c>
      <c r="J460" s="831">
        <v>23.4</v>
      </c>
      <c r="K460" s="819">
        <v>1</v>
      </c>
      <c r="L460" s="831">
        <v>1</v>
      </c>
      <c r="M460" s="832">
        <v>23.4</v>
      </c>
    </row>
    <row r="461" spans="1:13" ht="14.45" customHeight="1" x14ac:dyDescent="0.2">
      <c r="A461" s="813" t="s">
        <v>1778</v>
      </c>
      <c r="B461" s="814" t="s">
        <v>1689</v>
      </c>
      <c r="C461" s="814" t="s">
        <v>3648</v>
      </c>
      <c r="D461" s="814" t="s">
        <v>2582</v>
      </c>
      <c r="E461" s="814" t="s">
        <v>2580</v>
      </c>
      <c r="F461" s="831">
        <v>1</v>
      </c>
      <c r="G461" s="831">
        <v>0</v>
      </c>
      <c r="H461" s="819"/>
      <c r="I461" s="831"/>
      <c r="J461" s="831"/>
      <c r="K461" s="819"/>
      <c r="L461" s="831">
        <v>1</v>
      </c>
      <c r="M461" s="832">
        <v>0</v>
      </c>
    </row>
    <row r="462" spans="1:13" ht="14.45" customHeight="1" x14ac:dyDescent="0.2">
      <c r="A462" s="813" t="s">
        <v>1778</v>
      </c>
      <c r="B462" s="814" t="s">
        <v>1696</v>
      </c>
      <c r="C462" s="814" t="s">
        <v>3630</v>
      </c>
      <c r="D462" s="814" t="s">
        <v>1698</v>
      </c>
      <c r="E462" s="814" t="s">
        <v>3631</v>
      </c>
      <c r="F462" s="831"/>
      <c r="G462" s="831"/>
      <c r="H462" s="819">
        <v>0</v>
      </c>
      <c r="I462" s="831">
        <v>3</v>
      </c>
      <c r="J462" s="831">
        <v>737.73</v>
      </c>
      <c r="K462" s="819">
        <v>1</v>
      </c>
      <c r="L462" s="831">
        <v>3</v>
      </c>
      <c r="M462" s="832">
        <v>737.73</v>
      </c>
    </row>
    <row r="463" spans="1:13" ht="14.45" customHeight="1" x14ac:dyDescent="0.2">
      <c r="A463" s="813" t="s">
        <v>1778</v>
      </c>
      <c r="B463" s="814" t="s">
        <v>4097</v>
      </c>
      <c r="C463" s="814" t="s">
        <v>3622</v>
      </c>
      <c r="D463" s="814" t="s">
        <v>3623</v>
      </c>
      <c r="E463" s="814" t="s">
        <v>3624</v>
      </c>
      <c r="F463" s="831"/>
      <c r="G463" s="831"/>
      <c r="H463" s="819">
        <v>0</v>
      </c>
      <c r="I463" s="831">
        <v>1</v>
      </c>
      <c r="J463" s="831">
        <v>141.25</v>
      </c>
      <c r="K463" s="819">
        <v>1</v>
      </c>
      <c r="L463" s="831">
        <v>1</v>
      </c>
      <c r="M463" s="832">
        <v>141.25</v>
      </c>
    </row>
    <row r="464" spans="1:13" ht="14.45" customHeight="1" x14ac:dyDescent="0.2">
      <c r="A464" s="813" t="s">
        <v>1778</v>
      </c>
      <c r="B464" s="814" t="s">
        <v>4085</v>
      </c>
      <c r="C464" s="814" t="s">
        <v>2846</v>
      </c>
      <c r="D464" s="814" t="s">
        <v>2842</v>
      </c>
      <c r="E464" s="814" t="s">
        <v>640</v>
      </c>
      <c r="F464" s="831">
        <v>2</v>
      </c>
      <c r="G464" s="831">
        <v>461.02</v>
      </c>
      <c r="H464" s="819">
        <v>1</v>
      </c>
      <c r="I464" s="831"/>
      <c r="J464" s="831"/>
      <c r="K464" s="819">
        <v>0</v>
      </c>
      <c r="L464" s="831">
        <v>2</v>
      </c>
      <c r="M464" s="832">
        <v>461.02</v>
      </c>
    </row>
    <row r="465" spans="1:13" ht="14.45" customHeight="1" x14ac:dyDescent="0.2">
      <c r="A465" s="813" t="s">
        <v>1780</v>
      </c>
      <c r="B465" s="814" t="s">
        <v>4075</v>
      </c>
      <c r="C465" s="814" t="s">
        <v>2290</v>
      </c>
      <c r="D465" s="814" t="s">
        <v>1925</v>
      </c>
      <c r="E465" s="814" t="s">
        <v>2291</v>
      </c>
      <c r="F465" s="831"/>
      <c r="G465" s="831"/>
      <c r="H465" s="819">
        <v>0</v>
      </c>
      <c r="I465" s="831">
        <v>3</v>
      </c>
      <c r="J465" s="831">
        <v>403.83000000000004</v>
      </c>
      <c r="K465" s="819">
        <v>1</v>
      </c>
      <c r="L465" s="831">
        <v>3</v>
      </c>
      <c r="M465" s="832">
        <v>403.83000000000004</v>
      </c>
    </row>
    <row r="466" spans="1:13" ht="14.45" customHeight="1" x14ac:dyDescent="0.2">
      <c r="A466" s="813" t="s">
        <v>1780</v>
      </c>
      <c r="B466" s="814" t="s">
        <v>1492</v>
      </c>
      <c r="C466" s="814" t="s">
        <v>3691</v>
      </c>
      <c r="D466" s="814" t="s">
        <v>3692</v>
      </c>
      <c r="E466" s="814" t="s">
        <v>3693</v>
      </c>
      <c r="F466" s="831">
        <v>1</v>
      </c>
      <c r="G466" s="831">
        <v>0</v>
      </c>
      <c r="H466" s="819"/>
      <c r="I466" s="831"/>
      <c r="J466" s="831"/>
      <c r="K466" s="819"/>
      <c r="L466" s="831">
        <v>1</v>
      </c>
      <c r="M466" s="832">
        <v>0</v>
      </c>
    </row>
    <row r="467" spans="1:13" ht="14.45" customHeight="1" x14ac:dyDescent="0.2">
      <c r="A467" s="813" t="s">
        <v>1780</v>
      </c>
      <c r="B467" s="814" t="s">
        <v>4098</v>
      </c>
      <c r="C467" s="814" t="s">
        <v>3697</v>
      </c>
      <c r="D467" s="814" t="s">
        <v>3698</v>
      </c>
      <c r="E467" s="814" t="s">
        <v>2285</v>
      </c>
      <c r="F467" s="831"/>
      <c r="G467" s="831"/>
      <c r="H467" s="819">
        <v>0</v>
      </c>
      <c r="I467" s="831">
        <v>1</v>
      </c>
      <c r="J467" s="831">
        <v>165.41</v>
      </c>
      <c r="K467" s="819">
        <v>1</v>
      </c>
      <c r="L467" s="831">
        <v>1</v>
      </c>
      <c r="M467" s="832">
        <v>165.41</v>
      </c>
    </row>
    <row r="468" spans="1:13" ht="14.45" customHeight="1" x14ac:dyDescent="0.2">
      <c r="A468" s="813" t="s">
        <v>1780</v>
      </c>
      <c r="B468" s="814" t="s">
        <v>4076</v>
      </c>
      <c r="C468" s="814" t="s">
        <v>2053</v>
      </c>
      <c r="D468" s="814" t="s">
        <v>2054</v>
      </c>
      <c r="E468" s="814" t="s">
        <v>640</v>
      </c>
      <c r="F468" s="831"/>
      <c r="G468" s="831"/>
      <c r="H468" s="819">
        <v>0</v>
      </c>
      <c r="I468" s="831">
        <v>27</v>
      </c>
      <c r="J468" s="831">
        <v>27972</v>
      </c>
      <c r="K468" s="819">
        <v>1</v>
      </c>
      <c r="L468" s="831">
        <v>27</v>
      </c>
      <c r="M468" s="832">
        <v>27972</v>
      </c>
    </row>
    <row r="469" spans="1:13" ht="14.45" customHeight="1" x14ac:dyDescent="0.2">
      <c r="A469" s="813" t="s">
        <v>1780</v>
      </c>
      <c r="B469" s="814" t="s">
        <v>4076</v>
      </c>
      <c r="C469" s="814" t="s">
        <v>2889</v>
      </c>
      <c r="D469" s="814" t="s">
        <v>2054</v>
      </c>
      <c r="E469" s="814" t="s">
        <v>2051</v>
      </c>
      <c r="F469" s="831"/>
      <c r="G469" s="831"/>
      <c r="H469" s="819">
        <v>0</v>
      </c>
      <c r="I469" s="831">
        <v>22</v>
      </c>
      <c r="J469" s="831">
        <v>67903.66</v>
      </c>
      <c r="K469" s="819">
        <v>1</v>
      </c>
      <c r="L469" s="831">
        <v>22</v>
      </c>
      <c r="M469" s="832">
        <v>67903.66</v>
      </c>
    </row>
    <row r="470" spans="1:13" ht="14.45" customHeight="1" x14ac:dyDescent="0.2">
      <c r="A470" s="813" t="s">
        <v>1780</v>
      </c>
      <c r="B470" s="814" t="s">
        <v>4076</v>
      </c>
      <c r="C470" s="814" t="s">
        <v>3699</v>
      </c>
      <c r="D470" s="814" t="s">
        <v>2016</v>
      </c>
      <c r="E470" s="814"/>
      <c r="F470" s="831">
        <v>1</v>
      </c>
      <c r="G470" s="831">
        <v>1542.89</v>
      </c>
      <c r="H470" s="819">
        <v>1</v>
      </c>
      <c r="I470" s="831"/>
      <c r="J470" s="831"/>
      <c r="K470" s="819">
        <v>0</v>
      </c>
      <c r="L470" s="831">
        <v>1</v>
      </c>
      <c r="M470" s="832">
        <v>1542.89</v>
      </c>
    </row>
    <row r="471" spans="1:13" ht="14.45" customHeight="1" x14ac:dyDescent="0.2">
      <c r="A471" s="813" t="s">
        <v>1780</v>
      </c>
      <c r="B471" s="814" t="s">
        <v>1552</v>
      </c>
      <c r="C471" s="814" t="s">
        <v>1553</v>
      </c>
      <c r="D471" s="814" t="s">
        <v>819</v>
      </c>
      <c r="E471" s="814" t="s">
        <v>1554</v>
      </c>
      <c r="F471" s="831"/>
      <c r="G471" s="831"/>
      <c r="H471" s="819">
        <v>0</v>
      </c>
      <c r="I471" s="831">
        <v>1</v>
      </c>
      <c r="J471" s="831">
        <v>44.86</v>
      </c>
      <c r="K471" s="819">
        <v>1</v>
      </c>
      <c r="L471" s="831">
        <v>1</v>
      </c>
      <c r="M471" s="832">
        <v>44.86</v>
      </c>
    </row>
    <row r="472" spans="1:13" ht="14.45" customHeight="1" x14ac:dyDescent="0.2">
      <c r="A472" s="813" t="s">
        <v>1780</v>
      </c>
      <c r="B472" s="814" t="s">
        <v>1552</v>
      </c>
      <c r="C472" s="814" t="s">
        <v>2064</v>
      </c>
      <c r="D472" s="814" t="s">
        <v>2065</v>
      </c>
      <c r="E472" s="814" t="s">
        <v>2066</v>
      </c>
      <c r="F472" s="831">
        <v>26</v>
      </c>
      <c r="G472" s="831">
        <v>3888.3</v>
      </c>
      <c r="H472" s="819">
        <v>1</v>
      </c>
      <c r="I472" s="831"/>
      <c r="J472" s="831"/>
      <c r="K472" s="819">
        <v>0</v>
      </c>
      <c r="L472" s="831">
        <v>26</v>
      </c>
      <c r="M472" s="832">
        <v>3888.3</v>
      </c>
    </row>
    <row r="473" spans="1:13" ht="14.45" customHeight="1" x14ac:dyDescent="0.2">
      <c r="A473" s="813" t="s">
        <v>1780</v>
      </c>
      <c r="B473" s="814" t="s">
        <v>1552</v>
      </c>
      <c r="C473" s="814" t="s">
        <v>2067</v>
      </c>
      <c r="D473" s="814" t="s">
        <v>819</v>
      </c>
      <c r="E473" s="814" t="s">
        <v>2068</v>
      </c>
      <c r="F473" s="831"/>
      <c r="G473" s="831"/>
      <c r="H473" s="819">
        <v>0</v>
      </c>
      <c r="I473" s="831">
        <v>30</v>
      </c>
      <c r="J473" s="831">
        <v>4038.3000000000006</v>
      </c>
      <c r="K473" s="819">
        <v>1</v>
      </c>
      <c r="L473" s="831">
        <v>30</v>
      </c>
      <c r="M473" s="832">
        <v>4038.3000000000006</v>
      </c>
    </row>
    <row r="474" spans="1:13" ht="14.45" customHeight="1" x14ac:dyDescent="0.2">
      <c r="A474" s="813" t="s">
        <v>1780</v>
      </c>
      <c r="B474" s="814" t="s">
        <v>4077</v>
      </c>
      <c r="C474" s="814" t="s">
        <v>2737</v>
      </c>
      <c r="D474" s="814" t="s">
        <v>1837</v>
      </c>
      <c r="E474" s="814" t="s">
        <v>2736</v>
      </c>
      <c r="F474" s="831"/>
      <c r="G474" s="831"/>
      <c r="H474" s="819">
        <v>0</v>
      </c>
      <c r="I474" s="831">
        <v>1</v>
      </c>
      <c r="J474" s="831">
        <v>44.86</v>
      </c>
      <c r="K474" s="819">
        <v>1</v>
      </c>
      <c r="L474" s="831">
        <v>1</v>
      </c>
      <c r="M474" s="832">
        <v>44.86</v>
      </c>
    </row>
    <row r="475" spans="1:13" ht="14.45" customHeight="1" x14ac:dyDescent="0.2">
      <c r="A475" s="813" t="s">
        <v>1780</v>
      </c>
      <c r="B475" s="814" t="s">
        <v>4077</v>
      </c>
      <c r="C475" s="814" t="s">
        <v>1836</v>
      </c>
      <c r="D475" s="814" t="s">
        <v>1837</v>
      </c>
      <c r="E475" s="814" t="s">
        <v>1838</v>
      </c>
      <c r="F475" s="831"/>
      <c r="G475" s="831"/>
      <c r="H475" s="819">
        <v>0</v>
      </c>
      <c r="I475" s="831">
        <v>1</v>
      </c>
      <c r="J475" s="831">
        <v>134.61000000000001</v>
      </c>
      <c r="K475" s="819">
        <v>1</v>
      </c>
      <c r="L475" s="831">
        <v>1</v>
      </c>
      <c r="M475" s="832">
        <v>134.61000000000001</v>
      </c>
    </row>
    <row r="476" spans="1:13" ht="14.45" customHeight="1" x14ac:dyDescent="0.2">
      <c r="A476" s="813" t="s">
        <v>1780</v>
      </c>
      <c r="B476" s="814" t="s">
        <v>4078</v>
      </c>
      <c r="C476" s="814" t="s">
        <v>2072</v>
      </c>
      <c r="D476" s="814" t="s">
        <v>2073</v>
      </c>
      <c r="E476" s="814" t="s">
        <v>1810</v>
      </c>
      <c r="F476" s="831">
        <v>6</v>
      </c>
      <c r="G476" s="831">
        <v>3959.3999999999996</v>
      </c>
      <c r="H476" s="819">
        <v>1</v>
      </c>
      <c r="I476" s="831"/>
      <c r="J476" s="831"/>
      <c r="K476" s="819">
        <v>0</v>
      </c>
      <c r="L476" s="831">
        <v>6</v>
      </c>
      <c r="M476" s="832">
        <v>3959.3999999999996</v>
      </c>
    </row>
    <row r="477" spans="1:13" ht="14.45" customHeight="1" x14ac:dyDescent="0.2">
      <c r="A477" s="813" t="s">
        <v>1780</v>
      </c>
      <c r="B477" s="814" t="s">
        <v>4078</v>
      </c>
      <c r="C477" s="814" t="s">
        <v>1808</v>
      </c>
      <c r="D477" s="814" t="s">
        <v>1809</v>
      </c>
      <c r="E477" s="814" t="s">
        <v>1810</v>
      </c>
      <c r="F477" s="831"/>
      <c r="G477" s="831"/>
      <c r="H477" s="819">
        <v>0</v>
      </c>
      <c r="I477" s="831">
        <v>71</v>
      </c>
      <c r="J477" s="831">
        <v>46852.899999999994</v>
      </c>
      <c r="K477" s="819">
        <v>1</v>
      </c>
      <c r="L477" s="831">
        <v>71</v>
      </c>
      <c r="M477" s="832">
        <v>46852.899999999994</v>
      </c>
    </row>
    <row r="478" spans="1:13" ht="14.45" customHeight="1" x14ac:dyDescent="0.2">
      <c r="A478" s="813" t="s">
        <v>1780</v>
      </c>
      <c r="B478" s="814" t="s">
        <v>4078</v>
      </c>
      <c r="C478" s="814" t="s">
        <v>2074</v>
      </c>
      <c r="D478" s="814" t="s">
        <v>2073</v>
      </c>
      <c r="E478" s="814" t="s">
        <v>1810</v>
      </c>
      <c r="F478" s="831">
        <v>1</v>
      </c>
      <c r="G478" s="831">
        <v>659.9</v>
      </c>
      <c r="H478" s="819">
        <v>1</v>
      </c>
      <c r="I478" s="831"/>
      <c r="J478" s="831"/>
      <c r="K478" s="819">
        <v>0</v>
      </c>
      <c r="L478" s="831">
        <v>1</v>
      </c>
      <c r="M478" s="832">
        <v>659.9</v>
      </c>
    </row>
    <row r="479" spans="1:13" ht="14.45" customHeight="1" x14ac:dyDescent="0.2">
      <c r="A479" s="813" t="s">
        <v>1780</v>
      </c>
      <c r="B479" s="814" t="s">
        <v>4079</v>
      </c>
      <c r="C479" s="814" t="s">
        <v>3325</v>
      </c>
      <c r="D479" s="814" t="s">
        <v>3326</v>
      </c>
      <c r="E479" s="814" t="s">
        <v>3327</v>
      </c>
      <c r="F479" s="831">
        <v>2</v>
      </c>
      <c r="G479" s="831">
        <v>1050.58</v>
      </c>
      <c r="H479" s="819">
        <v>1</v>
      </c>
      <c r="I479" s="831"/>
      <c r="J479" s="831"/>
      <c r="K479" s="819">
        <v>0</v>
      </c>
      <c r="L479" s="831">
        <v>2</v>
      </c>
      <c r="M479" s="832">
        <v>1050.58</v>
      </c>
    </row>
    <row r="480" spans="1:13" ht="14.45" customHeight="1" x14ac:dyDescent="0.2">
      <c r="A480" s="813" t="s">
        <v>1780</v>
      </c>
      <c r="B480" s="814" t="s">
        <v>4079</v>
      </c>
      <c r="C480" s="814" t="s">
        <v>1942</v>
      </c>
      <c r="D480" s="814" t="s">
        <v>1943</v>
      </c>
      <c r="E480" s="814" t="s">
        <v>640</v>
      </c>
      <c r="F480" s="831">
        <v>1</v>
      </c>
      <c r="G480" s="831">
        <v>583.66</v>
      </c>
      <c r="H480" s="819">
        <v>1</v>
      </c>
      <c r="I480" s="831"/>
      <c r="J480" s="831"/>
      <c r="K480" s="819">
        <v>0</v>
      </c>
      <c r="L480" s="831">
        <v>1</v>
      </c>
      <c r="M480" s="832">
        <v>583.66</v>
      </c>
    </row>
    <row r="481" spans="1:13" ht="14.45" customHeight="1" x14ac:dyDescent="0.2">
      <c r="A481" s="813" t="s">
        <v>1780</v>
      </c>
      <c r="B481" s="814" t="s">
        <v>4079</v>
      </c>
      <c r="C481" s="814" t="s">
        <v>3454</v>
      </c>
      <c r="D481" s="814" t="s">
        <v>3455</v>
      </c>
      <c r="E481" s="814" t="s">
        <v>640</v>
      </c>
      <c r="F481" s="831">
        <v>1</v>
      </c>
      <c r="G481" s="831">
        <v>583.66</v>
      </c>
      <c r="H481" s="819">
        <v>1</v>
      </c>
      <c r="I481" s="831"/>
      <c r="J481" s="831"/>
      <c r="K481" s="819">
        <v>0</v>
      </c>
      <c r="L481" s="831">
        <v>1</v>
      </c>
      <c r="M481" s="832">
        <v>583.66</v>
      </c>
    </row>
    <row r="482" spans="1:13" ht="14.45" customHeight="1" x14ac:dyDescent="0.2">
      <c r="A482" s="813" t="s">
        <v>1780</v>
      </c>
      <c r="B482" s="814" t="s">
        <v>1564</v>
      </c>
      <c r="C482" s="814" t="s">
        <v>3694</v>
      </c>
      <c r="D482" s="814" t="s">
        <v>3695</v>
      </c>
      <c r="E482" s="814" t="s">
        <v>3696</v>
      </c>
      <c r="F482" s="831">
        <v>1</v>
      </c>
      <c r="G482" s="831">
        <v>218.41</v>
      </c>
      <c r="H482" s="819">
        <v>1</v>
      </c>
      <c r="I482" s="831"/>
      <c r="J482" s="831"/>
      <c r="K482" s="819">
        <v>0</v>
      </c>
      <c r="L482" s="831">
        <v>1</v>
      </c>
      <c r="M482" s="832">
        <v>218.41</v>
      </c>
    </row>
    <row r="483" spans="1:13" ht="14.45" customHeight="1" x14ac:dyDescent="0.2">
      <c r="A483" s="813" t="s">
        <v>1780</v>
      </c>
      <c r="B483" s="814" t="s">
        <v>1587</v>
      </c>
      <c r="C483" s="814" t="s">
        <v>1591</v>
      </c>
      <c r="D483" s="814" t="s">
        <v>1213</v>
      </c>
      <c r="E483" s="814" t="s">
        <v>1592</v>
      </c>
      <c r="F483" s="831"/>
      <c r="G483" s="831"/>
      <c r="H483" s="819">
        <v>0</v>
      </c>
      <c r="I483" s="831">
        <v>4</v>
      </c>
      <c r="J483" s="831">
        <v>617.44000000000005</v>
      </c>
      <c r="K483" s="819">
        <v>1</v>
      </c>
      <c r="L483" s="831">
        <v>4</v>
      </c>
      <c r="M483" s="832">
        <v>617.44000000000005</v>
      </c>
    </row>
    <row r="484" spans="1:13" ht="14.45" customHeight="1" x14ac:dyDescent="0.2">
      <c r="A484" s="813" t="s">
        <v>1780</v>
      </c>
      <c r="B484" s="814" t="s">
        <v>1600</v>
      </c>
      <c r="C484" s="814" t="s">
        <v>1886</v>
      </c>
      <c r="D484" s="814" t="s">
        <v>1887</v>
      </c>
      <c r="E484" s="814" t="s">
        <v>1603</v>
      </c>
      <c r="F484" s="831">
        <v>1</v>
      </c>
      <c r="G484" s="831">
        <v>168.41</v>
      </c>
      <c r="H484" s="819">
        <v>1</v>
      </c>
      <c r="I484" s="831"/>
      <c r="J484" s="831"/>
      <c r="K484" s="819">
        <v>0</v>
      </c>
      <c r="L484" s="831">
        <v>1</v>
      </c>
      <c r="M484" s="832">
        <v>168.41</v>
      </c>
    </row>
    <row r="485" spans="1:13" ht="14.45" customHeight="1" x14ac:dyDescent="0.2">
      <c r="A485" s="813" t="s">
        <v>1780</v>
      </c>
      <c r="B485" s="814" t="s">
        <v>1600</v>
      </c>
      <c r="C485" s="814" t="s">
        <v>1888</v>
      </c>
      <c r="D485" s="814" t="s">
        <v>1602</v>
      </c>
      <c r="E485" s="814" t="s">
        <v>1885</v>
      </c>
      <c r="F485" s="831"/>
      <c r="G485" s="831"/>
      <c r="H485" s="819">
        <v>0</v>
      </c>
      <c r="I485" s="831">
        <v>2</v>
      </c>
      <c r="J485" s="831">
        <v>168.42</v>
      </c>
      <c r="K485" s="819">
        <v>1</v>
      </c>
      <c r="L485" s="831">
        <v>2</v>
      </c>
      <c r="M485" s="832">
        <v>168.42</v>
      </c>
    </row>
    <row r="486" spans="1:13" ht="14.45" customHeight="1" x14ac:dyDescent="0.2">
      <c r="A486" s="813" t="s">
        <v>1780</v>
      </c>
      <c r="B486" s="814" t="s">
        <v>1600</v>
      </c>
      <c r="C486" s="814" t="s">
        <v>1601</v>
      </c>
      <c r="D486" s="814" t="s">
        <v>1602</v>
      </c>
      <c r="E486" s="814" t="s">
        <v>1603</v>
      </c>
      <c r="F486" s="831"/>
      <c r="G486" s="831"/>
      <c r="H486" s="819">
        <v>0</v>
      </c>
      <c r="I486" s="831">
        <v>15</v>
      </c>
      <c r="J486" s="831">
        <v>2526.15</v>
      </c>
      <c r="K486" s="819">
        <v>1</v>
      </c>
      <c r="L486" s="831">
        <v>15</v>
      </c>
      <c r="M486" s="832">
        <v>2526.15</v>
      </c>
    </row>
    <row r="487" spans="1:13" ht="14.45" customHeight="1" x14ac:dyDescent="0.2">
      <c r="A487" s="813" t="s">
        <v>1780</v>
      </c>
      <c r="B487" s="814" t="s">
        <v>4080</v>
      </c>
      <c r="C487" s="814" t="s">
        <v>1863</v>
      </c>
      <c r="D487" s="814" t="s">
        <v>1864</v>
      </c>
      <c r="E487" s="814" t="s">
        <v>1865</v>
      </c>
      <c r="F487" s="831"/>
      <c r="G487" s="831"/>
      <c r="H487" s="819">
        <v>0</v>
      </c>
      <c r="I487" s="831">
        <v>7</v>
      </c>
      <c r="J487" s="831">
        <v>392.42</v>
      </c>
      <c r="K487" s="819">
        <v>1</v>
      </c>
      <c r="L487" s="831">
        <v>7</v>
      </c>
      <c r="M487" s="832">
        <v>392.42</v>
      </c>
    </row>
    <row r="488" spans="1:13" ht="14.45" customHeight="1" x14ac:dyDescent="0.2">
      <c r="A488" s="813" t="s">
        <v>1780</v>
      </c>
      <c r="B488" s="814" t="s">
        <v>1655</v>
      </c>
      <c r="C488" s="814" t="s">
        <v>1656</v>
      </c>
      <c r="D488" s="814" t="s">
        <v>914</v>
      </c>
      <c r="E488" s="814" t="s">
        <v>1657</v>
      </c>
      <c r="F488" s="831"/>
      <c r="G488" s="831"/>
      <c r="H488" s="819">
        <v>0</v>
      </c>
      <c r="I488" s="831">
        <v>1</v>
      </c>
      <c r="J488" s="831">
        <v>386.73</v>
      </c>
      <c r="K488" s="819">
        <v>1</v>
      </c>
      <c r="L488" s="831">
        <v>1</v>
      </c>
      <c r="M488" s="832">
        <v>386.73</v>
      </c>
    </row>
    <row r="489" spans="1:13" ht="14.45" customHeight="1" x14ac:dyDescent="0.2">
      <c r="A489" s="813" t="s">
        <v>1780</v>
      </c>
      <c r="B489" s="814" t="s">
        <v>1655</v>
      </c>
      <c r="C489" s="814" t="s">
        <v>2779</v>
      </c>
      <c r="D489" s="814" t="s">
        <v>914</v>
      </c>
      <c r="E489" s="814" t="s">
        <v>2780</v>
      </c>
      <c r="F489" s="831"/>
      <c r="G489" s="831"/>
      <c r="H489" s="819">
        <v>0</v>
      </c>
      <c r="I489" s="831">
        <v>2</v>
      </c>
      <c r="J489" s="831">
        <v>1546.9</v>
      </c>
      <c r="K489" s="819">
        <v>1</v>
      </c>
      <c r="L489" s="831">
        <v>2</v>
      </c>
      <c r="M489" s="832">
        <v>1546.9</v>
      </c>
    </row>
    <row r="490" spans="1:13" ht="14.45" customHeight="1" x14ac:dyDescent="0.2">
      <c r="A490" s="813" t="s">
        <v>1780</v>
      </c>
      <c r="B490" s="814" t="s">
        <v>4081</v>
      </c>
      <c r="C490" s="814" t="s">
        <v>2062</v>
      </c>
      <c r="D490" s="814" t="s">
        <v>2060</v>
      </c>
      <c r="E490" s="814" t="s">
        <v>709</v>
      </c>
      <c r="F490" s="831"/>
      <c r="G490" s="831"/>
      <c r="H490" s="819">
        <v>0</v>
      </c>
      <c r="I490" s="831">
        <v>1</v>
      </c>
      <c r="J490" s="831">
        <v>502.31</v>
      </c>
      <c r="K490" s="819">
        <v>1</v>
      </c>
      <c r="L490" s="831">
        <v>1</v>
      </c>
      <c r="M490" s="832">
        <v>502.31</v>
      </c>
    </row>
    <row r="491" spans="1:13" ht="14.45" customHeight="1" x14ac:dyDescent="0.2">
      <c r="A491" s="813" t="s">
        <v>1780</v>
      </c>
      <c r="B491" s="814" t="s">
        <v>4081</v>
      </c>
      <c r="C491" s="814" t="s">
        <v>2895</v>
      </c>
      <c r="D491" s="814" t="s">
        <v>2058</v>
      </c>
      <c r="E491" s="814" t="s">
        <v>2676</v>
      </c>
      <c r="F491" s="831">
        <v>2</v>
      </c>
      <c r="G491" s="831">
        <v>301.39999999999998</v>
      </c>
      <c r="H491" s="819">
        <v>1</v>
      </c>
      <c r="I491" s="831"/>
      <c r="J491" s="831"/>
      <c r="K491" s="819">
        <v>0</v>
      </c>
      <c r="L491" s="831">
        <v>2</v>
      </c>
      <c r="M491" s="832">
        <v>301.39999999999998</v>
      </c>
    </row>
    <row r="492" spans="1:13" ht="14.45" customHeight="1" x14ac:dyDescent="0.2">
      <c r="A492" s="813" t="s">
        <v>1780</v>
      </c>
      <c r="B492" s="814" t="s">
        <v>4082</v>
      </c>
      <c r="C492" s="814" t="s">
        <v>1878</v>
      </c>
      <c r="D492" s="814" t="s">
        <v>1879</v>
      </c>
      <c r="E492" s="814" t="s">
        <v>1880</v>
      </c>
      <c r="F492" s="831"/>
      <c r="G492" s="831"/>
      <c r="H492" s="819">
        <v>0</v>
      </c>
      <c r="I492" s="831">
        <v>38</v>
      </c>
      <c r="J492" s="831">
        <v>41461.419999999991</v>
      </c>
      <c r="K492" s="819">
        <v>1</v>
      </c>
      <c r="L492" s="831">
        <v>38</v>
      </c>
      <c r="M492" s="832">
        <v>41461.419999999991</v>
      </c>
    </row>
    <row r="493" spans="1:13" ht="14.45" customHeight="1" x14ac:dyDescent="0.2">
      <c r="A493" s="813" t="s">
        <v>1780</v>
      </c>
      <c r="B493" s="814" t="s">
        <v>4082</v>
      </c>
      <c r="C493" s="814" t="s">
        <v>3674</v>
      </c>
      <c r="D493" s="814" t="s">
        <v>3675</v>
      </c>
      <c r="E493" s="814" t="s">
        <v>3676</v>
      </c>
      <c r="F493" s="831">
        <v>4</v>
      </c>
      <c r="G493" s="831">
        <v>14028.36</v>
      </c>
      <c r="H493" s="819">
        <v>1</v>
      </c>
      <c r="I493" s="831"/>
      <c r="J493" s="831"/>
      <c r="K493" s="819">
        <v>0</v>
      </c>
      <c r="L493" s="831">
        <v>4</v>
      </c>
      <c r="M493" s="832">
        <v>14028.36</v>
      </c>
    </row>
    <row r="494" spans="1:13" ht="14.45" customHeight="1" x14ac:dyDescent="0.2">
      <c r="A494" s="813" t="s">
        <v>1780</v>
      </c>
      <c r="B494" s="814" t="s">
        <v>1674</v>
      </c>
      <c r="C494" s="814" t="s">
        <v>1676</v>
      </c>
      <c r="D494" s="814" t="s">
        <v>1012</v>
      </c>
      <c r="E494" s="814" t="s">
        <v>1016</v>
      </c>
      <c r="F494" s="831"/>
      <c r="G494" s="831"/>
      <c r="H494" s="819"/>
      <c r="I494" s="831">
        <v>2</v>
      </c>
      <c r="J494" s="831">
        <v>0</v>
      </c>
      <c r="K494" s="819"/>
      <c r="L494" s="831">
        <v>2</v>
      </c>
      <c r="M494" s="832">
        <v>0</v>
      </c>
    </row>
    <row r="495" spans="1:13" ht="14.45" customHeight="1" x14ac:dyDescent="0.2">
      <c r="A495" s="813" t="s">
        <v>1780</v>
      </c>
      <c r="B495" s="814" t="s">
        <v>1689</v>
      </c>
      <c r="C495" s="814" t="s">
        <v>2581</v>
      </c>
      <c r="D495" s="814" t="s">
        <v>2582</v>
      </c>
      <c r="E495" s="814" t="s">
        <v>2051</v>
      </c>
      <c r="F495" s="831">
        <v>1</v>
      </c>
      <c r="G495" s="831">
        <v>0</v>
      </c>
      <c r="H495" s="819"/>
      <c r="I495" s="831"/>
      <c r="J495" s="831"/>
      <c r="K495" s="819"/>
      <c r="L495" s="831">
        <v>1</v>
      </c>
      <c r="M495" s="832">
        <v>0</v>
      </c>
    </row>
    <row r="496" spans="1:13" ht="14.45" customHeight="1" x14ac:dyDescent="0.2">
      <c r="A496" s="813" t="s">
        <v>1780</v>
      </c>
      <c r="B496" s="814" t="s">
        <v>4097</v>
      </c>
      <c r="C496" s="814" t="s">
        <v>3622</v>
      </c>
      <c r="D496" s="814" t="s">
        <v>3623</v>
      </c>
      <c r="E496" s="814" t="s">
        <v>3624</v>
      </c>
      <c r="F496" s="831"/>
      <c r="G496" s="831"/>
      <c r="H496" s="819">
        <v>0</v>
      </c>
      <c r="I496" s="831">
        <v>1</v>
      </c>
      <c r="J496" s="831">
        <v>141.25</v>
      </c>
      <c r="K496" s="819">
        <v>1</v>
      </c>
      <c r="L496" s="831">
        <v>1</v>
      </c>
      <c r="M496" s="832">
        <v>141.25</v>
      </c>
    </row>
    <row r="497" spans="1:13" ht="14.45" customHeight="1" x14ac:dyDescent="0.2">
      <c r="A497" s="813" t="s">
        <v>1781</v>
      </c>
      <c r="B497" s="814" t="s">
        <v>1436</v>
      </c>
      <c r="C497" s="814" t="s">
        <v>1439</v>
      </c>
      <c r="D497" s="814" t="s">
        <v>1440</v>
      </c>
      <c r="E497" s="814" t="s">
        <v>1441</v>
      </c>
      <c r="F497" s="831"/>
      <c r="G497" s="831"/>
      <c r="H497" s="819"/>
      <c r="I497" s="831">
        <v>1</v>
      </c>
      <c r="J497" s="831">
        <v>0</v>
      </c>
      <c r="K497" s="819"/>
      <c r="L497" s="831">
        <v>1</v>
      </c>
      <c r="M497" s="832">
        <v>0</v>
      </c>
    </row>
    <row r="498" spans="1:13" ht="14.45" customHeight="1" x14ac:dyDescent="0.2">
      <c r="A498" s="813" t="s">
        <v>1781</v>
      </c>
      <c r="B498" s="814" t="s">
        <v>1522</v>
      </c>
      <c r="C498" s="814" t="s">
        <v>4021</v>
      </c>
      <c r="D498" s="814" t="s">
        <v>1524</v>
      </c>
      <c r="E498" s="814" t="s">
        <v>4022</v>
      </c>
      <c r="F498" s="831"/>
      <c r="G498" s="831"/>
      <c r="H498" s="819">
        <v>0</v>
      </c>
      <c r="I498" s="831">
        <v>2</v>
      </c>
      <c r="J498" s="831">
        <v>14.94</v>
      </c>
      <c r="K498" s="819">
        <v>1</v>
      </c>
      <c r="L498" s="831">
        <v>2</v>
      </c>
      <c r="M498" s="832">
        <v>14.94</v>
      </c>
    </row>
    <row r="499" spans="1:13" ht="14.45" customHeight="1" x14ac:dyDescent="0.2">
      <c r="A499" s="813" t="s">
        <v>1781</v>
      </c>
      <c r="B499" s="814" t="s">
        <v>4076</v>
      </c>
      <c r="C499" s="814" t="s">
        <v>2053</v>
      </c>
      <c r="D499" s="814" t="s">
        <v>2054</v>
      </c>
      <c r="E499" s="814" t="s">
        <v>640</v>
      </c>
      <c r="F499" s="831"/>
      <c r="G499" s="831"/>
      <c r="H499" s="819">
        <v>0</v>
      </c>
      <c r="I499" s="831">
        <v>4</v>
      </c>
      <c r="J499" s="831">
        <v>4144</v>
      </c>
      <c r="K499" s="819">
        <v>1</v>
      </c>
      <c r="L499" s="831">
        <v>4</v>
      </c>
      <c r="M499" s="832">
        <v>4144</v>
      </c>
    </row>
    <row r="500" spans="1:13" ht="14.45" customHeight="1" x14ac:dyDescent="0.2">
      <c r="A500" s="813" t="s">
        <v>1781</v>
      </c>
      <c r="B500" s="814" t="s">
        <v>4076</v>
      </c>
      <c r="C500" s="814" t="s">
        <v>2889</v>
      </c>
      <c r="D500" s="814" t="s">
        <v>2054</v>
      </c>
      <c r="E500" s="814" t="s">
        <v>2051</v>
      </c>
      <c r="F500" s="831"/>
      <c r="G500" s="831"/>
      <c r="H500" s="819">
        <v>0</v>
      </c>
      <c r="I500" s="831">
        <v>2</v>
      </c>
      <c r="J500" s="831">
        <v>6173.06</v>
      </c>
      <c r="K500" s="819">
        <v>1</v>
      </c>
      <c r="L500" s="831">
        <v>2</v>
      </c>
      <c r="M500" s="832">
        <v>6173.06</v>
      </c>
    </row>
    <row r="501" spans="1:13" ht="14.45" customHeight="1" x14ac:dyDescent="0.2">
      <c r="A501" s="813" t="s">
        <v>1781</v>
      </c>
      <c r="B501" s="814" t="s">
        <v>1552</v>
      </c>
      <c r="C501" s="814" t="s">
        <v>1553</v>
      </c>
      <c r="D501" s="814" t="s">
        <v>819</v>
      </c>
      <c r="E501" s="814" t="s">
        <v>1554</v>
      </c>
      <c r="F501" s="831"/>
      <c r="G501" s="831"/>
      <c r="H501" s="819">
        <v>0</v>
      </c>
      <c r="I501" s="831">
        <v>2</v>
      </c>
      <c r="J501" s="831">
        <v>89.72</v>
      </c>
      <c r="K501" s="819">
        <v>1</v>
      </c>
      <c r="L501" s="831">
        <v>2</v>
      </c>
      <c r="M501" s="832">
        <v>89.72</v>
      </c>
    </row>
    <row r="502" spans="1:13" ht="14.45" customHeight="1" x14ac:dyDescent="0.2">
      <c r="A502" s="813" t="s">
        <v>1781</v>
      </c>
      <c r="B502" s="814" t="s">
        <v>1552</v>
      </c>
      <c r="C502" s="814" t="s">
        <v>2064</v>
      </c>
      <c r="D502" s="814" t="s">
        <v>2065</v>
      </c>
      <c r="E502" s="814" t="s">
        <v>2066</v>
      </c>
      <c r="F502" s="831">
        <v>2</v>
      </c>
      <c r="G502" s="831">
        <v>299.10000000000002</v>
      </c>
      <c r="H502" s="819">
        <v>1</v>
      </c>
      <c r="I502" s="831"/>
      <c r="J502" s="831"/>
      <c r="K502" s="819">
        <v>0</v>
      </c>
      <c r="L502" s="831">
        <v>2</v>
      </c>
      <c r="M502" s="832">
        <v>299.10000000000002</v>
      </c>
    </row>
    <row r="503" spans="1:13" ht="14.45" customHeight="1" x14ac:dyDescent="0.2">
      <c r="A503" s="813" t="s">
        <v>1781</v>
      </c>
      <c r="B503" s="814" t="s">
        <v>1552</v>
      </c>
      <c r="C503" s="814" t="s">
        <v>2067</v>
      </c>
      <c r="D503" s="814" t="s">
        <v>819</v>
      </c>
      <c r="E503" s="814" t="s">
        <v>2068</v>
      </c>
      <c r="F503" s="831"/>
      <c r="G503" s="831"/>
      <c r="H503" s="819">
        <v>0</v>
      </c>
      <c r="I503" s="831">
        <v>49</v>
      </c>
      <c r="J503" s="831">
        <v>6595.8900000000012</v>
      </c>
      <c r="K503" s="819">
        <v>1</v>
      </c>
      <c r="L503" s="831">
        <v>49</v>
      </c>
      <c r="M503" s="832">
        <v>6595.8900000000012</v>
      </c>
    </row>
    <row r="504" spans="1:13" ht="14.45" customHeight="1" x14ac:dyDescent="0.2">
      <c r="A504" s="813" t="s">
        <v>1781</v>
      </c>
      <c r="B504" s="814" t="s">
        <v>4077</v>
      </c>
      <c r="C504" s="814" t="s">
        <v>1836</v>
      </c>
      <c r="D504" s="814" t="s">
        <v>1837</v>
      </c>
      <c r="E504" s="814" t="s">
        <v>1838</v>
      </c>
      <c r="F504" s="831"/>
      <c r="G504" s="831"/>
      <c r="H504" s="819">
        <v>0</v>
      </c>
      <c r="I504" s="831">
        <v>4</v>
      </c>
      <c r="J504" s="831">
        <v>538.44000000000005</v>
      </c>
      <c r="K504" s="819">
        <v>1</v>
      </c>
      <c r="L504" s="831">
        <v>4</v>
      </c>
      <c r="M504" s="832">
        <v>538.44000000000005</v>
      </c>
    </row>
    <row r="505" spans="1:13" ht="14.45" customHeight="1" x14ac:dyDescent="0.2">
      <c r="A505" s="813" t="s">
        <v>1781</v>
      </c>
      <c r="B505" s="814" t="s">
        <v>4078</v>
      </c>
      <c r="C505" s="814" t="s">
        <v>2072</v>
      </c>
      <c r="D505" s="814" t="s">
        <v>2073</v>
      </c>
      <c r="E505" s="814" t="s">
        <v>1810</v>
      </c>
      <c r="F505" s="831">
        <v>1</v>
      </c>
      <c r="G505" s="831">
        <v>659.9</v>
      </c>
      <c r="H505" s="819">
        <v>1</v>
      </c>
      <c r="I505" s="831"/>
      <c r="J505" s="831"/>
      <c r="K505" s="819">
        <v>0</v>
      </c>
      <c r="L505" s="831">
        <v>1</v>
      </c>
      <c r="M505" s="832">
        <v>659.9</v>
      </c>
    </row>
    <row r="506" spans="1:13" ht="14.45" customHeight="1" x14ac:dyDescent="0.2">
      <c r="A506" s="813" t="s">
        <v>1781</v>
      </c>
      <c r="B506" s="814" t="s">
        <v>4078</v>
      </c>
      <c r="C506" s="814" t="s">
        <v>1808</v>
      </c>
      <c r="D506" s="814" t="s">
        <v>1809</v>
      </c>
      <c r="E506" s="814" t="s">
        <v>1810</v>
      </c>
      <c r="F506" s="831"/>
      <c r="G506" s="831"/>
      <c r="H506" s="819">
        <v>0</v>
      </c>
      <c r="I506" s="831">
        <v>12</v>
      </c>
      <c r="J506" s="831">
        <v>7918.7999999999993</v>
      </c>
      <c r="K506" s="819">
        <v>1</v>
      </c>
      <c r="L506" s="831">
        <v>12</v>
      </c>
      <c r="M506" s="832">
        <v>7918.7999999999993</v>
      </c>
    </row>
    <row r="507" spans="1:13" ht="14.45" customHeight="1" x14ac:dyDescent="0.2">
      <c r="A507" s="813" t="s">
        <v>1781</v>
      </c>
      <c r="B507" s="814" t="s">
        <v>1564</v>
      </c>
      <c r="C507" s="814" t="s">
        <v>1568</v>
      </c>
      <c r="D507" s="814" t="s">
        <v>1566</v>
      </c>
      <c r="E507" s="814" t="s">
        <v>1569</v>
      </c>
      <c r="F507" s="831"/>
      <c r="G507" s="831"/>
      <c r="H507" s="819">
        <v>0</v>
      </c>
      <c r="I507" s="831">
        <v>6</v>
      </c>
      <c r="J507" s="831">
        <v>526.02</v>
      </c>
      <c r="K507" s="819">
        <v>1</v>
      </c>
      <c r="L507" s="831">
        <v>6</v>
      </c>
      <c r="M507" s="832">
        <v>526.02</v>
      </c>
    </row>
    <row r="508" spans="1:13" ht="14.45" customHeight="1" x14ac:dyDescent="0.2">
      <c r="A508" s="813" t="s">
        <v>1781</v>
      </c>
      <c r="B508" s="814" t="s">
        <v>1564</v>
      </c>
      <c r="C508" s="814" t="s">
        <v>2529</v>
      </c>
      <c r="D508" s="814" t="s">
        <v>2530</v>
      </c>
      <c r="E508" s="814" t="s">
        <v>2531</v>
      </c>
      <c r="F508" s="831"/>
      <c r="G508" s="831"/>
      <c r="H508" s="819">
        <v>0</v>
      </c>
      <c r="I508" s="831">
        <v>1</v>
      </c>
      <c r="J508" s="831">
        <v>87.67</v>
      </c>
      <c r="K508" s="819">
        <v>1</v>
      </c>
      <c r="L508" s="831">
        <v>1</v>
      </c>
      <c r="M508" s="832">
        <v>87.67</v>
      </c>
    </row>
    <row r="509" spans="1:13" ht="14.45" customHeight="1" x14ac:dyDescent="0.2">
      <c r="A509" s="813" t="s">
        <v>1781</v>
      </c>
      <c r="B509" s="814" t="s">
        <v>1570</v>
      </c>
      <c r="C509" s="814" t="s">
        <v>1574</v>
      </c>
      <c r="D509" s="814" t="s">
        <v>1572</v>
      </c>
      <c r="E509" s="814" t="s">
        <v>1575</v>
      </c>
      <c r="F509" s="831"/>
      <c r="G509" s="831"/>
      <c r="H509" s="819">
        <v>0</v>
      </c>
      <c r="I509" s="831">
        <v>1</v>
      </c>
      <c r="J509" s="831">
        <v>84.18</v>
      </c>
      <c r="K509" s="819">
        <v>1</v>
      </c>
      <c r="L509" s="831">
        <v>1</v>
      </c>
      <c r="M509" s="832">
        <v>84.18</v>
      </c>
    </row>
    <row r="510" spans="1:13" ht="14.45" customHeight="1" x14ac:dyDescent="0.2">
      <c r="A510" s="813" t="s">
        <v>1781</v>
      </c>
      <c r="B510" s="814" t="s">
        <v>1587</v>
      </c>
      <c r="C510" s="814" t="s">
        <v>1591</v>
      </c>
      <c r="D510" s="814" t="s">
        <v>1213</v>
      </c>
      <c r="E510" s="814" t="s">
        <v>1592</v>
      </c>
      <c r="F510" s="831"/>
      <c r="G510" s="831"/>
      <c r="H510" s="819">
        <v>0</v>
      </c>
      <c r="I510" s="831">
        <v>10</v>
      </c>
      <c r="J510" s="831">
        <v>1543.6</v>
      </c>
      <c r="K510" s="819">
        <v>1</v>
      </c>
      <c r="L510" s="831">
        <v>10</v>
      </c>
      <c r="M510" s="832">
        <v>1543.6</v>
      </c>
    </row>
    <row r="511" spans="1:13" ht="14.45" customHeight="1" x14ac:dyDescent="0.2">
      <c r="A511" s="813" t="s">
        <v>1781</v>
      </c>
      <c r="B511" s="814" t="s">
        <v>1587</v>
      </c>
      <c r="C511" s="814" t="s">
        <v>4031</v>
      </c>
      <c r="D511" s="814" t="s">
        <v>1211</v>
      </c>
      <c r="E511" s="814" t="s">
        <v>4032</v>
      </c>
      <c r="F511" s="831"/>
      <c r="G511" s="831"/>
      <c r="H511" s="819">
        <v>0</v>
      </c>
      <c r="I511" s="831">
        <v>4</v>
      </c>
      <c r="J511" s="831">
        <v>321.12</v>
      </c>
      <c r="K511" s="819">
        <v>1</v>
      </c>
      <c r="L511" s="831">
        <v>4</v>
      </c>
      <c r="M511" s="832">
        <v>321.12</v>
      </c>
    </row>
    <row r="512" spans="1:13" ht="14.45" customHeight="1" x14ac:dyDescent="0.2">
      <c r="A512" s="813" t="s">
        <v>1781</v>
      </c>
      <c r="B512" s="814" t="s">
        <v>1600</v>
      </c>
      <c r="C512" s="814" t="s">
        <v>1888</v>
      </c>
      <c r="D512" s="814" t="s">
        <v>1602</v>
      </c>
      <c r="E512" s="814" t="s">
        <v>1885</v>
      </c>
      <c r="F512" s="831"/>
      <c r="G512" s="831"/>
      <c r="H512" s="819">
        <v>0</v>
      </c>
      <c r="I512" s="831">
        <v>6</v>
      </c>
      <c r="J512" s="831">
        <v>505.26</v>
      </c>
      <c r="K512" s="819">
        <v>1</v>
      </c>
      <c r="L512" s="831">
        <v>6</v>
      </c>
      <c r="M512" s="832">
        <v>505.26</v>
      </c>
    </row>
    <row r="513" spans="1:13" ht="14.45" customHeight="1" x14ac:dyDescent="0.2">
      <c r="A513" s="813" t="s">
        <v>1781</v>
      </c>
      <c r="B513" s="814" t="s">
        <v>4080</v>
      </c>
      <c r="C513" s="814" t="s">
        <v>2418</v>
      </c>
      <c r="D513" s="814" t="s">
        <v>1864</v>
      </c>
      <c r="E513" s="814" t="s">
        <v>2419</v>
      </c>
      <c r="F513" s="831"/>
      <c r="G513" s="831"/>
      <c r="H513" s="819">
        <v>0</v>
      </c>
      <c r="I513" s="831">
        <v>2</v>
      </c>
      <c r="J513" s="831">
        <v>112.12</v>
      </c>
      <c r="K513" s="819">
        <v>1</v>
      </c>
      <c r="L513" s="831">
        <v>2</v>
      </c>
      <c r="M513" s="832">
        <v>112.12</v>
      </c>
    </row>
    <row r="514" spans="1:13" ht="14.45" customHeight="1" x14ac:dyDescent="0.2">
      <c r="A514" s="813" t="s">
        <v>1781</v>
      </c>
      <c r="B514" s="814" t="s">
        <v>1674</v>
      </c>
      <c r="C514" s="814" t="s">
        <v>1676</v>
      </c>
      <c r="D514" s="814" t="s">
        <v>1012</v>
      </c>
      <c r="E514" s="814" t="s">
        <v>1016</v>
      </c>
      <c r="F514" s="831"/>
      <c r="G514" s="831"/>
      <c r="H514" s="819"/>
      <c r="I514" s="831">
        <v>3</v>
      </c>
      <c r="J514" s="831">
        <v>0</v>
      </c>
      <c r="K514" s="819"/>
      <c r="L514" s="831">
        <v>3</v>
      </c>
      <c r="M514" s="832">
        <v>0</v>
      </c>
    </row>
    <row r="515" spans="1:13" ht="14.45" customHeight="1" x14ac:dyDescent="0.2">
      <c r="A515" s="813" t="s">
        <v>1781</v>
      </c>
      <c r="B515" s="814" t="s">
        <v>1685</v>
      </c>
      <c r="C515" s="814" t="s">
        <v>2264</v>
      </c>
      <c r="D515" s="814" t="s">
        <v>1687</v>
      </c>
      <c r="E515" s="814" t="s">
        <v>2265</v>
      </c>
      <c r="F515" s="831"/>
      <c r="G515" s="831"/>
      <c r="H515" s="819">
        <v>0</v>
      </c>
      <c r="I515" s="831">
        <v>2</v>
      </c>
      <c r="J515" s="831">
        <v>46.8</v>
      </c>
      <c r="K515" s="819">
        <v>1</v>
      </c>
      <c r="L515" s="831">
        <v>2</v>
      </c>
      <c r="M515" s="832">
        <v>46.8</v>
      </c>
    </row>
    <row r="516" spans="1:13" ht="14.45" customHeight="1" x14ac:dyDescent="0.2">
      <c r="A516" s="813" t="s">
        <v>1781</v>
      </c>
      <c r="B516" s="814" t="s">
        <v>1689</v>
      </c>
      <c r="C516" s="814" t="s">
        <v>2579</v>
      </c>
      <c r="D516" s="814" t="s">
        <v>1164</v>
      </c>
      <c r="E516" s="814" t="s">
        <v>2580</v>
      </c>
      <c r="F516" s="831"/>
      <c r="G516" s="831"/>
      <c r="H516" s="819"/>
      <c r="I516" s="831">
        <v>1</v>
      </c>
      <c r="J516" s="831">
        <v>0</v>
      </c>
      <c r="K516" s="819"/>
      <c r="L516" s="831">
        <v>1</v>
      </c>
      <c r="M516" s="832">
        <v>0</v>
      </c>
    </row>
    <row r="517" spans="1:13" ht="14.45" customHeight="1" x14ac:dyDescent="0.2">
      <c r="A517" s="813" t="s">
        <v>1781</v>
      </c>
      <c r="B517" s="814" t="s">
        <v>1692</v>
      </c>
      <c r="C517" s="814" t="s">
        <v>3981</v>
      </c>
      <c r="D517" s="814" t="s">
        <v>1694</v>
      </c>
      <c r="E517" s="814" t="s">
        <v>732</v>
      </c>
      <c r="F517" s="831">
        <v>1</v>
      </c>
      <c r="G517" s="831">
        <v>132</v>
      </c>
      <c r="H517" s="819">
        <v>1</v>
      </c>
      <c r="I517" s="831"/>
      <c r="J517" s="831"/>
      <c r="K517" s="819">
        <v>0</v>
      </c>
      <c r="L517" s="831">
        <v>1</v>
      </c>
      <c r="M517" s="832">
        <v>132</v>
      </c>
    </row>
    <row r="518" spans="1:13" ht="14.45" customHeight="1" x14ac:dyDescent="0.2">
      <c r="A518" s="813" t="s">
        <v>1781</v>
      </c>
      <c r="B518" s="814" t="s">
        <v>1692</v>
      </c>
      <c r="C518" s="814" t="s">
        <v>3923</v>
      </c>
      <c r="D518" s="814" t="s">
        <v>1694</v>
      </c>
      <c r="E518" s="814" t="s">
        <v>3924</v>
      </c>
      <c r="F518" s="831">
        <v>9</v>
      </c>
      <c r="G518" s="831">
        <v>2376</v>
      </c>
      <c r="H518" s="819">
        <v>1</v>
      </c>
      <c r="I518" s="831"/>
      <c r="J518" s="831"/>
      <c r="K518" s="819">
        <v>0</v>
      </c>
      <c r="L518" s="831">
        <v>9</v>
      </c>
      <c r="M518" s="832">
        <v>2376</v>
      </c>
    </row>
    <row r="519" spans="1:13" ht="14.45" customHeight="1" x14ac:dyDescent="0.2">
      <c r="A519" s="813" t="s">
        <v>1781</v>
      </c>
      <c r="B519" s="814" t="s">
        <v>1692</v>
      </c>
      <c r="C519" s="814" t="s">
        <v>3982</v>
      </c>
      <c r="D519" s="814" t="s">
        <v>1694</v>
      </c>
      <c r="E519" s="814" t="s">
        <v>3924</v>
      </c>
      <c r="F519" s="831"/>
      <c r="G519" s="831"/>
      <c r="H519" s="819">
        <v>0</v>
      </c>
      <c r="I519" s="831">
        <v>1</v>
      </c>
      <c r="J519" s="831">
        <v>264</v>
      </c>
      <c r="K519" s="819">
        <v>1</v>
      </c>
      <c r="L519" s="831">
        <v>1</v>
      </c>
      <c r="M519" s="832">
        <v>264</v>
      </c>
    </row>
    <row r="520" spans="1:13" ht="14.45" customHeight="1" x14ac:dyDescent="0.2">
      <c r="A520" s="813" t="s">
        <v>1781</v>
      </c>
      <c r="B520" s="814" t="s">
        <v>4097</v>
      </c>
      <c r="C520" s="814" t="s">
        <v>3622</v>
      </c>
      <c r="D520" s="814" t="s">
        <v>3623</v>
      </c>
      <c r="E520" s="814" t="s">
        <v>3624</v>
      </c>
      <c r="F520" s="831"/>
      <c r="G520" s="831"/>
      <c r="H520" s="819">
        <v>0</v>
      </c>
      <c r="I520" s="831">
        <v>1</v>
      </c>
      <c r="J520" s="831">
        <v>141.25</v>
      </c>
      <c r="K520" s="819">
        <v>1</v>
      </c>
      <c r="L520" s="831">
        <v>1</v>
      </c>
      <c r="M520" s="832">
        <v>141.25</v>
      </c>
    </row>
    <row r="521" spans="1:13" ht="14.45" customHeight="1" x14ac:dyDescent="0.2">
      <c r="A521" s="813" t="s">
        <v>1781</v>
      </c>
      <c r="B521" s="814" t="s">
        <v>4090</v>
      </c>
      <c r="C521" s="814" t="s">
        <v>4023</v>
      </c>
      <c r="D521" s="814" t="s">
        <v>3570</v>
      </c>
      <c r="E521" s="814" t="s">
        <v>4024</v>
      </c>
      <c r="F521" s="831"/>
      <c r="G521" s="831"/>
      <c r="H521" s="819">
        <v>0</v>
      </c>
      <c r="I521" s="831">
        <v>1</v>
      </c>
      <c r="J521" s="831">
        <v>575.45000000000005</v>
      </c>
      <c r="K521" s="819">
        <v>1</v>
      </c>
      <c r="L521" s="831">
        <v>1</v>
      </c>
      <c r="M521" s="832">
        <v>575.45000000000005</v>
      </c>
    </row>
    <row r="522" spans="1:13" ht="14.45" customHeight="1" x14ac:dyDescent="0.2">
      <c r="A522" s="813" t="s">
        <v>1781</v>
      </c>
      <c r="B522" s="814" t="s">
        <v>4093</v>
      </c>
      <c r="C522" s="814" t="s">
        <v>3573</v>
      </c>
      <c r="D522" s="814" t="s">
        <v>3574</v>
      </c>
      <c r="E522" s="814" t="s">
        <v>3575</v>
      </c>
      <c r="F522" s="831"/>
      <c r="G522" s="831"/>
      <c r="H522" s="819">
        <v>0</v>
      </c>
      <c r="I522" s="831">
        <v>1</v>
      </c>
      <c r="J522" s="831">
        <v>165.63</v>
      </c>
      <c r="K522" s="819">
        <v>1</v>
      </c>
      <c r="L522" s="831">
        <v>1</v>
      </c>
      <c r="M522" s="832">
        <v>165.63</v>
      </c>
    </row>
    <row r="523" spans="1:13" ht="14.45" customHeight="1" x14ac:dyDescent="0.2">
      <c r="A523" s="813" t="s">
        <v>1781</v>
      </c>
      <c r="B523" s="814" t="s">
        <v>4087</v>
      </c>
      <c r="C523" s="814" t="s">
        <v>4029</v>
      </c>
      <c r="D523" s="814" t="s">
        <v>2588</v>
      </c>
      <c r="E523" s="814" t="s">
        <v>4030</v>
      </c>
      <c r="F523" s="831"/>
      <c r="G523" s="831"/>
      <c r="H523" s="819">
        <v>0</v>
      </c>
      <c r="I523" s="831">
        <v>1</v>
      </c>
      <c r="J523" s="831">
        <v>150.94</v>
      </c>
      <c r="K523" s="819">
        <v>1</v>
      </c>
      <c r="L523" s="831">
        <v>1</v>
      </c>
      <c r="M523" s="832">
        <v>150.94</v>
      </c>
    </row>
    <row r="524" spans="1:13" ht="14.45" customHeight="1" x14ac:dyDescent="0.2">
      <c r="A524" s="813" t="s">
        <v>1782</v>
      </c>
      <c r="B524" s="814" t="s">
        <v>1459</v>
      </c>
      <c r="C524" s="814" t="s">
        <v>1472</v>
      </c>
      <c r="D524" s="814" t="s">
        <v>827</v>
      </c>
      <c r="E524" s="814" t="s">
        <v>1473</v>
      </c>
      <c r="F524" s="831"/>
      <c r="G524" s="831"/>
      <c r="H524" s="819">
        <v>0</v>
      </c>
      <c r="I524" s="831">
        <v>3</v>
      </c>
      <c r="J524" s="831">
        <v>1266.99</v>
      </c>
      <c r="K524" s="819">
        <v>1</v>
      </c>
      <c r="L524" s="831">
        <v>3</v>
      </c>
      <c r="M524" s="832">
        <v>1266.99</v>
      </c>
    </row>
    <row r="525" spans="1:13" ht="14.45" customHeight="1" x14ac:dyDescent="0.2">
      <c r="A525" s="813" t="s">
        <v>1782</v>
      </c>
      <c r="B525" s="814" t="s">
        <v>1552</v>
      </c>
      <c r="C525" s="814" t="s">
        <v>2067</v>
      </c>
      <c r="D525" s="814" t="s">
        <v>819</v>
      </c>
      <c r="E525" s="814" t="s">
        <v>2068</v>
      </c>
      <c r="F525" s="831"/>
      <c r="G525" s="831"/>
      <c r="H525" s="819">
        <v>0</v>
      </c>
      <c r="I525" s="831">
        <v>1</v>
      </c>
      <c r="J525" s="831">
        <v>134.61000000000001</v>
      </c>
      <c r="K525" s="819">
        <v>1</v>
      </c>
      <c r="L525" s="831">
        <v>1</v>
      </c>
      <c r="M525" s="832">
        <v>134.61000000000001</v>
      </c>
    </row>
    <row r="526" spans="1:13" ht="14.45" customHeight="1" x14ac:dyDescent="0.2">
      <c r="A526" s="813" t="s">
        <v>1782</v>
      </c>
      <c r="B526" s="814" t="s">
        <v>1587</v>
      </c>
      <c r="C526" s="814" t="s">
        <v>1591</v>
      </c>
      <c r="D526" s="814" t="s">
        <v>1213</v>
      </c>
      <c r="E526" s="814" t="s">
        <v>1592</v>
      </c>
      <c r="F526" s="831"/>
      <c r="G526" s="831"/>
      <c r="H526" s="819">
        <v>0</v>
      </c>
      <c r="I526" s="831">
        <v>1</v>
      </c>
      <c r="J526" s="831">
        <v>154.36000000000001</v>
      </c>
      <c r="K526" s="819">
        <v>1</v>
      </c>
      <c r="L526" s="831">
        <v>1</v>
      </c>
      <c r="M526" s="832">
        <v>154.36000000000001</v>
      </c>
    </row>
    <row r="527" spans="1:13" ht="14.45" customHeight="1" x14ac:dyDescent="0.2">
      <c r="A527" s="813" t="s">
        <v>1782</v>
      </c>
      <c r="B527" s="814" t="s">
        <v>1646</v>
      </c>
      <c r="C527" s="814" t="s">
        <v>1650</v>
      </c>
      <c r="D527" s="814" t="s">
        <v>1651</v>
      </c>
      <c r="E527" s="814" t="s">
        <v>1652</v>
      </c>
      <c r="F527" s="831"/>
      <c r="G527" s="831"/>
      <c r="H527" s="819">
        <v>0</v>
      </c>
      <c r="I527" s="831">
        <v>1</v>
      </c>
      <c r="J527" s="831">
        <v>1392.47</v>
      </c>
      <c r="K527" s="819">
        <v>1</v>
      </c>
      <c r="L527" s="831">
        <v>1</v>
      </c>
      <c r="M527" s="832">
        <v>1392.47</v>
      </c>
    </row>
    <row r="528" spans="1:13" ht="14.45" customHeight="1" x14ac:dyDescent="0.2">
      <c r="A528" s="813" t="s">
        <v>1783</v>
      </c>
      <c r="B528" s="814" t="s">
        <v>1459</v>
      </c>
      <c r="C528" s="814" t="s">
        <v>1462</v>
      </c>
      <c r="D528" s="814" t="s">
        <v>833</v>
      </c>
      <c r="E528" s="814" t="s">
        <v>1463</v>
      </c>
      <c r="F528" s="831"/>
      <c r="G528" s="831"/>
      <c r="H528" s="819">
        <v>0</v>
      </c>
      <c r="I528" s="831">
        <v>2</v>
      </c>
      <c r="J528" s="831">
        <v>2771.24</v>
      </c>
      <c r="K528" s="819">
        <v>1</v>
      </c>
      <c r="L528" s="831">
        <v>2</v>
      </c>
      <c r="M528" s="832">
        <v>2771.24</v>
      </c>
    </row>
    <row r="529" spans="1:13" ht="14.45" customHeight="1" x14ac:dyDescent="0.2">
      <c r="A529" s="813" t="s">
        <v>1783</v>
      </c>
      <c r="B529" s="814" t="s">
        <v>1459</v>
      </c>
      <c r="C529" s="814" t="s">
        <v>1468</v>
      </c>
      <c r="D529" s="814" t="s">
        <v>827</v>
      </c>
      <c r="E529" s="814" t="s">
        <v>1469</v>
      </c>
      <c r="F529" s="831"/>
      <c r="G529" s="831"/>
      <c r="H529" s="819">
        <v>0</v>
      </c>
      <c r="I529" s="831">
        <v>4</v>
      </c>
      <c r="J529" s="831">
        <v>2636.8</v>
      </c>
      <c r="K529" s="819">
        <v>1</v>
      </c>
      <c r="L529" s="831">
        <v>4</v>
      </c>
      <c r="M529" s="832">
        <v>2636.8</v>
      </c>
    </row>
    <row r="530" spans="1:13" ht="14.45" customHeight="1" x14ac:dyDescent="0.2">
      <c r="A530" s="813" t="s">
        <v>1783</v>
      </c>
      <c r="B530" s="814" t="s">
        <v>1459</v>
      </c>
      <c r="C530" s="814" t="s">
        <v>1472</v>
      </c>
      <c r="D530" s="814" t="s">
        <v>827</v>
      </c>
      <c r="E530" s="814" t="s">
        <v>1473</v>
      </c>
      <c r="F530" s="831"/>
      <c r="G530" s="831"/>
      <c r="H530" s="819">
        <v>0</v>
      </c>
      <c r="I530" s="831">
        <v>2</v>
      </c>
      <c r="J530" s="831">
        <v>981.78</v>
      </c>
      <c r="K530" s="819">
        <v>1</v>
      </c>
      <c r="L530" s="831">
        <v>2</v>
      </c>
      <c r="M530" s="832">
        <v>981.78</v>
      </c>
    </row>
    <row r="531" spans="1:13" ht="14.45" customHeight="1" x14ac:dyDescent="0.2">
      <c r="A531" s="813" t="s">
        <v>1783</v>
      </c>
      <c r="B531" s="814" t="s">
        <v>1459</v>
      </c>
      <c r="C531" s="814" t="s">
        <v>1464</v>
      </c>
      <c r="D531" s="814" t="s">
        <v>827</v>
      </c>
      <c r="E531" s="814" t="s">
        <v>1465</v>
      </c>
      <c r="F531" s="831"/>
      <c r="G531" s="831"/>
      <c r="H531" s="819">
        <v>0</v>
      </c>
      <c r="I531" s="831">
        <v>3</v>
      </c>
      <c r="J531" s="831">
        <v>2771.24</v>
      </c>
      <c r="K531" s="819">
        <v>1</v>
      </c>
      <c r="L531" s="831">
        <v>3</v>
      </c>
      <c r="M531" s="832">
        <v>2771.24</v>
      </c>
    </row>
    <row r="532" spans="1:13" ht="14.45" customHeight="1" x14ac:dyDescent="0.2">
      <c r="A532" s="813" t="s">
        <v>1783</v>
      </c>
      <c r="B532" s="814" t="s">
        <v>1548</v>
      </c>
      <c r="C532" s="814" t="s">
        <v>3762</v>
      </c>
      <c r="D532" s="814" t="s">
        <v>1550</v>
      </c>
      <c r="E532" s="814" t="s">
        <v>3763</v>
      </c>
      <c r="F532" s="831"/>
      <c r="G532" s="831"/>
      <c r="H532" s="819">
        <v>0</v>
      </c>
      <c r="I532" s="831">
        <v>1</v>
      </c>
      <c r="J532" s="831">
        <v>165.41</v>
      </c>
      <c r="K532" s="819">
        <v>1</v>
      </c>
      <c r="L532" s="831">
        <v>1</v>
      </c>
      <c r="M532" s="832">
        <v>165.41</v>
      </c>
    </row>
    <row r="533" spans="1:13" ht="14.45" customHeight="1" x14ac:dyDescent="0.2">
      <c r="A533" s="813" t="s">
        <v>1783</v>
      </c>
      <c r="B533" s="814" t="s">
        <v>4076</v>
      </c>
      <c r="C533" s="814" t="s">
        <v>2889</v>
      </c>
      <c r="D533" s="814" t="s">
        <v>2054</v>
      </c>
      <c r="E533" s="814" t="s">
        <v>2051</v>
      </c>
      <c r="F533" s="831"/>
      <c r="G533" s="831"/>
      <c r="H533" s="819">
        <v>0</v>
      </c>
      <c r="I533" s="831">
        <v>1</v>
      </c>
      <c r="J533" s="831">
        <v>3086.53</v>
      </c>
      <c r="K533" s="819">
        <v>1</v>
      </c>
      <c r="L533" s="831">
        <v>1</v>
      </c>
      <c r="M533" s="832">
        <v>3086.53</v>
      </c>
    </row>
    <row r="534" spans="1:13" ht="14.45" customHeight="1" x14ac:dyDescent="0.2">
      <c r="A534" s="813" t="s">
        <v>1783</v>
      </c>
      <c r="B534" s="814" t="s">
        <v>1552</v>
      </c>
      <c r="C534" s="814" t="s">
        <v>1553</v>
      </c>
      <c r="D534" s="814" t="s">
        <v>819</v>
      </c>
      <c r="E534" s="814" t="s">
        <v>1554</v>
      </c>
      <c r="F534" s="831"/>
      <c r="G534" s="831"/>
      <c r="H534" s="819">
        <v>0</v>
      </c>
      <c r="I534" s="831">
        <v>1</v>
      </c>
      <c r="J534" s="831">
        <v>44.86</v>
      </c>
      <c r="K534" s="819">
        <v>1</v>
      </c>
      <c r="L534" s="831">
        <v>1</v>
      </c>
      <c r="M534" s="832">
        <v>44.86</v>
      </c>
    </row>
    <row r="535" spans="1:13" ht="14.45" customHeight="1" x14ac:dyDescent="0.2">
      <c r="A535" s="813" t="s">
        <v>1783</v>
      </c>
      <c r="B535" s="814" t="s">
        <v>1552</v>
      </c>
      <c r="C535" s="814" t="s">
        <v>2064</v>
      </c>
      <c r="D535" s="814" t="s">
        <v>2065</v>
      </c>
      <c r="E535" s="814" t="s">
        <v>2066</v>
      </c>
      <c r="F535" s="831">
        <v>1</v>
      </c>
      <c r="G535" s="831">
        <v>149.55000000000001</v>
      </c>
      <c r="H535" s="819">
        <v>1</v>
      </c>
      <c r="I535" s="831"/>
      <c r="J535" s="831"/>
      <c r="K535" s="819">
        <v>0</v>
      </c>
      <c r="L535" s="831">
        <v>1</v>
      </c>
      <c r="M535" s="832">
        <v>149.55000000000001</v>
      </c>
    </row>
    <row r="536" spans="1:13" ht="14.45" customHeight="1" x14ac:dyDescent="0.2">
      <c r="A536" s="813" t="s">
        <v>1783</v>
      </c>
      <c r="B536" s="814" t="s">
        <v>1552</v>
      </c>
      <c r="C536" s="814" t="s">
        <v>2067</v>
      </c>
      <c r="D536" s="814" t="s">
        <v>819</v>
      </c>
      <c r="E536" s="814" t="s">
        <v>2068</v>
      </c>
      <c r="F536" s="831"/>
      <c r="G536" s="831"/>
      <c r="H536" s="819">
        <v>0</v>
      </c>
      <c r="I536" s="831">
        <v>14</v>
      </c>
      <c r="J536" s="831">
        <v>1884.5400000000004</v>
      </c>
      <c r="K536" s="819">
        <v>1</v>
      </c>
      <c r="L536" s="831">
        <v>14</v>
      </c>
      <c r="M536" s="832">
        <v>1884.5400000000004</v>
      </c>
    </row>
    <row r="537" spans="1:13" ht="14.45" customHeight="1" x14ac:dyDescent="0.2">
      <c r="A537" s="813" t="s">
        <v>1783</v>
      </c>
      <c r="B537" s="814" t="s">
        <v>4077</v>
      </c>
      <c r="C537" s="814" t="s">
        <v>2737</v>
      </c>
      <c r="D537" s="814" t="s">
        <v>1837</v>
      </c>
      <c r="E537" s="814" t="s">
        <v>2736</v>
      </c>
      <c r="F537" s="831"/>
      <c r="G537" s="831"/>
      <c r="H537" s="819">
        <v>0</v>
      </c>
      <c r="I537" s="831">
        <v>2</v>
      </c>
      <c r="J537" s="831">
        <v>89.72</v>
      </c>
      <c r="K537" s="819">
        <v>1</v>
      </c>
      <c r="L537" s="831">
        <v>2</v>
      </c>
      <c r="M537" s="832">
        <v>89.72</v>
      </c>
    </row>
    <row r="538" spans="1:13" ht="14.45" customHeight="1" x14ac:dyDescent="0.2">
      <c r="A538" s="813" t="s">
        <v>1783</v>
      </c>
      <c r="B538" s="814" t="s">
        <v>4077</v>
      </c>
      <c r="C538" s="814" t="s">
        <v>1836</v>
      </c>
      <c r="D538" s="814" t="s">
        <v>1837</v>
      </c>
      <c r="E538" s="814" t="s">
        <v>1838</v>
      </c>
      <c r="F538" s="831"/>
      <c r="G538" s="831"/>
      <c r="H538" s="819">
        <v>0</v>
      </c>
      <c r="I538" s="831">
        <v>1</v>
      </c>
      <c r="J538" s="831">
        <v>134.61000000000001</v>
      </c>
      <c r="K538" s="819">
        <v>1</v>
      </c>
      <c r="L538" s="831">
        <v>1</v>
      </c>
      <c r="M538" s="832">
        <v>134.61000000000001</v>
      </c>
    </row>
    <row r="539" spans="1:13" ht="14.45" customHeight="1" x14ac:dyDescent="0.2">
      <c r="A539" s="813" t="s">
        <v>1783</v>
      </c>
      <c r="B539" s="814" t="s">
        <v>4078</v>
      </c>
      <c r="C539" s="814" t="s">
        <v>2072</v>
      </c>
      <c r="D539" s="814" t="s">
        <v>2073</v>
      </c>
      <c r="E539" s="814" t="s">
        <v>1810</v>
      </c>
      <c r="F539" s="831">
        <v>2</v>
      </c>
      <c r="G539" s="831">
        <v>1319.8</v>
      </c>
      <c r="H539" s="819">
        <v>1</v>
      </c>
      <c r="I539" s="831"/>
      <c r="J539" s="831"/>
      <c r="K539" s="819">
        <v>0</v>
      </c>
      <c r="L539" s="831">
        <v>2</v>
      </c>
      <c r="M539" s="832">
        <v>1319.8</v>
      </c>
    </row>
    <row r="540" spans="1:13" ht="14.45" customHeight="1" x14ac:dyDescent="0.2">
      <c r="A540" s="813" t="s">
        <v>1783</v>
      </c>
      <c r="B540" s="814" t="s">
        <v>4078</v>
      </c>
      <c r="C540" s="814" t="s">
        <v>1808</v>
      </c>
      <c r="D540" s="814" t="s">
        <v>1809</v>
      </c>
      <c r="E540" s="814" t="s">
        <v>1810</v>
      </c>
      <c r="F540" s="831"/>
      <c r="G540" s="831"/>
      <c r="H540" s="819">
        <v>0</v>
      </c>
      <c r="I540" s="831">
        <v>11</v>
      </c>
      <c r="J540" s="831">
        <v>7258.9</v>
      </c>
      <c r="K540" s="819">
        <v>1</v>
      </c>
      <c r="L540" s="831">
        <v>11</v>
      </c>
      <c r="M540" s="832">
        <v>7258.9</v>
      </c>
    </row>
    <row r="541" spans="1:13" ht="14.45" customHeight="1" x14ac:dyDescent="0.2">
      <c r="A541" s="813" t="s">
        <v>1783</v>
      </c>
      <c r="B541" s="814" t="s">
        <v>1587</v>
      </c>
      <c r="C541" s="814" t="s">
        <v>1591</v>
      </c>
      <c r="D541" s="814" t="s">
        <v>1213</v>
      </c>
      <c r="E541" s="814" t="s">
        <v>1592</v>
      </c>
      <c r="F541" s="831"/>
      <c r="G541" s="831"/>
      <c r="H541" s="819">
        <v>0</v>
      </c>
      <c r="I541" s="831">
        <v>6</v>
      </c>
      <c r="J541" s="831">
        <v>926.16000000000008</v>
      </c>
      <c r="K541" s="819">
        <v>1</v>
      </c>
      <c r="L541" s="831">
        <v>6</v>
      </c>
      <c r="M541" s="832">
        <v>926.16000000000008</v>
      </c>
    </row>
    <row r="542" spans="1:13" ht="14.45" customHeight="1" x14ac:dyDescent="0.2">
      <c r="A542" s="813" t="s">
        <v>1783</v>
      </c>
      <c r="B542" s="814" t="s">
        <v>1600</v>
      </c>
      <c r="C542" s="814" t="s">
        <v>1601</v>
      </c>
      <c r="D542" s="814" t="s">
        <v>1602</v>
      </c>
      <c r="E542" s="814" t="s">
        <v>1603</v>
      </c>
      <c r="F542" s="831"/>
      <c r="G542" s="831"/>
      <c r="H542" s="819">
        <v>0</v>
      </c>
      <c r="I542" s="831">
        <v>9</v>
      </c>
      <c r="J542" s="831">
        <v>1515.6899999999998</v>
      </c>
      <c r="K542" s="819">
        <v>1</v>
      </c>
      <c r="L542" s="831">
        <v>9</v>
      </c>
      <c r="M542" s="832">
        <v>1515.6899999999998</v>
      </c>
    </row>
    <row r="543" spans="1:13" ht="14.45" customHeight="1" x14ac:dyDescent="0.2">
      <c r="A543" s="813" t="s">
        <v>1783</v>
      </c>
      <c r="B543" s="814" t="s">
        <v>1646</v>
      </c>
      <c r="C543" s="814" t="s">
        <v>1650</v>
      </c>
      <c r="D543" s="814" t="s">
        <v>1651</v>
      </c>
      <c r="E543" s="814" t="s">
        <v>1652</v>
      </c>
      <c r="F543" s="831"/>
      <c r="G543" s="831"/>
      <c r="H543" s="819">
        <v>0</v>
      </c>
      <c r="I543" s="831">
        <v>2</v>
      </c>
      <c r="J543" s="831">
        <v>2784.94</v>
      </c>
      <c r="K543" s="819">
        <v>1</v>
      </c>
      <c r="L543" s="831">
        <v>2</v>
      </c>
      <c r="M543" s="832">
        <v>2784.94</v>
      </c>
    </row>
    <row r="544" spans="1:13" ht="14.45" customHeight="1" x14ac:dyDescent="0.2">
      <c r="A544" s="813" t="s">
        <v>1783</v>
      </c>
      <c r="B544" s="814" t="s">
        <v>4083</v>
      </c>
      <c r="C544" s="814" t="s">
        <v>3760</v>
      </c>
      <c r="D544" s="814" t="s">
        <v>2410</v>
      </c>
      <c r="E544" s="814" t="s">
        <v>3761</v>
      </c>
      <c r="F544" s="831">
        <v>2</v>
      </c>
      <c r="G544" s="831">
        <v>1845.52</v>
      </c>
      <c r="H544" s="819">
        <v>1</v>
      </c>
      <c r="I544" s="831"/>
      <c r="J544" s="831"/>
      <c r="K544" s="819">
        <v>0</v>
      </c>
      <c r="L544" s="831">
        <v>2</v>
      </c>
      <c r="M544" s="832">
        <v>1845.52</v>
      </c>
    </row>
    <row r="545" spans="1:13" ht="14.45" customHeight="1" x14ac:dyDescent="0.2">
      <c r="A545" s="813" t="s">
        <v>1783</v>
      </c>
      <c r="B545" s="814" t="s">
        <v>4083</v>
      </c>
      <c r="C545" s="814" t="s">
        <v>2765</v>
      </c>
      <c r="D545" s="814" t="s">
        <v>2410</v>
      </c>
      <c r="E545" s="814" t="s">
        <v>2411</v>
      </c>
      <c r="F545" s="831"/>
      <c r="G545" s="831"/>
      <c r="H545" s="819">
        <v>0</v>
      </c>
      <c r="I545" s="831">
        <v>3</v>
      </c>
      <c r="J545" s="831">
        <v>741.51</v>
      </c>
      <c r="K545" s="819">
        <v>1</v>
      </c>
      <c r="L545" s="831">
        <v>3</v>
      </c>
      <c r="M545" s="832">
        <v>741.51</v>
      </c>
    </row>
    <row r="546" spans="1:13" ht="14.45" customHeight="1" x14ac:dyDescent="0.2">
      <c r="A546" s="813" t="s">
        <v>1783</v>
      </c>
      <c r="B546" s="814" t="s">
        <v>1674</v>
      </c>
      <c r="C546" s="814" t="s">
        <v>1676</v>
      </c>
      <c r="D546" s="814" t="s">
        <v>1012</v>
      </c>
      <c r="E546" s="814" t="s">
        <v>1016</v>
      </c>
      <c r="F546" s="831"/>
      <c r="G546" s="831"/>
      <c r="H546" s="819"/>
      <c r="I546" s="831">
        <v>3</v>
      </c>
      <c r="J546" s="831">
        <v>0</v>
      </c>
      <c r="K546" s="819"/>
      <c r="L546" s="831">
        <v>3</v>
      </c>
      <c r="M546" s="832">
        <v>0</v>
      </c>
    </row>
    <row r="547" spans="1:13" ht="14.45" customHeight="1" x14ac:dyDescent="0.2">
      <c r="A547" s="813" t="s">
        <v>1783</v>
      </c>
      <c r="B547" s="814" t="s">
        <v>1681</v>
      </c>
      <c r="C547" s="814" t="s">
        <v>1682</v>
      </c>
      <c r="D547" s="814" t="s">
        <v>1683</v>
      </c>
      <c r="E547" s="814" t="s">
        <v>1684</v>
      </c>
      <c r="F547" s="831"/>
      <c r="G547" s="831"/>
      <c r="H547" s="819">
        <v>0</v>
      </c>
      <c r="I547" s="831">
        <v>2</v>
      </c>
      <c r="J547" s="831">
        <v>339.46</v>
      </c>
      <c r="K547" s="819">
        <v>1</v>
      </c>
      <c r="L547" s="831">
        <v>2</v>
      </c>
      <c r="M547" s="832">
        <v>339.46</v>
      </c>
    </row>
    <row r="548" spans="1:13" ht="14.45" customHeight="1" x14ac:dyDescent="0.2">
      <c r="A548" s="813" t="s">
        <v>1783</v>
      </c>
      <c r="B548" s="814" t="s">
        <v>1696</v>
      </c>
      <c r="C548" s="814" t="s">
        <v>3630</v>
      </c>
      <c r="D548" s="814" t="s">
        <v>1698</v>
      </c>
      <c r="E548" s="814" t="s">
        <v>3631</v>
      </c>
      <c r="F548" s="831"/>
      <c r="G548" s="831"/>
      <c r="H548" s="819">
        <v>0</v>
      </c>
      <c r="I548" s="831">
        <v>3</v>
      </c>
      <c r="J548" s="831">
        <v>737.73</v>
      </c>
      <c r="K548" s="819">
        <v>1</v>
      </c>
      <c r="L548" s="831">
        <v>3</v>
      </c>
      <c r="M548" s="832">
        <v>737.73</v>
      </c>
    </row>
    <row r="549" spans="1:13" ht="14.45" customHeight="1" x14ac:dyDescent="0.2">
      <c r="A549" s="813" t="s">
        <v>1783</v>
      </c>
      <c r="B549" s="814" t="s">
        <v>1700</v>
      </c>
      <c r="C549" s="814" t="s">
        <v>1831</v>
      </c>
      <c r="D549" s="814" t="s">
        <v>1702</v>
      </c>
      <c r="E549" s="814" t="s">
        <v>1137</v>
      </c>
      <c r="F549" s="831"/>
      <c r="G549" s="831"/>
      <c r="H549" s="819">
        <v>0</v>
      </c>
      <c r="I549" s="831">
        <v>2</v>
      </c>
      <c r="J549" s="831">
        <v>161.06</v>
      </c>
      <c r="K549" s="819">
        <v>1</v>
      </c>
      <c r="L549" s="831">
        <v>2</v>
      </c>
      <c r="M549" s="832">
        <v>161.06</v>
      </c>
    </row>
    <row r="550" spans="1:13" ht="14.45" customHeight="1" thickBot="1" x14ac:dyDescent="0.25">
      <c r="A550" s="821" t="s">
        <v>1783</v>
      </c>
      <c r="B550" s="822" t="s">
        <v>4085</v>
      </c>
      <c r="C550" s="822" t="s">
        <v>3766</v>
      </c>
      <c r="D550" s="822" t="s">
        <v>2842</v>
      </c>
      <c r="E550" s="822" t="s">
        <v>2682</v>
      </c>
      <c r="F550" s="833">
        <v>1</v>
      </c>
      <c r="G550" s="833">
        <v>176.32</v>
      </c>
      <c r="H550" s="827">
        <v>1</v>
      </c>
      <c r="I550" s="833"/>
      <c r="J550" s="833"/>
      <c r="K550" s="827">
        <v>0</v>
      </c>
      <c r="L550" s="833">
        <v>1</v>
      </c>
      <c r="M550" s="834">
        <v>176.32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D368A352-B8AE-4416-A907-AC22E5D86F32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75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29" customWidth="1"/>
    <col min="2" max="2" width="61.140625" style="329" customWidth="1"/>
    <col min="3" max="3" width="9.5703125" style="247" hidden="1" customWidth="1" outlineLevel="1"/>
    <col min="4" max="4" width="9.5703125" style="330" customWidth="1" collapsed="1"/>
    <col min="5" max="5" width="2.28515625" style="330" customWidth="1"/>
    <col min="6" max="6" width="9.5703125" style="331" customWidth="1"/>
    <col min="7" max="7" width="9.5703125" style="328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177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0" t="s">
        <v>328</v>
      </c>
      <c r="B2" s="327"/>
      <c r="C2" s="327"/>
      <c r="D2" s="327"/>
      <c r="E2" s="327"/>
      <c r="F2" s="327"/>
    </row>
    <row r="3" spans="1:10" ht="14.45" customHeight="1" thickBot="1" x14ac:dyDescent="0.25">
      <c r="A3" s="370"/>
      <c r="B3" s="436"/>
      <c r="C3" s="376">
        <v>2019</v>
      </c>
      <c r="D3" s="377">
        <v>2020</v>
      </c>
      <c r="E3" s="11"/>
      <c r="F3" s="525">
        <v>2021</v>
      </c>
      <c r="G3" s="543"/>
      <c r="H3" s="543"/>
      <c r="I3" s="526"/>
    </row>
    <row r="4" spans="1:10" ht="14.45" customHeight="1" thickBot="1" x14ac:dyDescent="0.25">
      <c r="A4" s="381" t="s">
        <v>0</v>
      </c>
      <c r="B4" s="382" t="s">
        <v>239</v>
      </c>
      <c r="C4" s="544" t="s">
        <v>93</v>
      </c>
      <c r="D4" s="545"/>
      <c r="E4" s="383"/>
      <c r="F4" s="378" t="s">
        <v>93</v>
      </c>
      <c r="G4" s="379" t="s">
        <v>94</v>
      </c>
      <c r="H4" s="379" t="s">
        <v>68</v>
      </c>
      <c r="I4" s="380" t="s">
        <v>95</v>
      </c>
    </row>
    <row r="5" spans="1:10" ht="14.45" customHeight="1" x14ac:dyDescent="0.2">
      <c r="A5" s="711" t="s">
        <v>595</v>
      </c>
      <c r="B5" s="712" t="s">
        <v>596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595</v>
      </c>
      <c r="B6" s="712" t="s">
        <v>4100</v>
      </c>
      <c r="C6" s="713">
        <v>236.38504999999998</v>
      </c>
      <c r="D6" s="713">
        <v>503.49300000000011</v>
      </c>
      <c r="E6" s="713"/>
      <c r="F6" s="713">
        <v>163.02329999999998</v>
      </c>
      <c r="G6" s="713">
        <v>0</v>
      </c>
      <c r="H6" s="713">
        <v>163.02329999999998</v>
      </c>
      <c r="I6" s="714" t="s">
        <v>329</v>
      </c>
      <c r="J6" s="715" t="s">
        <v>1</v>
      </c>
    </row>
    <row r="7" spans="1:10" ht="14.45" customHeight="1" x14ac:dyDescent="0.2">
      <c r="A7" s="711" t="s">
        <v>595</v>
      </c>
      <c r="B7" s="712" t="s">
        <v>4101</v>
      </c>
      <c r="C7" s="713">
        <v>25.866340000000001</v>
      </c>
      <c r="D7" s="713">
        <v>20.096899999999994</v>
      </c>
      <c r="E7" s="713"/>
      <c r="F7" s="713">
        <v>28.548820000000003</v>
      </c>
      <c r="G7" s="713">
        <v>0</v>
      </c>
      <c r="H7" s="713">
        <v>28.548820000000003</v>
      </c>
      <c r="I7" s="714" t="s">
        <v>329</v>
      </c>
      <c r="J7" s="715" t="s">
        <v>1</v>
      </c>
    </row>
    <row r="8" spans="1:10" ht="14.45" customHeight="1" x14ac:dyDescent="0.2">
      <c r="A8" s="711" t="s">
        <v>595</v>
      </c>
      <c r="B8" s="712" t="s">
        <v>4102</v>
      </c>
      <c r="C8" s="713">
        <v>0</v>
      </c>
      <c r="D8" s="713">
        <v>0</v>
      </c>
      <c r="E8" s="713"/>
      <c r="F8" s="713">
        <v>21.35</v>
      </c>
      <c r="G8" s="713">
        <v>0</v>
      </c>
      <c r="H8" s="713">
        <v>21.35</v>
      </c>
      <c r="I8" s="714" t="s">
        <v>329</v>
      </c>
      <c r="J8" s="715" t="s">
        <v>1</v>
      </c>
    </row>
    <row r="9" spans="1:10" ht="14.45" customHeight="1" x14ac:dyDescent="0.2">
      <c r="A9" s="711" t="s">
        <v>595</v>
      </c>
      <c r="B9" s="712" t="s">
        <v>4103</v>
      </c>
      <c r="C9" s="713">
        <v>0</v>
      </c>
      <c r="D9" s="713">
        <v>5.9471999999999996</v>
      </c>
      <c r="E9" s="713"/>
      <c r="F9" s="713">
        <v>0</v>
      </c>
      <c r="G9" s="713">
        <v>0</v>
      </c>
      <c r="H9" s="713">
        <v>0</v>
      </c>
      <c r="I9" s="714" t="s">
        <v>329</v>
      </c>
      <c r="J9" s="715" t="s">
        <v>1</v>
      </c>
    </row>
    <row r="10" spans="1:10" ht="14.45" customHeight="1" x14ac:dyDescent="0.2">
      <c r="A10" s="711" t="s">
        <v>595</v>
      </c>
      <c r="B10" s="712" t="s">
        <v>4104</v>
      </c>
      <c r="C10" s="713">
        <v>0</v>
      </c>
      <c r="D10" s="713">
        <v>0</v>
      </c>
      <c r="E10" s="713"/>
      <c r="F10" s="713">
        <v>0.44683000000000006</v>
      </c>
      <c r="G10" s="713">
        <v>0</v>
      </c>
      <c r="H10" s="713">
        <v>0.44683000000000006</v>
      </c>
      <c r="I10" s="714" t="s">
        <v>329</v>
      </c>
      <c r="J10" s="715" t="s">
        <v>1</v>
      </c>
    </row>
    <row r="11" spans="1:10" ht="14.45" customHeight="1" x14ac:dyDescent="0.2">
      <c r="A11" s="711" t="s">
        <v>595</v>
      </c>
      <c r="B11" s="712" t="s">
        <v>4105</v>
      </c>
      <c r="C11" s="713">
        <v>125.17982999999998</v>
      </c>
      <c r="D11" s="713">
        <v>200.55080000000001</v>
      </c>
      <c r="E11" s="713"/>
      <c r="F11" s="713">
        <v>157.95733000000001</v>
      </c>
      <c r="G11" s="713">
        <v>0</v>
      </c>
      <c r="H11" s="713">
        <v>157.95733000000001</v>
      </c>
      <c r="I11" s="714" t="s">
        <v>329</v>
      </c>
      <c r="J11" s="715" t="s">
        <v>1</v>
      </c>
    </row>
    <row r="12" spans="1:10" ht="14.45" customHeight="1" x14ac:dyDescent="0.2">
      <c r="A12" s="711" t="s">
        <v>595</v>
      </c>
      <c r="B12" s="712" t="s">
        <v>4106</v>
      </c>
      <c r="C12" s="713">
        <v>1684.1881900000003</v>
      </c>
      <c r="D12" s="713">
        <v>1823.7486099999996</v>
      </c>
      <c r="E12" s="713"/>
      <c r="F12" s="713">
        <v>1619.6850299999999</v>
      </c>
      <c r="G12" s="713">
        <v>0</v>
      </c>
      <c r="H12" s="713">
        <v>1619.6850299999999</v>
      </c>
      <c r="I12" s="714" t="s">
        <v>329</v>
      </c>
      <c r="J12" s="715" t="s">
        <v>1</v>
      </c>
    </row>
    <row r="13" spans="1:10" ht="14.45" customHeight="1" x14ac:dyDescent="0.2">
      <c r="A13" s="711" t="s">
        <v>595</v>
      </c>
      <c r="B13" s="712" t="s">
        <v>4107</v>
      </c>
      <c r="C13" s="713">
        <v>13339.057000000001</v>
      </c>
      <c r="D13" s="713">
        <v>13253.342199999999</v>
      </c>
      <c r="E13" s="713"/>
      <c r="F13" s="713">
        <v>11646.342000000001</v>
      </c>
      <c r="G13" s="713">
        <v>0</v>
      </c>
      <c r="H13" s="713">
        <v>11646.342000000001</v>
      </c>
      <c r="I13" s="714" t="s">
        <v>329</v>
      </c>
      <c r="J13" s="715" t="s">
        <v>1</v>
      </c>
    </row>
    <row r="14" spans="1:10" ht="14.45" customHeight="1" x14ac:dyDescent="0.2">
      <c r="A14" s="711" t="s">
        <v>595</v>
      </c>
      <c r="B14" s="712" t="s">
        <v>4108</v>
      </c>
      <c r="C14" s="713">
        <v>60.788390000000007</v>
      </c>
      <c r="D14" s="713">
        <v>65.666300000000007</v>
      </c>
      <c r="E14" s="713"/>
      <c r="F14" s="713">
        <v>39.656820000000003</v>
      </c>
      <c r="G14" s="713">
        <v>0</v>
      </c>
      <c r="H14" s="713">
        <v>39.656820000000003</v>
      </c>
      <c r="I14" s="714" t="s">
        <v>329</v>
      </c>
      <c r="J14" s="715" t="s">
        <v>1</v>
      </c>
    </row>
    <row r="15" spans="1:10" ht="14.45" customHeight="1" x14ac:dyDescent="0.2">
      <c r="A15" s="711" t="s">
        <v>595</v>
      </c>
      <c r="B15" s="712" t="s">
        <v>4109</v>
      </c>
      <c r="C15" s="713">
        <v>23.647680000000001</v>
      </c>
      <c r="D15" s="713">
        <v>20.691719999999997</v>
      </c>
      <c r="E15" s="713"/>
      <c r="F15" s="713">
        <v>21.637019999999996</v>
      </c>
      <c r="G15" s="713">
        <v>0</v>
      </c>
      <c r="H15" s="713">
        <v>21.637019999999996</v>
      </c>
      <c r="I15" s="714" t="s">
        <v>329</v>
      </c>
      <c r="J15" s="715" t="s">
        <v>1</v>
      </c>
    </row>
    <row r="16" spans="1:10" ht="14.45" customHeight="1" x14ac:dyDescent="0.2">
      <c r="A16" s="711" t="s">
        <v>595</v>
      </c>
      <c r="B16" s="712" t="s">
        <v>4110</v>
      </c>
      <c r="C16" s="713">
        <v>81.754929999999987</v>
      </c>
      <c r="D16" s="713">
        <v>103.23881</v>
      </c>
      <c r="E16" s="713"/>
      <c r="F16" s="713">
        <v>115.71451000000002</v>
      </c>
      <c r="G16" s="713">
        <v>0</v>
      </c>
      <c r="H16" s="713">
        <v>115.71451000000002</v>
      </c>
      <c r="I16" s="714" t="s">
        <v>329</v>
      </c>
      <c r="J16" s="715" t="s">
        <v>1</v>
      </c>
    </row>
    <row r="17" spans="1:10" ht="14.45" customHeight="1" x14ac:dyDescent="0.2">
      <c r="A17" s="711" t="s">
        <v>595</v>
      </c>
      <c r="B17" s="712" t="s">
        <v>4111</v>
      </c>
      <c r="C17" s="713">
        <v>166.67639999999997</v>
      </c>
      <c r="D17" s="713">
        <v>219.7098</v>
      </c>
      <c r="E17" s="713"/>
      <c r="F17" s="713">
        <v>137.43144000000001</v>
      </c>
      <c r="G17" s="713">
        <v>0</v>
      </c>
      <c r="H17" s="713">
        <v>137.43144000000001</v>
      </c>
      <c r="I17" s="714" t="s">
        <v>329</v>
      </c>
      <c r="J17" s="715" t="s">
        <v>1</v>
      </c>
    </row>
    <row r="18" spans="1:10" ht="14.45" customHeight="1" x14ac:dyDescent="0.2">
      <c r="A18" s="711" t="s">
        <v>595</v>
      </c>
      <c r="B18" s="712" t="s">
        <v>4112</v>
      </c>
      <c r="C18" s="713">
        <v>127.018</v>
      </c>
      <c r="D18" s="713">
        <v>142.47550000000001</v>
      </c>
      <c r="E18" s="713"/>
      <c r="F18" s="713">
        <v>369.93520000000001</v>
      </c>
      <c r="G18" s="713">
        <v>0</v>
      </c>
      <c r="H18" s="713">
        <v>369.93520000000001</v>
      </c>
      <c r="I18" s="714" t="s">
        <v>329</v>
      </c>
      <c r="J18" s="715" t="s">
        <v>1</v>
      </c>
    </row>
    <row r="19" spans="1:10" ht="14.45" customHeight="1" x14ac:dyDescent="0.2">
      <c r="A19" s="711" t="s">
        <v>595</v>
      </c>
      <c r="B19" s="712" t="s">
        <v>4113</v>
      </c>
      <c r="C19" s="713">
        <v>381.52039000000008</v>
      </c>
      <c r="D19" s="713">
        <v>341.18476000000004</v>
      </c>
      <c r="E19" s="713"/>
      <c r="F19" s="713">
        <v>369.94683000000003</v>
      </c>
      <c r="G19" s="713">
        <v>0</v>
      </c>
      <c r="H19" s="713">
        <v>369.94683000000003</v>
      </c>
      <c r="I19" s="714" t="s">
        <v>329</v>
      </c>
      <c r="J19" s="715" t="s">
        <v>1</v>
      </c>
    </row>
    <row r="20" spans="1:10" ht="14.45" customHeight="1" x14ac:dyDescent="0.2">
      <c r="A20" s="711" t="s">
        <v>595</v>
      </c>
      <c r="B20" s="712" t="s">
        <v>4114</v>
      </c>
      <c r="C20" s="713">
        <v>0</v>
      </c>
      <c r="D20" s="713">
        <v>0</v>
      </c>
      <c r="E20" s="713"/>
      <c r="F20" s="713">
        <v>0</v>
      </c>
      <c r="G20" s="713">
        <v>0</v>
      </c>
      <c r="H20" s="713">
        <v>0</v>
      </c>
      <c r="I20" s="714" t="s">
        <v>329</v>
      </c>
      <c r="J20" s="715" t="s">
        <v>1</v>
      </c>
    </row>
    <row r="21" spans="1:10" ht="14.45" customHeight="1" x14ac:dyDescent="0.2">
      <c r="A21" s="711" t="s">
        <v>595</v>
      </c>
      <c r="B21" s="712" t="s">
        <v>4115</v>
      </c>
      <c r="C21" s="713">
        <v>605.04065000000003</v>
      </c>
      <c r="D21" s="713">
        <v>458.56244000000004</v>
      </c>
      <c r="E21" s="713"/>
      <c r="F21" s="713">
        <v>628.56470000000002</v>
      </c>
      <c r="G21" s="713">
        <v>0</v>
      </c>
      <c r="H21" s="713">
        <v>628.56470000000002</v>
      </c>
      <c r="I21" s="714" t="s">
        <v>329</v>
      </c>
      <c r="J21" s="715" t="s">
        <v>1</v>
      </c>
    </row>
    <row r="22" spans="1:10" ht="14.45" customHeight="1" x14ac:dyDescent="0.2">
      <c r="A22" s="711" t="s">
        <v>595</v>
      </c>
      <c r="B22" s="712" t="s">
        <v>4116</v>
      </c>
      <c r="C22" s="713">
        <v>1.8418300000000001</v>
      </c>
      <c r="D22" s="713">
        <v>1.5162499999999999</v>
      </c>
      <c r="E22" s="713"/>
      <c r="F22" s="713">
        <v>14.23316</v>
      </c>
      <c r="G22" s="713">
        <v>0</v>
      </c>
      <c r="H22" s="713">
        <v>14.23316</v>
      </c>
      <c r="I22" s="714" t="s">
        <v>329</v>
      </c>
      <c r="J22" s="715" t="s">
        <v>1</v>
      </c>
    </row>
    <row r="23" spans="1:10" ht="14.45" customHeight="1" x14ac:dyDescent="0.2">
      <c r="A23" s="711" t="s">
        <v>595</v>
      </c>
      <c r="B23" s="712" t="s">
        <v>4117</v>
      </c>
      <c r="C23" s="713">
        <v>1336.6772500000002</v>
      </c>
      <c r="D23" s="713">
        <v>1734.07339</v>
      </c>
      <c r="E23" s="713"/>
      <c r="F23" s="713">
        <v>1174.5182799999998</v>
      </c>
      <c r="G23" s="713">
        <v>0</v>
      </c>
      <c r="H23" s="713">
        <v>1174.5182799999998</v>
      </c>
      <c r="I23" s="714" t="s">
        <v>329</v>
      </c>
      <c r="J23" s="715" t="s">
        <v>1</v>
      </c>
    </row>
    <row r="24" spans="1:10" ht="14.45" customHeight="1" x14ac:dyDescent="0.2">
      <c r="A24" s="711" t="s">
        <v>595</v>
      </c>
      <c r="B24" s="712" t="s">
        <v>4118</v>
      </c>
      <c r="C24" s="713">
        <v>0</v>
      </c>
      <c r="D24" s="713">
        <v>0</v>
      </c>
      <c r="E24" s="713"/>
      <c r="F24" s="713">
        <v>4.9000000000000002E-2</v>
      </c>
      <c r="G24" s="713">
        <v>0</v>
      </c>
      <c r="H24" s="713">
        <v>4.9000000000000002E-2</v>
      </c>
      <c r="I24" s="714" t="s">
        <v>329</v>
      </c>
      <c r="J24" s="715" t="s">
        <v>1</v>
      </c>
    </row>
    <row r="25" spans="1:10" ht="14.45" customHeight="1" x14ac:dyDescent="0.2">
      <c r="A25" s="711" t="s">
        <v>595</v>
      </c>
      <c r="B25" s="712" t="s">
        <v>607</v>
      </c>
      <c r="C25" s="713">
        <v>18195.641930000002</v>
      </c>
      <c r="D25" s="713">
        <v>18894.297680000003</v>
      </c>
      <c r="E25" s="713"/>
      <c r="F25" s="713">
        <v>16509.040270000001</v>
      </c>
      <c r="G25" s="713">
        <v>0</v>
      </c>
      <c r="H25" s="713">
        <v>16509.040270000001</v>
      </c>
      <c r="I25" s="714" t="s">
        <v>329</v>
      </c>
      <c r="J25" s="715" t="s">
        <v>608</v>
      </c>
    </row>
    <row r="27" spans="1:10" ht="14.45" customHeight="1" x14ac:dyDescent="0.2">
      <c r="A27" s="711" t="s">
        <v>595</v>
      </c>
      <c r="B27" s="712" t="s">
        <v>596</v>
      </c>
      <c r="C27" s="713" t="s">
        <v>329</v>
      </c>
      <c r="D27" s="713" t="s">
        <v>329</v>
      </c>
      <c r="E27" s="713"/>
      <c r="F27" s="713" t="s">
        <v>329</v>
      </c>
      <c r="G27" s="713" t="s">
        <v>329</v>
      </c>
      <c r="H27" s="713" t="s">
        <v>329</v>
      </c>
      <c r="I27" s="714" t="s">
        <v>329</v>
      </c>
      <c r="J27" s="715" t="s">
        <v>73</v>
      </c>
    </row>
    <row r="28" spans="1:10" ht="14.45" customHeight="1" x14ac:dyDescent="0.2">
      <c r="A28" s="711" t="s">
        <v>623</v>
      </c>
      <c r="B28" s="712" t="s">
        <v>624</v>
      </c>
      <c r="C28" s="713" t="s">
        <v>329</v>
      </c>
      <c r="D28" s="713" t="s">
        <v>329</v>
      </c>
      <c r="E28" s="713"/>
      <c r="F28" s="713" t="s">
        <v>329</v>
      </c>
      <c r="G28" s="713" t="s">
        <v>329</v>
      </c>
      <c r="H28" s="713" t="s">
        <v>329</v>
      </c>
      <c r="I28" s="714" t="s">
        <v>329</v>
      </c>
      <c r="J28" s="715" t="s">
        <v>0</v>
      </c>
    </row>
    <row r="29" spans="1:10" ht="14.45" customHeight="1" x14ac:dyDescent="0.2">
      <c r="A29" s="711" t="s">
        <v>623</v>
      </c>
      <c r="B29" s="712" t="s">
        <v>4102</v>
      </c>
      <c r="C29" s="713">
        <v>0</v>
      </c>
      <c r="D29" s="713">
        <v>0</v>
      </c>
      <c r="E29" s="713"/>
      <c r="F29" s="713">
        <v>21.35</v>
      </c>
      <c r="G29" s="713">
        <v>0</v>
      </c>
      <c r="H29" s="713">
        <v>21.35</v>
      </c>
      <c r="I29" s="714" t="s">
        <v>329</v>
      </c>
      <c r="J29" s="715" t="s">
        <v>1</v>
      </c>
    </row>
    <row r="30" spans="1:10" ht="14.45" customHeight="1" x14ac:dyDescent="0.2">
      <c r="A30" s="711" t="s">
        <v>623</v>
      </c>
      <c r="B30" s="712" t="s">
        <v>625</v>
      </c>
      <c r="C30" s="713">
        <v>0</v>
      </c>
      <c r="D30" s="713">
        <v>0</v>
      </c>
      <c r="E30" s="713"/>
      <c r="F30" s="713">
        <v>21.35</v>
      </c>
      <c r="G30" s="713">
        <v>0</v>
      </c>
      <c r="H30" s="713">
        <v>21.35</v>
      </c>
      <c r="I30" s="714" t="s">
        <v>329</v>
      </c>
      <c r="J30" s="715" t="s">
        <v>612</v>
      </c>
    </row>
    <row r="31" spans="1:10" ht="14.45" customHeight="1" x14ac:dyDescent="0.2">
      <c r="A31" s="711" t="s">
        <v>329</v>
      </c>
      <c r="B31" s="712" t="s">
        <v>329</v>
      </c>
      <c r="C31" s="713" t="s">
        <v>329</v>
      </c>
      <c r="D31" s="713" t="s">
        <v>329</v>
      </c>
      <c r="E31" s="713"/>
      <c r="F31" s="713" t="s">
        <v>329</v>
      </c>
      <c r="G31" s="713" t="s">
        <v>329</v>
      </c>
      <c r="H31" s="713" t="s">
        <v>329</v>
      </c>
      <c r="I31" s="714" t="s">
        <v>329</v>
      </c>
      <c r="J31" s="715" t="s">
        <v>613</v>
      </c>
    </row>
    <row r="32" spans="1:10" ht="14.45" customHeight="1" x14ac:dyDescent="0.2">
      <c r="A32" s="711" t="s">
        <v>609</v>
      </c>
      <c r="B32" s="712" t="s">
        <v>610</v>
      </c>
      <c r="C32" s="713" t="s">
        <v>329</v>
      </c>
      <c r="D32" s="713" t="s">
        <v>329</v>
      </c>
      <c r="E32" s="713"/>
      <c r="F32" s="713" t="s">
        <v>329</v>
      </c>
      <c r="G32" s="713" t="s">
        <v>329</v>
      </c>
      <c r="H32" s="713" t="s">
        <v>329</v>
      </c>
      <c r="I32" s="714" t="s">
        <v>329</v>
      </c>
      <c r="J32" s="715" t="s">
        <v>0</v>
      </c>
    </row>
    <row r="33" spans="1:10" ht="14.45" customHeight="1" x14ac:dyDescent="0.2">
      <c r="A33" s="711" t="s">
        <v>609</v>
      </c>
      <c r="B33" s="712" t="s">
        <v>4101</v>
      </c>
      <c r="C33" s="713">
        <v>25.866340000000001</v>
      </c>
      <c r="D33" s="713">
        <v>20.096899999999994</v>
      </c>
      <c r="E33" s="713"/>
      <c r="F33" s="713">
        <v>28.548820000000003</v>
      </c>
      <c r="G33" s="713">
        <v>0</v>
      </c>
      <c r="H33" s="713">
        <v>28.548820000000003</v>
      </c>
      <c r="I33" s="714" t="s">
        <v>329</v>
      </c>
      <c r="J33" s="715" t="s">
        <v>1</v>
      </c>
    </row>
    <row r="34" spans="1:10" ht="14.45" customHeight="1" x14ac:dyDescent="0.2">
      <c r="A34" s="711" t="s">
        <v>609</v>
      </c>
      <c r="B34" s="712" t="s">
        <v>4104</v>
      </c>
      <c r="C34" s="713">
        <v>0</v>
      </c>
      <c r="D34" s="713">
        <v>0</v>
      </c>
      <c r="E34" s="713"/>
      <c r="F34" s="713">
        <v>0.44683000000000006</v>
      </c>
      <c r="G34" s="713">
        <v>0</v>
      </c>
      <c r="H34" s="713">
        <v>0.44683000000000006</v>
      </c>
      <c r="I34" s="714" t="s">
        <v>329</v>
      </c>
      <c r="J34" s="715" t="s">
        <v>1</v>
      </c>
    </row>
    <row r="35" spans="1:10" ht="14.45" customHeight="1" x14ac:dyDescent="0.2">
      <c r="A35" s="711" t="s">
        <v>609</v>
      </c>
      <c r="B35" s="712" t="s">
        <v>4105</v>
      </c>
      <c r="C35" s="713">
        <v>91.55616999999998</v>
      </c>
      <c r="D35" s="713">
        <v>118.02950000000001</v>
      </c>
      <c r="E35" s="713"/>
      <c r="F35" s="713">
        <v>91.672199999999989</v>
      </c>
      <c r="G35" s="713">
        <v>0</v>
      </c>
      <c r="H35" s="713">
        <v>91.672199999999989</v>
      </c>
      <c r="I35" s="714" t="s">
        <v>329</v>
      </c>
      <c r="J35" s="715" t="s">
        <v>1</v>
      </c>
    </row>
    <row r="36" spans="1:10" ht="14.45" customHeight="1" x14ac:dyDescent="0.2">
      <c r="A36" s="711" t="s">
        <v>609</v>
      </c>
      <c r="B36" s="712" t="s">
        <v>4106</v>
      </c>
      <c r="C36" s="713">
        <v>270.67266999999998</v>
      </c>
      <c r="D36" s="713">
        <v>321.41116999999997</v>
      </c>
      <c r="E36" s="713"/>
      <c r="F36" s="713">
        <v>293.42104999999992</v>
      </c>
      <c r="G36" s="713">
        <v>0</v>
      </c>
      <c r="H36" s="713">
        <v>293.42104999999992</v>
      </c>
      <c r="I36" s="714" t="s">
        <v>329</v>
      </c>
      <c r="J36" s="715" t="s">
        <v>1</v>
      </c>
    </row>
    <row r="37" spans="1:10" ht="14.45" customHeight="1" x14ac:dyDescent="0.2">
      <c r="A37" s="711" t="s">
        <v>609</v>
      </c>
      <c r="B37" s="712" t="s">
        <v>4108</v>
      </c>
      <c r="C37" s="713">
        <v>37.647500000000001</v>
      </c>
      <c r="D37" s="713">
        <v>40.1648</v>
      </c>
      <c r="E37" s="713"/>
      <c r="F37" s="713">
        <v>38.742260000000002</v>
      </c>
      <c r="G37" s="713">
        <v>0</v>
      </c>
      <c r="H37" s="713">
        <v>38.742260000000002</v>
      </c>
      <c r="I37" s="714" t="s">
        <v>329</v>
      </c>
      <c r="J37" s="715" t="s">
        <v>1</v>
      </c>
    </row>
    <row r="38" spans="1:10" ht="14.45" customHeight="1" x14ac:dyDescent="0.2">
      <c r="A38" s="711" t="s">
        <v>609</v>
      </c>
      <c r="B38" s="712" t="s">
        <v>4109</v>
      </c>
      <c r="C38" s="713">
        <v>0</v>
      </c>
      <c r="D38" s="713">
        <v>0</v>
      </c>
      <c r="E38" s="713"/>
      <c r="F38" s="713">
        <v>0</v>
      </c>
      <c r="G38" s="713">
        <v>0</v>
      </c>
      <c r="H38" s="713">
        <v>0</v>
      </c>
      <c r="I38" s="714" t="s">
        <v>329</v>
      </c>
      <c r="J38" s="715" t="s">
        <v>1</v>
      </c>
    </row>
    <row r="39" spans="1:10" ht="14.45" customHeight="1" x14ac:dyDescent="0.2">
      <c r="A39" s="711" t="s">
        <v>609</v>
      </c>
      <c r="B39" s="712" t="s">
        <v>4110</v>
      </c>
      <c r="C39" s="713">
        <v>11.041499999999999</v>
      </c>
      <c r="D39" s="713">
        <v>11.044</v>
      </c>
      <c r="E39" s="713"/>
      <c r="F39" s="713">
        <v>8.9591199999999986</v>
      </c>
      <c r="G39" s="713">
        <v>0</v>
      </c>
      <c r="H39" s="713">
        <v>8.9591199999999986</v>
      </c>
      <c r="I39" s="714" t="s">
        <v>329</v>
      </c>
      <c r="J39" s="715" t="s">
        <v>1</v>
      </c>
    </row>
    <row r="40" spans="1:10" ht="14.45" customHeight="1" x14ac:dyDescent="0.2">
      <c r="A40" s="711" t="s">
        <v>609</v>
      </c>
      <c r="B40" s="712" t="s">
        <v>4112</v>
      </c>
      <c r="C40" s="713">
        <v>31.37</v>
      </c>
      <c r="D40" s="713">
        <v>46.496000000000002</v>
      </c>
      <c r="E40" s="713"/>
      <c r="F40" s="713">
        <v>183.87700000000001</v>
      </c>
      <c r="G40" s="713">
        <v>0</v>
      </c>
      <c r="H40" s="713">
        <v>183.87700000000001</v>
      </c>
      <c r="I40" s="714" t="s">
        <v>329</v>
      </c>
      <c r="J40" s="715" t="s">
        <v>1</v>
      </c>
    </row>
    <row r="41" spans="1:10" ht="14.45" customHeight="1" x14ac:dyDescent="0.2">
      <c r="A41" s="711" t="s">
        <v>609</v>
      </c>
      <c r="B41" s="712" t="s">
        <v>4113</v>
      </c>
      <c r="C41" s="713">
        <v>10.285</v>
      </c>
      <c r="D41" s="713">
        <v>20.57</v>
      </c>
      <c r="E41" s="713"/>
      <c r="F41" s="713">
        <v>20.57</v>
      </c>
      <c r="G41" s="713">
        <v>0</v>
      </c>
      <c r="H41" s="713">
        <v>20.57</v>
      </c>
      <c r="I41" s="714" t="s">
        <v>329</v>
      </c>
      <c r="J41" s="715" t="s">
        <v>1</v>
      </c>
    </row>
    <row r="42" spans="1:10" ht="14.45" customHeight="1" x14ac:dyDescent="0.2">
      <c r="A42" s="711" t="s">
        <v>609</v>
      </c>
      <c r="B42" s="712" t="s">
        <v>4116</v>
      </c>
      <c r="C42" s="713">
        <v>0.31219999999999998</v>
      </c>
      <c r="D42" s="713">
        <v>0.76</v>
      </c>
      <c r="E42" s="713"/>
      <c r="F42" s="713">
        <v>12.727679999999999</v>
      </c>
      <c r="G42" s="713">
        <v>0</v>
      </c>
      <c r="H42" s="713">
        <v>12.727679999999999</v>
      </c>
      <c r="I42" s="714" t="s">
        <v>329</v>
      </c>
      <c r="J42" s="715" t="s">
        <v>1</v>
      </c>
    </row>
    <row r="43" spans="1:10" ht="14.45" customHeight="1" x14ac:dyDescent="0.2">
      <c r="A43" s="711" t="s">
        <v>609</v>
      </c>
      <c r="B43" s="712" t="s">
        <v>4118</v>
      </c>
      <c r="C43" s="713">
        <v>0</v>
      </c>
      <c r="D43" s="713">
        <v>0</v>
      </c>
      <c r="E43" s="713"/>
      <c r="F43" s="713">
        <v>4.9000000000000002E-2</v>
      </c>
      <c r="G43" s="713">
        <v>0</v>
      </c>
      <c r="H43" s="713">
        <v>4.9000000000000002E-2</v>
      </c>
      <c r="I43" s="714" t="s">
        <v>329</v>
      </c>
      <c r="J43" s="715" t="s">
        <v>1</v>
      </c>
    </row>
    <row r="44" spans="1:10" ht="14.45" customHeight="1" x14ac:dyDescent="0.2">
      <c r="A44" s="711" t="s">
        <v>609</v>
      </c>
      <c r="B44" s="712" t="s">
        <v>611</v>
      </c>
      <c r="C44" s="713">
        <v>478.75137999999998</v>
      </c>
      <c r="D44" s="713">
        <v>578.57236999999998</v>
      </c>
      <c r="E44" s="713"/>
      <c r="F44" s="713">
        <v>679.01395999999988</v>
      </c>
      <c r="G44" s="713">
        <v>0</v>
      </c>
      <c r="H44" s="713">
        <v>679.01395999999988</v>
      </c>
      <c r="I44" s="714" t="s">
        <v>329</v>
      </c>
      <c r="J44" s="715" t="s">
        <v>612</v>
      </c>
    </row>
    <row r="45" spans="1:10" ht="14.45" customHeight="1" x14ac:dyDescent="0.2">
      <c r="A45" s="711" t="s">
        <v>329</v>
      </c>
      <c r="B45" s="712" t="s">
        <v>329</v>
      </c>
      <c r="C45" s="713" t="s">
        <v>329</v>
      </c>
      <c r="D45" s="713" t="s">
        <v>329</v>
      </c>
      <c r="E45" s="713"/>
      <c r="F45" s="713" t="s">
        <v>329</v>
      </c>
      <c r="G45" s="713" t="s">
        <v>329</v>
      </c>
      <c r="H45" s="713" t="s">
        <v>329</v>
      </c>
      <c r="I45" s="714" t="s">
        <v>329</v>
      </c>
      <c r="J45" s="715" t="s">
        <v>613</v>
      </c>
    </row>
    <row r="46" spans="1:10" ht="14.45" customHeight="1" x14ac:dyDescent="0.2">
      <c r="A46" s="711" t="s">
        <v>614</v>
      </c>
      <c r="B46" s="712" t="s">
        <v>615</v>
      </c>
      <c r="C46" s="713" t="s">
        <v>329</v>
      </c>
      <c r="D46" s="713" t="s">
        <v>329</v>
      </c>
      <c r="E46" s="713"/>
      <c r="F46" s="713" t="s">
        <v>329</v>
      </c>
      <c r="G46" s="713" t="s">
        <v>329</v>
      </c>
      <c r="H46" s="713" t="s">
        <v>329</v>
      </c>
      <c r="I46" s="714" t="s">
        <v>329</v>
      </c>
      <c r="J46" s="715" t="s">
        <v>0</v>
      </c>
    </row>
    <row r="47" spans="1:10" ht="14.45" customHeight="1" x14ac:dyDescent="0.2">
      <c r="A47" s="711" t="s">
        <v>614</v>
      </c>
      <c r="B47" s="712" t="s">
        <v>4103</v>
      </c>
      <c r="C47" s="713">
        <v>0</v>
      </c>
      <c r="D47" s="713">
        <v>5.9471999999999996</v>
      </c>
      <c r="E47" s="713"/>
      <c r="F47" s="713">
        <v>0</v>
      </c>
      <c r="G47" s="713">
        <v>0</v>
      </c>
      <c r="H47" s="713">
        <v>0</v>
      </c>
      <c r="I47" s="714" t="s">
        <v>329</v>
      </c>
      <c r="J47" s="715" t="s">
        <v>1</v>
      </c>
    </row>
    <row r="48" spans="1:10" ht="14.45" customHeight="1" x14ac:dyDescent="0.2">
      <c r="A48" s="711" t="s">
        <v>614</v>
      </c>
      <c r="B48" s="712" t="s">
        <v>4105</v>
      </c>
      <c r="C48" s="713">
        <v>33.623660000000001</v>
      </c>
      <c r="D48" s="713">
        <v>82.521299999999997</v>
      </c>
      <c r="E48" s="713"/>
      <c r="F48" s="713">
        <v>66.285130000000009</v>
      </c>
      <c r="G48" s="713">
        <v>0</v>
      </c>
      <c r="H48" s="713">
        <v>66.285130000000009</v>
      </c>
      <c r="I48" s="714" t="s">
        <v>329</v>
      </c>
      <c r="J48" s="715" t="s">
        <v>1</v>
      </c>
    </row>
    <row r="49" spans="1:10" ht="14.45" customHeight="1" x14ac:dyDescent="0.2">
      <c r="A49" s="711" t="s">
        <v>614</v>
      </c>
      <c r="B49" s="712" t="s">
        <v>4106</v>
      </c>
      <c r="C49" s="713">
        <v>1345.5246100000004</v>
      </c>
      <c r="D49" s="713">
        <v>1395.9109499999997</v>
      </c>
      <c r="E49" s="713"/>
      <c r="F49" s="713">
        <v>1263.70472</v>
      </c>
      <c r="G49" s="713">
        <v>0</v>
      </c>
      <c r="H49" s="713">
        <v>1263.70472</v>
      </c>
      <c r="I49" s="714" t="s">
        <v>329</v>
      </c>
      <c r="J49" s="715" t="s">
        <v>1</v>
      </c>
    </row>
    <row r="50" spans="1:10" ht="14.45" customHeight="1" x14ac:dyDescent="0.2">
      <c r="A50" s="711" t="s">
        <v>614</v>
      </c>
      <c r="B50" s="712" t="s">
        <v>4108</v>
      </c>
      <c r="C50" s="713">
        <v>23.140890000000002</v>
      </c>
      <c r="D50" s="713">
        <v>25.5015</v>
      </c>
      <c r="E50" s="713"/>
      <c r="F50" s="713">
        <v>0.91456000000000004</v>
      </c>
      <c r="G50" s="713">
        <v>0</v>
      </c>
      <c r="H50" s="713">
        <v>0.91456000000000004</v>
      </c>
      <c r="I50" s="714" t="s">
        <v>329</v>
      </c>
      <c r="J50" s="715" t="s">
        <v>1</v>
      </c>
    </row>
    <row r="51" spans="1:10" ht="14.45" customHeight="1" x14ac:dyDescent="0.2">
      <c r="A51" s="711" t="s">
        <v>614</v>
      </c>
      <c r="B51" s="712" t="s">
        <v>4109</v>
      </c>
      <c r="C51" s="713">
        <v>23.647680000000001</v>
      </c>
      <c r="D51" s="713">
        <v>20.691719999999997</v>
      </c>
      <c r="E51" s="713"/>
      <c r="F51" s="713">
        <v>21.637019999999996</v>
      </c>
      <c r="G51" s="713">
        <v>0</v>
      </c>
      <c r="H51" s="713">
        <v>21.637019999999996</v>
      </c>
      <c r="I51" s="714" t="s">
        <v>329</v>
      </c>
      <c r="J51" s="715" t="s">
        <v>1</v>
      </c>
    </row>
    <row r="52" spans="1:10" ht="14.45" customHeight="1" x14ac:dyDescent="0.2">
      <c r="A52" s="711" t="s">
        <v>614</v>
      </c>
      <c r="B52" s="712" t="s">
        <v>4110</v>
      </c>
      <c r="C52" s="713">
        <v>70.713429999999988</v>
      </c>
      <c r="D52" s="713">
        <v>92.194810000000004</v>
      </c>
      <c r="E52" s="713"/>
      <c r="F52" s="713">
        <v>106.75539000000002</v>
      </c>
      <c r="G52" s="713">
        <v>0</v>
      </c>
      <c r="H52" s="713">
        <v>106.75539000000002</v>
      </c>
      <c r="I52" s="714" t="s">
        <v>329</v>
      </c>
      <c r="J52" s="715" t="s">
        <v>1</v>
      </c>
    </row>
    <row r="53" spans="1:10" ht="14.45" customHeight="1" x14ac:dyDescent="0.2">
      <c r="A53" s="711" t="s">
        <v>614</v>
      </c>
      <c r="B53" s="712" t="s">
        <v>4112</v>
      </c>
      <c r="C53" s="713">
        <v>95.647999999999996</v>
      </c>
      <c r="D53" s="713">
        <v>95.979500000000002</v>
      </c>
      <c r="E53" s="713"/>
      <c r="F53" s="713">
        <v>186.0582</v>
      </c>
      <c r="G53" s="713">
        <v>0</v>
      </c>
      <c r="H53" s="713">
        <v>186.0582</v>
      </c>
      <c r="I53" s="714" t="s">
        <v>329</v>
      </c>
      <c r="J53" s="715" t="s">
        <v>1</v>
      </c>
    </row>
    <row r="54" spans="1:10" ht="14.45" customHeight="1" x14ac:dyDescent="0.2">
      <c r="A54" s="711" t="s">
        <v>614</v>
      </c>
      <c r="B54" s="712" t="s">
        <v>4113</v>
      </c>
      <c r="C54" s="713">
        <v>344.90012000000007</v>
      </c>
      <c r="D54" s="713">
        <v>295.03838000000002</v>
      </c>
      <c r="E54" s="713"/>
      <c r="F54" s="713">
        <v>320.20480000000003</v>
      </c>
      <c r="G54" s="713">
        <v>0</v>
      </c>
      <c r="H54" s="713">
        <v>320.20480000000003</v>
      </c>
      <c r="I54" s="714" t="s">
        <v>329</v>
      </c>
      <c r="J54" s="715" t="s">
        <v>1</v>
      </c>
    </row>
    <row r="55" spans="1:10" ht="14.45" customHeight="1" x14ac:dyDescent="0.2">
      <c r="A55" s="711" t="s">
        <v>614</v>
      </c>
      <c r="B55" s="712" t="s">
        <v>4114</v>
      </c>
      <c r="C55" s="713">
        <v>0</v>
      </c>
      <c r="D55" s="713">
        <v>0</v>
      </c>
      <c r="E55" s="713"/>
      <c r="F55" s="713">
        <v>0</v>
      </c>
      <c r="G55" s="713">
        <v>0</v>
      </c>
      <c r="H55" s="713">
        <v>0</v>
      </c>
      <c r="I55" s="714" t="s">
        <v>329</v>
      </c>
      <c r="J55" s="715" t="s">
        <v>1</v>
      </c>
    </row>
    <row r="56" spans="1:10" ht="14.45" customHeight="1" x14ac:dyDescent="0.2">
      <c r="A56" s="711" t="s">
        <v>614</v>
      </c>
      <c r="B56" s="712" t="s">
        <v>4115</v>
      </c>
      <c r="C56" s="713">
        <v>538.43853000000001</v>
      </c>
      <c r="D56" s="713">
        <v>359.34214000000003</v>
      </c>
      <c r="E56" s="713"/>
      <c r="F56" s="713">
        <v>529.81635000000006</v>
      </c>
      <c r="G56" s="713">
        <v>0</v>
      </c>
      <c r="H56" s="713">
        <v>529.81635000000006</v>
      </c>
      <c r="I56" s="714" t="s">
        <v>329</v>
      </c>
      <c r="J56" s="715" t="s">
        <v>1</v>
      </c>
    </row>
    <row r="57" spans="1:10" ht="14.45" customHeight="1" x14ac:dyDescent="0.2">
      <c r="A57" s="711" t="s">
        <v>614</v>
      </c>
      <c r="B57" s="712" t="s">
        <v>4116</v>
      </c>
      <c r="C57" s="713">
        <v>1.52963</v>
      </c>
      <c r="D57" s="713">
        <v>0.75624999999999998</v>
      </c>
      <c r="E57" s="713"/>
      <c r="F57" s="713">
        <v>1.5054799999999999</v>
      </c>
      <c r="G57" s="713">
        <v>0</v>
      </c>
      <c r="H57" s="713">
        <v>1.5054799999999999</v>
      </c>
      <c r="I57" s="714" t="s">
        <v>329</v>
      </c>
      <c r="J57" s="715" t="s">
        <v>1</v>
      </c>
    </row>
    <row r="58" spans="1:10" ht="14.45" customHeight="1" x14ac:dyDescent="0.2">
      <c r="A58" s="711" t="s">
        <v>614</v>
      </c>
      <c r="B58" s="712" t="s">
        <v>4117</v>
      </c>
      <c r="C58" s="713">
        <v>560.63170000000014</v>
      </c>
      <c r="D58" s="713">
        <v>720.83123000000001</v>
      </c>
      <c r="E58" s="713"/>
      <c r="F58" s="713">
        <v>473.00157999999988</v>
      </c>
      <c r="G58" s="713">
        <v>0</v>
      </c>
      <c r="H58" s="713">
        <v>473.00157999999988</v>
      </c>
      <c r="I58" s="714" t="s">
        <v>329</v>
      </c>
      <c r="J58" s="715" t="s">
        <v>1</v>
      </c>
    </row>
    <row r="59" spans="1:10" ht="14.45" customHeight="1" x14ac:dyDescent="0.2">
      <c r="A59" s="711" t="s">
        <v>614</v>
      </c>
      <c r="B59" s="712" t="s">
        <v>616</v>
      </c>
      <c r="C59" s="713">
        <v>3037.7982500000007</v>
      </c>
      <c r="D59" s="713">
        <v>3094.7149799999997</v>
      </c>
      <c r="E59" s="713"/>
      <c r="F59" s="713">
        <v>2969.8832299999995</v>
      </c>
      <c r="G59" s="713">
        <v>0</v>
      </c>
      <c r="H59" s="713">
        <v>2969.8832299999995</v>
      </c>
      <c r="I59" s="714" t="s">
        <v>329</v>
      </c>
      <c r="J59" s="715" t="s">
        <v>612</v>
      </c>
    </row>
    <row r="60" spans="1:10" ht="14.45" customHeight="1" x14ac:dyDescent="0.2">
      <c r="A60" s="711" t="s">
        <v>329</v>
      </c>
      <c r="B60" s="712" t="s">
        <v>329</v>
      </c>
      <c r="C60" s="713" t="s">
        <v>329</v>
      </c>
      <c r="D60" s="713" t="s">
        <v>329</v>
      </c>
      <c r="E60" s="713"/>
      <c r="F60" s="713" t="s">
        <v>329</v>
      </c>
      <c r="G60" s="713" t="s">
        <v>329</v>
      </c>
      <c r="H60" s="713" t="s">
        <v>329</v>
      </c>
      <c r="I60" s="714" t="s">
        <v>329</v>
      </c>
      <c r="J60" s="715" t="s">
        <v>613</v>
      </c>
    </row>
    <row r="61" spans="1:10" ht="14.45" customHeight="1" x14ac:dyDescent="0.2">
      <c r="A61" s="711" t="s">
        <v>617</v>
      </c>
      <c r="B61" s="712" t="s">
        <v>618</v>
      </c>
      <c r="C61" s="713" t="s">
        <v>329</v>
      </c>
      <c r="D61" s="713" t="s">
        <v>329</v>
      </c>
      <c r="E61" s="713"/>
      <c r="F61" s="713" t="s">
        <v>329</v>
      </c>
      <c r="G61" s="713" t="s">
        <v>329</v>
      </c>
      <c r="H61" s="713" t="s">
        <v>329</v>
      </c>
      <c r="I61" s="714" t="s">
        <v>329</v>
      </c>
      <c r="J61" s="715" t="s">
        <v>0</v>
      </c>
    </row>
    <row r="62" spans="1:10" ht="14.45" customHeight="1" x14ac:dyDescent="0.2">
      <c r="A62" s="711" t="s">
        <v>617</v>
      </c>
      <c r="B62" s="712" t="s">
        <v>4106</v>
      </c>
      <c r="C62" s="713">
        <v>15.17891</v>
      </c>
      <c r="D62" s="713">
        <v>6.3772699999999993</v>
      </c>
      <c r="E62" s="713"/>
      <c r="F62" s="713">
        <v>9.3324599999999993</v>
      </c>
      <c r="G62" s="713">
        <v>0</v>
      </c>
      <c r="H62" s="713">
        <v>9.3324599999999993</v>
      </c>
      <c r="I62" s="714" t="s">
        <v>329</v>
      </c>
      <c r="J62" s="715" t="s">
        <v>1</v>
      </c>
    </row>
    <row r="63" spans="1:10" ht="14.45" customHeight="1" x14ac:dyDescent="0.2">
      <c r="A63" s="711" t="s">
        <v>617</v>
      </c>
      <c r="B63" s="712" t="s">
        <v>619</v>
      </c>
      <c r="C63" s="713">
        <v>15.17891</v>
      </c>
      <c r="D63" s="713">
        <v>6.3772699999999993</v>
      </c>
      <c r="E63" s="713"/>
      <c r="F63" s="713">
        <v>9.3324599999999993</v>
      </c>
      <c r="G63" s="713">
        <v>0</v>
      </c>
      <c r="H63" s="713">
        <v>9.3324599999999993</v>
      </c>
      <c r="I63" s="714" t="s">
        <v>329</v>
      </c>
      <c r="J63" s="715" t="s">
        <v>612</v>
      </c>
    </row>
    <row r="64" spans="1:10" ht="14.45" customHeight="1" x14ac:dyDescent="0.2">
      <c r="A64" s="711" t="s">
        <v>329</v>
      </c>
      <c r="B64" s="712" t="s">
        <v>329</v>
      </c>
      <c r="C64" s="713" t="s">
        <v>329</v>
      </c>
      <c r="D64" s="713" t="s">
        <v>329</v>
      </c>
      <c r="E64" s="713"/>
      <c r="F64" s="713" t="s">
        <v>329</v>
      </c>
      <c r="G64" s="713" t="s">
        <v>329</v>
      </c>
      <c r="H64" s="713" t="s">
        <v>329</v>
      </c>
      <c r="I64" s="714" t="s">
        <v>329</v>
      </c>
      <c r="J64" s="715" t="s">
        <v>613</v>
      </c>
    </row>
    <row r="65" spans="1:10" ht="14.45" customHeight="1" x14ac:dyDescent="0.2">
      <c r="A65" s="711" t="s">
        <v>620</v>
      </c>
      <c r="B65" s="712" t="s">
        <v>621</v>
      </c>
      <c r="C65" s="713" t="s">
        <v>329</v>
      </c>
      <c r="D65" s="713" t="s">
        <v>329</v>
      </c>
      <c r="E65" s="713"/>
      <c r="F65" s="713" t="s">
        <v>329</v>
      </c>
      <c r="G65" s="713" t="s">
        <v>329</v>
      </c>
      <c r="H65" s="713" t="s">
        <v>329</v>
      </c>
      <c r="I65" s="714" t="s">
        <v>329</v>
      </c>
      <c r="J65" s="715" t="s">
        <v>0</v>
      </c>
    </row>
    <row r="66" spans="1:10" ht="14.45" customHeight="1" x14ac:dyDescent="0.2">
      <c r="A66" s="711" t="s">
        <v>620</v>
      </c>
      <c r="B66" s="712" t="s">
        <v>4100</v>
      </c>
      <c r="C66" s="713">
        <v>236.38504999999998</v>
      </c>
      <c r="D66" s="713">
        <v>503.49300000000011</v>
      </c>
      <c r="E66" s="713"/>
      <c r="F66" s="713">
        <v>163.02329999999998</v>
      </c>
      <c r="G66" s="713">
        <v>0</v>
      </c>
      <c r="H66" s="713">
        <v>163.02329999999998</v>
      </c>
      <c r="I66" s="714" t="s">
        <v>329</v>
      </c>
      <c r="J66" s="715" t="s">
        <v>1</v>
      </c>
    </row>
    <row r="67" spans="1:10" ht="14.45" customHeight="1" x14ac:dyDescent="0.2">
      <c r="A67" s="711" t="s">
        <v>620</v>
      </c>
      <c r="B67" s="712" t="s">
        <v>4106</v>
      </c>
      <c r="C67" s="713">
        <v>52.812000000000005</v>
      </c>
      <c r="D67" s="713">
        <v>100.04921999999999</v>
      </c>
      <c r="E67" s="713"/>
      <c r="F67" s="713">
        <v>53.226800000000004</v>
      </c>
      <c r="G67" s="713">
        <v>0</v>
      </c>
      <c r="H67" s="713">
        <v>53.226800000000004</v>
      </c>
      <c r="I67" s="714" t="s">
        <v>329</v>
      </c>
      <c r="J67" s="715" t="s">
        <v>1</v>
      </c>
    </row>
    <row r="68" spans="1:10" ht="14.45" customHeight="1" x14ac:dyDescent="0.2">
      <c r="A68" s="711" t="s">
        <v>620</v>
      </c>
      <c r="B68" s="712" t="s">
        <v>4107</v>
      </c>
      <c r="C68" s="713">
        <v>13339.057000000001</v>
      </c>
      <c r="D68" s="713">
        <v>13253.342199999999</v>
      </c>
      <c r="E68" s="713"/>
      <c r="F68" s="713">
        <v>11646.342000000001</v>
      </c>
      <c r="G68" s="713">
        <v>0</v>
      </c>
      <c r="H68" s="713">
        <v>11646.342000000001</v>
      </c>
      <c r="I68" s="714" t="s">
        <v>329</v>
      </c>
      <c r="J68" s="715" t="s">
        <v>1</v>
      </c>
    </row>
    <row r="69" spans="1:10" ht="14.45" customHeight="1" x14ac:dyDescent="0.2">
      <c r="A69" s="711" t="s">
        <v>620</v>
      </c>
      <c r="B69" s="712" t="s">
        <v>4111</v>
      </c>
      <c r="C69" s="713">
        <v>166.67639999999997</v>
      </c>
      <c r="D69" s="713">
        <v>219.7098</v>
      </c>
      <c r="E69" s="713"/>
      <c r="F69" s="713">
        <v>137.43144000000001</v>
      </c>
      <c r="G69" s="713">
        <v>0</v>
      </c>
      <c r="H69" s="713">
        <v>137.43144000000001</v>
      </c>
      <c r="I69" s="714" t="s">
        <v>329</v>
      </c>
      <c r="J69" s="715" t="s">
        <v>1</v>
      </c>
    </row>
    <row r="70" spans="1:10" ht="14.45" customHeight="1" x14ac:dyDescent="0.2">
      <c r="A70" s="711" t="s">
        <v>620</v>
      </c>
      <c r="B70" s="712" t="s">
        <v>4113</v>
      </c>
      <c r="C70" s="713">
        <v>26.335270000000001</v>
      </c>
      <c r="D70" s="713">
        <v>25.57638</v>
      </c>
      <c r="E70" s="713"/>
      <c r="F70" s="713">
        <v>29.172030000000003</v>
      </c>
      <c r="G70" s="713">
        <v>0</v>
      </c>
      <c r="H70" s="713">
        <v>29.172030000000003</v>
      </c>
      <c r="I70" s="714" t="s">
        <v>329</v>
      </c>
      <c r="J70" s="715" t="s">
        <v>1</v>
      </c>
    </row>
    <row r="71" spans="1:10" ht="14.45" customHeight="1" x14ac:dyDescent="0.2">
      <c r="A71" s="711" t="s">
        <v>620</v>
      </c>
      <c r="B71" s="712" t="s">
        <v>4115</v>
      </c>
      <c r="C71" s="713">
        <v>66.602120000000028</v>
      </c>
      <c r="D71" s="713">
        <v>99.220299999999995</v>
      </c>
      <c r="E71" s="713"/>
      <c r="F71" s="713">
        <v>98.748349999999988</v>
      </c>
      <c r="G71" s="713">
        <v>0</v>
      </c>
      <c r="H71" s="713">
        <v>98.748349999999988</v>
      </c>
      <c r="I71" s="714" t="s">
        <v>329</v>
      </c>
      <c r="J71" s="715" t="s">
        <v>1</v>
      </c>
    </row>
    <row r="72" spans="1:10" ht="14.45" customHeight="1" x14ac:dyDescent="0.2">
      <c r="A72" s="711" t="s">
        <v>620</v>
      </c>
      <c r="B72" s="712" t="s">
        <v>4117</v>
      </c>
      <c r="C72" s="713">
        <v>776.04554999999993</v>
      </c>
      <c r="D72" s="713">
        <v>1013.2421599999999</v>
      </c>
      <c r="E72" s="713"/>
      <c r="F72" s="713">
        <v>701.5166999999999</v>
      </c>
      <c r="G72" s="713">
        <v>0</v>
      </c>
      <c r="H72" s="713">
        <v>701.5166999999999</v>
      </c>
      <c r="I72" s="714" t="s">
        <v>329</v>
      </c>
      <c r="J72" s="715" t="s">
        <v>1</v>
      </c>
    </row>
    <row r="73" spans="1:10" ht="14.45" customHeight="1" x14ac:dyDescent="0.2">
      <c r="A73" s="711" t="s">
        <v>620</v>
      </c>
      <c r="B73" s="712" t="s">
        <v>622</v>
      </c>
      <c r="C73" s="713">
        <v>14663.913390000002</v>
      </c>
      <c r="D73" s="713">
        <v>15214.63306</v>
      </c>
      <c r="E73" s="713"/>
      <c r="F73" s="713">
        <v>12829.46062</v>
      </c>
      <c r="G73" s="713">
        <v>0</v>
      </c>
      <c r="H73" s="713">
        <v>12829.46062</v>
      </c>
      <c r="I73" s="714" t="s">
        <v>329</v>
      </c>
      <c r="J73" s="715" t="s">
        <v>612</v>
      </c>
    </row>
    <row r="74" spans="1:10" ht="14.45" customHeight="1" x14ac:dyDescent="0.2">
      <c r="A74" s="711" t="s">
        <v>329</v>
      </c>
      <c r="B74" s="712" t="s">
        <v>329</v>
      </c>
      <c r="C74" s="713" t="s">
        <v>329</v>
      </c>
      <c r="D74" s="713" t="s">
        <v>329</v>
      </c>
      <c r="E74" s="713"/>
      <c r="F74" s="713" t="s">
        <v>329</v>
      </c>
      <c r="G74" s="713" t="s">
        <v>329</v>
      </c>
      <c r="H74" s="713" t="s">
        <v>329</v>
      </c>
      <c r="I74" s="714" t="s">
        <v>329</v>
      </c>
      <c r="J74" s="715" t="s">
        <v>613</v>
      </c>
    </row>
    <row r="75" spans="1:10" ht="14.45" customHeight="1" x14ac:dyDescent="0.2">
      <c r="A75" s="711" t="s">
        <v>595</v>
      </c>
      <c r="B75" s="712" t="s">
        <v>607</v>
      </c>
      <c r="C75" s="713">
        <v>18195.641929999998</v>
      </c>
      <c r="D75" s="713">
        <v>18894.29768</v>
      </c>
      <c r="E75" s="713"/>
      <c r="F75" s="713">
        <v>16509.040269999998</v>
      </c>
      <c r="G75" s="713">
        <v>0</v>
      </c>
      <c r="H75" s="713">
        <v>16509.040269999998</v>
      </c>
      <c r="I75" s="714" t="s">
        <v>329</v>
      </c>
      <c r="J75" s="715" t="s">
        <v>608</v>
      </c>
    </row>
  </sheetData>
  <mergeCells count="3">
    <mergeCell ref="A1:I1"/>
    <mergeCell ref="F3:I3"/>
    <mergeCell ref="C4:D4"/>
  </mergeCells>
  <conditionalFormatting sqref="F26 F76:F65537">
    <cfRule type="cellIs" dxfId="41" priority="18" stopIfTrue="1" operator="greaterThan">
      <formula>1</formula>
    </cfRule>
  </conditionalFormatting>
  <conditionalFormatting sqref="H5:H25">
    <cfRule type="expression" dxfId="40" priority="14">
      <formula>$H5&gt;0</formula>
    </cfRule>
  </conditionalFormatting>
  <conditionalFormatting sqref="I5:I25">
    <cfRule type="expression" dxfId="39" priority="15">
      <formula>$I5&gt;1</formula>
    </cfRule>
  </conditionalFormatting>
  <conditionalFormatting sqref="B5:B25">
    <cfRule type="expression" dxfId="38" priority="11">
      <formula>OR($J5="NS",$J5="SumaNS",$J5="Účet")</formula>
    </cfRule>
  </conditionalFormatting>
  <conditionalFormatting sqref="F5:I25 B5:D25">
    <cfRule type="expression" dxfId="37" priority="17">
      <formula>AND($J5&lt;&gt;"",$J5&lt;&gt;"mezeraKL")</formula>
    </cfRule>
  </conditionalFormatting>
  <conditionalFormatting sqref="B5:D25 F5:I25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25 F5:I25">
    <cfRule type="expression" dxfId="35" priority="13">
      <formula>OR($J5="SumaNS",$J5="NS")</formula>
    </cfRule>
  </conditionalFormatting>
  <conditionalFormatting sqref="A5:A25">
    <cfRule type="expression" dxfId="34" priority="9">
      <formula>AND($J5&lt;&gt;"mezeraKL",$J5&lt;&gt;"")</formula>
    </cfRule>
  </conditionalFormatting>
  <conditionalFormatting sqref="A5:A25">
    <cfRule type="expression" dxfId="33" priority="10">
      <formula>AND($J5&lt;&gt;"",$J5&lt;&gt;"mezeraKL")</formula>
    </cfRule>
  </conditionalFormatting>
  <conditionalFormatting sqref="H27:H75">
    <cfRule type="expression" dxfId="32" priority="6">
      <formula>$H27&gt;0</formula>
    </cfRule>
  </conditionalFormatting>
  <conditionalFormatting sqref="A27:A75">
    <cfRule type="expression" dxfId="31" priority="5">
      <formula>AND($J27&lt;&gt;"mezeraKL",$J27&lt;&gt;"")</formula>
    </cfRule>
  </conditionalFormatting>
  <conditionalFormatting sqref="I27:I75">
    <cfRule type="expression" dxfId="30" priority="7">
      <formula>$I27&gt;1</formula>
    </cfRule>
  </conditionalFormatting>
  <conditionalFormatting sqref="B27:B75">
    <cfRule type="expression" dxfId="29" priority="4">
      <formula>OR($J27="NS",$J27="SumaNS",$J27="Účet")</formula>
    </cfRule>
  </conditionalFormatting>
  <conditionalFormatting sqref="A27:D75 F27:I75">
    <cfRule type="expression" dxfId="28" priority="8">
      <formula>AND($J27&lt;&gt;"",$J27&lt;&gt;"mezeraKL")</formula>
    </cfRule>
  </conditionalFormatting>
  <conditionalFormatting sqref="B27:D75 F27:I75">
    <cfRule type="expression" dxfId="27" priority="1">
      <formula>OR($J27="KL",$J27="SumaKL")</formula>
    </cfRule>
    <cfRule type="expression" priority="3" stopIfTrue="1">
      <formula>OR($J27="mezeraNS",$J27="mezeraKL")</formula>
    </cfRule>
  </conditionalFormatting>
  <conditionalFormatting sqref="B27:D75 F27:I75">
    <cfRule type="expression" dxfId="26" priority="2">
      <formula>OR($J27="SumaNS",$J27="NS")</formula>
    </cfRule>
  </conditionalFormatting>
  <hyperlinks>
    <hyperlink ref="A2" location="Obsah!A1" display="Zpět na Obsah  KL 01  1.-4.měsíc" xr:uid="{8DAA36DB-989A-49F3-834B-7623471E3535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479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0" bestFit="1" customWidth="1" collapsed="1"/>
    <col min="4" max="4" width="18.7109375" style="334" customWidth="1"/>
    <col min="5" max="5" width="9" style="330" bestFit="1" customWidth="1"/>
    <col min="6" max="6" width="18.7109375" style="334" customWidth="1"/>
    <col min="7" max="7" width="12.42578125" style="330" hidden="1" customWidth="1" outlineLevel="1"/>
    <col min="8" max="8" width="25.7109375" style="330" customWidth="1" collapsed="1"/>
    <col min="9" max="9" width="7.7109375" style="328" customWidth="1"/>
    <col min="10" max="10" width="10" style="328" customWidth="1"/>
    <col min="11" max="11" width="11.140625" style="328" customWidth="1"/>
    <col min="12" max="16384" width="8.85546875" style="247"/>
  </cols>
  <sheetData>
    <row r="1" spans="1:11" ht="18.600000000000001" customHeight="1" thickBot="1" x14ac:dyDescent="0.35">
      <c r="A1" s="553" t="s">
        <v>4924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</row>
    <row r="2" spans="1:11" ht="14.45" customHeight="1" thickBot="1" x14ac:dyDescent="0.25">
      <c r="A2" s="370" t="s">
        <v>328</v>
      </c>
      <c r="B2" s="66"/>
      <c r="C2" s="332"/>
      <c r="D2" s="332"/>
      <c r="E2" s="332"/>
      <c r="F2" s="332"/>
      <c r="G2" s="332"/>
      <c r="H2" s="332"/>
      <c r="I2" s="333"/>
      <c r="J2" s="333"/>
      <c r="K2" s="333"/>
    </row>
    <row r="3" spans="1:11" ht="14.45" customHeight="1" thickBot="1" x14ac:dyDescent="0.25">
      <c r="A3" s="66"/>
      <c r="B3" s="66"/>
      <c r="C3" s="549"/>
      <c r="D3" s="550"/>
      <c r="E3" s="550"/>
      <c r="F3" s="550"/>
      <c r="G3" s="550"/>
      <c r="H3" s="260" t="s">
        <v>158</v>
      </c>
      <c r="I3" s="203">
        <f>IF(J3&lt;&gt;0,K3/J3,0)</f>
        <v>19.564559974438318</v>
      </c>
      <c r="J3" s="203">
        <f>SUBTOTAL(9,J5:J1048576)</f>
        <v>248548</v>
      </c>
      <c r="K3" s="204">
        <f>SUBTOTAL(9,K5:K1048576)</f>
        <v>4862732.2525266949</v>
      </c>
    </row>
    <row r="4" spans="1:11" s="329" customFormat="1" ht="14.45" customHeight="1" thickBot="1" x14ac:dyDescent="0.25">
      <c r="A4" s="842" t="s">
        <v>4</v>
      </c>
      <c r="B4" s="843" t="s">
        <v>5</v>
      </c>
      <c r="C4" s="843" t="s">
        <v>0</v>
      </c>
      <c r="D4" s="843" t="s">
        <v>6</v>
      </c>
      <c r="E4" s="843" t="s">
        <v>7</v>
      </c>
      <c r="F4" s="843" t="s">
        <v>1</v>
      </c>
      <c r="G4" s="843" t="s">
        <v>89</v>
      </c>
      <c r="H4" s="719" t="s">
        <v>11</v>
      </c>
      <c r="I4" s="720" t="s">
        <v>183</v>
      </c>
      <c r="J4" s="720" t="s">
        <v>13</v>
      </c>
      <c r="K4" s="721" t="s">
        <v>200</v>
      </c>
    </row>
    <row r="5" spans="1:11" ht="14.45" customHeight="1" x14ac:dyDescent="0.2">
      <c r="A5" s="806" t="s">
        <v>595</v>
      </c>
      <c r="B5" s="807" t="s">
        <v>596</v>
      </c>
      <c r="C5" s="810" t="s">
        <v>623</v>
      </c>
      <c r="D5" s="844" t="s">
        <v>624</v>
      </c>
      <c r="E5" s="810" t="s">
        <v>4119</v>
      </c>
      <c r="F5" s="844" t="s">
        <v>4120</v>
      </c>
      <c r="G5" s="810" t="s">
        <v>4121</v>
      </c>
      <c r="H5" s="810" t="s">
        <v>4122</v>
      </c>
      <c r="I5" s="225">
        <v>1525</v>
      </c>
      <c r="J5" s="225">
        <v>14</v>
      </c>
      <c r="K5" s="830">
        <v>21350</v>
      </c>
    </row>
    <row r="6" spans="1:11" ht="14.45" customHeight="1" x14ac:dyDescent="0.2">
      <c r="A6" s="813" t="s">
        <v>595</v>
      </c>
      <c r="B6" s="814" t="s">
        <v>596</v>
      </c>
      <c r="C6" s="817" t="s">
        <v>609</v>
      </c>
      <c r="D6" s="845" t="s">
        <v>610</v>
      </c>
      <c r="E6" s="817" t="s">
        <v>4123</v>
      </c>
      <c r="F6" s="845" t="s">
        <v>4124</v>
      </c>
      <c r="G6" s="817" t="s">
        <v>4125</v>
      </c>
      <c r="H6" s="817" t="s">
        <v>4126</v>
      </c>
      <c r="I6" s="831">
        <v>147.17999267578125</v>
      </c>
      <c r="J6" s="831">
        <v>43</v>
      </c>
      <c r="K6" s="832">
        <v>6328.8397827148438</v>
      </c>
    </row>
    <row r="7" spans="1:11" ht="14.45" customHeight="1" x14ac:dyDescent="0.2">
      <c r="A7" s="813" t="s">
        <v>595</v>
      </c>
      <c r="B7" s="814" t="s">
        <v>596</v>
      </c>
      <c r="C7" s="817" t="s">
        <v>609</v>
      </c>
      <c r="D7" s="845" t="s">
        <v>610</v>
      </c>
      <c r="E7" s="817" t="s">
        <v>4123</v>
      </c>
      <c r="F7" s="845" t="s">
        <v>4124</v>
      </c>
      <c r="G7" s="817" t="s">
        <v>4127</v>
      </c>
      <c r="H7" s="817" t="s">
        <v>4128</v>
      </c>
      <c r="I7" s="831">
        <v>147.17999267578125</v>
      </c>
      <c r="J7" s="831">
        <v>44</v>
      </c>
      <c r="K7" s="832">
        <v>6476.019775390625</v>
      </c>
    </row>
    <row r="8" spans="1:11" ht="14.45" customHeight="1" x14ac:dyDescent="0.2">
      <c r="A8" s="813" t="s">
        <v>595</v>
      </c>
      <c r="B8" s="814" t="s">
        <v>596</v>
      </c>
      <c r="C8" s="817" t="s">
        <v>609</v>
      </c>
      <c r="D8" s="845" t="s">
        <v>610</v>
      </c>
      <c r="E8" s="817" t="s">
        <v>4123</v>
      </c>
      <c r="F8" s="845" t="s">
        <v>4124</v>
      </c>
      <c r="G8" s="817" t="s">
        <v>4129</v>
      </c>
      <c r="H8" s="817" t="s">
        <v>4130</v>
      </c>
      <c r="I8" s="831">
        <v>182.71000671386719</v>
      </c>
      <c r="J8" s="831">
        <v>4</v>
      </c>
      <c r="K8" s="832">
        <v>730.84002685546875</v>
      </c>
    </row>
    <row r="9" spans="1:11" ht="14.45" customHeight="1" x14ac:dyDescent="0.2">
      <c r="A9" s="813" t="s">
        <v>595</v>
      </c>
      <c r="B9" s="814" t="s">
        <v>596</v>
      </c>
      <c r="C9" s="817" t="s">
        <v>609</v>
      </c>
      <c r="D9" s="845" t="s">
        <v>610</v>
      </c>
      <c r="E9" s="817" t="s">
        <v>4123</v>
      </c>
      <c r="F9" s="845" t="s">
        <v>4124</v>
      </c>
      <c r="G9" s="817" t="s">
        <v>4131</v>
      </c>
      <c r="H9" s="817" t="s">
        <v>4132</v>
      </c>
      <c r="I9" s="831">
        <v>606</v>
      </c>
      <c r="J9" s="831">
        <v>2</v>
      </c>
      <c r="K9" s="832">
        <v>1212</v>
      </c>
    </row>
    <row r="10" spans="1:11" ht="14.45" customHeight="1" x14ac:dyDescent="0.2">
      <c r="A10" s="813" t="s">
        <v>595</v>
      </c>
      <c r="B10" s="814" t="s">
        <v>596</v>
      </c>
      <c r="C10" s="817" t="s">
        <v>609</v>
      </c>
      <c r="D10" s="845" t="s">
        <v>610</v>
      </c>
      <c r="E10" s="817" t="s">
        <v>4123</v>
      </c>
      <c r="F10" s="845" t="s">
        <v>4124</v>
      </c>
      <c r="G10" s="817" t="s">
        <v>4131</v>
      </c>
      <c r="H10" s="817" t="s">
        <v>4133</v>
      </c>
      <c r="I10" s="831">
        <v>1387.5</v>
      </c>
      <c r="J10" s="831">
        <v>4</v>
      </c>
      <c r="K10" s="832">
        <v>5550</v>
      </c>
    </row>
    <row r="11" spans="1:11" ht="14.45" customHeight="1" x14ac:dyDescent="0.2">
      <c r="A11" s="813" t="s">
        <v>595</v>
      </c>
      <c r="B11" s="814" t="s">
        <v>596</v>
      </c>
      <c r="C11" s="817" t="s">
        <v>609</v>
      </c>
      <c r="D11" s="845" t="s">
        <v>610</v>
      </c>
      <c r="E11" s="817" t="s">
        <v>4123</v>
      </c>
      <c r="F11" s="845" t="s">
        <v>4124</v>
      </c>
      <c r="G11" s="817" t="s">
        <v>4134</v>
      </c>
      <c r="H11" s="817" t="s">
        <v>4135</v>
      </c>
      <c r="I11" s="831">
        <v>227.82571411132813</v>
      </c>
      <c r="J11" s="831">
        <v>36</v>
      </c>
      <c r="K11" s="832">
        <v>8211.0601501464844</v>
      </c>
    </row>
    <row r="12" spans="1:11" ht="14.45" customHeight="1" x14ac:dyDescent="0.2">
      <c r="A12" s="813" t="s">
        <v>595</v>
      </c>
      <c r="B12" s="814" t="s">
        <v>596</v>
      </c>
      <c r="C12" s="817" t="s">
        <v>609</v>
      </c>
      <c r="D12" s="845" t="s">
        <v>610</v>
      </c>
      <c r="E12" s="817" t="s">
        <v>4123</v>
      </c>
      <c r="F12" s="845" t="s">
        <v>4124</v>
      </c>
      <c r="G12" s="817" t="s">
        <v>4136</v>
      </c>
      <c r="H12" s="817" t="s">
        <v>4137</v>
      </c>
      <c r="I12" s="831">
        <v>74.058485938367255</v>
      </c>
      <c r="J12" s="831">
        <v>1</v>
      </c>
      <c r="K12" s="832">
        <v>74.058485938367255</v>
      </c>
    </row>
    <row r="13" spans="1:11" ht="14.45" customHeight="1" x14ac:dyDescent="0.2">
      <c r="A13" s="813" t="s">
        <v>595</v>
      </c>
      <c r="B13" s="814" t="s">
        <v>596</v>
      </c>
      <c r="C13" s="817" t="s">
        <v>609</v>
      </c>
      <c r="D13" s="845" t="s">
        <v>610</v>
      </c>
      <c r="E13" s="817" t="s">
        <v>4138</v>
      </c>
      <c r="F13" s="845" t="s">
        <v>4139</v>
      </c>
      <c r="G13" s="817" t="s">
        <v>4140</v>
      </c>
      <c r="H13" s="817" t="s">
        <v>4141</v>
      </c>
      <c r="I13" s="831">
        <v>3.5699999332427979</v>
      </c>
      <c r="J13" s="831">
        <v>75</v>
      </c>
      <c r="K13" s="832">
        <v>267.75</v>
      </c>
    </row>
    <row r="14" spans="1:11" ht="14.45" customHeight="1" x14ac:dyDescent="0.2">
      <c r="A14" s="813" t="s">
        <v>595</v>
      </c>
      <c r="B14" s="814" t="s">
        <v>596</v>
      </c>
      <c r="C14" s="817" t="s">
        <v>609</v>
      </c>
      <c r="D14" s="845" t="s">
        <v>610</v>
      </c>
      <c r="E14" s="817" t="s">
        <v>4138</v>
      </c>
      <c r="F14" s="845" t="s">
        <v>4139</v>
      </c>
      <c r="G14" s="817" t="s">
        <v>4142</v>
      </c>
      <c r="H14" s="817" t="s">
        <v>4143</v>
      </c>
      <c r="I14" s="831">
        <v>121</v>
      </c>
      <c r="J14" s="831">
        <v>1</v>
      </c>
      <c r="K14" s="832">
        <v>121</v>
      </c>
    </row>
    <row r="15" spans="1:11" ht="14.45" customHeight="1" x14ac:dyDescent="0.2">
      <c r="A15" s="813" t="s">
        <v>595</v>
      </c>
      <c r="B15" s="814" t="s">
        <v>596</v>
      </c>
      <c r="C15" s="817" t="s">
        <v>609</v>
      </c>
      <c r="D15" s="845" t="s">
        <v>610</v>
      </c>
      <c r="E15" s="817" t="s">
        <v>4138</v>
      </c>
      <c r="F15" s="845" t="s">
        <v>4139</v>
      </c>
      <c r="G15" s="817" t="s">
        <v>4144</v>
      </c>
      <c r="H15" s="817" t="s">
        <v>4145</v>
      </c>
      <c r="I15" s="831">
        <v>58.080001831054688</v>
      </c>
      <c r="J15" s="831">
        <v>1</v>
      </c>
      <c r="K15" s="832">
        <v>58.080001831054688</v>
      </c>
    </row>
    <row r="16" spans="1:11" ht="14.45" customHeight="1" x14ac:dyDescent="0.2">
      <c r="A16" s="813" t="s">
        <v>595</v>
      </c>
      <c r="B16" s="814" t="s">
        <v>596</v>
      </c>
      <c r="C16" s="817" t="s">
        <v>609</v>
      </c>
      <c r="D16" s="845" t="s">
        <v>610</v>
      </c>
      <c r="E16" s="817" t="s">
        <v>4146</v>
      </c>
      <c r="F16" s="845" t="s">
        <v>4147</v>
      </c>
      <c r="G16" s="817" t="s">
        <v>4148</v>
      </c>
      <c r="H16" s="817" t="s">
        <v>4149</v>
      </c>
      <c r="I16" s="831">
        <v>4.2300000190734863</v>
      </c>
      <c r="J16" s="831">
        <v>500</v>
      </c>
      <c r="K16" s="832">
        <v>2115</v>
      </c>
    </row>
    <row r="17" spans="1:11" ht="14.45" customHeight="1" x14ac:dyDescent="0.2">
      <c r="A17" s="813" t="s">
        <v>595</v>
      </c>
      <c r="B17" s="814" t="s">
        <v>596</v>
      </c>
      <c r="C17" s="817" t="s">
        <v>609</v>
      </c>
      <c r="D17" s="845" t="s">
        <v>610</v>
      </c>
      <c r="E17" s="817" t="s">
        <v>4146</v>
      </c>
      <c r="F17" s="845" t="s">
        <v>4147</v>
      </c>
      <c r="G17" s="817" t="s">
        <v>4150</v>
      </c>
      <c r="H17" s="817" t="s">
        <v>4151</v>
      </c>
      <c r="I17" s="831">
        <v>6.429999828338623</v>
      </c>
      <c r="J17" s="831">
        <v>600</v>
      </c>
      <c r="K17" s="832">
        <v>3858</v>
      </c>
    </row>
    <row r="18" spans="1:11" ht="14.45" customHeight="1" x14ac:dyDescent="0.2">
      <c r="A18" s="813" t="s">
        <v>595</v>
      </c>
      <c r="B18" s="814" t="s">
        <v>596</v>
      </c>
      <c r="C18" s="817" t="s">
        <v>609</v>
      </c>
      <c r="D18" s="845" t="s">
        <v>610</v>
      </c>
      <c r="E18" s="817" t="s">
        <v>4146</v>
      </c>
      <c r="F18" s="845" t="s">
        <v>4147</v>
      </c>
      <c r="G18" s="817" t="s">
        <v>4152</v>
      </c>
      <c r="H18" s="817" t="s">
        <v>4153</v>
      </c>
      <c r="I18" s="831">
        <v>1.0116666555404663</v>
      </c>
      <c r="J18" s="831">
        <v>1700</v>
      </c>
      <c r="K18" s="832">
        <v>1721</v>
      </c>
    </row>
    <row r="19" spans="1:11" ht="14.45" customHeight="1" x14ac:dyDescent="0.2">
      <c r="A19" s="813" t="s">
        <v>595</v>
      </c>
      <c r="B19" s="814" t="s">
        <v>596</v>
      </c>
      <c r="C19" s="817" t="s">
        <v>609</v>
      </c>
      <c r="D19" s="845" t="s">
        <v>610</v>
      </c>
      <c r="E19" s="817" t="s">
        <v>4146</v>
      </c>
      <c r="F19" s="845" t="s">
        <v>4147</v>
      </c>
      <c r="G19" s="817" t="s">
        <v>4154</v>
      </c>
      <c r="H19" s="817" t="s">
        <v>4155</v>
      </c>
      <c r="I19" s="831">
        <v>3.4650000333786011</v>
      </c>
      <c r="J19" s="831">
        <v>1280</v>
      </c>
      <c r="K19" s="832">
        <v>4434.3999633789063</v>
      </c>
    </row>
    <row r="20" spans="1:11" ht="14.45" customHeight="1" x14ac:dyDescent="0.2">
      <c r="A20" s="813" t="s">
        <v>595</v>
      </c>
      <c r="B20" s="814" t="s">
        <v>596</v>
      </c>
      <c r="C20" s="817" t="s">
        <v>609</v>
      </c>
      <c r="D20" s="845" t="s">
        <v>610</v>
      </c>
      <c r="E20" s="817" t="s">
        <v>4146</v>
      </c>
      <c r="F20" s="845" t="s">
        <v>4147</v>
      </c>
      <c r="G20" s="817" t="s">
        <v>4156</v>
      </c>
      <c r="H20" s="817" t="s">
        <v>4157</v>
      </c>
      <c r="I20" s="831">
        <v>0.54000002145767212</v>
      </c>
      <c r="J20" s="831">
        <v>1600</v>
      </c>
      <c r="K20" s="832">
        <v>864</v>
      </c>
    </row>
    <row r="21" spans="1:11" ht="14.45" customHeight="1" x14ac:dyDescent="0.2">
      <c r="A21" s="813" t="s">
        <v>595</v>
      </c>
      <c r="B21" s="814" t="s">
        <v>596</v>
      </c>
      <c r="C21" s="817" t="s">
        <v>609</v>
      </c>
      <c r="D21" s="845" t="s">
        <v>610</v>
      </c>
      <c r="E21" s="817" t="s">
        <v>4146</v>
      </c>
      <c r="F21" s="845" t="s">
        <v>4147</v>
      </c>
      <c r="G21" s="817" t="s">
        <v>4158</v>
      </c>
      <c r="H21" s="817" t="s">
        <v>4159</v>
      </c>
      <c r="I21" s="831">
        <v>86.370002746582031</v>
      </c>
      <c r="J21" s="831">
        <v>20</v>
      </c>
      <c r="K21" s="832">
        <v>1727.4599609375</v>
      </c>
    </row>
    <row r="22" spans="1:11" ht="14.45" customHeight="1" x14ac:dyDescent="0.2">
      <c r="A22" s="813" t="s">
        <v>595</v>
      </c>
      <c r="B22" s="814" t="s">
        <v>596</v>
      </c>
      <c r="C22" s="817" t="s">
        <v>609</v>
      </c>
      <c r="D22" s="845" t="s">
        <v>610</v>
      </c>
      <c r="E22" s="817" t="s">
        <v>4146</v>
      </c>
      <c r="F22" s="845" t="s">
        <v>4147</v>
      </c>
      <c r="G22" s="817" t="s">
        <v>4160</v>
      </c>
      <c r="H22" s="817" t="s">
        <v>4161</v>
      </c>
      <c r="I22" s="831">
        <v>135.80000305175781</v>
      </c>
      <c r="J22" s="831">
        <v>20</v>
      </c>
      <c r="K22" s="832">
        <v>2715.969970703125</v>
      </c>
    </row>
    <row r="23" spans="1:11" ht="14.45" customHeight="1" x14ac:dyDescent="0.2">
      <c r="A23" s="813" t="s">
        <v>595</v>
      </c>
      <c r="B23" s="814" t="s">
        <v>596</v>
      </c>
      <c r="C23" s="817" t="s">
        <v>609</v>
      </c>
      <c r="D23" s="845" t="s">
        <v>610</v>
      </c>
      <c r="E23" s="817" t="s">
        <v>4146</v>
      </c>
      <c r="F23" s="845" t="s">
        <v>4147</v>
      </c>
      <c r="G23" s="817" t="s">
        <v>4162</v>
      </c>
      <c r="H23" s="817" t="s">
        <v>4163</v>
      </c>
      <c r="I23" s="831">
        <v>109.61000061035156</v>
      </c>
      <c r="J23" s="831">
        <v>12</v>
      </c>
      <c r="K23" s="832">
        <v>1315.3199768066406</v>
      </c>
    </row>
    <row r="24" spans="1:11" ht="14.45" customHeight="1" x14ac:dyDescent="0.2">
      <c r="A24" s="813" t="s">
        <v>595</v>
      </c>
      <c r="B24" s="814" t="s">
        <v>596</v>
      </c>
      <c r="C24" s="817" t="s">
        <v>609</v>
      </c>
      <c r="D24" s="845" t="s">
        <v>610</v>
      </c>
      <c r="E24" s="817" t="s">
        <v>4146</v>
      </c>
      <c r="F24" s="845" t="s">
        <v>4147</v>
      </c>
      <c r="G24" s="817" t="s">
        <v>4164</v>
      </c>
      <c r="H24" s="817" t="s">
        <v>4165</v>
      </c>
      <c r="I24" s="831">
        <v>22.144999504089355</v>
      </c>
      <c r="J24" s="831">
        <v>75</v>
      </c>
      <c r="K24" s="832">
        <v>1661</v>
      </c>
    </row>
    <row r="25" spans="1:11" ht="14.45" customHeight="1" x14ac:dyDescent="0.2">
      <c r="A25" s="813" t="s">
        <v>595</v>
      </c>
      <c r="B25" s="814" t="s">
        <v>596</v>
      </c>
      <c r="C25" s="817" t="s">
        <v>609</v>
      </c>
      <c r="D25" s="845" t="s">
        <v>610</v>
      </c>
      <c r="E25" s="817" t="s">
        <v>4146</v>
      </c>
      <c r="F25" s="845" t="s">
        <v>4147</v>
      </c>
      <c r="G25" s="817" t="s">
        <v>4166</v>
      </c>
      <c r="H25" s="817" t="s">
        <v>4167</v>
      </c>
      <c r="I25" s="831">
        <v>30.176666895548504</v>
      </c>
      <c r="J25" s="831">
        <v>95</v>
      </c>
      <c r="K25" s="832">
        <v>2866.8499755859375</v>
      </c>
    </row>
    <row r="26" spans="1:11" ht="14.45" customHeight="1" x14ac:dyDescent="0.2">
      <c r="A26" s="813" t="s">
        <v>595</v>
      </c>
      <c r="B26" s="814" t="s">
        <v>596</v>
      </c>
      <c r="C26" s="817" t="s">
        <v>609</v>
      </c>
      <c r="D26" s="845" t="s">
        <v>610</v>
      </c>
      <c r="E26" s="817" t="s">
        <v>4146</v>
      </c>
      <c r="F26" s="845" t="s">
        <v>4147</v>
      </c>
      <c r="G26" s="817" t="s">
        <v>4168</v>
      </c>
      <c r="H26" s="817" t="s">
        <v>4169</v>
      </c>
      <c r="I26" s="831">
        <v>4.7899999618530273</v>
      </c>
      <c r="J26" s="831">
        <v>36</v>
      </c>
      <c r="K26" s="832">
        <v>172.5</v>
      </c>
    </row>
    <row r="27" spans="1:11" ht="14.45" customHeight="1" x14ac:dyDescent="0.2">
      <c r="A27" s="813" t="s">
        <v>595</v>
      </c>
      <c r="B27" s="814" t="s">
        <v>596</v>
      </c>
      <c r="C27" s="817" t="s">
        <v>609</v>
      </c>
      <c r="D27" s="845" t="s">
        <v>610</v>
      </c>
      <c r="E27" s="817" t="s">
        <v>4146</v>
      </c>
      <c r="F27" s="845" t="s">
        <v>4147</v>
      </c>
      <c r="G27" s="817" t="s">
        <v>4170</v>
      </c>
      <c r="H27" s="817" t="s">
        <v>4171</v>
      </c>
      <c r="I27" s="831">
        <v>18.75</v>
      </c>
      <c r="J27" s="831">
        <v>30</v>
      </c>
      <c r="K27" s="832">
        <v>562.52999877929688</v>
      </c>
    </row>
    <row r="28" spans="1:11" ht="14.45" customHeight="1" x14ac:dyDescent="0.2">
      <c r="A28" s="813" t="s">
        <v>595</v>
      </c>
      <c r="B28" s="814" t="s">
        <v>596</v>
      </c>
      <c r="C28" s="817" t="s">
        <v>609</v>
      </c>
      <c r="D28" s="845" t="s">
        <v>610</v>
      </c>
      <c r="E28" s="817" t="s">
        <v>4146</v>
      </c>
      <c r="F28" s="845" t="s">
        <v>4147</v>
      </c>
      <c r="G28" s="817" t="s">
        <v>4172</v>
      </c>
      <c r="H28" s="817" t="s">
        <v>4173</v>
      </c>
      <c r="I28" s="831">
        <v>40.729999542236328</v>
      </c>
      <c r="J28" s="831">
        <v>10</v>
      </c>
      <c r="K28" s="832">
        <v>407.32998657226563</v>
      </c>
    </row>
    <row r="29" spans="1:11" ht="14.45" customHeight="1" x14ac:dyDescent="0.2">
      <c r="A29" s="813" t="s">
        <v>595</v>
      </c>
      <c r="B29" s="814" t="s">
        <v>596</v>
      </c>
      <c r="C29" s="817" t="s">
        <v>609</v>
      </c>
      <c r="D29" s="845" t="s">
        <v>610</v>
      </c>
      <c r="E29" s="817" t="s">
        <v>4146</v>
      </c>
      <c r="F29" s="845" t="s">
        <v>4147</v>
      </c>
      <c r="G29" s="817" t="s">
        <v>4174</v>
      </c>
      <c r="H29" s="817" t="s">
        <v>4175</v>
      </c>
      <c r="I29" s="831">
        <v>123.19000244140625</v>
      </c>
      <c r="J29" s="831">
        <v>30</v>
      </c>
      <c r="K29" s="832">
        <v>3695.5899658203125</v>
      </c>
    </row>
    <row r="30" spans="1:11" ht="14.45" customHeight="1" x14ac:dyDescent="0.2">
      <c r="A30" s="813" t="s">
        <v>595</v>
      </c>
      <c r="B30" s="814" t="s">
        <v>596</v>
      </c>
      <c r="C30" s="817" t="s">
        <v>609</v>
      </c>
      <c r="D30" s="845" t="s">
        <v>610</v>
      </c>
      <c r="E30" s="817" t="s">
        <v>4146</v>
      </c>
      <c r="F30" s="845" t="s">
        <v>4147</v>
      </c>
      <c r="G30" s="817" t="s">
        <v>4176</v>
      </c>
      <c r="H30" s="817" t="s">
        <v>4177</v>
      </c>
      <c r="I30" s="831">
        <v>112.81999969482422</v>
      </c>
      <c r="J30" s="831">
        <v>10</v>
      </c>
      <c r="K30" s="832">
        <v>1128.1500244140625</v>
      </c>
    </row>
    <row r="31" spans="1:11" ht="14.45" customHeight="1" x14ac:dyDescent="0.2">
      <c r="A31" s="813" t="s">
        <v>595</v>
      </c>
      <c r="B31" s="814" t="s">
        <v>596</v>
      </c>
      <c r="C31" s="817" t="s">
        <v>609</v>
      </c>
      <c r="D31" s="845" t="s">
        <v>610</v>
      </c>
      <c r="E31" s="817" t="s">
        <v>4146</v>
      </c>
      <c r="F31" s="845" t="s">
        <v>4147</v>
      </c>
      <c r="G31" s="817" t="s">
        <v>4178</v>
      </c>
      <c r="H31" s="817" t="s">
        <v>4179</v>
      </c>
      <c r="I31" s="831">
        <v>120.69999694824219</v>
      </c>
      <c r="J31" s="831">
        <v>5</v>
      </c>
      <c r="K31" s="832">
        <v>603.5</v>
      </c>
    </row>
    <row r="32" spans="1:11" ht="14.45" customHeight="1" x14ac:dyDescent="0.2">
      <c r="A32" s="813" t="s">
        <v>595</v>
      </c>
      <c r="B32" s="814" t="s">
        <v>596</v>
      </c>
      <c r="C32" s="817" t="s">
        <v>609</v>
      </c>
      <c r="D32" s="845" t="s">
        <v>610</v>
      </c>
      <c r="E32" s="817" t="s">
        <v>4146</v>
      </c>
      <c r="F32" s="845" t="s">
        <v>4147</v>
      </c>
      <c r="G32" s="817" t="s">
        <v>4180</v>
      </c>
      <c r="H32" s="817" t="s">
        <v>4181</v>
      </c>
      <c r="I32" s="831">
        <v>1477.4000244140625</v>
      </c>
      <c r="J32" s="831">
        <v>2</v>
      </c>
      <c r="K32" s="832">
        <v>2954.7900390625</v>
      </c>
    </row>
    <row r="33" spans="1:11" ht="14.45" customHeight="1" x14ac:dyDescent="0.2">
      <c r="A33" s="813" t="s">
        <v>595</v>
      </c>
      <c r="B33" s="814" t="s">
        <v>596</v>
      </c>
      <c r="C33" s="817" t="s">
        <v>609</v>
      </c>
      <c r="D33" s="845" t="s">
        <v>610</v>
      </c>
      <c r="E33" s="817" t="s">
        <v>4146</v>
      </c>
      <c r="F33" s="845" t="s">
        <v>4147</v>
      </c>
      <c r="G33" s="817" t="s">
        <v>4182</v>
      </c>
      <c r="H33" s="817" t="s">
        <v>4183</v>
      </c>
      <c r="I33" s="831">
        <v>1.3799999952316284</v>
      </c>
      <c r="J33" s="831">
        <v>1350</v>
      </c>
      <c r="K33" s="832">
        <v>1863</v>
      </c>
    </row>
    <row r="34" spans="1:11" ht="14.45" customHeight="1" x14ac:dyDescent="0.2">
      <c r="A34" s="813" t="s">
        <v>595</v>
      </c>
      <c r="B34" s="814" t="s">
        <v>596</v>
      </c>
      <c r="C34" s="817" t="s">
        <v>609</v>
      </c>
      <c r="D34" s="845" t="s">
        <v>610</v>
      </c>
      <c r="E34" s="817" t="s">
        <v>4146</v>
      </c>
      <c r="F34" s="845" t="s">
        <v>4147</v>
      </c>
      <c r="G34" s="817" t="s">
        <v>4184</v>
      </c>
      <c r="H34" s="817" t="s">
        <v>4185</v>
      </c>
      <c r="I34" s="831">
        <v>0.85444446404774987</v>
      </c>
      <c r="J34" s="831">
        <v>1700</v>
      </c>
      <c r="K34" s="832">
        <v>1452</v>
      </c>
    </row>
    <row r="35" spans="1:11" ht="14.45" customHeight="1" x14ac:dyDescent="0.2">
      <c r="A35" s="813" t="s">
        <v>595</v>
      </c>
      <c r="B35" s="814" t="s">
        <v>596</v>
      </c>
      <c r="C35" s="817" t="s">
        <v>609</v>
      </c>
      <c r="D35" s="845" t="s">
        <v>610</v>
      </c>
      <c r="E35" s="817" t="s">
        <v>4146</v>
      </c>
      <c r="F35" s="845" t="s">
        <v>4147</v>
      </c>
      <c r="G35" s="817" t="s">
        <v>4186</v>
      </c>
      <c r="H35" s="817" t="s">
        <v>4187</v>
      </c>
      <c r="I35" s="831">
        <v>2.0674999356269836</v>
      </c>
      <c r="J35" s="831">
        <v>450</v>
      </c>
      <c r="K35" s="832">
        <v>930.5</v>
      </c>
    </row>
    <row r="36" spans="1:11" ht="14.45" customHeight="1" x14ac:dyDescent="0.2">
      <c r="A36" s="813" t="s">
        <v>595</v>
      </c>
      <c r="B36" s="814" t="s">
        <v>596</v>
      </c>
      <c r="C36" s="817" t="s">
        <v>609</v>
      </c>
      <c r="D36" s="845" t="s">
        <v>610</v>
      </c>
      <c r="E36" s="817" t="s">
        <v>4146</v>
      </c>
      <c r="F36" s="845" t="s">
        <v>4147</v>
      </c>
      <c r="G36" s="817" t="s">
        <v>4188</v>
      </c>
      <c r="H36" s="817" t="s">
        <v>4189</v>
      </c>
      <c r="I36" s="831">
        <v>46.318333307902016</v>
      </c>
      <c r="J36" s="831">
        <v>78</v>
      </c>
      <c r="K36" s="832">
        <v>3612.8401184082031</v>
      </c>
    </row>
    <row r="37" spans="1:11" ht="14.45" customHeight="1" x14ac:dyDescent="0.2">
      <c r="A37" s="813" t="s">
        <v>595</v>
      </c>
      <c r="B37" s="814" t="s">
        <v>596</v>
      </c>
      <c r="C37" s="817" t="s">
        <v>609</v>
      </c>
      <c r="D37" s="845" t="s">
        <v>610</v>
      </c>
      <c r="E37" s="817" t="s">
        <v>4146</v>
      </c>
      <c r="F37" s="845" t="s">
        <v>4147</v>
      </c>
      <c r="G37" s="817" t="s">
        <v>4190</v>
      </c>
      <c r="H37" s="817" t="s">
        <v>4191</v>
      </c>
      <c r="I37" s="831">
        <v>13.079999923706055</v>
      </c>
      <c r="J37" s="831">
        <v>468</v>
      </c>
      <c r="K37" s="832">
        <v>6121.4401245117188</v>
      </c>
    </row>
    <row r="38" spans="1:11" ht="14.45" customHeight="1" x14ac:dyDescent="0.2">
      <c r="A38" s="813" t="s">
        <v>595</v>
      </c>
      <c r="B38" s="814" t="s">
        <v>596</v>
      </c>
      <c r="C38" s="817" t="s">
        <v>609</v>
      </c>
      <c r="D38" s="845" t="s">
        <v>610</v>
      </c>
      <c r="E38" s="817" t="s">
        <v>4146</v>
      </c>
      <c r="F38" s="845" t="s">
        <v>4147</v>
      </c>
      <c r="G38" s="817" t="s">
        <v>4192</v>
      </c>
      <c r="H38" s="817" t="s">
        <v>4193</v>
      </c>
      <c r="I38" s="831">
        <v>19.319999694824219</v>
      </c>
      <c r="J38" s="831">
        <v>12</v>
      </c>
      <c r="K38" s="832">
        <v>231.83999633789063</v>
      </c>
    </row>
    <row r="39" spans="1:11" ht="14.45" customHeight="1" x14ac:dyDescent="0.2">
      <c r="A39" s="813" t="s">
        <v>595</v>
      </c>
      <c r="B39" s="814" t="s">
        <v>596</v>
      </c>
      <c r="C39" s="817" t="s">
        <v>609</v>
      </c>
      <c r="D39" s="845" t="s">
        <v>610</v>
      </c>
      <c r="E39" s="817" t="s">
        <v>4146</v>
      </c>
      <c r="F39" s="845" t="s">
        <v>4147</v>
      </c>
      <c r="G39" s="817" t="s">
        <v>4194</v>
      </c>
      <c r="H39" s="817" t="s">
        <v>4195</v>
      </c>
      <c r="I39" s="831">
        <v>8.8900003433227539</v>
      </c>
      <c r="J39" s="831">
        <v>323</v>
      </c>
      <c r="K39" s="832">
        <v>2870.7399673461914</v>
      </c>
    </row>
    <row r="40" spans="1:11" ht="14.45" customHeight="1" x14ac:dyDescent="0.2">
      <c r="A40" s="813" t="s">
        <v>595</v>
      </c>
      <c r="B40" s="814" t="s">
        <v>596</v>
      </c>
      <c r="C40" s="817" t="s">
        <v>609</v>
      </c>
      <c r="D40" s="845" t="s">
        <v>610</v>
      </c>
      <c r="E40" s="817" t="s">
        <v>4146</v>
      </c>
      <c r="F40" s="845" t="s">
        <v>4147</v>
      </c>
      <c r="G40" s="817" t="s">
        <v>4196</v>
      </c>
      <c r="H40" s="817" t="s">
        <v>4197</v>
      </c>
      <c r="I40" s="831">
        <v>10.832857131958008</v>
      </c>
      <c r="J40" s="831">
        <v>800</v>
      </c>
      <c r="K40" s="832">
        <v>8666.3001861572266</v>
      </c>
    </row>
    <row r="41" spans="1:11" ht="14.45" customHeight="1" x14ac:dyDescent="0.2">
      <c r="A41" s="813" t="s">
        <v>595</v>
      </c>
      <c r="B41" s="814" t="s">
        <v>596</v>
      </c>
      <c r="C41" s="817" t="s">
        <v>609</v>
      </c>
      <c r="D41" s="845" t="s">
        <v>610</v>
      </c>
      <c r="E41" s="817" t="s">
        <v>4146</v>
      </c>
      <c r="F41" s="845" t="s">
        <v>4147</v>
      </c>
      <c r="G41" s="817" t="s">
        <v>4196</v>
      </c>
      <c r="H41" s="817" t="s">
        <v>4198</v>
      </c>
      <c r="I41" s="831">
        <v>10.840000152587891</v>
      </c>
      <c r="J41" s="831">
        <v>160</v>
      </c>
      <c r="K41" s="832">
        <v>1734.4000244140625</v>
      </c>
    </row>
    <row r="42" spans="1:11" ht="14.45" customHeight="1" x14ac:dyDescent="0.2">
      <c r="A42" s="813" t="s">
        <v>595</v>
      </c>
      <c r="B42" s="814" t="s">
        <v>596</v>
      </c>
      <c r="C42" s="817" t="s">
        <v>609</v>
      </c>
      <c r="D42" s="845" t="s">
        <v>610</v>
      </c>
      <c r="E42" s="817" t="s">
        <v>4146</v>
      </c>
      <c r="F42" s="845" t="s">
        <v>4147</v>
      </c>
      <c r="G42" s="817" t="s">
        <v>4199</v>
      </c>
      <c r="H42" s="817" t="s">
        <v>4200</v>
      </c>
      <c r="I42" s="831">
        <v>2.5899999141693115</v>
      </c>
      <c r="J42" s="831">
        <v>40</v>
      </c>
      <c r="K42" s="832">
        <v>103.59999847412109</v>
      </c>
    </row>
    <row r="43" spans="1:11" ht="14.45" customHeight="1" x14ac:dyDescent="0.2">
      <c r="A43" s="813" t="s">
        <v>595</v>
      </c>
      <c r="B43" s="814" t="s">
        <v>596</v>
      </c>
      <c r="C43" s="817" t="s">
        <v>609</v>
      </c>
      <c r="D43" s="845" t="s">
        <v>610</v>
      </c>
      <c r="E43" s="817" t="s">
        <v>4146</v>
      </c>
      <c r="F43" s="845" t="s">
        <v>4147</v>
      </c>
      <c r="G43" s="817" t="s">
        <v>4201</v>
      </c>
      <c r="H43" s="817" t="s">
        <v>4202</v>
      </c>
      <c r="I43" s="831">
        <v>3.309999942779541</v>
      </c>
      <c r="J43" s="831">
        <v>110</v>
      </c>
      <c r="K43" s="832">
        <v>364.09998321533203</v>
      </c>
    </row>
    <row r="44" spans="1:11" ht="14.45" customHeight="1" x14ac:dyDescent="0.2">
      <c r="A44" s="813" t="s">
        <v>595</v>
      </c>
      <c r="B44" s="814" t="s">
        <v>596</v>
      </c>
      <c r="C44" s="817" t="s">
        <v>609</v>
      </c>
      <c r="D44" s="845" t="s">
        <v>610</v>
      </c>
      <c r="E44" s="817" t="s">
        <v>4146</v>
      </c>
      <c r="F44" s="845" t="s">
        <v>4147</v>
      </c>
      <c r="G44" s="817" t="s">
        <v>4203</v>
      </c>
      <c r="H44" s="817" t="s">
        <v>4204</v>
      </c>
      <c r="I44" s="831">
        <v>12.649999618530273</v>
      </c>
      <c r="J44" s="831">
        <v>315</v>
      </c>
      <c r="K44" s="832">
        <v>3984.739990234375</v>
      </c>
    </row>
    <row r="45" spans="1:11" ht="14.45" customHeight="1" x14ac:dyDescent="0.2">
      <c r="A45" s="813" t="s">
        <v>595</v>
      </c>
      <c r="B45" s="814" t="s">
        <v>596</v>
      </c>
      <c r="C45" s="817" t="s">
        <v>609</v>
      </c>
      <c r="D45" s="845" t="s">
        <v>610</v>
      </c>
      <c r="E45" s="817" t="s">
        <v>4146</v>
      </c>
      <c r="F45" s="845" t="s">
        <v>4147</v>
      </c>
      <c r="G45" s="817" t="s">
        <v>4205</v>
      </c>
      <c r="H45" s="817" t="s">
        <v>4206</v>
      </c>
      <c r="I45" s="831">
        <v>17.25</v>
      </c>
      <c r="J45" s="831">
        <v>75</v>
      </c>
      <c r="K45" s="832">
        <v>1293.75</v>
      </c>
    </row>
    <row r="46" spans="1:11" ht="14.45" customHeight="1" x14ac:dyDescent="0.2">
      <c r="A46" s="813" t="s">
        <v>595</v>
      </c>
      <c r="B46" s="814" t="s">
        <v>596</v>
      </c>
      <c r="C46" s="817" t="s">
        <v>609</v>
      </c>
      <c r="D46" s="845" t="s">
        <v>610</v>
      </c>
      <c r="E46" s="817" t="s">
        <v>4146</v>
      </c>
      <c r="F46" s="845" t="s">
        <v>4147</v>
      </c>
      <c r="G46" s="817" t="s">
        <v>4207</v>
      </c>
      <c r="H46" s="817" t="s">
        <v>4208</v>
      </c>
      <c r="I46" s="831">
        <v>3.5044444402058921</v>
      </c>
      <c r="J46" s="831">
        <v>4300</v>
      </c>
      <c r="K46" s="832">
        <v>15071.199951171875</v>
      </c>
    </row>
    <row r="47" spans="1:11" ht="14.45" customHeight="1" x14ac:dyDescent="0.2">
      <c r="A47" s="813" t="s">
        <v>595</v>
      </c>
      <c r="B47" s="814" t="s">
        <v>596</v>
      </c>
      <c r="C47" s="817" t="s">
        <v>609</v>
      </c>
      <c r="D47" s="845" t="s">
        <v>610</v>
      </c>
      <c r="E47" s="817" t="s">
        <v>4146</v>
      </c>
      <c r="F47" s="845" t="s">
        <v>4147</v>
      </c>
      <c r="G47" s="817" t="s">
        <v>4209</v>
      </c>
      <c r="H47" s="817" t="s">
        <v>4210</v>
      </c>
      <c r="I47" s="831">
        <v>0.78714285578046528</v>
      </c>
      <c r="J47" s="831">
        <v>3100</v>
      </c>
      <c r="K47" s="832">
        <v>2441</v>
      </c>
    </row>
    <row r="48" spans="1:11" ht="14.45" customHeight="1" x14ac:dyDescent="0.2">
      <c r="A48" s="813" t="s">
        <v>595</v>
      </c>
      <c r="B48" s="814" t="s">
        <v>596</v>
      </c>
      <c r="C48" s="817" t="s">
        <v>609</v>
      </c>
      <c r="D48" s="845" t="s">
        <v>610</v>
      </c>
      <c r="E48" s="817" t="s">
        <v>4146</v>
      </c>
      <c r="F48" s="845" t="s">
        <v>4147</v>
      </c>
      <c r="G48" s="817" t="s">
        <v>4211</v>
      </c>
      <c r="H48" s="817" t="s">
        <v>4212</v>
      </c>
      <c r="I48" s="831">
        <v>31.422222349378799</v>
      </c>
      <c r="J48" s="831">
        <v>48</v>
      </c>
      <c r="K48" s="832">
        <v>1508.2800216674805</v>
      </c>
    </row>
    <row r="49" spans="1:11" ht="14.45" customHeight="1" x14ac:dyDescent="0.2">
      <c r="A49" s="813" t="s">
        <v>595</v>
      </c>
      <c r="B49" s="814" t="s">
        <v>596</v>
      </c>
      <c r="C49" s="817" t="s">
        <v>609</v>
      </c>
      <c r="D49" s="845" t="s">
        <v>610</v>
      </c>
      <c r="E49" s="817" t="s">
        <v>4146</v>
      </c>
      <c r="F49" s="845" t="s">
        <v>4147</v>
      </c>
      <c r="G49" s="817" t="s">
        <v>4213</v>
      </c>
      <c r="H49" s="817" t="s">
        <v>4214</v>
      </c>
      <c r="I49" s="831">
        <v>37.256667455037437</v>
      </c>
      <c r="J49" s="831">
        <v>60</v>
      </c>
      <c r="K49" s="832">
        <v>2186.9999694824219</v>
      </c>
    </row>
    <row r="50" spans="1:11" ht="14.45" customHeight="1" x14ac:dyDescent="0.2">
      <c r="A50" s="813" t="s">
        <v>595</v>
      </c>
      <c r="B50" s="814" t="s">
        <v>596</v>
      </c>
      <c r="C50" s="817" t="s">
        <v>609</v>
      </c>
      <c r="D50" s="845" t="s">
        <v>610</v>
      </c>
      <c r="E50" s="817" t="s">
        <v>4146</v>
      </c>
      <c r="F50" s="845" t="s">
        <v>4147</v>
      </c>
      <c r="G50" s="817" t="s">
        <v>4213</v>
      </c>
      <c r="H50" s="817" t="s">
        <v>4215</v>
      </c>
      <c r="I50" s="831">
        <v>30.778333981831867</v>
      </c>
      <c r="J50" s="831">
        <v>144</v>
      </c>
      <c r="K50" s="832">
        <v>4432.079833984375</v>
      </c>
    </row>
    <row r="51" spans="1:11" ht="14.45" customHeight="1" x14ac:dyDescent="0.2">
      <c r="A51" s="813" t="s">
        <v>595</v>
      </c>
      <c r="B51" s="814" t="s">
        <v>596</v>
      </c>
      <c r="C51" s="817" t="s">
        <v>609</v>
      </c>
      <c r="D51" s="845" t="s">
        <v>610</v>
      </c>
      <c r="E51" s="817" t="s">
        <v>4216</v>
      </c>
      <c r="F51" s="845" t="s">
        <v>4217</v>
      </c>
      <c r="G51" s="817" t="s">
        <v>4218</v>
      </c>
      <c r="H51" s="817" t="s">
        <v>4219</v>
      </c>
      <c r="I51" s="831">
        <v>2.3299999237060547</v>
      </c>
      <c r="J51" s="831">
        <v>50</v>
      </c>
      <c r="K51" s="832">
        <v>116.5</v>
      </c>
    </row>
    <row r="52" spans="1:11" ht="14.45" customHeight="1" x14ac:dyDescent="0.2">
      <c r="A52" s="813" t="s">
        <v>595</v>
      </c>
      <c r="B52" s="814" t="s">
        <v>596</v>
      </c>
      <c r="C52" s="817" t="s">
        <v>609</v>
      </c>
      <c r="D52" s="845" t="s">
        <v>610</v>
      </c>
      <c r="E52" s="817" t="s">
        <v>4216</v>
      </c>
      <c r="F52" s="845" t="s">
        <v>4217</v>
      </c>
      <c r="G52" s="817" t="s">
        <v>4220</v>
      </c>
      <c r="H52" s="817" t="s">
        <v>4221</v>
      </c>
      <c r="I52" s="831">
        <v>2.0616666475931802</v>
      </c>
      <c r="J52" s="831">
        <v>550</v>
      </c>
      <c r="K52" s="832">
        <v>1134.5</v>
      </c>
    </row>
    <row r="53" spans="1:11" ht="14.45" customHeight="1" x14ac:dyDescent="0.2">
      <c r="A53" s="813" t="s">
        <v>595</v>
      </c>
      <c r="B53" s="814" t="s">
        <v>596</v>
      </c>
      <c r="C53" s="817" t="s">
        <v>609</v>
      </c>
      <c r="D53" s="845" t="s">
        <v>610</v>
      </c>
      <c r="E53" s="817" t="s">
        <v>4216</v>
      </c>
      <c r="F53" s="845" t="s">
        <v>4217</v>
      </c>
      <c r="G53" s="817" t="s">
        <v>4222</v>
      </c>
      <c r="H53" s="817" t="s">
        <v>4223</v>
      </c>
      <c r="I53" s="831">
        <v>326.70001220703125</v>
      </c>
      <c r="J53" s="831">
        <v>1</v>
      </c>
      <c r="K53" s="832">
        <v>326.70001220703125</v>
      </c>
    </row>
    <row r="54" spans="1:11" ht="14.45" customHeight="1" x14ac:dyDescent="0.2">
      <c r="A54" s="813" t="s">
        <v>595</v>
      </c>
      <c r="B54" s="814" t="s">
        <v>596</v>
      </c>
      <c r="C54" s="817" t="s">
        <v>609</v>
      </c>
      <c r="D54" s="845" t="s">
        <v>610</v>
      </c>
      <c r="E54" s="817" t="s">
        <v>4216</v>
      </c>
      <c r="F54" s="845" t="s">
        <v>4217</v>
      </c>
      <c r="G54" s="817" t="s">
        <v>4224</v>
      </c>
      <c r="H54" s="817" t="s">
        <v>4225</v>
      </c>
      <c r="I54" s="831">
        <v>175</v>
      </c>
      <c r="J54" s="831">
        <v>20</v>
      </c>
      <c r="K54" s="832">
        <v>3500</v>
      </c>
    </row>
    <row r="55" spans="1:11" ht="14.45" customHeight="1" x14ac:dyDescent="0.2">
      <c r="A55" s="813" t="s">
        <v>595</v>
      </c>
      <c r="B55" s="814" t="s">
        <v>596</v>
      </c>
      <c r="C55" s="817" t="s">
        <v>609</v>
      </c>
      <c r="D55" s="845" t="s">
        <v>610</v>
      </c>
      <c r="E55" s="817" t="s">
        <v>4216</v>
      </c>
      <c r="F55" s="845" t="s">
        <v>4217</v>
      </c>
      <c r="G55" s="817" t="s">
        <v>4226</v>
      </c>
      <c r="H55" s="817" t="s">
        <v>4227</v>
      </c>
      <c r="I55" s="831">
        <v>6.2899999618530273</v>
      </c>
      <c r="J55" s="831">
        <v>360</v>
      </c>
      <c r="K55" s="832">
        <v>2264.3999938964844</v>
      </c>
    </row>
    <row r="56" spans="1:11" ht="14.45" customHeight="1" x14ac:dyDescent="0.2">
      <c r="A56" s="813" t="s">
        <v>595</v>
      </c>
      <c r="B56" s="814" t="s">
        <v>596</v>
      </c>
      <c r="C56" s="817" t="s">
        <v>609</v>
      </c>
      <c r="D56" s="845" t="s">
        <v>610</v>
      </c>
      <c r="E56" s="817" t="s">
        <v>4216</v>
      </c>
      <c r="F56" s="845" t="s">
        <v>4217</v>
      </c>
      <c r="G56" s="817" t="s">
        <v>4228</v>
      </c>
      <c r="H56" s="817" t="s">
        <v>4229</v>
      </c>
      <c r="I56" s="831">
        <v>2.3599998950958252</v>
      </c>
      <c r="J56" s="831">
        <v>2</v>
      </c>
      <c r="K56" s="832">
        <v>4.7199997901916504</v>
      </c>
    </row>
    <row r="57" spans="1:11" ht="14.45" customHeight="1" x14ac:dyDescent="0.2">
      <c r="A57" s="813" t="s">
        <v>595</v>
      </c>
      <c r="B57" s="814" t="s">
        <v>596</v>
      </c>
      <c r="C57" s="817" t="s">
        <v>609</v>
      </c>
      <c r="D57" s="845" t="s">
        <v>610</v>
      </c>
      <c r="E57" s="817" t="s">
        <v>4216</v>
      </c>
      <c r="F57" s="845" t="s">
        <v>4217</v>
      </c>
      <c r="G57" s="817" t="s">
        <v>4230</v>
      </c>
      <c r="H57" s="817" t="s">
        <v>4231</v>
      </c>
      <c r="I57" s="831">
        <v>3.1999999471008775E-2</v>
      </c>
      <c r="J57" s="831">
        <v>1460</v>
      </c>
      <c r="K57" s="832">
        <v>47.599999904632568</v>
      </c>
    </row>
    <row r="58" spans="1:11" ht="14.45" customHeight="1" x14ac:dyDescent="0.2">
      <c r="A58" s="813" t="s">
        <v>595</v>
      </c>
      <c r="B58" s="814" t="s">
        <v>596</v>
      </c>
      <c r="C58" s="817" t="s">
        <v>609</v>
      </c>
      <c r="D58" s="845" t="s">
        <v>610</v>
      </c>
      <c r="E58" s="817" t="s">
        <v>4216</v>
      </c>
      <c r="F58" s="845" t="s">
        <v>4217</v>
      </c>
      <c r="G58" s="817" t="s">
        <v>4232</v>
      </c>
      <c r="H58" s="817" t="s">
        <v>4233</v>
      </c>
      <c r="I58" s="831">
        <v>6.0500001907348633</v>
      </c>
      <c r="J58" s="831">
        <v>500</v>
      </c>
      <c r="K58" s="832">
        <v>3025</v>
      </c>
    </row>
    <row r="59" spans="1:11" ht="14.45" customHeight="1" x14ac:dyDescent="0.2">
      <c r="A59" s="813" t="s">
        <v>595</v>
      </c>
      <c r="B59" s="814" t="s">
        <v>596</v>
      </c>
      <c r="C59" s="817" t="s">
        <v>609</v>
      </c>
      <c r="D59" s="845" t="s">
        <v>610</v>
      </c>
      <c r="E59" s="817" t="s">
        <v>4216</v>
      </c>
      <c r="F59" s="845" t="s">
        <v>4217</v>
      </c>
      <c r="G59" s="817" t="s">
        <v>4234</v>
      </c>
      <c r="H59" s="817" t="s">
        <v>4235</v>
      </c>
      <c r="I59" s="831">
        <v>735.67999267578125</v>
      </c>
      <c r="J59" s="831">
        <v>2</v>
      </c>
      <c r="K59" s="832">
        <v>1471.3599853515625</v>
      </c>
    </row>
    <row r="60" spans="1:11" ht="14.45" customHeight="1" x14ac:dyDescent="0.2">
      <c r="A60" s="813" t="s">
        <v>595</v>
      </c>
      <c r="B60" s="814" t="s">
        <v>596</v>
      </c>
      <c r="C60" s="817" t="s">
        <v>609</v>
      </c>
      <c r="D60" s="845" t="s">
        <v>610</v>
      </c>
      <c r="E60" s="817" t="s">
        <v>4216</v>
      </c>
      <c r="F60" s="845" t="s">
        <v>4217</v>
      </c>
      <c r="G60" s="817" t="s">
        <v>4236</v>
      </c>
      <c r="H60" s="817" t="s">
        <v>4237</v>
      </c>
      <c r="I60" s="831">
        <v>1.7785714013235909</v>
      </c>
      <c r="J60" s="831">
        <v>1700</v>
      </c>
      <c r="K60" s="832">
        <v>3023</v>
      </c>
    </row>
    <row r="61" spans="1:11" ht="14.45" customHeight="1" x14ac:dyDescent="0.2">
      <c r="A61" s="813" t="s">
        <v>595</v>
      </c>
      <c r="B61" s="814" t="s">
        <v>596</v>
      </c>
      <c r="C61" s="817" t="s">
        <v>609</v>
      </c>
      <c r="D61" s="845" t="s">
        <v>610</v>
      </c>
      <c r="E61" s="817" t="s">
        <v>4216</v>
      </c>
      <c r="F61" s="845" t="s">
        <v>4217</v>
      </c>
      <c r="G61" s="817" t="s">
        <v>4238</v>
      </c>
      <c r="H61" s="817" t="s">
        <v>4239</v>
      </c>
      <c r="I61" s="831">
        <v>11.260000228881836</v>
      </c>
      <c r="J61" s="831">
        <v>5</v>
      </c>
      <c r="K61" s="832">
        <v>56.299999237060547</v>
      </c>
    </row>
    <row r="62" spans="1:11" ht="14.45" customHeight="1" x14ac:dyDescent="0.2">
      <c r="A62" s="813" t="s">
        <v>595</v>
      </c>
      <c r="B62" s="814" t="s">
        <v>596</v>
      </c>
      <c r="C62" s="817" t="s">
        <v>609</v>
      </c>
      <c r="D62" s="845" t="s">
        <v>610</v>
      </c>
      <c r="E62" s="817" t="s">
        <v>4216</v>
      </c>
      <c r="F62" s="845" t="s">
        <v>4217</v>
      </c>
      <c r="G62" s="817" t="s">
        <v>4240</v>
      </c>
      <c r="H62" s="817" t="s">
        <v>4241</v>
      </c>
      <c r="I62" s="831">
        <v>11.144999980926514</v>
      </c>
      <c r="J62" s="831">
        <v>400</v>
      </c>
      <c r="K62" s="832">
        <v>4458</v>
      </c>
    </row>
    <row r="63" spans="1:11" ht="14.45" customHeight="1" x14ac:dyDescent="0.2">
      <c r="A63" s="813" t="s">
        <v>595</v>
      </c>
      <c r="B63" s="814" t="s">
        <v>596</v>
      </c>
      <c r="C63" s="817" t="s">
        <v>609</v>
      </c>
      <c r="D63" s="845" t="s">
        <v>610</v>
      </c>
      <c r="E63" s="817" t="s">
        <v>4216</v>
      </c>
      <c r="F63" s="845" t="s">
        <v>4217</v>
      </c>
      <c r="G63" s="817" t="s">
        <v>4242</v>
      </c>
      <c r="H63" s="817" t="s">
        <v>4243</v>
      </c>
      <c r="I63" s="831">
        <v>78.650001525878906</v>
      </c>
      <c r="J63" s="831">
        <v>1</v>
      </c>
      <c r="K63" s="832">
        <v>78.650001525878906</v>
      </c>
    </row>
    <row r="64" spans="1:11" ht="14.45" customHeight="1" x14ac:dyDescent="0.2">
      <c r="A64" s="813" t="s">
        <v>595</v>
      </c>
      <c r="B64" s="814" t="s">
        <v>596</v>
      </c>
      <c r="C64" s="817" t="s">
        <v>609</v>
      </c>
      <c r="D64" s="845" t="s">
        <v>610</v>
      </c>
      <c r="E64" s="817" t="s">
        <v>4216</v>
      </c>
      <c r="F64" s="845" t="s">
        <v>4217</v>
      </c>
      <c r="G64" s="817" t="s">
        <v>4244</v>
      </c>
      <c r="H64" s="817" t="s">
        <v>4245</v>
      </c>
      <c r="I64" s="831">
        <v>16.350000381469727</v>
      </c>
      <c r="J64" s="831">
        <v>100</v>
      </c>
      <c r="K64" s="832">
        <v>1635</v>
      </c>
    </row>
    <row r="65" spans="1:11" ht="14.45" customHeight="1" x14ac:dyDescent="0.2">
      <c r="A65" s="813" t="s">
        <v>595</v>
      </c>
      <c r="B65" s="814" t="s">
        <v>596</v>
      </c>
      <c r="C65" s="817" t="s">
        <v>609</v>
      </c>
      <c r="D65" s="845" t="s">
        <v>610</v>
      </c>
      <c r="E65" s="817" t="s">
        <v>4216</v>
      </c>
      <c r="F65" s="845" t="s">
        <v>4217</v>
      </c>
      <c r="G65" s="817" t="s">
        <v>4246</v>
      </c>
      <c r="H65" s="817" t="s">
        <v>4247</v>
      </c>
      <c r="I65" s="831">
        <v>7.9699996312459307</v>
      </c>
      <c r="J65" s="831">
        <v>300</v>
      </c>
      <c r="K65" s="832">
        <v>2391</v>
      </c>
    </row>
    <row r="66" spans="1:11" ht="14.45" customHeight="1" x14ac:dyDescent="0.2">
      <c r="A66" s="813" t="s">
        <v>595</v>
      </c>
      <c r="B66" s="814" t="s">
        <v>596</v>
      </c>
      <c r="C66" s="817" t="s">
        <v>609</v>
      </c>
      <c r="D66" s="845" t="s">
        <v>610</v>
      </c>
      <c r="E66" s="817" t="s">
        <v>4216</v>
      </c>
      <c r="F66" s="845" t="s">
        <v>4217</v>
      </c>
      <c r="G66" s="817" t="s">
        <v>4248</v>
      </c>
      <c r="H66" s="817" t="s">
        <v>4249</v>
      </c>
      <c r="I66" s="831">
        <v>4.1133333047231035</v>
      </c>
      <c r="J66" s="831">
        <v>1100</v>
      </c>
      <c r="K66" s="832">
        <v>4537</v>
      </c>
    </row>
    <row r="67" spans="1:11" ht="14.45" customHeight="1" x14ac:dyDescent="0.2">
      <c r="A67" s="813" t="s">
        <v>595</v>
      </c>
      <c r="B67" s="814" t="s">
        <v>596</v>
      </c>
      <c r="C67" s="817" t="s">
        <v>609</v>
      </c>
      <c r="D67" s="845" t="s">
        <v>610</v>
      </c>
      <c r="E67" s="817" t="s">
        <v>4216</v>
      </c>
      <c r="F67" s="845" t="s">
        <v>4217</v>
      </c>
      <c r="G67" s="817" t="s">
        <v>4250</v>
      </c>
      <c r="H67" s="817" t="s">
        <v>4251</v>
      </c>
      <c r="I67" s="831">
        <v>17.909999847412109</v>
      </c>
      <c r="J67" s="831">
        <v>4</v>
      </c>
      <c r="K67" s="832">
        <v>71.639999389648438</v>
      </c>
    </row>
    <row r="68" spans="1:11" ht="14.45" customHeight="1" x14ac:dyDescent="0.2">
      <c r="A68" s="813" t="s">
        <v>595</v>
      </c>
      <c r="B68" s="814" t="s">
        <v>596</v>
      </c>
      <c r="C68" s="817" t="s">
        <v>609</v>
      </c>
      <c r="D68" s="845" t="s">
        <v>610</v>
      </c>
      <c r="E68" s="817" t="s">
        <v>4216</v>
      </c>
      <c r="F68" s="845" t="s">
        <v>4217</v>
      </c>
      <c r="G68" s="817" t="s">
        <v>4252</v>
      </c>
      <c r="H68" s="817" t="s">
        <v>4253</v>
      </c>
      <c r="I68" s="831">
        <v>17.909999847412109</v>
      </c>
      <c r="J68" s="831">
        <v>4</v>
      </c>
      <c r="K68" s="832">
        <v>71.639999389648438</v>
      </c>
    </row>
    <row r="69" spans="1:11" ht="14.45" customHeight="1" x14ac:dyDescent="0.2">
      <c r="A69" s="813" t="s">
        <v>595</v>
      </c>
      <c r="B69" s="814" t="s">
        <v>596</v>
      </c>
      <c r="C69" s="817" t="s">
        <v>609</v>
      </c>
      <c r="D69" s="845" t="s">
        <v>610</v>
      </c>
      <c r="E69" s="817" t="s">
        <v>4216</v>
      </c>
      <c r="F69" s="845" t="s">
        <v>4217</v>
      </c>
      <c r="G69" s="817" t="s">
        <v>4254</v>
      </c>
      <c r="H69" s="817" t="s">
        <v>4255</v>
      </c>
      <c r="I69" s="831">
        <v>17.909999847412109</v>
      </c>
      <c r="J69" s="831">
        <v>4</v>
      </c>
      <c r="K69" s="832">
        <v>71.639999389648438</v>
      </c>
    </row>
    <row r="70" spans="1:11" ht="14.45" customHeight="1" x14ac:dyDescent="0.2">
      <c r="A70" s="813" t="s">
        <v>595</v>
      </c>
      <c r="B70" s="814" t="s">
        <v>596</v>
      </c>
      <c r="C70" s="817" t="s">
        <v>609</v>
      </c>
      <c r="D70" s="845" t="s">
        <v>610</v>
      </c>
      <c r="E70" s="817" t="s">
        <v>4216</v>
      </c>
      <c r="F70" s="845" t="s">
        <v>4217</v>
      </c>
      <c r="G70" s="817" t="s">
        <v>4256</v>
      </c>
      <c r="H70" s="817" t="s">
        <v>4257</v>
      </c>
      <c r="I70" s="831">
        <v>17.909999847412109</v>
      </c>
      <c r="J70" s="831">
        <v>2</v>
      </c>
      <c r="K70" s="832">
        <v>35.819999694824219</v>
      </c>
    </row>
    <row r="71" spans="1:11" ht="14.45" customHeight="1" x14ac:dyDescent="0.2">
      <c r="A71" s="813" t="s">
        <v>595</v>
      </c>
      <c r="B71" s="814" t="s">
        <v>596</v>
      </c>
      <c r="C71" s="817" t="s">
        <v>609</v>
      </c>
      <c r="D71" s="845" t="s">
        <v>610</v>
      </c>
      <c r="E71" s="817" t="s">
        <v>4216</v>
      </c>
      <c r="F71" s="845" t="s">
        <v>4217</v>
      </c>
      <c r="G71" s="817" t="s">
        <v>4258</v>
      </c>
      <c r="H71" s="817" t="s">
        <v>4259</v>
      </c>
      <c r="I71" s="831">
        <v>17.979999542236328</v>
      </c>
      <c r="J71" s="831">
        <v>400</v>
      </c>
      <c r="K71" s="832">
        <v>7192</v>
      </c>
    </row>
    <row r="72" spans="1:11" ht="14.45" customHeight="1" x14ac:dyDescent="0.2">
      <c r="A72" s="813" t="s">
        <v>595</v>
      </c>
      <c r="B72" s="814" t="s">
        <v>596</v>
      </c>
      <c r="C72" s="817" t="s">
        <v>609</v>
      </c>
      <c r="D72" s="845" t="s">
        <v>610</v>
      </c>
      <c r="E72" s="817" t="s">
        <v>4216</v>
      </c>
      <c r="F72" s="845" t="s">
        <v>4217</v>
      </c>
      <c r="G72" s="817" t="s">
        <v>4260</v>
      </c>
      <c r="H72" s="817" t="s">
        <v>4261</v>
      </c>
      <c r="I72" s="831">
        <v>17.984999656677246</v>
      </c>
      <c r="J72" s="831">
        <v>100</v>
      </c>
      <c r="K72" s="832">
        <v>1798.5</v>
      </c>
    </row>
    <row r="73" spans="1:11" ht="14.45" customHeight="1" x14ac:dyDescent="0.2">
      <c r="A73" s="813" t="s">
        <v>595</v>
      </c>
      <c r="B73" s="814" t="s">
        <v>596</v>
      </c>
      <c r="C73" s="817" t="s">
        <v>609</v>
      </c>
      <c r="D73" s="845" t="s">
        <v>610</v>
      </c>
      <c r="E73" s="817" t="s">
        <v>4216</v>
      </c>
      <c r="F73" s="845" t="s">
        <v>4217</v>
      </c>
      <c r="G73" s="817" t="s">
        <v>4262</v>
      </c>
      <c r="H73" s="817" t="s">
        <v>4263</v>
      </c>
      <c r="I73" s="831">
        <v>17.979999542236328</v>
      </c>
      <c r="J73" s="831">
        <v>100</v>
      </c>
      <c r="K73" s="832">
        <v>1798</v>
      </c>
    </row>
    <row r="74" spans="1:11" ht="14.45" customHeight="1" x14ac:dyDescent="0.2">
      <c r="A74" s="813" t="s">
        <v>595</v>
      </c>
      <c r="B74" s="814" t="s">
        <v>596</v>
      </c>
      <c r="C74" s="817" t="s">
        <v>609</v>
      </c>
      <c r="D74" s="845" t="s">
        <v>610</v>
      </c>
      <c r="E74" s="817" t="s">
        <v>4216</v>
      </c>
      <c r="F74" s="845" t="s">
        <v>4217</v>
      </c>
      <c r="G74" s="817" t="s">
        <v>4258</v>
      </c>
      <c r="H74" s="817" t="s">
        <v>4264</v>
      </c>
      <c r="I74" s="831">
        <v>17.979999542236328</v>
      </c>
      <c r="J74" s="831">
        <v>600</v>
      </c>
      <c r="K74" s="832">
        <v>10788</v>
      </c>
    </row>
    <row r="75" spans="1:11" ht="14.45" customHeight="1" x14ac:dyDescent="0.2">
      <c r="A75" s="813" t="s">
        <v>595</v>
      </c>
      <c r="B75" s="814" t="s">
        <v>596</v>
      </c>
      <c r="C75" s="817" t="s">
        <v>609</v>
      </c>
      <c r="D75" s="845" t="s">
        <v>610</v>
      </c>
      <c r="E75" s="817" t="s">
        <v>4216</v>
      </c>
      <c r="F75" s="845" t="s">
        <v>4217</v>
      </c>
      <c r="G75" s="817" t="s">
        <v>4265</v>
      </c>
      <c r="H75" s="817" t="s">
        <v>4266</v>
      </c>
      <c r="I75" s="831">
        <v>12.699999809265137</v>
      </c>
      <c r="J75" s="831">
        <v>400</v>
      </c>
      <c r="K75" s="832">
        <v>5080</v>
      </c>
    </row>
    <row r="76" spans="1:11" ht="14.45" customHeight="1" x14ac:dyDescent="0.2">
      <c r="A76" s="813" t="s">
        <v>595</v>
      </c>
      <c r="B76" s="814" t="s">
        <v>596</v>
      </c>
      <c r="C76" s="817" t="s">
        <v>609</v>
      </c>
      <c r="D76" s="845" t="s">
        <v>610</v>
      </c>
      <c r="E76" s="817" t="s">
        <v>4216</v>
      </c>
      <c r="F76" s="845" t="s">
        <v>4217</v>
      </c>
      <c r="G76" s="817" t="s">
        <v>4267</v>
      </c>
      <c r="H76" s="817" t="s">
        <v>4268</v>
      </c>
      <c r="I76" s="831">
        <v>7.8666666348775225</v>
      </c>
      <c r="J76" s="831">
        <v>800</v>
      </c>
      <c r="K76" s="832">
        <v>6294</v>
      </c>
    </row>
    <row r="77" spans="1:11" ht="14.45" customHeight="1" x14ac:dyDescent="0.2">
      <c r="A77" s="813" t="s">
        <v>595</v>
      </c>
      <c r="B77" s="814" t="s">
        <v>596</v>
      </c>
      <c r="C77" s="817" t="s">
        <v>609</v>
      </c>
      <c r="D77" s="845" t="s">
        <v>610</v>
      </c>
      <c r="E77" s="817" t="s">
        <v>4216</v>
      </c>
      <c r="F77" s="845" t="s">
        <v>4217</v>
      </c>
      <c r="G77" s="817" t="s">
        <v>4267</v>
      </c>
      <c r="H77" s="817" t="s">
        <v>4269</v>
      </c>
      <c r="I77" s="831">
        <v>7.869999885559082</v>
      </c>
      <c r="J77" s="831">
        <v>100</v>
      </c>
      <c r="K77" s="832">
        <v>787</v>
      </c>
    </row>
    <row r="78" spans="1:11" ht="14.45" customHeight="1" x14ac:dyDescent="0.2">
      <c r="A78" s="813" t="s">
        <v>595</v>
      </c>
      <c r="B78" s="814" t="s">
        <v>596</v>
      </c>
      <c r="C78" s="817" t="s">
        <v>609</v>
      </c>
      <c r="D78" s="845" t="s">
        <v>610</v>
      </c>
      <c r="E78" s="817" t="s">
        <v>4216</v>
      </c>
      <c r="F78" s="845" t="s">
        <v>4217</v>
      </c>
      <c r="G78" s="817" t="s">
        <v>4270</v>
      </c>
      <c r="H78" s="817" t="s">
        <v>4271</v>
      </c>
      <c r="I78" s="831">
        <v>3.1433334350585938</v>
      </c>
      <c r="J78" s="831">
        <v>170</v>
      </c>
      <c r="K78" s="832">
        <v>534</v>
      </c>
    </row>
    <row r="79" spans="1:11" ht="14.45" customHeight="1" x14ac:dyDescent="0.2">
      <c r="A79" s="813" t="s">
        <v>595</v>
      </c>
      <c r="B79" s="814" t="s">
        <v>596</v>
      </c>
      <c r="C79" s="817" t="s">
        <v>609</v>
      </c>
      <c r="D79" s="845" t="s">
        <v>610</v>
      </c>
      <c r="E79" s="817" t="s">
        <v>4216</v>
      </c>
      <c r="F79" s="845" t="s">
        <v>4217</v>
      </c>
      <c r="G79" s="817" t="s">
        <v>4272</v>
      </c>
      <c r="H79" s="817" t="s">
        <v>4273</v>
      </c>
      <c r="I79" s="831">
        <v>9.5299997329711914</v>
      </c>
      <c r="J79" s="831">
        <v>200</v>
      </c>
      <c r="K79" s="832">
        <v>1906</v>
      </c>
    </row>
    <row r="80" spans="1:11" ht="14.45" customHeight="1" x14ac:dyDescent="0.2">
      <c r="A80" s="813" t="s">
        <v>595</v>
      </c>
      <c r="B80" s="814" t="s">
        <v>596</v>
      </c>
      <c r="C80" s="817" t="s">
        <v>609</v>
      </c>
      <c r="D80" s="845" t="s">
        <v>610</v>
      </c>
      <c r="E80" s="817" t="s">
        <v>4216</v>
      </c>
      <c r="F80" s="845" t="s">
        <v>4217</v>
      </c>
      <c r="G80" s="817" t="s">
        <v>4274</v>
      </c>
      <c r="H80" s="817" t="s">
        <v>4275</v>
      </c>
      <c r="I80" s="831">
        <v>2.2999999523162842</v>
      </c>
      <c r="J80" s="831">
        <v>50</v>
      </c>
      <c r="K80" s="832">
        <v>115</v>
      </c>
    </row>
    <row r="81" spans="1:11" ht="14.45" customHeight="1" x14ac:dyDescent="0.2">
      <c r="A81" s="813" t="s">
        <v>595</v>
      </c>
      <c r="B81" s="814" t="s">
        <v>596</v>
      </c>
      <c r="C81" s="817" t="s">
        <v>609</v>
      </c>
      <c r="D81" s="845" t="s">
        <v>610</v>
      </c>
      <c r="E81" s="817" t="s">
        <v>4216</v>
      </c>
      <c r="F81" s="845" t="s">
        <v>4217</v>
      </c>
      <c r="G81" s="817" t="s">
        <v>4276</v>
      </c>
      <c r="H81" s="817" t="s">
        <v>4277</v>
      </c>
      <c r="I81" s="831">
        <v>37.900001525878906</v>
      </c>
      <c r="J81" s="831">
        <v>4</v>
      </c>
      <c r="K81" s="832">
        <v>151.60000610351563</v>
      </c>
    </row>
    <row r="82" spans="1:11" ht="14.45" customHeight="1" x14ac:dyDescent="0.2">
      <c r="A82" s="813" t="s">
        <v>595</v>
      </c>
      <c r="B82" s="814" t="s">
        <v>596</v>
      </c>
      <c r="C82" s="817" t="s">
        <v>609</v>
      </c>
      <c r="D82" s="845" t="s">
        <v>610</v>
      </c>
      <c r="E82" s="817" t="s">
        <v>4216</v>
      </c>
      <c r="F82" s="845" t="s">
        <v>4217</v>
      </c>
      <c r="G82" s="817" t="s">
        <v>4278</v>
      </c>
      <c r="H82" s="817" t="s">
        <v>4279</v>
      </c>
      <c r="I82" s="831">
        <v>36.299999237060547</v>
      </c>
      <c r="J82" s="831">
        <v>280</v>
      </c>
      <c r="K82" s="832">
        <v>10164</v>
      </c>
    </row>
    <row r="83" spans="1:11" ht="14.45" customHeight="1" x14ac:dyDescent="0.2">
      <c r="A83" s="813" t="s">
        <v>595</v>
      </c>
      <c r="B83" s="814" t="s">
        <v>596</v>
      </c>
      <c r="C83" s="817" t="s">
        <v>609</v>
      </c>
      <c r="D83" s="845" t="s">
        <v>610</v>
      </c>
      <c r="E83" s="817" t="s">
        <v>4216</v>
      </c>
      <c r="F83" s="845" t="s">
        <v>4217</v>
      </c>
      <c r="G83" s="817" t="s">
        <v>4280</v>
      </c>
      <c r="H83" s="817" t="s">
        <v>4281</v>
      </c>
      <c r="I83" s="831">
        <v>571.1199951171875</v>
      </c>
      <c r="J83" s="831">
        <v>11</v>
      </c>
      <c r="K83" s="832">
        <v>6282.320068359375</v>
      </c>
    </row>
    <row r="84" spans="1:11" ht="14.45" customHeight="1" x14ac:dyDescent="0.2">
      <c r="A84" s="813" t="s">
        <v>595</v>
      </c>
      <c r="B84" s="814" t="s">
        <v>596</v>
      </c>
      <c r="C84" s="817" t="s">
        <v>609</v>
      </c>
      <c r="D84" s="845" t="s">
        <v>610</v>
      </c>
      <c r="E84" s="817" t="s">
        <v>4216</v>
      </c>
      <c r="F84" s="845" t="s">
        <v>4217</v>
      </c>
      <c r="G84" s="817" t="s">
        <v>4282</v>
      </c>
      <c r="H84" s="817" t="s">
        <v>4283</v>
      </c>
      <c r="I84" s="831">
        <v>1.8139999866485597</v>
      </c>
      <c r="J84" s="831">
        <v>1200</v>
      </c>
      <c r="K84" s="832">
        <v>2176</v>
      </c>
    </row>
    <row r="85" spans="1:11" ht="14.45" customHeight="1" x14ac:dyDescent="0.2">
      <c r="A85" s="813" t="s">
        <v>595</v>
      </c>
      <c r="B85" s="814" t="s">
        <v>596</v>
      </c>
      <c r="C85" s="817" t="s">
        <v>609</v>
      </c>
      <c r="D85" s="845" t="s">
        <v>610</v>
      </c>
      <c r="E85" s="817" t="s">
        <v>4216</v>
      </c>
      <c r="F85" s="845" t="s">
        <v>4217</v>
      </c>
      <c r="G85" s="817" t="s">
        <v>4284</v>
      </c>
      <c r="H85" s="817" t="s">
        <v>4285</v>
      </c>
      <c r="I85" s="831">
        <v>326.70001220703125</v>
      </c>
      <c r="J85" s="831">
        <v>3</v>
      </c>
      <c r="K85" s="832">
        <v>980.0999755859375</v>
      </c>
    </row>
    <row r="86" spans="1:11" ht="14.45" customHeight="1" x14ac:dyDescent="0.2">
      <c r="A86" s="813" t="s">
        <v>595</v>
      </c>
      <c r="B86" s="814" t="s">
        <v>596</v>
      </c>
      <c r="C86" s="817" t="s">
        <v>609</v>
      </c>
      <c r="D86" s="845" t="s">
        <v>610</v>
      </c>
      <c r="E86" s="817" t="s">
        <v>4216</v>
      </c>
      <c r="F86" s="845" t="s">
        <v>4217</v>
      </c>
      <c r="G86" s="817" t="s">
        <v>4286</v>
      </c>
      <c r="H86" s="817" t="s">
        <v>4287</v>
      </c>
      <c r="I86" s="831">
        <v>4.9737498760223389</v>
      </c>
      <c r="J86" s="831">
        <v>500</v>
      </c>
      <c r="K86" s="832">
        <v>2487</v>
      </c>
    </row>
    <row r="87" spans="1:11" ht="14.45" customHeight="1" x14ac:dyDescent="0.2">
      <c r="A87" s="813" t="s">
        <v>595</v>
      </c>
      <c r="B87" s="814" t="s">
        <v>596</v>
      </c>
      <c r="C87" s="817" t="s">
        <v>609</v>
      </c>
      <c r="D87" s="845" t="s">
        <v>610</v>
      </c>
      <c r="E87" s="817" t="s">
        <v>4216</v>
      </c>
      <c r="F87" s="845" t="s">
        <v>4217</v>
      </c>
      <c r="G87" s="817" t="s">
        <v>4288</v>
      </c>
      <c r="H87" s="817" t="s">
        <v>4289</v>
      </c>
      <c r="I87" s="831">
        <v>11.73555522494846</v>
      </c>
      <c r="J87" s="831">
        <v>150</v>
      </c>
      <c r="K87" s="832">
        <v>1760.4500427246094</v>
      </c>
    </row>
    <row r="88" spans="1:11" ht="14.45" customHeight="1" x14ac:dyDescent="0.2">
      <c r="A88" s="813" t="s">
        <v>595</v>
      </c>
      <c r="B88" s="814" t="s">
        <v>596</v>
      </c>
      <c r="C88" s="817" t="s">
        <v>609</v>
      </c>
      <c r="D88" s="845" t="s">
        <v>610</v>
      </c>
      <c r="E88" s="817" t="s">
        <v>4216</v>
      </c>
      <c r="F88" s="845" t="s">
        <v>4217</v>
      </c>
      <c r="G88" s="817" t="s">
        <v>4290</v>
      </c>
      <c r="H88" s="817" t="s">
        <v>4291</v>
      </c>
      <c r="I88" s="831">
        <v>13.310000419616699</v>
      </c>
      <c r="J88" s="831">
        <v>165</v>
      </c>
      <c r="K88" s="832">
        <v>2196.1500854492188</v>
      </c>
    </row>
    <row r="89" spans="1:11" ht="14.45" customHeight="1" x14ac:dyDescent="0.2">
      <c r="A89" s="813" t="s">
        <v>595</v>
      </c>
      <c r="B89" s="814" t="s">
        <v>596</v>
      </c>
      <c r="C89" s="817" t="s">
        <v>609</v>
      </c>
      <c r="D89" s="845" t="s">
        <v>610</v>
      </c>
      <c r="E89" s="817" t="s">
        <v>4216</v>
      </c>
      <c r="F89" s="845" t="s">
        <v>4217</v>
      </c>
      <c r="G89" s="817" t="s">
        <v>4292</v>
      </c>
      <c r="H89" s="817" t="s">
        <v>4293</v>
      </c>
      <c r="I89" s="831">
        <v>2.334000015258789</v>
      </c>
      <c r="J89" s="831">
        <v>1350</v>
      </c>
      <c r="K89" s="832">
        <v>3158</v>
      </c>
    </row>
    <row r="90" spans="1:11" ht="14.45" customHeight="1" x14ac:dyDescent="0.2">
      <c r="A90" s="813" t="s">
        <v>595</v>
      </c>
      <c r="B90" s="814" t="s">
        <v>596</v>
      </c>
      <c r="C90" s="817" t="s">
        <v>609</v>
      </c>
      <c r="D90" s="845" t="s">
        <v>610</v>
      </c>
      <c r="E90" s="817" t="s">
        <v>4216</v>
      </c>
      <c r="F90" s="845" t="s">
        <v>4217</v>
      </c>
      <c r="G90" s="817" t="s">
        <v>4294</v>
      </c>
      <c r="H90" s="817" t="s">
        <v>4295</v>
      </c>
      <c r="I90" s="831">
        <v>5.3240000724792482</v>
      </c>
      <c r="J90" s="831">
        <v>500</v>
      </c>
      <c r="K90" s="832">
        <v>2662</v>
      </c>
    </row>
    <row r="91" spans="1:11" ht="14.45" customHeight="1" x14ac:dyDescent="0.2">
      <c r="A91" s="813" t="s">
        <v>595</v>
      </c>
      <c r="B91" s="814" t="s">
        <v>596</v>
      </c>
      <c r="C91" s="817" t="s">
        <v>609</v>
      </c>
      <c r="D91" s="845" t="s">
        <v>610</v>
      </c>
      <c r="E91" s="817" t="s">
        <v>4216</v>
      </c>
      <c r="F91" s="845" t="s">
        <v>4217</v>
      </c>
      <c r="G91" s="817" t="s">
        <v>4296</v>
      </c>
      <c r="H91" s="817" t="s">
        <v>4297</v>
      </c>
      <c r="I91" s="831">
        <v>19.360000610351563</v>
      </c>
      <c r="J91" s="831">
        <v>4</v>
      </c>
      <c r="K91" s="832">
        <v>77.44000244140625</v>
      </c>
    </row>
    <row r="92" spans="1:11" ht="14.45" customHeight="1" x14ac:dyDescent="0.2">
      <c r="A92" s="813" t="s">
        <v>595</v>
      </c>
      <c r="B92" s="814" t="s">
        <v>596</v>
      </c>
      <c r="C92" s="817" t="s">
        <v>609</v>
      </c>
      <c r="D92" s="845" t="s">
        <v>610</v>
      </c>
      <c r="E92" s="817" t="s">
        <v>4216</v>
      </c>
      <c r="F92" s="845" t="s">
        <v>4217</v>
      </c>
      <c r="G92" s="817" t="s">
        <v>4298</v>
      </c>
      <c r="H92" s="817" t="s">
        <v>4299</v>
      </c>
      <c r="I92" s="831">
        <v>9.1999998092651367</v>
      </c>
      <c r="J92" s="831">
        <v>2400</v>
      </c>
      <c r="K92" s="832">
        <v>22080</v>
      </c>
    </row>
    <row r="93" spans="1:11" ht="14.45" customHeight="1" x14ac:dyDescent="0.2">
      <c r="A93" s="813" t="s">
        <v>595</v>
      </c>
      <c r="B93" s="814" t="s">
        <v>596</v>
      </c>
      <c r="C93" s="817" t="s">
        <v>609</v>
      </c>
      <c r="D93" s="845" t="s">
        <v>610</v>
      </c>
      <c r="E93" s="817" t="s">
        <v>4216</v>
      </c>
      <c r="F93" s="845" t="s">
        <v>4217</v>
      </c>
      <c r="G93" s="817" t="s">
        <v>4300</v>
      </c>
      <c r="H93" s="817" t="s">
        <v>4301</v>
      </c>
      <c r="I93" s="831">
        <v>35.090000152587891</v>
      </c>
      <c r="J93" s="831">
        <v>50</v>
      </c>
      <c r="K93" s="832">
        <v>1754.5</v>
      </c>
    </row>
    <row r="94" spans="1:11" ht="14.45" customHeight="1" x14ac:dyDescent="0.2">
      <c r="A94" s="813" t="s">
        <v>595</v>
      </c>
      <c r="B94" s="814" t="s">
        <v>596</v>
      </c>
      <c r="C94" s="817" t="s">
        <v>609</v>
      </c>
      <c r="D94" s="845" t="s">
        <v>610</v>
      </c>
      <c r="E94" s="817" t="s">
        <v>4216</v>
      </c>
      <c r="F94" s="845" t="s">
        <v>4217</v>
      </c>
      <c r="G94" s="817" t="s">
        <v>4302</v>
      </c>
      <c r="H94" s="817" t="s">
        <v>4303</v>
      </c>
      <c r="I94" s="831">
        <v>172.5</v>
      </c>
      <c r="J94" s="831">
        <v>1</v>
      </c>
      <c r="K94" s="832">
        <v>172.5</v>
      </c>
    </row>
    <row r="95" spans="1:11" ht="14.45" customHeight="1" x14ac:dyDescent="0.2">
      <c r="A95" s="813" t="s">
        <v>595</v>
      </c>
      <c r="B95" s="814" t="s">
        <v>596</v>
      </c>
      <c r="C95" s="817" t="s">
        <v>609</v>
      </c>
      <c r="D95" s="845" t="s">
        <v>610</v>
      </c>
      <c r="E95" s="817" t="s">
        <v>4216</v>
      </c>
      <c r="F95" s="845" t="s">
        <v>4217</v>
      </c>
      <c r="G95" s="817" t="s">
        <v>4304</v>
      </c>
      <c r="H95" s="817" t="s">
        <v>4305</v>
      </c>
      <c r="I95" s="831">
        <v>125.34999847412109</v>
      </c>
      <c r="J95" s="831">
        <v>10</v>
      </c>
      <c r="K95" s="832">
        <v>1253.5</v>
      </c>
    </row>
    <row r="96" spans="1:11" ht="14.45" customHeight="1" x14ac:dyDescent="0.2">
      <c r="A96" s="813" t="s">
        <v>595</v>
      </c>
      <c r="B96" s="814" t="s">
        <v>596</v>
      </c>
      <c r="C96" s="817" t="s">
        <v>609</v>
      </c>
      <c r="D96" s="845" t="s">
        <v>610</v>
      </c>
      <c r="E96" s="817" t="s">
        <v>4216</v>
      </c>
      <c r="F96" s="845" t="s">
        <v>4217</v>
      </c>
      <c r="G96" s="817" t="s">
        <v>4306</v>
      </c>
      <c r="H96" s="817" t="s">
        <v>4307</v>
      </c>
      <c r="I96" s="831">
        <v>6.7750000953674316</v>
      </c>
      <c r="J96" s="831">
        <v>1200</v>
      </c>
      <c r="K96" s="832">
        <v>8127.5</v>
      </c>
    </row>
    <row r="97" spans="1:11" ht="14.45" customHeight="1" x14ac:dyDescent="0.2">
      <c r="A97" s="813" t="s">
        <v>595</v>
      </c>
      <c r="B97" s="814" t="s">
        <v>596</v>
      </c>
      <c r="C97" s="817" t="s">
        <v>609</v>
      </c>
      <c r="D97" s="845" t="s">
        <v>610</v>
      </c>
      <c r="E97" s="817" t="s">
        <v>4216</v>
      </c>
      <c r="F97" s="845" t="s">
        <v>4217</v>
      </c>
      <c r="G97" s="817" t="s">
        <v>4308</v>
      </c>
      <c r="H97" s="817" t="s">
        <v>4309</v>
      </c>
      <c r="I97" s="831">
        <v>138.01499938964844</v>
      </c>
      <c r="J97" s="831">
        <v>8</v>
      </c>
      <c r="K97" s="832">
        <v>1104.1299743652344</v>
      </c>
    </row>
    <row r="98" spans="1:11" ht="14.45" customHeight="1" x14ac:dyDescent="0.2">
      <c r="A98" s="813" t="s">
        <v>595</v>
      </c>
      <c r="B98" s="814" t="s">
        <v>596</v>
      </c>
      <c r="C98" s="817" t="s">
        <v>609</v>
      </c>
      <c r="D98" s="845" t="s">
        <v>610</v>
      </c>
      <c r="E98" s="817" t="s">
        <v>4216</v>
      </c>
      <c r="F98" s="845" t="s">
        <v>4217</v>
      </c>
      <c r="G98" s="817" t="s">
        <v>4310</v>
      </c>
      <c r="H98" s="817" t="s">
        <v>4311</v>
      </c>
      <c r="I98" s="831">
        <v>13.310000419616699</v>
      </c>
      <c r="J98" s="831">
        <v>5</v>
      </c>
      <c r="K98" s="832">
        <v>66.550003051757813</v>
      </c>
    </row>
    <row r="99" spans="1:11" ht="14.45" customHeight="1" x14ac:dyDescent="0.2">
      <c r="A99" s="813" t="s">
        <v>595</v>
      </c>
      <c r="B99" s="814" t="s">
        <v>596</v>
      </c>
      <c r="C99" s="817" t="s">
        <v>609</v>
      </c>
      <c r="D99" s="845" t="s">
        <v>610</v>
      </c>
      <c r="E99" s="817" t="s">
        <v>4216</v>
      </c>
      <c r="F99" s="845" t="s">
        <v>4217</v>
      </c>
      <c r="G99" s="817" t="s">
        <v>4312</v>
      </c>
      <c r="H99" s="817" t="s">
        <v>4313</v>
      </c>
      <c r="I99" s="831">
        <v>13.310000419616699</v>
      </c>
      <c r="J99" s="831">
        <v>5</v>
      </c>
      <c r="K99" s="832">
        <v>66.550003051757813</v>
      </c>
    </row>
    <row r="100" spans="1:11" ht="14.45" customHeight="1" x14ac:dyDescent="0.2">
      <c r="A100" s="813" t="s">
        <v>595</v>
      </c>
      <c r="B100" s="814" t="s">
        <v>596</v>
      </c>
      <c r="C100" s="817" t="s">
        <v>609</v>
      </c>
      <c r="D100" s="845" t="s">
        <v>610</v>
      </c>
      <c r="E100" s="817" t="s">
        <v>4216</v>
      </c>
      <c r="F100" s="845" t="s">
        <v>4217</v>
      </c>
      <c r="G100" s="817" t="s">
        <v>4314</v>
      </c>
      <c r="H100" s="817" t="s">
        <v>4315</v>
      </c>
      <c r="I100" s="831">
        <v>13.310000419616699</v>
      </c>
      <c r="J100" s="831">
        <v>5</v>
      </c>
      <c r="K100" s="832">
        <v>66.550003051757813</v>
      </c>
    </row>
    <row r="101" spans="1:11" ht="14.45" customHeight="1" x14ac:dyDescent="0.2">
      <c r="A101" s="813" t="s">
        <v>595</v>
      </c>
      <c r="B101" s="814" t="s">
        <v>596</v>
      </c>
      <c r="C101" s="817" t="s">
        <v>609</v>
      </c>
      <c r="D101" s="845" t="s">
        <v>610</v>
      </c>
      <c r="E101" s="817" t="s">
        <v>4216</v>
      </c>
      <c r="F101" s="845" t="s">
        <v>4217</v>
      </c>
      <c r="G101" s="817" t="s">
        <v>4316</v>
      </c>
      <c r="H101" s="817" t="s">
        <v>4317</v>
      </c>
      <c r="I101" s="831">
        <v>9.6800003051757813</v>
      </c>
      <c r="J101" s="831">
        <v>20</v>
      </c>
      <c r="K101" s="832">
        <v>193.60000610351563</v>
      </c>
    </row>
    <row r="102" spans="1:11" ht="14.45" customHeight="1" x14ac:dyDescent="0.2">
      <c r="A102" s="813" t="s">
        <v>595</v>
      </c>
      <c r="B102" s="814" t="s">
        <v>596</v>
      </c>
      <c r="C102" s="817" t="s">
        <v>609</v>
      </c>
      <c r="D102" s="845" t="s">
        <v>610</v>
      </c>
      <c r="E102" s="817" t="s">
        <v>4216</v>
      </c>
      <c r="F102" s="845" t="s">
        <v>4217</v>
      </c>
      <c r="G102" s="817" t="s">
        <v>4318</v>
      </c>
      <c r="H102" s="817" t="s">
        <v>4319</v>
      </c>
      <c r="I102" s="831">
        <v>0.80000001192092896</v>
      </c>
      <c r="J102" s="831">
        <v>700</v>
      </c>
      <c r="K102" s="832">
        <v>560</v>
      </c>
    </row>
    <row r="103" spans="1:11" ht="14.45" customHeight="1" x14ac:dyDescent="0.2">
      <c r="A103" s="813" t="s">
        <v>595</v>
      </c>
      <c r="B103" s="814" t="s">
        <v>596</v>
      </c>
      <c r="C103" s="817" t="s">
        <v>609</v>
      </c>
      <c r="D103" s="845" t="s">
        <v>610</v>
      </c>
      <c r="E103" s="817" t="s">
        <v>4216</v>
      </c>
      <c r="F103" s="845" t="s">
        <v>4217</v>
      </c>
      <c r="G103" s="817" t="s">
        <v>4320</v>
      </c>
      <c r="H103" s="817" t="s">
        <v>4321</v>
      </c>
      <c r="I103" s="831">
        <v>0.8216666579246521</v>
      </c>
      <c r="J103" s="831">
        <v>2700</v>
      </c>
      <c r="K103" s="832">
        <v>2219</v>
      </c>
    </row>
    <row r="104" spans="1:11" ht="14.45" customHeight="1" x14ac:dyDescent="0.2">
      <c r="A104" s="813" t="s">
        <v>595</v>
      </c>
      <c r="B104" s="814" t="s">
        <v>596</v>
      </c>
      <c r="C104" s="817" t="s">
        <v>609</v>
      </c>
      <c r="D104" s="845" t="s">
        <v>610</v>
      </c>
      <c r="E104" s="817" t="s">
        <v>4216</v>
      </c>
      <c r="F104" s="845" t="s">
        <v>4217</v>
      </c>
      <c r="G104" s="817" t="s">
        <v>4320</v>
      </c>
      <c r="H104" s="817" t="s">
        <v>4322</v>
      </c>
      <c r="I104" s="831">
        <v>0.81999999284744263</v>
      </c>
      <c r="J104" s="831">
        <v>500</v>
      </c>
      <c r="K104" s="832">
        <v>410</v>
      </c>
    </row>
    <row r="105" spans="1:11" ht="14.45" customHeight="1" x14ac:dyDescent="0.2">
      <c r="A105" s="813" t="s">
        <v>595</v>
      </c>
      <c r="B105" s="814" t="s">
        <v>596</v>
      </c>
      <c r="C105" s="817" t="s">
        <v>609</v>
      </c>
      <c r="D105" s="845" t="s">
        <v>610</v>
      </c>
      <c r="E105" s="817" t="s">
        <v>4216</v>
      </c>
      <c r="F105" s="845" t="s">
        <v>4217</v>
      </c>
      <c r="G105" s="817" t="s">
        <v>4323</v>
      </c>
      <c r="H105" s="817" t="s">
        <v>4324</v>
      </c>
      <c r="I105" s="831">
        <v>0.434285717351096</v>
      </c>
      <c r="J105" s="831">
        <v>1600</v>
      </c>
      <c r="K105" s="832">
        <v>692</v>
      </c>
    </row>
    <row r="106" spans="1:11" ht="14.45" customHeight="1" x14ac:dyDescent="0.2">
      <c r="A106" s="813" t="s">
        <v>595</v>
      </c>
      <c r="B106" s="814" t="s">
        <v>596</v>
      </c>
      <c r="C106" s="817" t="s">
        <v>609</v>
      </c>
      <c r="D106" s="845" t="s">
        <v>610</v>
      </c>
      <c r="E106" s="817" t="s">
        <v>4216</v>
      </c>
      <c r="F106" s="845" t="s">
        <v>4217</v>
      </c>
      <c r="G106" s="817" t="s">
        <v>4323</v>
      </c>
      <c r="H106" s="817" t="s">
        <v>4325</v>
      </c>
      <c r="I106" s="831">
        <v>0.43999999761581421</v>
      </c>
      <c r="J106" s="831">
        <v>200</v>
      </c>
      <c r="K106" s="832">
        <v>88</v>
      </c>
    </row>
    <row r="107" spans="1:11" ht="14.45" customHeight="1" x14ac:dyDescent="0.2">
      <c r="A107" s="813" t="s">
        <v>595</v>
      </c>
      <c r="B107" s="814" t="s">
        <v>596</v>
      </c>
      <c r="C107" s="817" t="s">
        <v>609</v>
      </c>
      <c r="D107" s="845" t="s">
        <v>610</v>
      </c>
      <c r="E107" s="817" t="s">
        <v>4216</v>
      </c>
      <c r="F107" s="845" t="s">
        <v>4217</v>
      </c>
      <c r="G107" s="817" t="s">
        <v>4326</v>
      </c>
      <c r="H107" s="817" t="s">
        <v>4327</v>
      </c>
      <c r="I107" s="831">
        <v>1.1499999761581421</v>
      </c>
      <c r="J107" s="831">
        <v>960</v>
      </c>
      <c r="K107" s="832">
        <v>1104</v>
      </c>
    </row>
    <row r="108" spans="1:11" ht="14.45" customHeight="1" x14ac:dyDescent="0.2">
      <c r="A108" s="813" t="s">
        <v>595</v>
      </c>
      <c r="B108" s="814" t="s">
        <v>596</v>
      </c>
      <c r="C108" s="817" t="s">
        <v>609</v>
      </c>
      <c r="D108" s="845" t="s">
        <v>610</v>
      </c>
      <c r="E108" s="817" t="s">
        <v>4216</v>
      </c>
      <c r="F108" s="845" t="s">
        <v>4217</v>
      </c>
      <c r="G108" s="817" t="s">
        <v>4328</v>
      </c>
      <c r="H108" s="817" t="s">
        <v>4329</v>
      </c>
      <c r="I108" s="831">
        <v>1.137499988079071</v>
      </c>
      <c r="J108" s="831">
        <v>3760</v>
      </c>
      <c r="K108" s="832">
        <v>4274.3999938964844</v>
      </c>
    </row>
    <row r="109" spans="1:11" ht="14.45" customHeight="1" x14ac:dyDescent="0.2">
      <c r="A109" s="813" t="s">
        <v>595</v>
      </c>
      <c r="B109" s="814" t="s">
        <v>596</v>
      </c>
      <c r="C109" s="817" t="s">
        <v>609</v>
      </c>
      <c r="D109" s="845" t="s">
        <v>610</v>
      </c>
      <c r="E109" s="817" t="s">
        <v>4216</v>
      </c>
      <c r="F109" s="845" t="s">
        <v>4217</v>
      </c>
      <c r="G109" s="817" t="s">
        <v>4330</v>
      </c>
      <c r="H109" s="817" t="s">
        <v>4331</v>
      </c>
      <c r="I109" s="831">
        <v>0.56999999284744263</v>
      </c>
      <c r="J109" s="831">
        <v>1000</v>
      </c>
      <c r="K109" s="832">
        <v>570</v>
      </c>
    </row>
    <row r="110" spans="1:11" ht="14.45" customHeight="1" x14ac:dyDescent="0.2">
      <c r="A110" s="813" t="s">
        <v>595</v>
      </c>
      <c r="B110" s="814" t="s">
        <v>596</v>
      </c>
      <c r="C110" s="817" t="s">
        <v>609</v>
      </c>
      <c r="D110" s="845" t="s">
        <v>610</v>
      </c>
      <c r="E110" s="817" t="s">
        <v>4216</v>
      </c>
      <c r="F110" s="845" t="s">
        <v>4217</v>
      </c>
      <c r="G110" s="817" t="s">
        <v>4332</v>
      </c>
      <c r="H110" s="817" t="s">
        <v>4333</v>
      </c>
      <c r="I110" s="831">
        <v>0.57999998331069946</v>
      </c>
      <c r="J110" s="831">
        <v>2300</v>
      </c>
      <c r="K110" s="832">
        <v>1334</v>
      </c>
    </row>
    <row r="111" spans="1:11" ht="14.45" customHeight="1" x14ac:dyDescent="0.2">
      <c r="A111" s="813" t="s">
        <v>595</v>
      </c>
      <c r="B111" s="814" t="s">
        <v>596</v>
      </c>
      <c r="C111" s="817" t="s">
        <v>609</v>
      </c>
      <c r="D111" s="845" t="s">
        <v>610</v>
      </c>
      <c r="E111" s="817" t="s">
        <v>4216</v>
      </c>
      <c r="F111" s="845" t="s">
        <v>4217</v>
      </c>
      <c r="G111" s="817" t="s">
        <v>4334</v>
      </c>
      <c r="H111" s="817" t="s">
        <v>4335</v>
      </c>
      <c r="I111" s="831">
        <v>1.9000000357627869</v>
      </c>
      <c r="J111" s="831">
        <v>600</v>
      </c>
      <c r="K111" s="832">
        <v>1012</v>
      </c>
    </row>
    <row r="112" spans="1:11" ht="14.45" customHeight="1" x14ac:dyDescent="0.2">
      <c r="A112" s="813" t="s">
        <v>595</v>
      </c>
      <c r="B112" s="814" t="s">
        <v>596</v>
      </c>
      <c r="C112" s="817" t="s">
        <v>609</v>
      </c>
      <c r="D112" s="845" t="s">
        <v>610</v>
      </c>
      <c r="E112" s="817" t="s">
        <v>4216</v>
      </c>
      <c r="F112" s="845" t="s">
        <v>4217</v>
      </c>
      <c r="G112" s="817" t="s">
        <v>4336</v>
      </c>
      <c r="H112" s="817" t="s">
        <v>4337</v>
      </c>
      <c r="I112" s="831">
        <v>5.570000171661377</v>
      </c>
      <c r="J112" s="831">
        <v>200</v>
      </c>
      <c r="K112" s="832">
        <v>1114</v>
      </c>
    </row>
    <row r="113" spans="1:11" ht="14.45" customHeight="1" x14ac:dyDescent="0.2">
      <c r="A113" s="813" t="s">
        <v>595</v>
      </c>
      <c r="B113" s="814" t="s">
        <v>596</v>
      </c>
      <c r="C113" s="817" t="s">
        <v>609</v>
      </c>
      <c r="D113" s="845" t="s">
        <v>610</v>
      </c>
      <c r="E113" s="817" t="s">
        <v>4216</v>
      </c>
      <c r="F113" s="845" t="s">
        <v>4217</v>
      </c>
      <c r="G113" s="817" t="s">
        <v>4338</v>
      </c>
      <c r="H113" s="817" t="s">
        <v>4339</v>
      </c>
      <c r="I113" s="831">
        <v>6.9466665585835772</v>
      </c>
      <c r="J113" s="831">
        <v>11520</v>
      </c>
      <c r="K113" s="832">
        <v>80020.798828125</v>
      </c>
    </row>
    <row r="114" spans="1:11" ht="14.45" customHeight="1" x14ac:dyDescent="0.2">
      <c r="A114" s="813" t="s">
        <v>595</v>
      </c>
      <c r="B114" s="814" t="s">
        <v>596</v>
      </c>
      <c r="C114" s="817" t="s">
        <v>609</v>
      </c>
      <c r="D114" s="845" t="s">
        <v>610</v>
      </c>
      <c r="E114" s="817" t="s">
        <v>4216</v>
      </c>
      <c r="F114" s="845" t="s">
        <v>4217</v>
      </c>
      <c r="G114" s="817" t="s">
        <v>4340</v>
      </c>
      <c r="H114" s="817" t="s">
        <v>4341</v>
      </c>
      <c r="I114" s="831">
        <v>1.5514285223824638</v>
      </c>
      <c r="J114" s="831">
        <v>800</v>
      </c>
      <c r="K114" s="832">
        <v>1241</v>
      </c>
    </row>
    <row r="115" spans="1:11" ht="14.45" customHeight="1" x14ac:dyDescent="0.2">
      <c r="A115" s="813" t="s">
        <v>595</v>
      </c>
      <c r="B115" s="814" t="s">
        <v>596</v>
      </c>
      <c r="C115" s="817" t="s">
        <v>609</v>
      </c>
      <c r="D115" s="845" t="s">
        <v>610</v>
      </c>
      <c r="E115" s="817" t="s">
        <v>4216</v>
      </c>
      <c r="F115" s="845" t="s">
        <v>4217</v>
      </c>
      <c r="G115" s="817" t="s">
        <v>4342</v>
      </c>
      <c r="H115" s="817" t="s">
        <v>4343</v>
      </c>
      <c r="I115" s="831">
        <v>6.2300000190734863</v>
      </c>
      <c r="J115" s="831">
        <v>150</v>
      </c>
      <c r="K115" s="832">
        <v>934.5</v>
      </c>
    </row>
    <row r="116" spans="1:11" ht="14.45" customHeight="1" x14ac:dyDescent="0.2">
      <c r="A116" s="813" t="s">
        <v>595</v>
      </c>
      <c r="B116" s="814" t="s">
        <v>596</v>
      </c>
      <c r="C116" s="817" t="s">
        <v>609</v>
      </c>
      <c r="D116" s="845" t="s">
        <v>610</v>
      </c>
      <c r="E116" s="817" t="s">
        <v>4216</v>
      </c>
      <c r="F116" s="845" t="s">
        <v>4217</v>
      </c>
      <c r="G116" s="817" t="s">
        <v>4240</v>
      </c>
      <c r="H116" s="817" t="s">
        <v>4344</v>
      </c>
      <c r="I116" s="831">
        <v>11.143333435058594</v>
      </c>
      <c r="J116" s="831">
        <v>150</v>
      </c>
      <c r="K116" s="832">
        <v>1671.5</v>
      </c>
    </row>
    <row r="117" spans="1:11" ht="14.45" customHeight="1" x14ac:dyDescent="0.2">
      <c r="A117" s="813" t="s">
        <v>595</v>
      </c>
      <c r="B117" s="814" t="s">
        <v>596</v>
      </c>
      <c r="C117" s="817" t="s">
        <v>609</v>
      </c>
      <c r="D117" s="845" t="s">
        <v>610</v>
      </c>
      <c r="E117" s="817" t="s">
        <v>4216</v>
      </c>
      <c r="F117" s="845" t="s">
        <v>4217</v>
      </c>
      <c r="G117" s="817" t="s">
        <v>4345</v>
      </c>
      <c r="H117" s="817" t="s">
        <v>4346</v>
      </c>
      <c r="I117" s="831">
        <v>1.2100000381469727</v>
      </c>
      <c r="J117" s="831">
        <v>750</v>
      </c>
      <c r="K117" s="832">
        <v>907.5</v>
      </c>
    </row>
    <row r="118" spans="1:11" ht="14.45" customHeight="1" x14ac:dyDescent="0.2">
      <c r="A118" s="813" t="s">
        <v>595</v>
      </c>
      <c r="B118" s="814" t="s">
        <v>596</v>
      </c>
      <c r="C118" s="817" t="s">
        <v>609</v>
      </c>
      <c r="D118" s="845" t="s">
        <v>610</v>
      </c>
      <c r="E118" s="817" t="s">
        <v>4216</v>
      </c>
      <c r="F118" s="845" t="s">
        <v>4217</v>
      </c>
      <c r="G118" s="817" t="s">
        <v>4347</v>
      </c>
      <c r="H118" s="817" t="s">
        <v>4348</v>
      </c>
      <c r="I118" s="831">
        <v>5.809999942779541</v>
      </c>
      <c r="J118" s="831">
        <v>500</v>
      </c>
      <c r="K118" s="832">
        <v>2905</v>
      </c>
    </row>
    <row r="119" spans="1:11" ht="14.45" customHeight="1" x14ac:dyDescent="0.2">
      <c r="A119" s="813" t="s">
        <v>595</v>
      </c>
      <c r="B119" s="814" t="s">
        <v>596</v>
      </c>
      <c r="C119" s="817" t="s">
        <v>609</v>
      </c>
      <c r="D119" s="845" t="s">
        <v>610</v>
      </c>
      <c r="E119" s="817" t="s">
        <v>4216</v>
      </c>
      <c r="F119" s="845" t="s">
        <v>4217</v>
      </c>
      <c r="G119" s="817" t="s">
        <v>4349</v>
      </c>
      <c r="H119" s="817" t="s">
        <v>4350</v>
      </c>
      <c r="I119" s="831">
        <v>3.1383334398269653</v>
      </c>
      <c r="J119" s="831">
        <v>400</v>
      </c>
      <c r="K119" s="832">
        <v>1255.5</v>
      </c>
    </row>
    <row r="120" spans="1:11" ht="14.45" customHeight="1" x14ac:dyDescent="0.2">
      <c r="A120" s="813" t="s">
        <v>595</v>
      </c>
      <c r="B120" s="814" t="s">
        <v>596</v>
      </c>
      <c r="C120" s="817" t="s">
        <v>609</v>
      </c>
      <c r="D120" s="845" t="s">
        <v>610</v>
      </c>
      <c r="E120" s="817" t="s">
        <v>4216</v>
      </c>
      <c r="F120" s="845" t="s">
        <v>4217</v>
      </c>
      <c r="G120" s="817" t="s">
        <v>4349</v>
      </c>
      <c r="H120" s="817" t="s">
        <v>4351</v>
      </c>
      <c r="I120" s="831">
        <v>3.1400001049041748</v>
      </c>
      <c r="J120" s="831">
        <v>50</v>
      </c>
      <c r="K120" s="832">
        <v>157</v>
      </c>
    </row>
    <row r="121" spans="1:11" ht="14.45" customHeight="1" x14ac:dyDescent="0.2">
      <c r="A121" s="813" t="s">
        <v>595</v>
      </c>
      <c r="B121" s="814" t="s">
        <v>596</v>
      </c>
      <c r="C121" s="817" t="s">
        <v>609</v>
      </c>
      <c r="D121" s="845" t="s">
        <v>610</v>
      </c>
      <c r="E121" s="817" t="s">
        <v>4216</v>
      </c>
      <c r="F121" s="845" t="s">
        <v>4217</v>
      </c>
      <c r="G121" s="817" t="s">
        <v>4352</v>
      </c>
      <c r="H121" s="817" t="s">
        <v>4353</v>
      </c>
      <c r="I121" s="831">
        <v>0.47111110885938007</v>
      </c>
      <c r="J121" s="831">
        <v>1400</v>
      </c>
      <c r="K121" s="832">
        <v>659</v>
      </c>
    </row>
    <row r="122" spans="1:11" ht="14.45" customHeight="1" x14ac:dyDescent="0.2">
      <c r="A122" s="813" t="s">
        <v>595</v>
      </c>
      <c r="B122" s="814" t="s">
        <v>596</v>
      </c>
      <c r="C122" s="817" t="s">
        <v>609</v>
      </c>
      <c r="D122" s="845" t="s">
        <v>610</v>
      </c>
      <c r="E122" s="817" t="s">
        <v>4216</v>
      </c>
      <c r="F122" s="845" t="s">
        <v>4217</v>
      </c>
      <c r="G122" s="817" t="s">
        <v>4354</v>
      </c>
      <c r="H122" s="817" t="s">
        <v>4355</v>
      </c>
      <c r="I122" s="831">
        <v>0.55000001192092896</v>
      </c>
      <c r="J122" s="831">
        <v>150</v>
      </c>
      <c r="K122" s="832">
        <v>82.5</v>
      </c>
    </row>
    <row r="123" spans="1:11" ht="14.45" customHeight="1" x14ac:dyDescent="0.2">
      <c r="A123" s="813" t="s">
        <v>595</v>
      </c>
      <c r="B123" s="814" t="s">
        <v>596</v>
      </c>
      <c r="C123" s="817" t="s">
        <v>609</v>
      </c>
      <c r="D123" s="845" t="s">
        <v>610</v>
      </c>
      <c r="E123" s="817" t="s">
        <v>4216</v>
      </c>
      <c r="F123" s="845" t="s">
        <v>4217</v>
      </c>
      <c r="G123" s="817" t="s">
        <v>4356</v>
      </c>
      <c r="H123" s="817" t="s">
        <v>4357</v>
      </c>
      <c r="I123" s="831">
        <v>23.713999176025389</v>
      </c>
      <c r="J123" s="831">
        <v>350</v>
      </c>
      <c r="K123" s="832">
        <v>8300</v>
      </c>
    </row>
    <row r="124" spans="1:11" ht="14.45" customHeight="1" x14ac:dyDescent="0.2">
      <c r="A124" s="813" t="s">
        <v>595</v>
      </c>
      <c r="B124" s="814" t="s">
        <v>596</v>
      </c>
      <c r="C124" s="817" t="s">
        <v>609</v>
      </c>
      <c r="D124" s="845" t="s">
        <v>610</v>
      </c>
      <c r="E124" s="817" t="s">
        <v>4216</v>
      </c>
      <c r="F124" s="845" t="s">
        <v>4217</v>
      </c>
      <c r="G124" s="817" t="s">
        <v>4356</v>
      </c>
      <c r="H124" s="817" t="s">
        <v>4358</v>
      </c>
      <c r="I124" s="831">
        <v>23.713332494099934</v>
      </c>
      <c r="J124" s="831">
        <v>150</v>
      </c>
      <c r="K124" s="832">
        <v>3557</v>
      </c>
    </row>
    <row r="125" spans="1:11" ht="14.45" customHeight="1" x14ac:dyDescent="0.2">
      <c r="A125" s="813" t="s">
        <v>595</v>
      </c>
      <c r="B125" s="814" t="s">
        <v>596</v>
      </c>
      <c r="C125" s="817" t="s">
        <v>609</v>
      </c>
      <c r="D125" s="845" t="s">
        <v>610</v>
      </c>
      <c r="E125" s="817" t="s">
        <v>4216</v>
      </c>
      <c r="F125" s="845" t="s">
        <v>4217</v>
      </c>
      <c r="G125" s="817" t="s">
        <v>4359</v>
      </c>
      <c r="H125" s="817" t="s">
        <v>4360</v>
      </c>
      <c r="I125" s="831">
        <v>2.7000000476837158</v>
      </c>
      <c r="J125" s="831">
        <v>50</v>
      </c>
      <c r="K125" s="832">
        <v>135</v>
      </c>
    </row>
    <row r="126" spans="1:11" ht="14.45" customHeight="1" x14ac:dyDescent="0.2">
      <c r="A126" s="813" t="s">
        <v>595</v>
      </c>
      <c r="B126" s="814" t="s">
        <v>596</v>
      </c>
      <c r="C126" s="817" t="s">
        <v>609</v>
      </c>
      <c r="D126" s="845" t="s">
        <v>610</v>
      </c>
      <c r="E126" s="817" t="s">
        <v>4216</v>
      </c>
      <c r="F126" s="845" t="s">
        <v>4217</v>
      </c>
      <c r="G126" s="817" t="s">
        <v>4361</v>
      </c>
      <c r="H126" s="817" t="s">
        <v>4362</v>
      </c>
      <c r="I126" s="831">
        <v>1.9199999570846558</v>
      </c>
      <c r="J126" s="831">
        <v>50</v>
      </c>
      <c r="K126" s="832">
        <v>96</v>
      </c>
    </row>
    <row r="127" spans="1:11" ht="14.45" customHeight="1" x14ac:dyDescent="0.2">
      <c r="A127" s="813" t="s">
        <v>595</v>
      </c>
      <c r="B127" s="814" t="s">
        <v>596</v>
      </c>
      <c r="C127" s="817" t="s">
        <v>609</v>
      </c>
      <c r="D127" s="845" t="s">
        <v>610</v>
      </c>
      <c r="E127" s="817" t="s">
        <v>4216</v>
      </c>
      <c r="F127" s="845" t="s">
        <v>4217</v>
      </c>
      <c r="G127" s="817" t="s">
        <v>4363</v>
      </c>
      <c r="H127" s="817" t="s">
        <v>4364</v>
      </c>
      <c r="I127" s="831">
        <v>3.0699999332427979</v>
      </c>
      <c r="J127" s="831">
        <v>1550</v>
      </c>
      <c r="K127" s="832">
        <v>4758.5</v>
      </c>
    </row>
    <row r="128" spans="1:11" ht="14.45" customHeight="1" x14ac:dyDescent="0.2">
      <c r="A128" s="813" t="s">
        <v>595</v>
      </c>
      <c r="B128" s="814" t="s">
        <v>596</v>
      </c>
      <c r="C128" s="817" t="s">
        <v>609</v>
      </c>
      <c r="D128" s="845" t="s">
        <v>610</v>
      </c>
      <c r="E128" s="817" t="s">
        <v>4216</v>
      </c>
      <c r="F128" s="845" t="s">
        <v>4217</v>
      </c>
      <c r="G128" s="817" t="s">
        <v>4365</v>
      </c>
      <c r="H128" s="817" t="s">
        <v>4366</v>
      </c>
      <c r="I128" s="831">
        <v>2.1400001049041748</v>
      </c>
      <c r="J128" s="831">
        <v>150</v>
      </c>
      <c r="K128" s="832">
        <v>321</v>
      </c>
    </row>
    <row r="129" spans="1:11" ht="14.45" customHeight="1" x14ac:dyDescent="0.2">
      <c r="A129" s="813" t="s">
        <v>595</v>
      </c>
      <c r="B129" s="814" t="s">
        <v>596</v>
      </c>
      <c r="C129" s="817" t="s">
        <v>609</v>
      </c>
      <c r="D129" s="845" t="s">
        <v>610</v>
      </c>
      <c r="E129" s="817" t="s">
        <v>4216</v>
      </c>
      <c r="F129" s="845" t="s">
        <v>4217</v>
      </c>
      <c r="G129" s="817" t="s">
        <v>4367</v>
      </c>
      <c r="H129" s="817" t="s">
        <v>4368</v>
      </c>
      <c r="I129" s="831">
        <v>2.10600004196167</v>
      </c>
      <c r="J129" s="831">
        <v>1750</v>
      </c>
      <c r="K129" s="832">
        <v>3691.5</v>
      </c>
    </row>
    <row r="130" spans="1:11" ht="14.45" customHeight="1" x14ac:dyDescent="0.2">
      <c r="A130" s="813" t="s">
        <v>595</v>
      </c>
      <c r="B130" s="814" t="s">
        <v>596</v>
      </c>
      <c r="C130" s="817" t="s">
        <v>609</v>
      </c>
      <c r="D130" s="845" t="s">
        <v>610</v>
      </c>
      <c r="E130" s="817" t="s">
        <v>4216</v>
      </c>
      <c r="F130" s="845" t="s">
        <v>4217</v>
      </c>
      <c r="G130" s="817" t="s">
        <v>4369</v>
      </c>
      <c r="H130" s="817" t="s">
        <v>4370</v>
      </c>
      <c r="I130" s="831">
        <v>2.0433332920074463</v>
      </c>
      <c r="J130" s="831">
        <v>500</v>
      </c>
      <c r="K130" s="832">
        <v>1022</v>
      </c>
    </row>
    <row r="131" spans="1:11" ht="14.45" customHeight="1" x14ac:dyDescent="0.2">
      <c r="A131" s="813" t="s">
        <v>595</v>
      </c>
      <c r="B131" s="814" t="s">
        <v>596</v>
      </c>
      <c r="C131" s="817" t="s">
        <v>609</v>
      </c>
      <c r="D131" s="845" t="s">
        <v>610</v>
      </c>
      <c r="E131" s="817" t="s">
        <v>4216</v>
      </c>
      <c r="F131" s="845" t="s">
        <v>4217</v>
      </c>
      <c r="G131" s="817" t="s">
        <v>4371</v>
      </c>
      <c r="H131" s="817" t="s">
        <v>4372</v>
      </c>
      <c r="I131" s="831">
        <v>2.3900001049041748</v>
      </c>
      <c r="J131" s="831">
        <v>100</v>
      </c>
      <c r="K131" s="832">
        <v>239</v>
      </c>
    </row>
    <row r="132" spans="1:11" ht="14.45" customHeight="1" x14ac:dyDescent="0.2">
      <c r="A132" s="813" t="s">
        <v>595</v>
      </c>
      <c r="B132" s="814" t="s">
        <v>596</v>
      </c>
      <c r="C132" s="817" t="s">
        <v>609</v>
      </c>
      <c r="D132" s="845" t="s">
        <v>610</v>
      </c>
      <c r="E132" s="817" t="s">
        <v>4216</v>
      </c>
      <c r="F132" s="845" t="s">
        <v>4217</v>
      </c>
      <c r="G132" s="817" t="s">
        <v>4373</v>
      </c>
      <c r="H132" s="817" t="s">
        <v>4374</v>
      </c>
      <c r="I132" s="831">
        <v>2.4342858110155379</v>
      </c>
      <c r="J132" s="831">
        <v>450</v>
      </c>
      <c r="K132" s="832">
        <v>1079</v>
      </c>
    </row>
    <row r="133" spans="1:11" ht="14.45" customHeight="1" x14ac:dyDescent="0.2">
      <c r="A133" s="813" t="s">
        <v>595</v>
      </c>
      <c r="B133" s="814" t="s">
        <v>596</v>
      </c>
      <c r="C133" s="817" t="s">
        <v>609</v>
      </c>
      <c r="D133" s="845" t="s">
        <v>610</v>
      </c>
      <c r="E133" s="817" t="s">
        <v>4216</v>
      </c>
      <c r="F133" s="845" t="s">
        <v>4217</v>
      </c>
      <c r="G133" s="817" t="s">
        <v>4375</v>
      </c>
      <c r="H133" s="817" t="s">
        <v>4376</v>
      </c>
      <c r="I133" s="831">
        <v>2.5883333285649619</v>
      </c>
      <c r="J133" s="831">
        <v>1550</v>
      </c>
      <c r="K133" s="832">
        <v>4001.5</v>
      </c>
    </row>
    <row r="134" spans="1:11" ht="14.45" customHeight="1" x14ac:dyDescent="0.2">
      <c r="A134" s="813" t="s">
        <v>595</v>
      </c>
      <c r="B134" s="814" t="s">
        <v>596</v>
      </c>
      <c r="C134" s="817" t="s">
        <v>609</v>
      </c>
      <c r="D134" s="845" t="s">
        <v>610</v>
      </c>
      <c r="E134" s="817" t="s">
        <v>4216</v>
      </c>
      <c r="F134" s="845" t="s">
        <v>4217</v>
      </c>
      <c r="G134" s="817" t="s">
        <v>4377</v>
      </c>
      <c r="H134" s="817" t="s">
        <v>4378</v>
      </c>
      <c r="I134" s="831">
        <v>23.626666386922199</v>
      </c>
      <c r="J134" s="831">
        <v>65</v>
      </c>
      <c r="K134" s="832">
        <v>1535.6500015258789</v>
      </c>
    </row>
    <row r="135" spans="1:11" ht="14.45" customHeight="1" x14ac:dyDescent="0.2">
      <c r="A135" s="813" t="s">
        <v>595</v>
      </c>
      <c r="B135" s="814" t="s">
        <v>596</v>
      </c>
      <c r="C135" s="817" t="s">
        <v>609</v>
      </c>
      <c r="D135" s="845" t="s">
        <v>610</v>
      </c>
      <c r="E135" s="817" t="s">
        <v>4216</v>
      </c>
      <c r="F135" s="845" t="s">
        <v>4217</v>
      </c>
      <c r="G135" s="817" t="s">
        <v>4379</v>
      </c>
      <c r="H135" s="817" t="s">
        <v>4380</v>
      </c>
      <c r="I135" s="831">
        <v>23.712499141693115</v>
      </c>
      <c r="J135" s="831">
        <v>74</v>
      </c>
      <c r="K135" s="832">
        <v>1754.589973449707</v>
      </c>
    </row>
    <row r="136" spans="1:11" ht="14.45" customHeight="1" x14ac:dyDescent="0.2">
      <c r="A136" s="813" t="s">
        <v>595</v>
      </c>
      <c r="B136" s="814" t="s">
        <v>596</v>
      </c>
      <c r="C136" s="817" t="s">
        <v>609</v>
      </c>
      <c r="D136" s="845" t="s">
        <v>610</v>
      </c>
      <c r="E136" s="817" t="s">
        <v>4216</v>
      </c>
      <c r="F136" s="845" t="s">
        <v>4217</v>
      </c>
      <c r="G136" s="817" t="s">
        <v>4381</v>
      </c>
      <c r="H136" s="817" t="s">
        <v>4382</v>
      </c>
      <c r="I136" s="831">
        <v>44.080001831054688</v>
      </c>
      <c r="J136" s="831">
        <v>550</v>
      </c>
      <c r="K136" s="832">
        <v>24244</v>
      </c>
    </row>
    <row r="137" spans="1:11" ht="14.45" customHeight="1" x14ac:dyDescent="0.2">
      <c r="A137" s="813" t="s">
        <v>595</v>
      </c>
      <c r="B137" s="814" t="s">
        <v>596</v>
      </c>
      <c r="C137" s="817" t="s">
        <v>609</v>
      </c>
      <c r="D137" s="845" t="s">
        <v>610</v>
      </c>
      <c r="E137" s="817" t="s">
        <v>4216</v>
      </c>
      <c r="F137" s="845" t="s">
        <v>4217</v>
      </c>
      <c r="G137" s="817" t="s">
        <v>4383</v>
      </c>
      <c r="H137" s="817" t="s">
        <v>4384</v>
      </c>
      <c r="I137" s="831">
        <v>861.4000244140625</v>
      </c>
      <c r="J137" s="831">
        <v>2</v>
      </c>
      <c r="K137" s="832">
        <v>1722.800048828125</v>
      </c>
    </row>
    <row r="138" spans="1:11" ht="14.45" customHeight="1" x14ac:dyDescent="0.2">
      <c r="A138" s="813" t="s">
        <v>595</v>
      </c>
      <c r="B138" s="814" t="s">
        <v>596</v>
      </c>
      <c r="C138" s="817" t="s">
        <v>609</v>
      </c>
      <c r="D138" s="845" t="s">
        <v>610</v>
      </c>
      <c r="E138" s="817" t="s">
        <v>4216</v>
      </c>
      <c r="F138" s="845" t="s">
        <v>4217</v>
      </c>
      <c r="G138" s="817" t="s">
        <v>4383</v>
      </c>
      <c r="H138" s="817" t="s">
        <v>4385</v>
      </c>
      <c r="I138" s="831">
        <v>861.4000244140625</v>
      </c>
      <c r="J138" s="831">
        <v>2</v>
      </c>
      <c r="K138" s="832">
        <v>1722.800048828125</v>
      </c>
    </row>
    <row r="139" spans="1:11" ht="14.45" customHeight="1" x14ac:dyDescent="0.2">
      <c r="A139" s="813" t="s">
        <v>595</v>
      </c>
      <c r="B139" s="814" t="s">
        <v>596</v>
      </c>
      <c r="C139" s="817" t="s">
        <v>609</v>
      </c>
      <c r="D139" s="845" t="s">
        <v>610</v>
      </c>
      <c r="E139" s="817" t="s">
        <v>4216</v>
      </c>
      <c r="F139" s="845" t="s">
        <v>4217</v>
      </c>
      <c r="G139" s="817" t="s">
        <v>4386</v>
      </c>
      <c r="H139" s="817" t="s">
        <v>4387</v>
      </c>
      <c r="I139" s="831">
        <v>435.60000610351563</v>
      </c>
      <c r="J139" s="831">
        <v>1</v>
      </c>
      <c r="K139" s="832">
        <v>435.60000610351563</v>
      </c>
    </row>
    <row r="140" spans="1:11" ht="14.45" customHeight="1" x14ac:dyDescent="0.2">
      <c r="A140" s="813" t="s">
        <v>595</v>
      </c>
      <c r="B140" s="814" t="s">
        <v>596</v>
      </c>
      <c r="C140" s="817" t="s">
        <v>609</v>
      </c>
      <c r="D140" s="845" t="s">
        <v>610</v>
      </c>
      <c r="E140" s="817" t="s">
        <v>4388</v>
      </c>
      <c r="F140" s="845" t="s">
        <v>4389</v>
      </c>
      <c r="G140" s="817" t="s">
        <v>4390</v>
      </c>
      <c r="H140" s="817" t="s">
        <v>4391</v>
      </c>
      <c r="I140" s="831">
        <v>9.1689999580383308</v>
      </c>
      <c r="J140" s="831">
        <v>3700</v>
      </c>
      <c r="K140" s="832">
        <v>37619.459999084473</v>
      </c>
    </row>
    <row r="141" spans="1:11" ht="14.45" customHeight="1" x14ac:dyDescent="0.2">
      <c r="A141" s="813" t="s">
        <v>595</v>
      </c>
      <c r="B141" s="814" t="s">
        <v>596</v>
      </c>
      <c r="C141" s="817" t="s">
        <v>609</v>
      </c>
      <c r="D141" s="845" t="s">
        <v>610</v>
      </c>
      <c r="E141" s="817" t="s">
        <v>4388</v>
      </c>
      <c r="F141" s="845" t="s">
        <v>4389</v>
      </c>
      <c r="G141" s="817" t="s">
        <v>4392</v>
      </c>
      <c r="H141" s="817" t="s">
        <v>4393</v>
      </c>
      <c r="I141" s="831">
        <v>7.7439998626708988</v>
      </c>
      <c r="J141" s="831">
        <v>145</v>
      </c>
      <c r="K141" s="832">
        <v>1122.8000030517578</v>
      </c>
    </row>
    <row r="142" spans="1:11" ht="14.45" customHeight="1" x14ac:dyDescent="0.2">
      <c r="A142" s="813" t="s">
        <v>595</v>
      </c>
      <c r="B142" s="814" t="s">
        <v>596</v>
      </c>
      <c r="C142" s="817" t="s">
        <v>609</v>
      </c>
      <c r="D142" s="845" t="s">
        <v>610</v>
      </c>
      <c r="E142" s="817" t="s">
        <v>4394</v>
      </c>
      <c r="F142" s="845" t="s">
        <v>4395</v>
      </c>
      <c r="G142" s="817" t="s">
        <v>4396</v>
      </c>
      <c r="H142" s="817" t="s">
        <v>4397</v>
      </c>
      <c r="I142" s="831">
        <v>0.30250000953674316</v>
      </c>
      <c r="J142" s="831">
        <v>1000</v>
      </c>
      <c r="K142" s="832">
        <v>305</v>
      </c>
    </row>
    <row r="143" spans="1:11" ht="14.45" customHeight="1" x14ac:dyDescent="0.2">
      <c r="A143" s="813" t="s">
        <v>595</v>
      </c>
      <c r="B143" s="814" t="s">
        <v>596</v>
      </c>
      <c r="C143" s="817" t="s">
        <v>609</v>
      </c>
      <c r="D143" s="845" t="s">
        <v>610</v>
      </c>
      <c r="E143" s="817" t="s">
        <v>4394</v>
      </c>
      <c r="F143" s="845" t="s">
        <v>4395</v>
      </c>
      <c r="G143" s="817" t="s">
        <v>4398</v>
      </c>
      <c r="H143" s="817" t="s">
        <v>4399</v>
      </c>
      <c r="I143" s="831">
        <v>0.36400001049041747</v>
      </c>
      <c r="J143" s="831">
        <v>1000</v>
      </c>
      <c r="K143" s="832">
        <v>364</v>
      </c>
    </row>
    <row r="144" spans="1:11" ht="14.45" customHeight="1" x14ac:dyDescent="0.2">
      <c r="A144" s="813" t="s">
        <v>595</v>
      </c>
      <c r="B144" s="814" t="s">
        <v>596</v>
      </c>
      <c r="C144" s="817" t="s">
        <v>609</v>
      </c>
      <c r="D144" s="845" t="s">
        <v>610</v>
      </c>
      <c r="E144" s="817" t="s">
        <v>4394</v>
      </c>
      <c r="F144" s="845" t="s">
        <v>4395</v>
      </c>
      <c r="G144" s="817" t="s">
        <v>4400</v>
      </c>
      <c r="H144" s="817" t="s">
        <v>4401</v>
      </c>
      <c r="I144" s="831">
        <v>0.54111113150914514</v>
      </c>
      <c r="J144" s="831">
        <v>9000</v>
      </c>
      <c r="K144" s="832">
        <v>4870</v>
      </c>
    </row>
    <row r="145" spans="1:11" ht="14.45" customHeight="1" x14ac:dyDescent="0.2">
      <c r="A145" s="813" t="s">
        <v>595</v>
      </c>
      <c r="B145" s="814" t="s">
        <v>596</v>
      </c>
      <c r="C145" s="817" t="s">
        <v>609</v>
      </c>
      <c r="D145" s="845" t="s">
        <v>610</v>
      </c>
      <c r="E145" s="817" t="s">
        <v>4394</v>
      </c>
      <c r="F145" s="845" t="s">
        <v>4395</v>
      </c>
      <c r="G145" s="817" t="s">
        <v>4402</v>
      </c>
      <c r="H145" s="817" t="s">
        <v>4403</v>
      </c>
      <c r="I145" s="831">
        <v>1.809999942779541</v>
      </c>
      <c r="J145" s="831">
        <v>100</v>
      </c>
      <c r="K145" s="832">
        <v>181</v>
      </c>
    </row>
    <row r="146" spans="1:11" ht="14.45" customHeight="1" x14ac:dyDescent="0.2">
      <c r="A146" s="813" t="s">
        <v>595</v>
      </c>
      <c r="B146" s="814" t="s">
        <v>596</v>
      </c>
      <c r="C146" s="817" t="s">
        <v>609</v>
      </c>
      <c r="D146" s="845" t="s">
        <v>610</v>
      </c>
      <c r="E146" s="817" t="s">
        <v>4394</v>
      </c>
      <c r="F146" s="845" t="s">
        <v>4395</v>
      </c>
      <c r="G146" s="817" t="s">
        <v>4404</v>
      </c>
      <c r="H146" s="817" t="s">
        <v>4405</v>
      </c>
      <c r="I146" s="831">
        <v>1.7990908622741699</v>
      </c>
      <c r="J146" s="831">
        <v>1600</v>
      </c>
      <c r="K146" s="832">
        <v>2879.1199951171875</v>
      </c>
    </row>
    <row r="147" spans="1:11" ht="14.45" customHeight="1" x14ac:dyDescent="0.2">
      <c r="A147" s="813" t="s">
        <v>595</v>
      </c>
      <c r="B147" s="814" t="s">
        <v>596</v>
      </c>
      <c r="C147" s="817" t="s">
        <v>609</v>
      </c>
      <c r="D147" s="845" t="s">
        <v>610</v>
      </c>
      <c r="E147" s="817" t="s">
        <v>4394</v>
      </c>
      <c r="F147" s="845" t="s">
        <v>4395</v>
      </c>
      <c r="G147" s="817" t="s">
        <v>4406</v>
      </c>
      <c r="H147" s="817" t="s">
        <v>4407</v>
      </c>
      <c r="I147" s="831">
        <v>1.7999999523162842</v>
      </c>
      <c r="J147" s="831">
        <v>200</v>
      </c>
      <c r="K147" s="832">
        <v>360</v>
      </c>
    </row>
    <row r="148" spans="1:11" ht="14.45" customHeight="1" x14ac:dyDescent="0.2">
      <c r="A148" s="813" t="s">
        <v>595</v>
      </c>
      <c r="B148" s="814" t="s">
        <v>596</v>
      </c>
      <c r="C148" s="817" t="s">
        <v>609</v>
      </c>
      <c r="D148" s="845" t="s">
        <v>610</v>
      </c>
      <c r="E148" s="817" t="s">
        <v>4408</v>
      </c>
      <c r="F148" s="845" t="s">
        <v>4409</v>
      </c>
      <c r="G148" s="817" t="s">
        <v>4410</v>
      </c>
      <c r="H148" s="817" t="s">
        <v>4411</v>
      </c>
      <c r="I148" s="831">
        <v>2.9266666571299234</v>
      </c>
      <c r="J148" s="831">
        <v>2200</v>
      </c>
      <c r="K148" s="832">
        <v>6446</v>
      </c>
    </row>
    <row r="149" spans="1:11" ht="14.45" customHeight="1" x14ac:dyDescent="0.2">
      <c r="A149" s="813" t="s">
        <v>595</v>
      </c>
      <c r="B149" s="814" t="s">
        <v>596</v>
      </c>
      <c r="C149" s="817" t="s">
        <v>609</v>
      </c>
      <c r="D149" s="845" t="s">
        <v>610</v>
      </c>
      <c r="E149" s="817" t="s">
        <v>4408</v>
      </c>
      <c r="F149" s="845" t="s">
        <v>4409</v>
      </c>
      <c r="G149" s="817" t="s">
        <v>4412</v>
      </c>
      <c r="H149" s="817" t="s">
        <v>4413</v>
      </c>
      <c r="I149" s="831">
        <v>2.9300000667572021</v>
      </c>
      <c r="J149" s="831">
        <v>11000</v>
      </c>
      <c r="K149" s="832">
        <v>32430</v>
      </c>
    </row>
    <row r="150" spans="1:11" ht="14.45" customHeight="1" x14ac:dyDescent="0.2">
      <c r="A150" s="813" t="s">
        <v>595</v>
      </c>
      <c r="B150" s="814" t="s">
        <v>596</v>
      </c>
      <c r="C150" s="817" t="s">
        <v>609</v>
      </c>
      <c r="D150" s="845" t="s">
        <v>610</v>
      </c>
      <c r="E150" s="817" t="s">
        <v>4408</v>
      </c>
      <c r="F150" s="845" t="s">
        <v>4409</v>
      </c>
      <c r="G150" s="817" t="s">
        <v>4414</v>
      </c>
      <c r="H150" s="817" t="s">
        <v>4415</v>
      </c>
      <c r="I150" s="831">
        <v>2.8933334350585938</v>
      </c>
      <c r="J150" s="831">
        <v>2200</v>
      </c>
      <c r="K150" s="832">
        <v>6368</v>
      </c>
    </row>
    <row r="151" spans="1:11" ht="14.45" customHeight="1" x14ac:dyDescent="0.2">
      <c r="A151" s="813" t="s">
        <v>595</v>
      </c>
      <c r="B151" s="814" t="s">
        <v>596</v>
      </c>
      <c r="C151" s="817" t="s">
        <v>609</v>
      </c>
      <c r="D151" s="845" t="s">
        <v>610</v>
      </c>
      <c r="E151" s="817" t="s">
        <v>4408</v>
      </c>
      <c r="F151" s="845" t="s">
        <v>4409</v>
      </c>
      <c r="G151" s="817" t="s">
        <v>4416</v>
      </c>
      <c r="H151" s="817" t="s">
        <v>4417</v>
      </c>
      <c r="I151" s="831">
        <v>2.2999999523162842</v>
      </c>
      <c r="J151" s="831">
        <v>2000</v>
      </c>
      <c r="K151" s="832">
        <v>4600</v>
      </c>
    </row>
    <row r="152" spans="1:11" ht="14.45" customHeight="1" x14ac:dyDescent="0.2">
      <c r="A152" s="813" t="s">
        <v>595</v>
      </c>
      <c r="B152" s="814" t="s">
        <v>596</v>
      </c>
      <c r="C152" s="817" t="s">
        <v>609</v>
      </c>
      <c r="D152" s="845" t="s">
        <v>610</v>
      </c>
      <c r="E152" s="817" t="s">
        <v>4408</v>
      </c>
      <c r="F152" s="845" t="s">
        <v>4409</v>
      </c>
      <c r="G152" s="817" t="s">
        <v>4418</v>
      </c>
      <c r="H152" s="817" t="s">
        <v>4419</v>
      </c>
      <c r="I152" s="831">
        <v>2.2999999523162842</v>
      </c>
      <c r="J152" s="831">
        <v>3000</v>
      </c>
      <c r="K152" s="832">
        <v>6900</v>
      </c>
    </row>
    <row r="153" spans="1:11" ht="14.45" customHeight="1" x14ac:dyDescent="0.2">
      <c r="A153" s="813" t="s">
        <v>595</v>
      </c>
      <c r="B153" s="814" t="s">
        <v>596</v>
      </c>
      <c r="C153" s="817" t="s">
        <v>609</v>
      </c>
      <c r="D153" s="845" t="s">
        <v>610</v>
      </c>
      <c r="E153" s="817" t="s">
        <v>4408</v>
      </c>
      <c r="F153" s="845" t="s">
        <v>4409</v>
      </c>
      <c r="G153" s="817" t="s">
        <v>4418</v>
      </c>
      <c r="H153" s="817" t="s">
        <v>4420</v>
      </c>
      <c r="I153" s="831">
        <v>2.2999999523162842</v>
      </c>
      <c r="J153" s="831">
        <v>5000</v>
      </c>
      <c r="K153" s="832">
        <v>11500</v>
      </c>
    </row>
    <row r="154" spans="1:11" ht="14.45" customHeight="1" x14ac:dyDescent="0.2">
      <c r="A154" s="813" t="s">
        <v>595</v>
      </c>
      <c r="B154" s="814" t="s">
        <v>596</v>
      </c>
      <c r="C154" s="817" t="s">
        <v>609</v>
      </c>
      <c r="D154" s="845" t="s">
        <v>610</v>
      </c>
      <c r="E154" s="817" t="s">
        <v>4408</v>
      </c>
      <c r="F154" s="845" t="s">
        <v>4409</v>
      </c>
      <c r="G154" s="817" t="s">
        <v>4421</v>
      </c>
      <c r="H154" s="817" t="s">
        <v>4422</v>
      </c>
      <c r="I154" s="831">
        <v>2.2999999523162842</v>
      </c>
      <c r="J154" s="831">
        <v>2000</v>
      </c>
      <c r="K154" s="832">
        <v>4600</v>
      </c>
    </row>
    <row r="155" spans="1:11" ht="14.45" customHeight="1" x14ac:dyDescent="0.2">
      <c r="A155" s="813" t="s">
        <v>595</v>
      </c>
      <c r="B155" s="814" t="s">
        <v>596</v>
      </c>
      <c r="C155" s="817" t="s">
        <v>609</v>
      </c>
      <c r="D155" s="845" t="s">
        <v>610</v>
      </c>
      <c r="E155" s="817" t="s">
        <v>4408</v>
      </c>
      <c r="F155" s="845" t="s">
        <v>4409</v>
      </c>
      <c r="G155" s="817" t="s">
        <v>4423</v>
      </c>
      <c r="H155" s="817" t="s">
        <v>4424</v>
      </c>
      <c r="I155" s="831">
        <v>3.3900001049041748</v>
      </c>
      <c r="J155" s="831">
        <v>600</v>
      </c>
      <c r="K155" s="832">
        <v>2034</v>
      </c>
    </row>
    <row r="156" spans="1:11" ht="14.45" customHeight="1" x14ac:dyDescent="0.2">
      <c r="A156" s="813" t="s">
        <v>595</v>
      </c>
      <c r="B156" s="814" t="s">
        <v>596</v>
      </c>
      <c r="C156" s="817" t="s">
        <v>609</v>
      </c>
      <c r="D156" s="845" t="s">
        <v>610</v>
      </c>
      <c r="E156" s="817" t="s">
        <v>4408</v>
      </c>
      <c r="F156" s="845" t="s">
        <v>4409</v>
      </c>
      <c r="G156" s="817" t="s">
        <v>4425</v>
      </c>
      <c r="H156" s="817" t="s">
        <v>4426</v>
      </c>
      <c r="I156" s="831">
        <v>3.5699999332427979</v>
      </c>
      <c r="J156" s="831">
        <v>1200</v>
      </c>
      <c r="K156" s="832">
        <v>4284</v>
      </c>
    </row>
    <row r="157" spans="1:11" ht="14.45" customHeight="1" x14ac:dyDescent="0.2">
      <c r="A157" s="813" t="s">
        <v>595</v>
      </c>
      <c r="B157" s="814" t="s">
        <v>596</v>
      </c>
      <c r="C157" s="817" t="s">
        <v>609</v>
      </c>
      <c r="D157" s="845" t="s">
        <v>610</v>
      </c>
      <c r="E157" s="817" t="s">
        <v>4408</v>
      </c>
      <c r="F157" s="845" t="s">
        <v>4409</v>
      </c>
      <c r="G157" s="817" t="s">
        <v>4427</v>
      </c>
      <c r="H157" s="817" t="s">
        <v>4428</v>
      </c>
      <c r="I157" s="831">
        <v>3.7200000286102295</v>
      </c>
      <c r="J157" s="831">
        <v>6000</v>
      </c>
      <c r="K157" s="832">
        <v>22320</v>
      </c>
    </row>
    <row r="158" spans="1:11" ht="14.45" customHeight="1" x14ac:dyDescent="0.2">
      <c r="A158" s="813" t="s">
        <v>595</v>
      </c>
      <c r="B158" s="814" t="s">
        <v>596</v>
      </c>
      <c r="C158" s="817" t="s">
        <v>609</v>
      </c>
      <c r="D158" s="845" t="s">
        <v>610</v>
      </c>
      <c r="E158" s="817" t="s">
        <v>4408</v>
      </c>
      <c r="F158" s="845" t="s">
        <v>4409</v>
      </c>
      <c r="G158" s="817" t="s">
        <v>4429</v>
      </c>
      <c r="H158" s="817" t="s">
        <v>4430</v>
      </c>
      <c r="I158" s="831">
        <v>3.869999885559082</v>
      </c>
      <c r="J158" s="831">
        <v>6800</v>
      </c>
      <c r="K158" s="832">
        <v>26316</v>
      </c>
    </row>
    <row r="159" spans="1:11" ht="14.45" customHeight="1" x14ac:dyDescent="0.2">
      <c r="A159" s="813" t="s">
        <v>595</v>
      </c>
      <c r="B159" s="814" t="s">
        <v>596</v>
      </c>
      <c r="C159" s="817" t="s">
        <v>609</v>
      </c>
      <c r="D159" s="845" t="s">
        <v>610</v>
      </c>
      <c r="E159" s="817" t="s">
        <v>4408</v>
      </c>
      <c r="F159" s="845" t="s">
        <v>4409</v>
      </c>
      <c r="G159" s="817" t="s">
        <v>4431</v>
      </c>
      <c r="H159" s="817" t="s">
        <v>4432</v>
      </c>
      <c r="I159" s="831">
        <v>3.869999885559082</v>
      </c>
      <c r="J159" s="831">
        <v>3000</v>
      </c>
      <c r="K159" s="832">
        <v>11610</v>
      </c>
    </row>
    <row r="160" spans="1:11" ht="14.45" customHeight="1" x14ac:dyDescent="0.2">
      <c r="A160" s="813" t="s">
        <v>595</v>
      </c>
      <c r="B160" s="814" t="s">
        <v>596</v>
      </c>
      <c r="C160" s="817" t="s">
        <v>609</v>
      </c>
      <c r="D160" s="845" t="s">
        <v>610</v>
      </c>
      <c r="E160" s="817" t="s">
        <v>4408</v>
      </c>
      <c r="F160" s="845" t="s">
        <v>4409</v>
      </c>
      <c r="G160" s="817" t="s">
        <v>4433</v>
      </c>
      <c r="H160" s="817" t="s">
        <v>4434</v>
      </c>
      <c r="I160" s="831">
        <v>3.1400001049041748</v>
      </c>
      <c r="J160" s="831">
        <v>2000</v>
      </c>
      <c r="K160" s="832">
        <v>6280</v>
      </c>
    </row>
    <row r="161" spans="1:11" ht="14.45" customHeight="1" x14ac:dyDescent="0.2">
      <c r="A161" s="813" t="s">
        <v>595</v>
      </c>
      <c r="B161" s="814" t="s">
        <v>596</v>
      </c>
      <c r="C161" s="817" t="s">
        <v>609</v>
      </c>
      <c r="D161" s="845" t="s">
        <v>610</v>
      </c>
      <c r="E161" s="817" t="s">
        <v>4408</v>
      </c>
      <c r="F161" s="845" t="s">
        <v>4409</v>
      </c>
      <c r="G161" s="817" t="s">
        <v>4435</v>
      </c>
      <c r="H161" s="817" t="s">
        <v>4436</v>
      </c>
      <c r="I161" s="831">
        <v>3.0199999809265137</v>
      </c>
      <c r="J161" s="831">
        <v>2000</v>
      </c>
      <c r="K161" s="832">
        <v>6033</v>
      </c>
    </row>
    <row r="162" spans="1:11" ht="14.45" customHeight="1" x14ac:dyDescent="0.2">
      <c r="A162" s="813" t="s">
        <v>595</v>
      </c>
      <c r="B162" s="814" t="s">
        <v>596</v>
      </c>
      <c r="C162" s="817" t="s">
        <v>609</v>
      </c>
      <c r="D162" s="845" t="s">
        <v>610</v>
      </c>
      <c r="E162" s="817" t="s">
        <v>4408</v>
      </c>
      <c r="F162" s="845" t="s">
        <v>4409</v>
      </c>
      <c r="G162" s="817" t="s">
        <v>4437</v>
      </c>
      <c r="H162" s="817" t="s">
        <v>4438</v>
      </c>
      <c r="I162" s="831">
        <v>3.0199999809265137</v>
      </c>
      <c r="J162" s="831">
        <v>4000</v>
      </c>
      <c r="K162" s="832">
        <v>12080</v>
      </c>
    </row>
    <row r="163" spans="1:11" ht="14.45" customHeight="1" x14ac:dyDescent="0.2">
      <c r="A163" s="813" t="s">
        <v>595</v>
      </c>
      <c r="B163" s="814" t="s">
        <v>596</v>
      </c>
      <c r="C163" s="817" t="s">
        <v>609</v>
      </c>
      <c r="D163" s="845" t="s">
        <v>610</v>
      </c>
      <c r="E163" s="817" t="s">
        <v>4408</v>
      </c>
      <c r="F163" s="845" t="s">
        <v>4409</v>
      </c>
      <c r="G163" s="817" t="s">
        <v>4439</v>
      </c>
      <c r="H163" s="817" t="s">
        <v>4440</v>
      </c>
      <c r="I163" s="831">
        <v>3.0199999809265137</v>
      </c>
      <c r="J163" s="831">
        <v>600</v>
      </c>
      <c r="K163" s="832">
        <v>1812</v>
      </c>
    </row>
    <row r="164" spans="1:11" ht="14.45" customHeight="1" x14ac:dyDescent="0.2">
      <c r="A164" s="813" t="s">
        <v>595</v>
      </c>
      <c r="B164" s="814" t="s">
        <v>596</v>
      </c>
      <c r="C164" s="817" t="s">
        <v>609</v>
      </c>
      <c r="D164" s="845" t="s">
        <v>610</v>
      </c>
      <c r="E164" s="817" t="s">
        <v>4408</v>
      </c>
      <c r="F164" s="845" t="s">
        <v>4409</v>
      </c>
      <c r="G164" s="817" t="s">
        <v>4441</v>
      </c>
      <c r="H164" s="817" t="s">
        <v>4442</v>
      </c>
      <c r="I164" s="831">
        <v>4.679999828338623</v>
      </c>
      <c r="J164" s="831">
        <v>800</v>
      </c>
      <c r="K164" s="832">
        <v>3744</v>
      </c>
    </row>
    <row r="165" spans="1:11" ht="14.45" customHeight="1" x14ac:dyDescent="0.2">
      <c r="A165" s="813" t="s">
        <v>595</v>
      </c>
      <c r="B165" s="814" t="s">
        <v>596</v>
      </c>
      <c r="C165" s="817" t="s">
        <v>609</v>
      </c>
      <c r="D165" s="845" t="s">
        <v>610</v>
      </c>
      <c r="E165" s="817" t="s">
        <v>4408</v>
      </c>
      <c r="F165" s="845" t="s">
        <v>4409</v>
      </c>
      <c r="G165" s="817" t="s">
        <v>4443</v>
      </c>
      <c r="H165" s="817" t="s">
        <v>4444</v>
      </c>
      <c r="I165" s="831">
        <v>3.630000114440918</v>
      </c>
      <c r="J165" s="831">
        <v>4000</v>
      </c>
      <c r="K165" s="832">
        <v>14520</v>
      </c>
    </row>
    <row r="166" spans="1:11" ht="14.45" customHeight="1" x14ac:dyDescent="0.2">
      <c r="A166" s="813" t="s">
        <v>595</v>
      </c>
      <c r="B166" s="814" t="s">
        <v>596</v>
      </c>
      <c r="C166" s="817" t="s">
        <v>609</v>
      </c>
      <c r="D166" s="845" t="s">
        <v>610</v>
      </c>
      <c r="E166" s="817" t="s">
        <v>4445</v>
      </c>
      <c r="F166" s="845" t="s">
        <v>4446</v>
      </c>
      <c r="G166" s="817" t="s">
        <v>4447</v>
      </c>
      <c r="H166" s="817" t="s">
        <v>4448</v>
      </c>
      <c r="I166" s="831">
        <v>514.25</v>
      </c>
      <c r="J166" s="831">
        <v>40</v>
      </c>
      <c r="K166" s="832">
        <v>20570</v>
      </c>
    </row>
    <row r="167" spans="1:11" ht="14.45" customHeight="1" x14ac:dyDescent="0.2">
      <c r="A167" s="813" t="s">
        <v>595</v>
      </c>
      <c r="B167" s="814" t="s">
        <v>596</v>
      </c>
      <c r="C167" s="817" t="s">
        <v>609</v>
      </c>
      <c r="D167" s="845" t="s">
        <v>610</v>
      </c>
      <c r="E167" s="817" t="s">
        <v>4449</v>
      </c>
      <c r="F167" s="845" t="s">
        <v>4450</v>
      </c>
      <c r="G167" s="817" t="s">
        <v>4451</v>
      </c>
      <c r="H167" s="817" t="s">
        <v>4452</v>
      </c>
      <c r="I167" s="831">
        <v>35.090000152587891</v>
      </c>
      <c r="J167" s="831">
        <v>2</v>
      </c>
      <c r="K167" s="832">
        <v>70.180000305175781</v>
      </c>
    </row>
    <row r="168" spans="1:11" ht="14.45" customHeight="1" x14ac:dyDescent="0.2">
      <c r="A168" s="813" t="s">
        <v>595</v>
      </c>
      <c r="B168" s="814" t="s">
        <v>596</v>
      </c>
      <c r="C168" s="817" t="s">
        <v>609</v>
      </c>
      <c r="D168" s="845" t="s">
        <v>610</v>
      </c>
      <c r="E168" s="817" t="s">
        <v>4449</v>
      </c>
      <c r="F168" s="845" t="s">
        <v>4450</v>
      </c>
      <c r="G168" s="817" t="s">
        <v>4453</v>
      </c>
      <c r="H168" s="817" t="s">
        <v>4454</v>
      </c>
      <c r="I168" s="831">
        <v>16.396666208902996</v>
      </c>
      <c r="J168" s="831">
        <v>130</v>
      </c>
      <c r="K168" s="832">
        <v>2131.5</v>
      </c>
    </row>
    <row r="169" spans="1:11" ht="14.45" customHeight="1" x14ac:dyDescent="0.2">
      <c r="A169" s="813" t="s">
        <v>595</v>
      </c>
      <c r="B169" s="814" t="s">
        <v>596</v>
      </c>
      <c r="C169" s="817" t="s">
        <v>609</v>
      </c>
      <c r="D169" s="845" t="s">
        <v>610</v>
      </c>
      <c r="E169" s="817" t="s">
        <v>4449</v>
      </c>
      <c r="F169" s="845" t="s">
        <v>4450</v>
      </c>
      <c r="G169" s="817" t="s">
        <v>4455</v>
      </c>
      <c r="H169" s="817" t="s">
        <v>4456</v>
      </c>
      <c r="I169" s="831">
        <v>19.959999084472656</v>
      </c>
      <c r="J169" s="831">
        <v>200</v>
      </c>
      <c r="K169" s="832">
        <v>3992</v>
      </c>
    </row>
    <row r="170" spans="1:11" ht="14.45" customHeight="1" x14ac:dyDescent="0.2">
      <c r="A170" s="813" t="s">
        <v>595</v>
      </c>
      <c r="B170" s="814" t="s">
        <v>596</v>
      </c>
      <c r="C170" s="817" t="s">
        <v>609</v>
      </c>
      <c r="D170" s="845" t="s">
        <v>610</v>
      </c>
      <c r="E170" s="817" t="s">
        <v>4449</v>
      </c>
      <c r="F170" s="845" t="s">
        <v>4450</v>
      </c>
      <c r="G170" s="817" t="s">
        <v>4457</v>
      </c>
      <c r="H170" s="817" t="s">
        <v>4458</v>
      </c>
      <c r="I170" s="831">
        <v>32.669998168945313</v>
      </c>
      <c r="J170" s="831">
        <v>200</v>
      </c>
      <c r="K170" s="832">
        <v>6534</v>
      </c>
    </row>
    <row r="171" spans="1:11" ht="14.45" customHeight="1" x14ac:dyDescent="0.2">
      <c r="A171" s="813" t="s">
        <v>595</v>
      </c>
      <c r="B171" s="814" t="s">
        <v>596</v>
      </c>
      <c r="C171" s="817" t="s">
        <v>609</v>
      </c>
      <c r="D171" s="845" t="s">
        <v>610</v>
      </c>
      <c r="E171" s="817" t="s">
        <v>4459</v>
      </c>
      <c r="F171" s="845" t="s">
        <v>4460</v>
      </c>
      <c r="G171" s="817" t="s">
        <v>4461</v>
      </c>
      <c r="H171" s="817" t="s">
        <v>4462</v>
      </c>
      <c r="I171" s="831">
        <v>0.49000000953674316</v>
      </c>
      <c r="J171" s="831">
        <v>100</v>
      </c>
      <c r="K171" s="832">
        <v>49</v>
      </c>
    </row>
    <row r="172" spans="1:11" ht="14.45" customHeight="1" x14ac:dyDescent="0.2">
      <c r="A172" s="813" t="s">
        <v>595</v>
      </c>
      <c r="B172" s="814" t="s">
        <v>596</v>
      </c>
      <c r="C172" s="817" t="s">
        <v>614</v>
      </c>
      <c r="D172" s="845" t="s">
        <v>615</v>
      </c>
      <c r="E172" s="817" t="s">
        <v>4146</v>
      </c>
      <c r="F172" s="845" t="s">
        <v>4147</v>
      </c>
      <c r="G172" s="817" t="s">
        <v>4463</v>
      </c>
      <c r="H172" s="817" t="s">
        <v>4464</v>
      </c>
      <c r="I172" s="831">
        <v>231.5</v>
      </c>
      <c r="J172" s="831">
        <v>2</v>
      </c>
      <c r="K172" s="832">
        <v>463</v>
      </c>
    </row>
    <row r="173" spans="1:11" ht="14.45" customHeight="1" x14ac:dyDescent="0.2">
      <c r="A173" s="813" t="s">
        <v>595</v>
      </c>
      <c r="B173" s="814" t="s">
        <v>596</v>
      </c>
      <c r="C173" s="817" t="s">
        <v>614</v>
      </c>
      <c r="D173" s="845" t="s">
        <v>615</v>
      </c>
      <c r="E173" s="817" t="s">
        <v>4146</v>
      </c>
      <c r="F173" s="845" t="s">
        <v>4147</v>
      </c>
      <c r="G173" s="817" t="s">
        <v>4465</v>
      </c>
      <c r="H173" s="817" t="s">
        <v>4466</v>
      </c>
      <c r="I173" s="831">
        <v>3.2699999809265137</v>
      </c>
      <c r="J173" s="831">
        <v>850</v>
      </c>
      <c r="K173" s="832">
        <v>2777.669921875</v>
      </c>
    </row>
    <row r="174" spans="1:11" ht="14.45" customHeight="1" x14ac:dyDescent="0.2">
      <c r="A174" s="813" t="s">
        <v>595</v>
      </c>
      <c r="B174" s="814" t="s">
        <v>596</v>
      </c>
      <c r="C174" s="817" t="s">
        <v>614</v>
      </c>
      <c r="D174" s="845" t="s">
        <v>615</v>
      </c>
      <c r="E174" s="817" t="s">
        <v>4146</v>
      </c>
      <c r="F174" s="845" t="s">
        <v>4147</v>
      </c>
      <c r="G174" s="817" t="s">
        <v>4152</v>
      </c>
      <c r="H174" s="817" t="s">
        <v>4153</v>
      </c>
      <c r="I174" s="831">
        <v>1.012499988079071</v>
      </c>
      <c r="J174" s="831">
        <v>1500</v>
      </c>
      <c r="K174" s="832">
        <v>1518</v>
      </c>
    </row>
    <row r="175" spans="1:11" ht="14.45" customHeight="1" x14ac:dyDescent="0.2">
      <c r="A175" s="813" t="s">
        <v>595</v>
      </c>
      <c r="B175" s="814" t="s">
        <v>596</v>
      </c>
      <c r="C175" s="817" t="s">
        <v>614</v>
      </c>
      <c r="D175" s="845" t="s">
        <v>615</v>
      </c>
      <c r="E175" s="817" t="s">
        <v>4146</v>
      </c>
      <c r="F175" s="845" t="s">
        <v>4147</v>
      </c>
      <c r="G175" s="817" t="s">
        <v>4154</v>
      </c>
      <c r="H175" s="817" t="s">
        <v>4155</v>
      </c>
      <c r="I175" s="831">
        <v>3.4660000324249269</v>
      </c>
      <c r="J175" s="831">
        <v>960</v>
      </c>
      <c r="K175" s="832">
        <v>3328</v>
      </c>
    </row>
    <row r="176" spans="1:11" ht="14.45" customHeight="1" x14ac:dyDescent="0.2">
      <c r="A176" s="813" t="s">
        <v>595</v>
      </c>
      <c r="B176" s="814" t="s">
        <v>596</v>
      </c>
      <c r="C176" s="817" t="s">
        <v>614</v>
      </c>
      <c r="D176" s="845" t="s">
        <v>615</v>
      </c>
      <c r="E176" s="817" t="s">
        <v>4146</v>
      </c>
      <c r="F176" s="845" t="s">
        <v>4147</v>
      </c>
      <c r="G176" s="817" t="s">
        <v>4162</v>
      </c>
      <c r="H176" s="817" t="s">
        <v>4163</v>
      </c>
      <c r="I176" s="831">
        <v>109.61000061035156</v>
      </c>
      <c r="J176" s="831">
        <v>2</v>
      </c>
      <c r="K176" s="832">
        <v>219.22000122070313</v>
      </c>
    </row>
    <row r="177" spans="1:11" ht="14.45" customHeight="1" x14ac:dyDescent="0.2">
      <c r="A177" s="813" t="s">
        <v>595</v>
      </c>
      <c r="B177" s="814" t="s">
        <v>596</v>
      </c>
      <c r="C177" s="817" t="s">
        <v>614</v>
      </c>
      <c r="D177" s="845" t="s">
        <v>615</v>
      </c>
      <c r="E177" s="817" t="s">
        <v>4146</v>
      </c>
      <c r="F177" s="845" t="s">
        <v>4147</v>
      </c>
      <c r="G177" s="817" t="s">
        <v>4182</v>
      </c>
      <c r="H177" s="817" t="s">
        <v>4183</v>
      </c>
      <c r="I177" s="831">
        <v>1.3799999952316284</v>
      </c>
      <c r="J177" s="831">
        <v>150</v>
      </c>
      <c r="K177" s="832">
        <v>207</v>
      </c>
    </row>
    <row r="178" spans="1:11" ht="14.45" customHeight="1" x14ac:dyDescent="0.2">
      <c r="A178" s="813" t="s">
        <v>595</v>
      </c>
      <c r="B178" s="814" t="s">
        <v>596</v>
      </c>
      <c r="C178" s="817" t="s">
        <v>614</v>
      </c>
      <c r="D178" s="845" t="s">
        <v>615</v>
      </c>
      <c r="E178" s="817" t="s">
        <v>4146</v>
      </c>
      <c r="F178" s="845" t="s">
        <v>4147</v>
      </c>
      <c r="G178" s="817" t="s">
        <v>4184</v>
      </c>
      <c r="H178" s="817" t="s">
        <v>4185</v>
      </c>
      <c r="I178" s="831">
        <v>0.85000002384185791</v>
      </c>
      <c r="J178" s="831">
        <v>200</v>
      </c>
      <c r="K178" s="832">
        <v>170</v>
      </c>
    </row>
    <row r="179" spans="1:11" ht="14.45" customHeight="1" x14ac:dyDescent="0.2">
      <c r="A179" s="813" t="s">
        <v>595</v>
      </c>
      <c r="B179" s="814" t="s">
        <v>596</v>
      </c>
      <c r="C179" s="817" t="s">
        <v>614</v>
      </c>
      <c r="D179" s="845" t="s">
        <v>615</v>
      </c>
      <c r="E179" s="817" t="s">
        <v>4146</v>
      </c>
      <c r="F179" s="845" t="s">
        <v>4147</v>
      </c>
      <c r="G179" s="817" t="s">
        <v>4467</v>
      </c>
      <c r="H179" s="817" t="s">
        <v>4468</v>
      </c>
      <c r="I179" s="831">
        <v>1.5149999856948853</v>
      </c>
      <c r="J179" s="831">
        <v>250</v>
      </c>
      <c r="K179" s="832">
        <v>379</v>
      </c>
    </row>
    <row r="180" spans="1:11" ht="14.45" customHeight="1" x14ac:dyDescent="0.2">
      <c r="A180" s="813" t="s">
        <v>595</v>
      </c>
      <c r="B180" s="814" t="s">
        <v>596</v>
      </c>
      <c r="C180" s="817" t="s">
        <v>614</v>
      </c>
      <c r="D180" s="845" t="s">
        <v>615</v>
      </c>
      <c r="E180" s="817" t="s">
        <v>4146</v>
      </c>
      <c r="F180" s="845" t="s">
        <v>4147</v>
      </c>
      <c r="G180" s="817" t="s">
        <v>4188</v>
      </c>
      <c r="H180" s="817" t="s">
        <v>4189</v>
      </c>
      <c r="I180" s="831">
        <v>46.319999694824219</v>
      </c>
      <c r="J180" s="831">
        <v>9</v>
      </c>
      <c r="K180" s="832">
        <v>416.88002014160156</v>
      </c>
    </row>
    <row r="181" spans="1:11" ht="14.45" customHeight="1" x14ac:dyDescent="0.2">
      <c r="A181" s="813" t="s">
        <v>595</v>
      </c>
      <c r="B181" s="814" t="s">
        <v>596</v>
      </c>
      <c r="C181" s="817" t="s">
        <v>614</v>
      </c>
      <c r="D181" s="845" t="s">
        <v>615</v>
      </c>
      <c r="E181" s="817" t="s">
        <v>4146</v>
      </c>
      <c r="F181" s="845" t="s">
        <v>4147</v>
      </c>
      <c r="G181" s="817" t="s">
        <v>4469</v>
      </c>
      <c r="H181" s="817" t="s">
        <v>4470</v>
      </c>
      <c r="I181" s="831">
        <v>0.37999999523162842</v>
      </c>
      <c r="J181" s="831">
        <v>1100</v>
      </c>
      <c r="K181" s="832">
        <v>418</v>
      </c>
    </row>
    <row r="182" spans="1:11" ht="14.45" customHeight="1" x14ac:dyDescent="0.2">
      <c r="A182" s="813" t="s">
        <v>595</v>
      </c>
      <c r="B182" s="814" t="s">
        <v>596</v>
      </c>
      <c r="C182" s="817" t="s">
        <v>614</v>
      </c>
      <c r="D182" s="845" t="s">
        <v>615</v>
      </c>
      <c r="E182" s="817" t="s">
        <v>4146</v>
      </c>
      <c r="F182" s="845" t="s">
        <v>4147</v>
      </c>
      <c r="G182" s="817" t="s">
        <v>4471</v>
      </c>
      <c r="H182" s="817" t="s">
        <v>4472</v>
      </c>
      <c r="I182" s="831">
        <v>8.3949999809265137</v>
      </c>
      <c r="J182" s="831">
        <v>120</v>
      </c>
      <c r="K182" s="832">
        <v>1007.400016784668</v>
      </c>
    </row>
    <row r="183" spans="1:11" ht="14.45" customHeight="1" x14ac:dyDescent="0.2">
      <c r="A183" s="813" t="s">
        <v>595</v>
      </c>
      <c r="B183" s="814" t="s">
        <v>596</v>
      </c>
      <c r="C183" s="817" t="s">
        <v>614</v>
      </c>
      <c r="D183" s="845" t="s">
        <v>615</v>
      </c>
      <c r="E183" s="817" t="s">
        <v>4146</v>
      </c>
      <c r="F183" s="845" t="s">
        <v>4147</v>
      </c>
      <c r="G183" s="817" t="s">
        <v>4190</v>
      </c>
      <c r="H183" s="817" t="s">
        <v>4191</v>
      </c>
      <c r="I183" s="831">
        <v>13.090000152587891</v>
      </c>
      <c r="J183" s="831">
        <v>12</v>
      </c>
      <c r="K183" s="832">
        <v>157.08000183105469</v>
      </c>
    </row>
    <row r="184" spans="1:11" ht="14.45" customHeight="1" x14ac:dyDescent="0.2">
      <c r="A184" s="813" t="s">
        <v>595</v>
      </c>
      <c r="B184" s="814" t="s">
        <v>596</v>
      </c>
      <c r="C184" s="817" t="s">
        <v>614</v>
      </c>
      <c r="D184" s="845" t="s">
        <v>615</v>
      </c>
      <c r="E184" s="817" t="s">
        <v>4146</v>
      </c>
      <c r="F184" s="845" t="s">
        <v>4147</v>
      </c>
      <c r="G184" s="817" t="s">
        <v>4473</v>
      </c>
      <c r="H184" s="817" t="s">
        <v>4474</v>
      </c>
      <c r="I184" s="831">
        <v>35.206428527832031</v>
      </c>
      <c r="J184" s="831">
        <v>806</v>
      </c>
      <c r="K184" s="832">
        <v>28242.399425506592</v>
      </c>
    </row>
    <row r="185" spans="1:11" ht="14.45" customHeight="1" x14ac:dyDescent="0.2">
      <c r="A185" s="813" t="s">
        <v>595</v>
      </c>
      <c r="B185" s="814" t="s">
        <v>596</v>
      </c>
      <c r="C185" s="817" t="s">
        <v>614</v>
      </c>
      <c r="D185" s="845" t="s">
        <v>615</v>
      </c>
      <c r="E185" s="817" t="s">
        <v>4146</v>
      </c>
      <c r="F185" s="845" t="s">
        <v>4147</v>
      </c>
      <c r="G185" s="817" t="s">
        <v>4475</v>
      </c>
      <c r="H185" s="817" t="s">
        <v>4476</v>
      </c>
      <c r="I185" s="831">
        <v>12.029999732971191</v>
      </c>
      <c r="J185" s="831">
        <v>40</v>
      </c>
      <c r="K185" s="832">
        <v>481.20001220703125</v>
      </c>
    </row>
    <row r="186" spans="1:11" ht="14.45" customHeight="1" x14ac:dyDescent="0.2">
      <c r="A186" s="813" t="s">
        <v>595</v>
      </c>
      <c r="B186" s="814" t="s">
        <v>596</v>
      </c>
      <c r="C186" s="817" t="s">
        <v>614</v>
      </c>
      <c r="D186" s="845" t="s">
        <v>615</v>
      </c>
      <c r="E186" s="817" t="s">
        <v>4146</v>
      </c>
      <c r="F186" s="845" t="s">
        <v>4147</v>
      </c>
      <c r="G186" s="817" t="s">
        <v>4209</v>
      </c>
      <c r="H186" s="817" t="s">
        <v>4210</v>
      </c>
      <c r="I186" s="831">
        <v>0.79272726990959863</v>
      </c>
      <c r="J186" s="831">
        <v>7500</v>
      </c>
      <c r="K186" s="832">
        <v>5955</v>
      </c>
    </row>
    <row r="187" spans="1:11" ht="14.45" customHeight="1" x14ac:dyDescent="0.2">
      <c r="A187" s="813" t="s">
        <v>595</v>
      </c>
      <c r="B187" s="814" t="s">
        <v>596</v>
      </c>
      <c r="C187" s="817" t="s">
        <v>614</v>
      </c>
      <c r="D187" s="845" t="s">
        <v>615</v>
      </c>
      <c r="E187" s="817" t="s">
        <v>4146</v>
      </c>
      <c r="F187" s="845" t="s">
        <v>4147</v>
      </c>
      <c r="G187" s="817" t="s">
        <v>4211</v>
      </c>
      <c r="H187" s="817" t="s">
        <v>4212</v>
      </c>
      <c r="I187" s="831">
        <v>31.423636523160067</v>
      </c>
      <c r="J187" s="831">
        <v>20</v>
      </c>
      <c r="K187" s="832">
        <v>628.46000289916992</v>
      </c>
    </row>
    <row r="188" spans="1:11" ht="14.45" customHeight="1" x14ac:dyDescent="0.2">
      <c r="A188" s="813" t="s">
        <v>595</v>
      </c>
      <c r="B188" s="814" t="s">
        <v>596</v>
      </c>
      <c r="C188" s="817" t="s">
        <v>614</v>
      </c>
      <c r="D188" s="845" t="s">
        <v>615</v>
      </c>
      <c r="E188" s="817" t="s">
        <v>4146</v>
      </c>
      <c r="F188" s="845" t="s">
        <v>4147</v>
      </c>
      <c r="G188" s="817" t="s">
        <v>4213</v>
      </c>
      <c r="H188" s="817" t="s">
        <v>4214</v>
      </c>
      <c r="I188" s="831">
        <v>36.768000793457034</v>
      </c>
      <c r="J188" s="831">
        <v>228</v>
      </c>
      <c r="K188" s="832">
        <v>8435.8799438476563</v>
      </c>
    </row>
    <row r="189" spans="1:11" ht="14.45" customHeight="1" x14ac:dyDescent="0.2">
      <c r="A189" s="813" t="s">
        <v>595</v>
      </c>
      <c r="B189" s="814" t="s">
        <v>596</v>
      </c>
      <c r="C189" s="817" t="s">
        <v>614</v>
      </c>
      <c r="D189" s="845" t="s">
        <v>615</v>
      </c>
      <c r="E189" s="817" t="s">
        <v>4146</v>
      </c>
      <c r="F189" s="845" t="s">
        <v>4147</v>
      </c>
      <c r="G189" s="817" t="s">
        <v>4213</v>
      </c>
      <c r="H189" s="817" t="s">
        <v>4215</v>
      </c>
      <c r="I189" s="831">
        <v>30.780000686645508</v>
      </c>
      <c r="J189" s="831">
        <v>373</v>
      </c>
      <c r="K189" s="832">
        <v>11480.939668655396</v>
      </c>
    </row>
    <row r="190" spans="1:11" ht="14.45" customHeight="1" x14ac:dyDescent="0.2">
      <c r="A190" s="813" t="s">
        <v>595</v>
      </c>
      <c r="B190" s="814" t="s">
        <v>596</v>
      </c>
      <c r="C190" s="817" t="s">
        <v>614</v>
      </c>
      <c r="D190" s="845" t="s">
        <v>615</v>
      </c>
      <c r="E190" s="817" t="s">
        <v>4216</v>
      </c>
      <c r="F190" s="845" t="s">
        <v>4217</v>
      </c>
      <c r="G190" s="817" t="s">
        <v>4222</v>
      </c>
      <c r="H190" s="817" t="s">
        <v>4223</v>
      </c>
      <c r="I190" s="831">
        <v>326.70001220703125</v>
      </c>
      <c r="J190" s="831">
        <v>2</v>
      </c>
      <c r="K190" s="832">
        <v>653.4000244140625</v>
      </c>
    </row>
    <row r="191" spans="1:11" ht="14.45" customHeight="1" x14ac:dyDescent="0.2">
      <c r="A191" s="813" t="s">
        <v>595</v>
      </c>
      <c r="B191" s="814" t="s">
        <v>596</v>
      </c>
      <c r="C191" s="817" t="s">
        <v>614</v>
      </c>
      <c r="D191" s="845" t="s">
        <v>615</v>
      </c>
      <c r="E191" s="817" t="s">
        <v>4216</v>
      </c>
      <c r="F191" s="845" t="s">
        <v>4217</v>
      </c>
      <c r="G191" s="817" t="s">
        <v>4477</v>
      </c>
      <c r="H191" s="817" t="s">
        <v>4478</v>
      </c>
      <c r="I191" s="831">
        <v>2.9025000929832458</v>
      </c>
      <c r="J191" s="831">
        <v>400</v>
      </c>
      <c r="K191" s="832">
        <v>1161</v>
      </c>
    </row>
    <row r="192" spans="1:11" ht="14.45" customHeight="1" x14ac:dyDescent="0.2">
      <c r="A192" s="813" t="s">
        <v>595</v>
      </c>
      <c r="B192" s="814" t="s">
        <v>596</v>
      </c>
      <c r="C192" s="817" t="s">
        <v>614</v>
      </c>
      <c r="D192" s="845" t="s">
        <v>615</v>
      </c>
      <c r="E192" s="817" t="s">
        <v>4216</v>
      </c>
      <c r="F192" s="845" t="s">
        <v>4217</v>
      </c>
      <c r="G192" s="817" t="s">
        <v>4479</v>
      </c>
      <c r="H192" s="817" t="s">
        <v>4480</v>
      </c>
      <c r="I192" s="831">
        <v>641.29998779296875</v>
      </c>
      <c r="J192" s="831">
        <v>10</v>
      </c>
      <c r="K192" s="832">
        <v>6413</v>
      </c>
    </row>
    <row r="193" spans="1:11" ht="14.45" customHeight="1" x14ac:dyDescent="0.2">
      <c r="A193" s="813" t="s">
        <v>595</v>
      </c>
      <c r="B193" s="814" t="s">
        <v>596</v>
      </c>
      <c r="C193" s="817" t="s">
        <v>614</v>
      </c>
      <c r="D193" s="845" t="s">
        <v>615</v>
      </c>
      <c r="E193" s="817" t="s">
        <v>4216</v>
      </c>
      <c r="F193" s="845" t="s">
        <v>4217</v>
      </c>
      <c r="G193" s="817" t="s">
        <v>4481</v>
      </c>
      <c r="H193" s="817" t="s">
        <v>4482</v>
      </c>
      <c r="I193" s="831">
        <v>1197.9000244140625</v>
      </c>
      <c r="J193" s="831">
        <v>5</v>
      </c>
      <c r="K193" s="832">
        <v>5989.5</v>
      </c>
    </row>
    <row r="194" spans="1:11" ht="14.45" customHeight="1" x14ac:dyDescent="0.2">
      <c r="A194" s="813" t="s">
        <v>595</v>
      </c>
      <c r="B194" s="814" t="s">
        <v>596</v>
      </c>
      <c r="C194" s="817" t="s">
        <v>614</v>
      </c>
      <c r="D194" s="845" t="s">
        <v>615</v>
      </c>
      <c r="E194" s="817" t="s">
        <v>4216</v>
      </c>
      <c r="F194" s="845" t="s">
        <v>4217</v>
      </c>
      <c r="G194" s="817" t="s">
        <v>4483</v>
      </c>
      <c r="H194" s="817" t="s">
        <v>4484</v>
      </c>
      <c r="I194" s="831">
        <v>768.47727272727275</v>
      </c>
      <c r="J194" s="831">
        <v>90</v>
      </c>
      <c r="K194" s="832">
        <v>76230.010238647461</v>
      </c>
    </row>
    <row r="195" spans="1:11" ht="14.45" customHeight="1" x14ac:dyDescent="0.2">
      <c r="A195" s="813" t="s">
        <v>595</v>
      </c>
      <c r="B195" s="814" t="s">
        <v>596</v>
      </c>
      <c r="C195" s="817" t="s">
        <v>614</v>
      </c>
      <c r="D195" s="845" t="s">
        <v>615</v>
      </c>
      <c r="E195" s="817" t="s">
        <v>4216</v>
      </c>
      <c r="F195" s="845" t="s">
        <v>4217</v>
      </c>
      <c r="G195" s="817" t="s">
        <v>4485</v>
      </c>
      <c r="H195" s="817" t="s">
        <v>4486</v>
      </c>
      <c r="I195" s="831">
        <v>641.29998779296875</v>
      </c>
      <c r="J195" s="831">
        <v>10</v>
      </c>
      <c r="K195" s="832">
        <v>6413</v>
      </c>
    </row>
    <row r="196" spans="1:11" ht="14.45" customHeight="1" x14ac:dyDescent="0.2">
      <c r="A196" s="813" t="s">
        <v>595</v>
      </c>
      <c r="B196" s="814" t="s">
        <v>596</v>
      </c>
      <c r="C196" s="817" t="s">
        <v>614</v>
      </c>
      <c r="D196" s="845" t="s">
        <v>615</v>
      </c>
      <c r="E196" s="817" t="s">
        <v>4216</v>
      </c>
      <c r="F196" s="845" t="s">
        <v>4217</v>
      </c>
      <c r="G196" s="817" t="s">
        <v>4487</v>
      </c>
      <c r="H196" s="817" t="s">
        <v>4488</v>
      </c>
      <c r="I196" s="831">
        <v>641.29998779296875</v>
      </c>
      <c r="J196" s="831">
        <v>525</v>
      </c>
      <c r="K196" s="832">
        <v>336682.5</v>
      </c>
    </row>
    <row r="197" spans="1:11" ht="14.45" customHeight="1" x14ac:dyDescent="0.2">
      <c r="A197" s="813" t="s">
        <v>595</v>
      </c>
      <c r="B197" s="814" t="s">
        <v>596</v>
      </c>
      <c r="C197" s="817" t="s">
        <v>614</v>
      </c>
      <c r="D197" s="845" t="s">
        <v>615</v>
      </c>
      <c r="E197" s="817" t="s">
        <v>4216</v>
      </c>
      <c r="F197" s="845" t="s">
        <v>4217</v>
      </c>
      <c r="G197" s="817" t="s">
        <v>4489</v>
      </c>
      <c r="H197" s="817" t="s">
        <v>4490</v>
      </c>
      <c r="I197" s="831">
        <v>971.57000732421875</v>
      </c>
      <c r="J197" s="831">
        <v>10</v>
      </c>
      <c r="K197" s="832">
        <v>9715.7001953125</v>
      </c>
    </row>
    <row r="198" spans="1:11" ht="14.45" customHeight="1" x14ac:dyDescent="0.2">
      <c r="A198" s="813" t="s">
        <v>595</v>
      </c>
      <c r="B198" s="814" t="s">
        <v>596</v>
      </c>
      <c r="C198" s="817" t="s">
        <v>614</v>
      </c>
      <c r="D198" s="845" t="s">
        <v>615</v>
      </c>
      <c r="E198" s="817" t="s">
        <v>4216</v>
      </c>
      <c r="F198" s="845" t="s">
        <v>4217</v>
      </c>
      <c r="G198" s="817" t="s">
        <v>4491</v>
      </c>
      <c r="H198" s="817" t="s">
        <v>4492</v>
      </c>
      <c r="I198" s="831">
        <v>641.29998779296875</v>
      </c>
      <c r="J198" s="831">
        <v>2</v>
      </c>
      <c r="K198" s="832">
        <v>1282.5999755859375</v>
      </c>
    </row>
    <row r="199" spans="1:11" ht="14.45" customHeight="1" x14ac:dyDescent="0.2">
      <c r="A199" s="813" t="s">
        <v>595</v>
      </c>
      <c r="B199" s="814" t="s">
        <v>596</v>
      </c>
      <c r="C199" s="817" t="s">
        <v>614</v>
      </c>
      <c r="D199" s="845" t="s">
        <v>615</v>
      </c>
      <c r="E199" s="817" t="s">
        <v>4216</v>
      </c>
      <c r="F199" s="845" t="s">
        <v>4217</v>
      </c>
      <c r="G199" s="817" t="s">
        <v>4493</v>
      </c>
      <c r="H199" s="817" t="s">
        <v>4494</v>
      </c>
      <c r="I199" s="831">
        <v>641.29998779296875</v>
      </c>
      <c r="J199" s="831">
        <v>12</v>
      </c>
      <c r="K199" s="832">
        <v>7695.599853515625</v>
      </c>
    </row>
    <row r="200" spans="1:11" ht="14.45" customHeight="1" x14ac:dyDescent="0.2">
      <c r="A200" s="813" t="s">
        <v>595</v>
      </c>
      <c r="B200" s="814" t="s">
        <v>596</v>
      </c>
      <c r="C200" s="817" t="s">
        <v>614</v>
      </c>
      <c r="D200" s="845" t="s">
        <v>615</v>
      </c>
      <c r="E200" s="817" t="s">
        <v>4216</v>
      </c>
      <c r="F200" s="845" t="s">
        <v>4217</v>
      </c>
      <c r="G200" s="817" t="s">
        <v>4495</v>
      </c>
      <c r="H200" s="817" t="s">
        <v>4496</v>
      </c>
      <c r="I200" s="831">
        <v>641.29998779296875</v>
      </c>
      <c r="J200" s="831">
        <v>3</v>
      </c>
      <c r="K200" s="832">
        <v>1923.9000244140625</v>
      </c>
    </row>
    <row r="201" spans="1:11" ht="14.45" customHeight="1" x14ac:dyDescent="0.2">
      <c r="A201" s="813" t="s">
        <v>595</v>
      </c>
      <c r="B201" s="814" t="s">
        <v>596</v>
      </c>
      <c r="C201" s="817" t="s">
        <v>614</v>
      </c>
      <c r="D201" s="845" t="s">
        <v>615</v>
      </c>
      <c r="E201" s="817" t="s">
        <v>4216</v>
      </c>
      <c r="F201" s="845" t="s">
        <v>4217</v>
      </c>
      <c r="G201" s="817" t="s">
        <v>4497</v>
      </c>
      <c r="H201" s="817" t="s">
        <v>4498</v>
      </c>
      <c r="I201" s="831">
        <v>606.82598876953125</v>
      </c>
      <c r="J201" s="831">
        <v>9</v>
      </c>
      <c r="K201" s="832">
        <v>6860.6998653411865</v>
      </c>
    </row>
    <row r="202" spans="1:11" ht="14.45" customHeight="1" x14ac:dyDescent="0.2">
      <c r="A202" s="813" t="s">
        <v>595</v>
      </c>
      <c r="B202" s="814" t="s">
        <v>596</v>
      </c>
      <c r="C202" s="817" t="s">
        <v>614</v>
      </c>
      <c r="D202" s="845" t="s">
        <v>615</v>
      </c>
      <c r="E202" s="817" t="s">
        <v>4216</v>
      </c>
      <c r="F202" s="845" t="s">
        <v>4217</v>
      </c>
      <c r="G202" s="817" t="s">
        <v>4499</v>
      </c>
      <c r="H202" s="817" t="s">
        <v>4500</v>
      </c>
      <c r="I202" s="831">
        <v>2299</v>
      </c>
      <c r="J202" s="831">
        <v>3</v>
      </c>
      <c r="K202" s="832">
        <v>6897</v>
      </c>
    </row>
    <row r="203" spans="1:11" ht="14.45" customHeight="1" x14ac:dyDescent="0.2">
      <c r="A203" s="813" t="s">
        <v>595</v>
      </c>
      <c r="B203" s="814" t="s">
        <v>596</v>
      </c>
      <c r="C203" s="817" t="s">
        <v>614</v>
      </c>
      <c r="D203" s="845" t="s">
        <v>615</v>
      </c>
      <c r="E203" s="817" t="s">
        <v>4216</v>
      </c>
      <c r="F203" s="845" t="s">
        <v>4217</v>
      </c>
      <c r="G203" s="817" t="s">
        <v>4501</v>
      </c>
      <c r="H203" s="817" t="s">
        <v>4502</v>
      </c>
      <c r="I203" s="831">
        <v>2064.5530029296874</v>
      </c>
      <c r="J203" s="831">
        <v>105</v>
      </c>
      <c r="K203" s="832">
        <v>241395.02288818359</v>
      </c>
    </row>
    <row r="204" spans="1:11" ht="14.45" customHeight="1" x14ac:dyDescent="0.2">
      <c r="A204" s="813" t="s">
        <v>595</v>
      </c>
      <c r="B204" s="814" t="s">
        <v>596</v>
      </c>
      <c r="C204" s="817" t="s">
        <v>614</v>
      </c>
      <c r="D204" s="845" t="s">
        <v>615</v>
      </c>
      <c r="E204" s="817" t="s">
        <v>4216</v>
      </c>
      <c r="F204" s="845" t="s">
        <v>4217</v>
      </c>
      <c r="G204" s="817" t="s">
        <v>4503</v>
      </c>
      <c r="H204" s="817" t="s">
        <v>4504</v>
      </c>
      <c r="I204" s="831">
        <v>675.92443169487842</v>
      </c>
      <c r="J204" s="831">
        <v>57</v>
      </c>
      <c r="K204" s="832">
        <v>43451.109489440918</v>
      </c>
    </row>
    <row r="205" spans="1:11" ht="14.45" customHeight="1" x14ac:dyDescent="0.2">
      <c r="A205" s="813" t="s">
        <v>595</v>
      </c>
      <c r="B205" s="814" t="s">
        <v>596</v>
      </c>
      <c r="C205" s="817" t="s">
        <v>614</v>
      </c>
      <c r="D205" s="845" t="s">
        <v>615</v>
      </c>
      <c r="E205" s="817" t="s">
        <v>4216</v>
      </c>
      <c r="F205" s="845" t="s">
        <v>4217</v>
      </c>
      <c r="G205" s="817" t="s">
        <v>4505</v>
      </c>
      <c r="H205" s="817" t="s">
        <v>4506</v>
      </c>
      <c r="I205" s="831">
        <v>1972.300048828125</v>
      </c>
      <c r="J205" s="831">
        <v>1</v>
      </c>
      <c r="K205" s="832">
        <v>1972.300048828125</v>
      </c>
    </row>
    <row r="206" spans="1:11" ht="14.45" customHeight="1" x14ac:dyDescent="0.2">
      <c r="A206" s="813" t="s">
        <v>595</v>
      </c>
      <c r="B206" s="814" t="s">
        <v>596</v>
      </c>
      <c r="C206" s="817" t="s">
        <v>614</v>
      </c>
      <c r="D206" s="845" t="s">
        <v>615</v>
      </c>
      <c r="E206" s="817" t="s">
        <v>4216</v>
      </c>
      <c r="F206" s="845" t="s">
        <v>4217</v>
      </c>
      <c r="G206" s="817" t="s">
        <v>4230</v>
      </c>
      <c r="H206" s="817" t="s">
        <v>4231</v>
      </c>
      <c r="I206" s="831">
        <v>3.3999999426305293E-2</v>
      </c>
      <c r="J206" s="831">
        <v>2900</v>
      </c>
      <c r="K206" s="832">
        <v>103</v>
      </c>
    </row>
    <row r="207" spans="1:11" ht="14.45" customHeight="1" x14ac:dyDescent="0.2">
      <c r="A207" s="813" t="s">
        <v>595</v>
      </c>
      <c r="B207" s="814" t="s">
        <v>596</v>
      </c>
      <c r="C207" s="817" t="s">
        <v>614</v>
      </c>
      <c r="D207" s="845" t="s">
        <v>615</v>
      </c>
      <c r="E207" s="817" t="s">
        <v>4216</v>
      </c>
      <c r="F207" s="845" t="s">
        <v>4217</v>
      </c>
      <c r="G207" s="817" t="s">
        <v>4507</v>
      </c>
      <c r="H207" s="817" t="s">
        <v>4508</v>
      </c>
      <c r="I207" s="831">
        <v>1531.260009765625</v>
      </c>
      <c r="J207" s="831">
        <v>2</v>
      </c>
      <c r="K207" s="832">
        <v>3062.510009765625</v>
      </c>
    </row>
    <row r="208" spans="1:11" ht="14.45" customHeight="1" x14ac:dyDescent="0.2">
      <c r="A208" s="813" t="s">
        <v>595</v>
      </c>
      <c r="B208" s="814" t="s">
        <v>596</v>
      </c>
      <c r="C208" s="817" t="s">
        <v>614</v>
      </c>
      <c r="D208" s="845" t="s">
        <v>615</v>
      </c>
      <c r="E208" s="817" t="s">
        <v>4216</v>
      </c>
      <c r="F208" s="845" t="s">
        <v>4217</v>
      </c>
      <c r="G208" s="817" t="s">
        <v>4509</v>
      </c>
      <c r="H208" s="817" t="s">
        <v>4510</v>
      </c>
      <c r="I208" s="831">
        <v>3100.02001953125</v>
      </c>
      <c r="J208" s="831">
        <v>3</v>
      </c>
      <c r="K208" s="832">
        <v>9300.0595703125</v>
      </c>
    </row>
    <row r="209" spans="1:11" ht="14.45" customHeight="1" x14ac:dyDescent="0.2">
      <c r="A209" s="813" t="s">
        <v>595</v>
      </c>
      <c r="B209" s="814" t="s">
        <v>596</v>
      </c>
      <c r="C209" s="817" t="s">
        <v>614</v>
      </c>
      <c r="D209" s="845" t="s">
        <v>615</v>
      </c>
      <c r="E209" s="817" t="s">
        <v>4216</v>
      </c>
      <c r="F209" s="845" t="s">
        <v>4217</v>
      </c>
      <c r="G209" s="817" t="s">
        <v>4511</v>
      </c>
      <c r="H209" s="817" t="s">
        <v>4512</v>
      </c>
      <c r="I209" s="831">
        <v>1449.5799560546875</v>
      </c>
      <c r="J209" s="831">
        <v>2</v>
      </c>
      <c r="K209" s="832">
        <v>2899.159912109375</v>
      </c>
    </row>
    <row r="210" spans="1:11" ht="14.45" customHeight="1" x14ac:dyDescent="0.2">
      <c r="A210" s="813" t="s">
        <v>595</v>
      </c>
      <c r="B210" s="814" t="s">
        <v>596</v>
      </c>
      <c r="C210" s="817" t="s">
        <v>614</v>
      </c>
      <c r="D210" s="845" t="s">
        <v>615</v>
      </c>
      <c r="E210" s="817" t="s">
        <v>4216</v>
      </c>
      <c r="F210" s="845" t="s">
        <v>4217</v>
      </c>
      <c r="G210" s="817" t="s">
        <v>4240</v>
      </c>
      <c r="H210" s="817" t="s">
        <v>4241</v>
      </c>
      <c r="I210" s="831">
        <v>11.142000198364258</v>
      </c>
      <c r="J210" s="831">
        <v>300</v>
      </c>
      <c r="K210" s="832">
        <v>3342.5</v>
      </c>
    </row>
    <row r="211" spans="1:11" ht="14.45" customHeight="1" x14ac:dyDescent="0.2">
      <c r="A211" s="813" t="s">
        <v>595</v>
      </c>
      <c r="B211" s="814" t="s">
        <v>596</v>
      </c>
      <c r="C211" s="817" t="s">
        <v>614</v>
      </c>
      <c r="D211" s="845" t="s">
        <v>615</v>
      </c>
      <c r="E211" s="817" t="s">
        <v>4216</v>
      </c>
      <c r="F211" s="845" t="s">
        <v>4217</v>
      </c>
      <c r="G211" s="817" t="s">
        <v>4513</v>
      </c>
      <c r="H211" s="817" t="s">
        <v>4514</v>
      </c>
      <c r="I211" s="831">
        <v>62.310001373291016</v>
      </c>
      <c r="J211" s="831">
        <v>100</v>
      </c>
      <c r="K211" s="832">
        <v>6231</v>
      </c>
    </row>
    <row r="212" spans="1:11" ht="14.45" customHeight="1" x14ac:dyDescent="0.2">
      <c r="A212" s="813" t="s">
        <v>595</v>
      </c>
      <c r="B212" s="814" t="s">
        <v>596</v>
      </c>
      <c r="C212" s="817" t="s">
        <v>614</v>
      </c>
      <c r="D212" s="845" t="s">
        <v>615</v>
      </c>
      <c r="E212" s="817" t="s">
        <v>4216</v>
      </c>
      <c r="F212" s="845" t="s">
        <v>4217</v>
      </c>
      <c r="G212" s="817" t="s">
        <v>4515</v>
      </c>
      <c r="H212" s="817" t="s">
        <v>4516</v>
      </c>
      <c r="I212" s="831">
        <v>37.835000991821289</v>
      </c>
      <c r="J212" s="831">
        <v>300</v>
      </c>
      <c r="K212" s="832">
        <v>11351</v>
      </c>
    </row>
    <row r="213" spans="1:11" ht="14.45" customHeight="1" x14ac:dyDescent="0.2">
      <c r="A213" s="813" t="s">
        <v>595</v>
      </c>
      <c r="B213" s="814" t="s">
        <v>596</v>
      </c>
      <c r="C213" s="817" t="s">
        <v>614</v>
      </c>
      <c r="D213" s="845" t="s">
        <v>615</v>
      </c>
      <c r="E213" s="817" t="s">
        <v>4216</v>
      </c>
      <c r="F213" s="845" t="s">
        <v>4217</v>
      </c>
      <c r="G213" s="817" t="s">
        <v>4517</v>
      </c>
      <c r="H213" s="817" t="s">
        <v>4518</v>
      </c>
      <c r="I213" s="831">
        <v>5.2699999809265137</v>
      </c>
      <c r="J213" s="831">
        <v>200</v>
      </c>
      <c r="K213" s="832">
        <v>1054</v>
      </c>
    </row>
    <row r="214" spans="1:11" ht="14.45" customHeight="1" x14ac:dyDescent="0.2">
      <c r="A214" s="813" t="s">
        <v>595</v>
      </c>
      <c r="B214" s="814" t="s">
        <v>596</v>
      </c>
      <c r="C214" s="817" t="s">
        <v>614</v>
      </c>
      <c r="D214" s="845" t="s">
        <v>615</v>
      </c>
      <c r="E214" s="817" t="s">
        <v>4216</v>
      </c>
      <c r="F214" s="845" t="s">
        <v>4217</v>
      </c>
      <c r="G214" s="817" t="s">
        <v>4519</v>
      </c>
      <c r="H214" s="817" t="s">
        <v>4520</v>
      </c>
      <c r="I214" s="831">
        <v>3.4800000190734863</v>
      </c>
      <c r="J214" s="831">
        <v>100</v>
      </c>
      <c r="K214" s="832">
        <v>348</v>
      </c>
    </row>
    <row r="215" spans="1:11" ht="14.45" customHeight="1" x14ac:dyDescent="0.2">
      <c r="A215" s="813" t="s">
        <v>595</v>
      </c>
      <c r="B215" s="814" t="s">
        <v>596</v>
      </c>
      <c r="C215" s="817" t="s">
        <v>614</v>
      </c>
      <c r="D215" s="845" t="s">
        <v>615</v>
      </c>
      <c r="E215" s="817" t="s">
        <v>4216</v>
      </c>
      <c r="F215" s="845" t="s">
        <v>4217</v>
      </c>
      <c r="G215" s="817" t="s">
        <v>4521</v>
      </c>
      <c r="H215" s="817" t="s">
        <v>4522</v>
      </c>
      <c r="I215" s="831">
        <v>157.99000549316406</v>
      </c>
      <c r="J215" s="831">
        <v>40</v>
      </c>
      <c r="K215" s="832">
        <v>6319.6002197265625</v>
      </c>
    </row>
    <row r="216" spans="1:11" ht="14.45" customHeight="1" x14ac:dyDescent="0.2">
      <c r="A216" s="813" t="s">
        <v>595</v>
      </c>
      <c r="B216" s="814" t="s">
        <v>596</v>
      </c>
      <c r="C216" s="817" t="s">
        <v>614</v>
      </c>
      <c r="D216" s="845" t="s">
        <v>615</v>
      </c>
      <c r="E216" s="817" t="s">
        <v>4216</v>
      </c>
      <c r="F216" s="845" t="s">
        <v>4217</v>
      </c>
      <c r="G216" s="817" t="s">
        <v>4521</v>
      </c>
      <c r="H216" s="817" t="s">
        <v>4523</v>
      </c>
      <c r="I216" s="831">
        <v>77.43499755859375</v>
      </c>
      <c r="J216" s="831">
        <v>4</v>
      </c>
      <c r="K216" s="832">
        <v>631.96002197265625</v>
      </c>
    </row>
    <row r="217" spans="1:11" ht="14.45" customHeight="1" x14ac:dyDescent="0.2">
      <c r="A217" s="813" t="s">
        <v>595</v>
      </c>
      <c r="B217" s="814" t="s">
        <v>596</v>
      </c>
      <c r="C217" s="817" t="s">
        <v>614</v>
      </c>
      <c r="D217" s="845" t="s">
        <v>615</v>
      </c>
      <c r="E217" s="817" t="s">
        <v>4216</v>
      </c>
      <c r="F217" s="845" t="s">
        <v>4217</v>
      </c>
      <c r="G217" s="817" t="s">
        <v>4524</v>
      </c>
      <c r="H217" s="817" t="s">
        <v>4525</v>
      </c>
      <c r="I217" s="831">
        <v>157.99000549316406</v>
      </c>
      <c r="J217" s="831">
        <v>40</v>
      </c>
      <c r="K217" s="832">
        <v>6319.5700073242188</v>
      </c>
    </row>
    <row r="218" spans="1:11" ht="14.45" customHeight="1" x14ac:dyDescent="0.2">
      <c r="A218" s="813" t="s">
        <v>595</v>
      </c>
      <c r="B218" s="814" t="s">
        <v>596</v>
      </c>
      <c r="C218" s="817" t="s">
        <v>614</v>
      </c>
      <c r="D218" s="845" t="s">
        <v>615</v>
      </c>
      <c r="E218" s="817" t="s">
        <v>4216</v>
      </c>
      <c r="F218" s="845" t="s">
        <v>4217</v>
      </c>
      <c r="G218" s="817" t="s">
        <v>4526</v>
      </c>
      <c r="H218" s="817" t="s">
        <v>4527</v>
      </c>
      <c r="I218" s="831">
        <v>974.04998779296875</v>
      </c>
      <c r="J218" s="831">
        <v>5</v>
      </c>
      <c r="K218" s="832">
        <v>4870.25</v>
      </c>
    </row>
    <row r="219" spans="1:11" ht="14.45" customHeight="1" x14ac:dyDescent="0.2">
      <c r="A219" s="813" t="s">
        <v>595</v>
      </c>
      <c r="B219" s="814" t="s">
        <v>596</v>
      </c>
      <c r="C219" s="817" t="s">
        <v>614</v>
      </c>
      <c r="D219" s="845" t="s">
        <v>615</v>
      </c>
      <c r="E219" s="817" t="s">
        <v>4216</v>
      </c>
      <c r="F219" s="845" t="s">
        <v>4217</v>
      </c>
      <c r="G219" s="817" t="s">
        <v>4528</v>
      </c>
      <c r="H219" s="817" t="s">
        <v>4529</v>
      </c>
      <c r="I219" s="831">
        <v>558.21144321986606</v>
      </c>
      <c r="J219" s="831">
        <v>35</v>
      </c>
      <c r="K219" s="832">
        <v>22868.999893188477</v>
      </c>
    </row>
    <row r="220" spans="1:11" ht="14.45" customHeight="1" x14ac:dyDescent="0.2">
      <c r="A220" s="813" t="s">
        <v>595</v>
      </c>
      <c r="B220" s="814" t="s">
        <v>596</v>
      </c>
      <c r="C220" s="817" t="s">
        <v>614</v>
      </c>
      <c r="D220" s="845" t="s">
        <v>615</v>
      </c>
      <c r="E220" s="817" t="s">
        <v>4216</v>
      </c>
      <c r="F220" s="845" t="s">
        <v>4217</v>
      </c>
      <c r="G220" s="817" t="s">
        <v>4530</v>
      </c>
      <c r="H220" s="817" t="s">
        <v>4531</v>
      </c>
      <c r="I220" s="831">
        <v>1262.8619873046875</v>
      </c>
      <c r="J220" s="831">
        <v>19</v>
      </c>
      <c r="K220" s="832">
        <v>24219.209716796875</v>
      </c>
    </row>
    <row r="221" spans="1:11" ht="14.45" customHeight="1" x14ac:dyDescent="0.2">
      <c r="A221" s="813" t="s">
        <v>595</v>
      </c>
      <c r="B221" s="814" t="s">
        <v>596</v>
      </c>
      <c r="C221" s="817" t="s">
        <v>614</v>
      </c>
      <c r="D221" s="845" t="s">
        <v>615</v>
      </c>
      <c r="E221" s="817" t="s">
        <v>4216</v>
      </c>
      <c r="F221" s="845" t="s">
        <v>4217</v>
      </c>
      <c r="G221" s="817" t="s">
        <v>4262</v>
      </c>
      <c r="H221" s="817" t="s">
        <v>4532</v>
      </c>
      <c r="I221" s="831">
        <v>17.979999542236328</v>
      </c>
      <c r="J221" s="831">
        <v>50</v>
      </c>
      <c r="K221" s="832">
        <v>899</v>
      </c>
    </row>
    <row r="222" spans="1:11" ht="14.45" customHeight="1" x14ac:dyDescent="0.2">
      <c r="A222" s="813" t="s">
        <v>595</v>
      </c>
      <c r="B222" s="814" t="s">
        <v>596</v>
      </c>
      <c r="C222" s="817" t="s">
        <v>614</v>
      </c>
      <c r="D222" s="845" t="s">
        <v>615</v>
      </c>
      <c r="E222" s="817" t="s">
        <v>4216</v>
      </c>
      <c r="F222" s="845" t="s">
        <v>4217</v>
      </c>
      <c r="G222" s="817" t="s">
        <v>4260</v>
      </c>
      <c r="H222" s="817" t="s">
        <v>4261</v>
      </c>
      <c r="I222" s="831">
        <v>17.979999542236328</v>
      </c>
      <c r="J222" s="831">
        <v>50</v>
      </c>
      <c r="K222" s="832">
        <v>899</v>
      </c>
    </row>
    <row r="223" spans="1:11" ht="14.45" customHeight="1" x14ac:dyDescent="0.2">
      <c r="A223" s="813" t="s">
        <v>595</v>
      </c>
      <c r="B223" s="814" t="s">
        <v>596</v>
      </c>
      <c r="C223" s="817" t="s">
        <v>614</v>
      </c>
      <c r="D223" s="845" t="s">
        <v>615</v>
      </c>
      <c r="E223" s="817" t="s">
        <v>4216</v>
      </c>
      <c r="F223" s="845" t="s">
        <v>4217</v>
      </c>
      <c r="G223" s="817" t="s">
        <v>4260</v>
      </c>
      <c r="H223" s="817" t="s">
        <v>4533</v>
      </c>
      <c r="I223" s="831">
        <v>17.979999542236328</v>
      </c>
      <c r="J223" s="831">
        <v>50</v>
      </c>
      <c r="K223" s="832">
        <v>899</v>
      </c>
    </row>
    <row r="224" spans="1:11" ht="14.45" customHeight="1" x14ac:dyDescent="0.2">
      <c r="A224" s="813" t="s">
        <v>595</v>
      </c>
      <c r="B224" s="814" t="s">
        <v>596</v>
      </c>
      <c r="C224" s="817" t="s">
        <v>614</v>
      </c>
      <c r="D224" s="845" t="s">
        <v>615</v>
      </c>
      <c r="E224" s="817" t="s">
        <v>4216</v>
      </c>
      <c r="F224" s="845" t="s">
        <v>4217</v>
      </c>
      <c r="G224" s="817" t="s">
        <v>4534</v>
      </c>
      <c r="H224" s="817" t="s">
        <v>4535</v>
      </c>
      <c r="I224" s="831">
        <v>16.696667353312176</v>
      </c>
      <c r="J224" s="831">
        <v>108</v>
      </c>
      <c r="K224" s="832">
        <v>1803.27001953125</v>
      </c>
    </row>
    <row r="225" spans="1:11" ht="14.45" customHeight="1" x14ac:dyDescent="0.2">
      <c r="A225" s="813" t="s">
        <v>595</v>
      </c>
      <c r="B225" s="814" t="s">
        <v>596</v>
      </c>
      <c r="C225" s="817" t="s">
        <v>614</v>
      </c>
      <c r="D225" s="845" t="s">
        <v>615</v>
      </c>
      <c r="E225" s="817" t="s">
        <v>4216</v>
      </c>
      <c r="F225" s="845" t="s">
        <v>4217</v>
      </c>
      <c r="G225" s="817" t="s">
        <v>4536</v>
      </c>
      <c r="H225" s="817" t="s">
        <v>4537</v>
      </c>
      <c r="I225" s="831">
        <v>33.880001068115234</v>
      </c>
      <c r="J225" s="831">
        <v>24</v>
      </c>
      <c r="K225" s="832">
        <v>813.1199951171875</v>
      </c>
    </row>
    <row r="226" spans="1:11" ht="14.45" customHeight="1" x14ac:dyDescent="0.2">
      <c r="A226" s="813" t="s">
        <v>595</v>
      </c>
      <c r="B226" s="814" t="s">
        <v>596</v>
      </c>
      <c r="C226" s="817" t="s">
        <v>614</v>
      </c>
      <c r="D226" s="845" t="s">
        <v>615</v>
      </c>
      <c r="E226" s="817" t="s">
        <v>4216</v>
      </c>
      <c r="F226" s="845" t="s">
        <v>4217</v>
      </c>
      <c r="G226" s="817" t="s">
        <v>4538</v>
      </c>
      <c r="H226" s="817" t="s">
        <v>4539</v>
      </c>
      <c r="I226" s="831">
        <v>13.199999809265137</v>
      </c>
      <c r="J226" s="831">
        <v>20</v>
      </c>
      <c r="K226" s="832">
        <v>264</v>
      </c>
    </row>
    <row r="227" spans="1:11" ht="14.45" customHeight="1" x14ac:dyDescent="0.2">
      <c r="A227" s="813" t="s">
        <v>595</v>
      </c>
      <c r="B227" s="814" t="s">
        <v>596</v>
      </c>
      <c r="C227" s="817" t="s">
        <v>614</v>
      </c>
      <c r="D227" s="845" t="s">
        <v>615</v>
      </c>
      <c r="E227" s="817" t="s">
        <v>4216</v>
      </c>
      <c r="F227" s="845" t="s">
        <v>4217</v>
      </c>
      <c r="G227" s="817" t="s">
        <v>4540</v>
      </c>
      <c r="H227" s="817" t="s">
        <v>4541</v>
      </c>
      <c r="I227" s="831">
        <v>13.199999809265137</v>
      </c>
      <c r="J227" s="831">
        <v>40</v>
      </c>
      <c r="K227" s="832">
        <v>528</v>
      </c>
    </row>
    <row r="228" spans="1:11" ht="14.45" customHeight="1" x14ac:dyDescent="0.2">
      <c r="A228" s="813" t="s">
        <v>595</v>
      </c>
      <c r="B228" s="814" t="s">
        <v>596</v>
      </c>
      <c r="C228" s="817" t="s">
        <v>614</v>
      </c>
      <c r="D228" s="845" t="s">
        <v>615</v>
      </c>
      <c r="E228" s="817" t="s">
        <v>4216</v>
      </c>
      <c r="F228" s="845" t="s">
        <v>4217</v>
      </c>
      <c r="G228" s="817" t="s">
        <v>4542</v>
      </c>
      <c r="H228" s="817" t="s">
        <v>4543</v>
      </c>
      <c r="I228" s="831">
        <v>13.201999855041503</v>
      </c>
      <c r="J228" s="831">
        <v>240</v>
      </c>
      <c r="K228" s="832">
        <v>3168.1000061035156</v>
      </c>
    </row>
    <row r="229" spans="1:11" ht="14.45" customHeight="1" x14ac:dyDescent="0.2">
      <c r="A229" s="813" t="s">
        <v>595</v>
      </c>
      <c r="B229" s="814" t="s">
        <v>596</v>
      </c>
      <c r="C229" s="817" t="s">
        <v>614</v>
      </c>
      <c r="D229" s="845" t="s">
        <v>615</v>
      </c>
      <c r="E229" s="817" t="s">
        <v>4216</v>
      </c>
      <c r="F229" s="845" t="s">
        <v>4217</v>
      </c>
      <c r="G229" s="817" t="s">
        <v>4544</v>
      </c>
      <c r="H229" s="817" t="s">
        <v>4545</v>
      </c>
      <c r="I229" s="831">
        <v>13.199999809265137</v>
      </c>
      <c r="J229" s="831">
        <v>90</v>
      </c>
      <c r="K229" s="832">
        <v>1188</v>
      </c>
    </row>
    <row r="230" spans="1:11" ht="14.45" customHeight="1" x14ac:dyDescent="0.2">
      <c r="A230" s="813" t="s">
        <v>595</v>
      </c>
      <c r="B230" s="814" t="s">
        <v>596</v>
      </c>
      <c r="C230" s="817" t="s">
        <v>614</v>
      </c>
      <c r="D230" s="845" t="s">
        <v>615</v>
      </c>
      <c r="E230" s="817" t="s">
        <v>4216</v>
      </c>
      <c r="F230" s="845" t="s">
        <v>4217</v>
      </c>
      <c r="G230" s="817" t="s">
        <v>4546</v>
      </c>
      <c r="H230" s="817" t="s">
        <v>4547</v>
      </c>
      <c r="I230" s="831">
        <v>22.989999771118164</v>
      </c>
      <c r="J230" s="831">
        <v>30</v>
      </c>
      <c r="K230" s="832">
        <v>689.70001220703125</v>
      </c>
    </row>
    <row r="231" spans="1:11" ht="14.45" customHeight="1" x14ac:dyDescent="0.2">
      <c r="A231" s="813" t="s">
        <v>595</v>
      </c>
      <c r="B231" s="814" t="s">
        <v>596</v>
      </c>
      <c r="C231" s="817" t="s">
        <v>614</v>
      </c>
      <c r="D231" s="845" t="s">
        <v>615</v>
      </c>
      <c r="E231" s="817" t="s">
        <v>4216</v>
      </c>
      <c r="F231" s="845" t="s">
        <v>4217</v>
      </c>
      <c r="G231" s="817" t="s">
        <v>4548</v>
      </c>
      <c r="H231" s="817" t="s">
        <v>4549</v>
      </c>
      <c r="I231" s="831">
        <v>22.989999771118164</v>
      </c>
      <c r="J231" s="831">
        <v>30</v>
      </c>
      <c r="K231" s="832">
        <v>689.70001220703125</v>
      </c>
    </row>
    <row r="232" spans="1:11" ht="14.45" customHeight="1" x14ac:dyDescent="0.2">
      <c r="A232" s="813" t="s">
        <v>595</v>
      </c>
      <c r="B232" s="814" t="s">
        <v>596</v>
      </c>
      <c r="C232" s="817" t="s">
        <v>614</v>
      </c>
      <c r="D232" s="845" t="s">
        <v>615</v>
      </c>
      <c r="E232" s="817" t="s">
        <v>4216</v>
      </c>
      <c r="F232" s="845" t="s">
        <v>4217</v>
      </c>
      <c r="G232" s="817" t="s">
        <v>4550</v>
      </c>
      <c r="H232" s="817" t="s">
        <v>4551</v>
      </c>
      <c r="I232" s="831">
        <v>326.26998901367188</v>
      </c>
      <c r="J232" s="831">
        <v>10</v>
      </c>
      <c r="K232" s="832">
        <v>3262.72998046875</v>
      </c>
    </row>
    <row r="233" spans="1:11" ht="14.45" customHeight="1" x14ac:dyDescent="0.2">
      <c r="A233" s="813" t="s">
        <v>595</v>
      </c>
      <c r="B233" s="814" t="s">
        <v>596</v>
      </c>
      <c r="C233" s="817" t="s">
        <v>614</v>
      </c>
      <c r="D233" s="845" t="s">
        <v>615</v>
      </c>
      <c r="E233" s="817" t="s">
        <v>4216</v>
      </c>
      <c r="F233" s="845" t="s">
        <v>4217</v>
      </c>
      <c r="G233" s="817" t="s">
        <v>4552</v>
      </c>
      <c r="H233" s="817" t="s">
        <v>4553</v>
      </c>
      <c r="I233" s="831">
        <v>22.870000839233398</v>
      </c>
      <c r="J233" s="831">
        <v>24</v>
      </c>
      <c r="K233" s="832">
        <v>548.8699951171875</v>
      </c>
    </row>
    <row r="234" spans="1:11" ht="14.45" customHeight="1" x14ac:dyDescent="0.2">
      <c r="A234" s="813" t="s">
        <v>595</v>
      </c>
      <c r="B234" s="814" t="s">
        <v>596</v>
      </c>
      <c r="C234" s="817" t="s">
        <v>614</v>
      </c>
      <c r="D234" s="845" t="s">
        <v>615</v>
      </c>
      <c r="E234" s="817" t="s">
        <v>4216</v>
      </c>
      <c r="F234" s="845" t="s">
        <v>4217</v>
      </c>
      <c r="G234" s="817" t="s">
        <v>4554</v>
      </c>
      <c r="H234" s="817" t="s">
        <v>4555</v>
      </c>
      <c r="I234" s="831">
        <v>22.870000839233398</v>
      </c>
      <c r="J234" s="831">
        <v>72</v>
      </c>
      <c r="K234" s="832">
        <v>1646.5400390625</v>
      </c>
    </row>
    <row r="235" spans="1:11" ht="14.45" customHeight="1" x14ac:dyDescent="0.2">
      <c r="A235" s="813" t="s">
        <v>595</v>
      </c>
      <c r="B235" s="814" t="s">
        <v>596</v>
      </c>
      <c r="C235" s="817" t="s">
        <v>614</v>
      </c>
      <c r="D235" s="845" t="s">
        <v>615</v>
      </c>
      <c r="E235" s="817" t="s">
        <v>4216</v>
      </c>
      <c r="F235" s="845" t="s">
        <v>4217</v>
      </c>
      <c r="G235" s="817" t="s">
        <v>4556</v>
      </c>
      <c r="H235" s="817" t="s">
        <v>4557</v>
      </c>
      <c r="I235" s="831">
        <v>15.002500057220459</v>
      </c>
      <c r="J235" s="831">
        <v>130</v>
      </c>
      <c r="K235" s="832">
        <v>1950.5599975585938</v>
      </c>
    </row>
    <row r="236" spans="1:11" ht="14.45" customHeight="1" x14ac:dyDescent="0.2">
      <c r="A236" s="813" t="s">
        <v>595</v>
      </c>
      <c r="B236" s="814" t="s">
        <v>596</v>
      </c>
      <c r="C236" s="817" t="s">
        <v>614</v>
      </c>
      <c r="D236" s="845" t="s">
        <v>615</v>
      </c>
      <c r="E236" s="817" t="s">
        <v>4216</v>
      </c>
      <c r="F236" s="845" t="s">
        <v>4217</v>
      </c>
      <c r="G236" s="817" t="s">
        <v>4558</v>
      </c>
      <c r="H236" s="817" t="s">
        <v>4559</v>
      </c>
      <c r="I236" s="831">
        <v>22.75</v>
      </c>
      <c r="J236" s="831">
        <v>96</v>
      </c>
      <c r="K236" s="832">
        <v>2183.8099975585938</v>
      </c>
    </row>
    <row r="237" spans="1:11" ht="14.45" customHeight="1" x14ac:dyDescent="0.2">
      <c r="A237" s="813" t="s">
        <v>595</v>
      </c>
      <c r="B237" s="814" t="s">
        <v>596</v>
      </c>
      <c r="C237" s="817" t="s">
        <v>614</v>
      </c>
      <c r="D237" s="845" t="s">
        <v>615</v>
      </c>
      <c r="E237" s="817" t="s">
        <v>4216</v>
      </c>
      <c r="F237" s="845" t="s">
        <v>4217</v>
      </c>
      <c r="G237" s="817" t="s">
        <v>4560</v>
      </c>
      <c r="H237" s="817" t="s">
        <v>4561</v>
      </c>
      <c r="I237" s="831">
        <v>304.64999389648438</v>
      </c>
      <c r="J237" s="831">
        <v>20</v>
      </c>
      <c r="K237" s="832">
        <v>6092.989990234375</v>
      </c>
    </row>
    <row r="238" spans="1:11" ht="14.45" customHeight="1" x14ac:dyDescent="0.2">
      <c r="A238" s="813" t="s">
        <v>595</v>
      </c>
      <c r="B238" s="814" t="s">
        <v>596</v>
      </c>
      <c r="C238" s="817" t="s">
        <v>614</v>
      </c>
      <c r="D238" s="845" t="s">
        <v>615</v>
      </c>
      <c r="E238" s="817" t="s">
        <v>4216</v>
      </c>
      <c r="F238" s="845" t="s">
        <v>4217</v>
      </c>
      <c r="G238" s="817" t="s">
        <v>4562</v>
      </c>
      <c r="H238" s="817" t="s">
        <v>4563</v>
      </c>
      <c r="I238" s="831">
        <v>22.75</v>
      </c>
      <c r="J238" s="831">
        <v>144</v>
      </c>
      <c r="K238" s="832">
        <v>3275.6200561523438</v>
      </c>
    </row>
    <row r="239" spans="1:11" ht="14.45" customHeight="1" x14ac:dyDescent="0.2">
      <c r="A239" s="813" t="s">
        <v>595</v>
      </c>
      <c r="B239" s="814" t="s">
        <v>596</v>
      </c>
      <c r="C239" s="817" t="s">
        <v>614</v>
      </c>
      <c r="D239" s="845" t="s">
        <v>615</v>
      </c>
      <c r="E239" s="817" t="s">
        <v>4216</v>
      </c>
      <c r="F239" s="845" t="s">
        <v>4217</v>
      </c>
      <c r="G239" s="817" t="s">
        <v>4564</v>
      </c>
      <c r="H239" s="817" t="s">
        <v>4565</v>
      </c>
      <c r="I239" s="831">
        <v>641.29998779296875</v>
      </c>
      <c r="J239" s="831">
        <v>1</v>
      </c>
      <c r="K239" s="832">
        <v>641.29998779296875</v>
      </c>
    </row>
    <row r="240" spans="1:11" ht="14.45" customHeight="1" x14ac:dyDescent="0.2">
      <c r="A240" s="813" t="s">
        <v>595</v>
      </c>
      <c r="B240" s="814" t="s">
        <v>596</v>
      </c>
      <c r="C240" s="817" t="s">
        <v>614</v>
      </c>
      <c r="D240" s="845" t="s">
        <v>615</v>
      </c>
      <c r="E240" s="817" t="s">
        <v>4216</v>
      </c>
      <c r="F240" s="845" t="s">
        <v>4217</v>
      </c>
      <c r="G240" s="817" t="s">
        <v>4566</v>
      </c>
      <c r="H240" s="817" t="s">
        <v>4567</v>
      </c>
      <c r="I240" s="831">
        <v>4356</v>
      </c>
      <c r="J240" s="831">
        <v>1</v>
      </c>
      <c r="K240" s="832">
        <v>4356</v>
      </c>
    </row>
    <row r="241" spans="1:11" ht="14.45" customHeight="1" x14ac:dyDescent="0.2">
      <c r="A241" s="813" t="s">
        <v>595</v>
      </c>
      <c r="B241" s="814" t="s">
        <v>596</v>
      </c>
      <c r="C241" s="817" t="s">
        <v>614</v>
      </c>
      <c r="D241" s="845" t="s">
        <v>615</v>
      </c>
      <c r="E241" s="817" t="s">
        <v>4216</v>
      </c>
      <c r="F241" s="845" t="s">
        <v>4217</v>
      </c>
      <c r="G241" s="817" t="s">
        <v>4568</v>
      </c>
      <c r="H241" s="817" t="s">
        <v>4569</v>
      </c>
      <c r="I241" s="831">
        <v>4356</v>
      </c>
      <c r="J241" s="831">
        <v>1</v>
      </c>
      <c r="K241" s="832">
        <v>4356</v>
      </c>
    </row>
    <row r="242" spans="1:11" ht="14.45" customHeight="1" x14ac:dyDescent="0.2">
      <c r="A242" s="813" t="s">
        <v>595</v>
      </c>
      <c r="B242" s="814" t="s">
        <v>596</v>
      </c>
      <c r="C242" s="817" t="s">
        <v>614</v>
      </c>
      <c r="D242" s="845" t="s">
        <v>615</v>
      </c>
      <c r="E242" s="817" t="s">
        <v>4216</v>
      </c>
      <c r="F242" s="845" t="s">
        <v>4217</v>
      </c>
      <c r="G242" s="817" t="s">
        <v>4570</v>
      </c>
      <c r="H242" s="817" t="s">
        <v>4571</v>
      </c>
      <c r="I242" s="831">
        <v>4.0300002098083496</v>
      </c>
      <c r="J242" s="831">
        <v>80</v>
      </c>
      <c r="K242" s="832">
        <v>322.40000152587891</v>
      </c>
    </row>
    <row r="243" spans="1:11" ht="14.45" customHeight="1" x14ac:dyDescent="0.2">
      <c r="A243" s="813" t="s">
        <v>595</v>
      </c>
      <c r="B243" s="814" t="s">
        <v>596</v>
      </c>
      <c r="C243" s="817" t="s">
        <v>614</v>
      </c>
      <c r="D243" s="845" t="s">
        <v>615</v>
      </c>
      <c r="E243" s="817" t="s">
        <v>4216</v>
      </c>
      <c r="F243" s="845" t="s">
        <v>4217</v>
      </c>
      <c r="G243" s="817" t="s">
        <v>4270</v>
      </c>
      <c r="H243" s="817" t="s">
        <v>4271</v>
      </c>
      <c r="I243" s="831">
        <v>3.1487500965595245</v>
      </c>
      <c r="J243" s="831">
        <v>1900</v>
      </c>
      <c r="K243" s="832">
        <v>5982</v>
      </c>
    </row>
    <row r="244" spans="1:11" ht="14.45" customHeight="1" x14ac:dyDescent="0.2">
      <c r="A244" s="813" t="s">
        <v>595</v>
      </c>
      <c r="B244" s="814" t="s">
        <v>596</v>
      </c>
      <c r="C244" s="817" t="s">
        <v>614</v>
      </c>
      <c r="D244" s="845" t="s">
        <v>615</v>
      </c>
      <c r="E244" s="817" t="s">
        <v>4216</v>
      </c>
      <c r="F244" s="845" t="s">
        <v>4217</v>
      </c>
      <c r="G244" s="817" t="s">
        <v>4276</v>
      </c>
      <c r="H244" s="817" t="s">
        <v>4277</v>
      </c>
      <c r="I244" s="831">
        <v>37.900001525878906</v>
      </c>
      <c r="J244" s="831">
        <v>5</v>
      </c>
      <c r="K244" s="832">
        <v>189.5</v>
      </c>
    </row>
    <row r="245" spans="1:11" ht="14.45" customHeight="1" x14ac:dyDescent="0.2">
      <c r="A245" s="813" t="s">
        <v>595</v>
      </c>
      <c r="B245" s="814" t="s">
        <v>596</v>
      </c>
      <c r="C245" s="817" t="s">
        <v>614</v>
      </c>
      <c r="D245" s="845" t="s">
        <v>615</v>
      </c>
      <c r="E245" s="817" t="s">
        <v>4216</v>
      </c>
      <c r="F245" s="845" t="s">
        <v>4217</v>
      </c>
      <c r="G245" s="817" t="s">
        <v>4286</v>
      </c>
      <c r="H245" s="817" t="s">
        <v>4287</v>
      </c>
      <c r="I245" s="831">
        <v>4.9718180136247119</v>
      </c>
      <c r="J245" s="831">
        <v>1480</v>
      </c>
      <c r="K245" s="832">
        <v>7356.2000122070313</v>
      </c>
    </row>
    <row r="246" spans="1:11" ht="14.45" customHeight="1" x14ac:dyDescent="0.2">
      <c r="A246" s="813" t="s">
        <v>595</v>
      </c>
      <c r="B246" s="814" t="s">
        <v>596</v>
      </c>
      <c r="C246" s="817" t="s">
        <v>614</v>
      </c>
      <c r="D246" s="845" t="s">
        <v>615</v>
      </c>
      <c r="E246" s="817" t="s">
        <v>4216</v>
      </c>
      <c r="F246" s="845" t="s">
        <v>4217</v>
      </c>
      <c r="G246" s="817" t="s">
        <v>4572</v>
      </c>
      <c r="H246" s="817" t="s">
        <v>4573</v>
      </c>
      <c r="I246" s="831">
        <v>6.1999998092651367</v>
      </c>
      <c r="J246" s="831">
        <v>3600</v>
      </c>
      <c r="K246" s="832">
        <v>22320.170166015625</v>
      </c>
    </row>
    <row r="247" spans="1:11" ht="14.45" customHeight="1" x14ac:dyDescent="0.2">
      <c r="A247" s="813" t="s">
        <v>595</v>
      </c>
      <c r="B247" s="814" t="s">
        <v>596</v>
      </c>
      <c r="C247" s="817" t="s">
        <v>614</v>
      </c>
      <c r="D247" s="845" t="s">
        <v>615</v>
      </c>
      <c r="E247" s="817" t="s">
        <v>4216</v>
      </c>
      <c r="F247" s="845" t="s">
        <v>4217</v>
      </c>
      <c r="G247" s="817" t="s">
        <v>4574</v>
      </c>
      <c r="H247" s="817" t="s">
        <v>4575</v>
      </c>
      <c r="I247" s="831">
        <v>79.620002746582031</v>
      </c>
      <c r="J247" s="831">
        <v>9</v>
      </c>
      <c r="K247" s="832">
        <v>716.57000732421875</v>
      </c>
    </row>
    <row r="248" spans="1:11" ht="14.45" customHeight="1" x14ac:dyDescent="0.2">
      <c r="A248" s="813" t="s">
        <v>595</v>
      </c>
      <c r="B248" s="814" t="s">
        <v>596</v>
      </c>
      <c r="C248" s="817" t="s">
        <v>614</v>
      </c>
      <c r="D248" s="845" t="s">
        <v>615</v>
      </c>
      <c r="E248" s="817" t="s">
        <v>4216</v>
      </c>
      <c r="F248" s="845" t="s">
        <v>4217</v>
      </c>
      <c r="G248" s="817" t="s">
        <v>4288</v>
      </c>
      <c r="H248" s="817" t="s">
        <v>4289</v>
      </c>
      <c r="I248" s="831">
        <v>11.729999542236328</v>
      </c>
      <c r="J248" s="831">
        <v>10</v>
      </c>
      <c r="K248" s="832">
        <v>117.30000305175781</v>
      </c>
    </row>
    <row r="249" spans="1:11" ht="14.45" customHeight="1" x14ac:dyDescent="0.2">
      <c r="A249" s="813" t="s">
        <v>595</v>
      </c>
      <c r="B249" s="814" t="s">
        <v>596</v>
      </c>
      <c r="C249" s="817" t="s">
        <v>614</v>
      </c>
      <c r="D249" s="845" t="s">
        <v>615</v>
      </c>
      <c r="E249" s="817" t="s">
        <v>4216</v>
      </c>
      <c r="F249" s="845" t="s">
        <v>4217</v>
      </c>
      <c r="G249" s="817" t="s">
        <v>4290</v>
      </c>
      <c r="H249" s="817" t="s">
        <v>4291</v>
      </c>
      <c r="I249" s="831">
        <v>13.310000419616699</v>
      </c>
      <c r="J249" s="831">
        <v>286</v>
      </c>
      <c r="K249" s="832">
        <v>3806.6600646972656</v>
      </c>
    </row>
    <row r="250" spans="1:11" ht="14.45" customHeight="1" x14ac:dyDescent="0.2">
      <c r="A250" s="813" t="s">
        <v>595</v>
      </c>
      <c r="B250" s="814" t="s">
        <v>596</v>
      </c>
      <c r="C250" s="817" t="s">
        <v>614</v>
      </c>
      <c r="D250" s="845" t="s">
        <v>615</v>
      </c>
      <c r="E250" s="817" t="s">
        <v>4216</v>
      </c>
      <c r="F250" s="845" t="s">
        <v>4217</v>
      </c>
      <c r="G250" s="817" t="s">
        <v>4292</v>
      </c>
      <c r="H250" s="817" t="s">
        <v>4293</v>
      </c>
      <c r="I250" s="831">
        <v>2.0287499725818634</v>
      </c>
      <c r="J250" s="831">
        <v>1800</v>
      </c>
      <c r="K250" s="832">
        <v>4119</v>
      </c>
    </row>
    <row r="251" spans="1:11" ht="14.45" customHeight="1" x14ac:dyDescent="0.2">
      <c r="A251" s="813" t="s">
        <v>595</v>
      </c>
      <c r="B251" s="814" t="s">
        <v>596</v>
      </c>
      <c r="C251" s="817" t="s">
        <v>614</v>
      </c>
      <c r="D251" s="845" t="s">
        <v>615</v>
      </c>
      <c r="E251" s="817" t="s">
        <v>4216</v>
      </c>
      <c r="F251" s="845" t="s">
        <v>4217</v>
      </c>
      <c r="G251" s="817" t="s">
        <v>4576</v>
      </c>
      <c r="H251" s="817" t="s">
        <v>4577</v>
      </c>
      <c r="I251" s="831">
        <v>311.67001342773438</v>
      </c>
      <c r="J251" s="831">
        <v>4</v>
      </c>
      <c r="K251" s="832">
        <v>1246.6800537109375</v>
      </c>
    </row>
    <row r="252" spans="1:11" ht="14.45" customHeight="1" x14ac:dyDescent="0.2">
      <c r="A252" s="813" t="s">
        <v>595</v>
      </c>
      <c r="B252" s="814" t="s">
        <v>596</v>
      </c>
      <c r="C252" s="817" t="s">
        <v>614</v>
      </c>
      <c r="D252" s="845" t="s">
        <v>615</v>
      </c>
      <c r="E252" s="817" t="s">
        <v>4216</v>
      </c>
      <c r="F252" s="845" t="s">
        <v>4217</v>
      </c>
      <c r="G252" s="817" t="s">
        <v>4578</v>
      </c>
      <c r="H252" s="817" t="s">
        <v>4579</v>
      </c>
      <c r="I252" s="831">
        <v>1149.5</v>
      </c>
      <c r="J252" s="831">
        <v>15</v>
      </c>
      <c r="K252" s="832">
        <v>17242.5</v>
      </c>
    </row>
    <row r="253" spans="1:11" ht="14.45" customHeight="1" x14ac:dyDescent="0.2">
      <c r="A253" s="813" t="s">
        <v>595</v>
      </c>
      <c r="B253" s="814" t="s">
        <v>596</v>
      </c>
      <c r="C253" s="817" t="s">
        <v>614</v>
      </c>
      <c r="D253" s="845" t="s">
        <v>615</v>
      </c>
      <c r="E253" s="817" t="s">
        <v>4216</v>
      </c>
      <c r="F253" s="845" t="s">
        <v>4217</v>
      </c>
      <c r="G253" s="817" t="s">
        <v>4580</v>
      </c>
      <c r="H253" s="817" t="s">
        <v>4581</v>
      </c>
      <c r="I253" s="831">
        <v>1.440000057220459</v>
      </c>
      <c r="J253" s="831">
        <v>200</v>
      </c>
      <c r="K253" s="832">
        <v>288</v>
      </c>
    </row>
    <row r="254" spans="1:11" ht="14.45" customHeight="1" x14ac:dyDescent="0.2">
      <c r="A254" s="813" t="s">
        <v>595</v>
      </c>
      <c r="B254" s="814" t="s">
        <v>596</v>
      </c>
      <c r="C254" s="817" t="s">
        <v>614</v>
      </c>
      <c r="D254" s="845" t="s">
        <v>615</v>
      </c>
      <c r="E254" s="817" t="s">
        <v>4216</v>
      </c>
      <c r="F254" s="845" t="s">
        <v>4217</v>
      </c>
      <c r="G254" s="817" t="s">
        <v>4582</v>
      </c>
      <c r="H254" s="817" t="s">
        <v>4583</v>
      </c>
      <c r="I254" s="831">
        <v>179.08000183105469</v>
      </c>
      <c r="J254" s="831">
        <v>6</v>
      </c>
      <c r="K254" s="832">
        <v>1074.47998046875</v>
      </c>
    </row>
    <row r="255" spans="1:11" ht="14.45" customHeight="1" x14ac:dyDescent="0.2">
      <c r="A255" s="813" t="s">
        <v>595</v>
      </c>
      <c r="B255" s="814" t="s">
        <v>596</v>
      </c>
      <c r="C255" s="817" t="s">
        <v>614</v>
      </c>
      <c r="D255" s="845" t="s">
        <v>615</v>
      </c>
      <c r="E255" s="817" t="s">
        <v>4216</v>
      </c>
      <c r="F255" s="845" t="s">
        <v>4217</v>
      </c>
      <c r="G255" s="817" t="s">
        <v>4584</v>
      </c>
      <c r="H255" s="817" t="s">
        <v>4585</v>
      </c>
      <c r="I255" s="831">
        <v>345</v>
      </c>
      <c r="J255" s="831">
        <v>1</v>
      </c>
      <c r="K255" s="832">
        <v>345</v>
      </c>
    </row>
    <row r="256" spans="1:11" ht="14.45" customHeight="1" x14ac:dyDescent="0.2">
      <c r="A256" s="813" t="s">
        <v>595</v>
      </c>
      <c r="B256" s="814" t="s">
        <v>596</v>
      </c>
      <c r="C256" s="817" t="s">
        <v>614</v>
      </c>
      <c r="D256" s="845" t="s">
        <v>615</v>
      </c>
      <c r="E256" s="817" t="s">
        <v>4216</v>
      </c>
      <c r="F256" s="845" t="s">
        <v>4217</v>
      </c>
      <c r="G256" s="817" t="s">
        <v>4586</v>
      </c>
      <c r="H256" s="817" t="s">
        <v>4587</v>
      </c>
      <c r="I256" s="831">
        <v>148.22666422526041</v>
      </c>
      <c r="J256" s="831">
        <v>16</v>
      </c>
      <c r="K256" s="832">
        <v>2371.6199951171875</v>
      </c>
    </row>
    <row r="257" spans="1:11" ht="14.45" customHeight="1" x14ac:dyDescent="0.2">
      <c r="A257" s="813" t="s">
        <v>595</v>
      </c>
      <c r="B257" s="814" t="s">
        <v>596</v>
      </c>
      <c r="C257" s="817" t="s">
        <v>614</v>
      </c>
      <c r="D257" s="845" t="s">
        <v>615</v>
      </c>
      <c r="E257" s="817" t="s">
        <v>4216</v>
      </c>
      <c r="F257" s="845" t="s">
        <v>4217</v>
      </c>
      <c r="G257" s="817" t="s">
        <v>4588</v>
      </c>
      <c r="H257" s="817" t="s">
        <v>4589</v>
      </c>
      <c r="I257" s="831">
        <v>6.0500001907348633</v>
      </c>
      <c r="J257" s="831">
        <v>450</v>
      </c>
      <c r="K257" s="832">
        <v>2722.5</v>
      </c>
    </row>
    <row r="258" spans="1:11" ht="14.45" customHeight="1" x14ac:dyDescent="0.2">
      <c r="A258" s="813" t="s">
        <v>595</v>
      </c>
      <c r="B258" s="814" t="s">
        <v>596</v>
      </c>
      <c r="C258" s="817" t="s">
        <v>614</v>
      </c>
      <c r="D258" s="845" t="s">
        <v>615</v>
      </c>
      <c r="E258" s="817" t="s">
        <v>4216</v>
      </c>
      <c r="F258" s="845" t="s">
        <v>4217</v>
      </c>
      <c r="G258" s="817" t="s">
        <v>4590</v>
      </c>
      <c r="H258" s="817" t="s">
        <v>4591</v>
      </c>
      <c r="I258" s="831">
        <v>7.5011111365424261</v>
      </c>
      <c r="J258" s="831">
        <v>270</v>
      </c>
      <c r="K258" s="832">
        <v>2025.3000030517578</v>
      </c>
    </row>
    <row r="259" spans="1:11" ht="14.45" customHeight="1" x14ac:dyDescent="0.2">
      <c r="A259" s="813" t="s">
        <v>595</v>
      </c>
      <c r="B259" s="814" t="s">
        <v>596</v>
      </c>
      <c r="C259" s="817" t="s">
        <v>614</v>
      </c>
      <c r="D259" s="845" t="s">
        <v>615</v>
      </c>
      <c r="E259" s="817" t="s">
        <v>4216</v>
      </c>
      <c r="F259" s="845" t="s">
        <v>4217</v>
      </c>
      <c r="G259" s="817" t="s">
        <v>4306</v>
      </c>
      <c r="H259" s="817" t="s">
        <v>4307</v>
      </c>
      <c r="I259" s="831">
        <v>6.7758824685040642</v>
      </c>
      <c r="J259" s="831">
        <v>1410</v>
      </c>
      <c r="K259" s="832">
        <v>9554.2000427246094</v>
      </c>
    </row>
    <row r="260" spans="1:11" ht="14.45" customHeight="1" x14ac:dyDescent="0.2">
      <c r="A260" s="813" t="s">
        <v>595</v>
      </c>
      <c r="B260" s="814" t="s">
        <v>596</v>
      </c>
      <c r="C260" s="817" t="s">
        <v>614</v>
      </c>
      <c r="D260" s="845" t="s">
        <v>615</v>
      </c>
      <c r="E260" s="817" t="s">
        <v>4216</v>
      </c>
      <c r="F260" s="845" t="s">
        <v>4217</v>
      </c>
      <c r="G260" s="817" t="s">
        <v>4592</v>
      </c>
      <c r="H260" s="817" t="s">
        <v>4593</v>
      </c>
      <c r="I260" s="831">
        <v>4162.81982421875</v>
      </c>
      <c r="J260" s="831">
        <v>1</v>
      </c>
      <c r="K260" s="832">
        <v>4162.81982421875</v>
      </c>
    </row>
    <row r="261" spans="1:11" ht="14.45" customHeight="1" x14ac:dyDescent="0.2">
      <c r="A261" s="813" t="s">
        <v>595</v>
      </c>
      <c r="B261" s="814" t="s">
        <v>596</v>
      </c>
      <c r="C261" s="817" t="s">
        <v>614</v>
      </c>
      <c r="D261" s="845" t="s">
        <v>615</v>
      </c>
      <c r="E261" s="817" t="s">
        <v>4216</v>
      </c>
      <c r="F261" s="845" t="s">
        <v>4217</v>
      </c>
      <c r="G261" s="817" t="s">
        <v>4594</v>
      </c>
      <c r="H261" s="817" t="s">
        <v>4595</v>
      </c>
      <c r="I261" s="831">
        <v>2286.89990234375</v>
      </c>
      <c r="J261" s="831">
        <v>1</v>
      </c>
      <c r="K261" s="832">
        <v>2286.89990234375</v>
      </c>
    </row>
    <row r="262" spans="1:11" ht="14.45" customHeight="1" x14ac:dyDescent="0.2">
      <c r="A262" s="813" t="s">
        <v>595</v>
      </c>
      <c r="B262" s="814" t="s">
        <v>596</v>
      </c>
      <c r="C262" s="817" t="s">
        <v>614</v>
      </c>
      <c r="D262" s="845" t="s">
        <v>615</v>
      </c>
      <c r="E262" s="817" t="s">
        <v>4216</v>
      </c>
      <c r="F262" s="845" t="s">
        <v>4217</v>
      </c>
      <c r="G262" s="817" t="s">
        <v>4596</v>
      </c>
      <c r="H262" s="817" t="s">
        <v>4597</v>
      </c>
      <c r="I262" s="831">
        <v>4877.9951171875</v>
      </c>
      <c r="J262" s="831">
        <v>2</v>
      </c>
      <c r="K262" s="832">
        <v>9755.990234375</v>
      </c>
    </row>
    <row r="263" spans="1:11" ht="14.45" customHeight="1" x14ac:dyDescent="0.2">
      <c r="A263" s="813" t="s">
        <v>595</v>
      </c>
      <c r="B263" s="814" t="s">
        <v>596</v>
      </c>
      <c r="C263" s="817" t="s">
        <v>614</v>
      </c>
      <c r="D263" s="845" t="s">
        <v>615</v>
      </c>
      <c r="E263" s="817" t="s">
        <v>4216</v>
      </c>
      <c r="F263" s="845" t="s">
        <v>4217</v>
      </c>
      <c r="G263" s="817" t="s">
        <v>4598</v>
      </c>
      <c r="H263" s="817" t="s">
        <v>4599</v>
      </c>
      <c r="I263" s="831">
        <v>114</v>
      </c>
      <c r="J263" s="831">
        <v>240</v>
      </c>
      <c r="K263" s="832">
        <v>27360.0390625</v>
      </c>
    </row>
    <row r="264" spans="1:11" ht="14.45" customHeight="1" x14ac:dyDescent="0.2">
      <c r="A264" s="813" t="s">
        <v>595</v>
      </c>
      <c r="B264" s="814" t="s">
        <v>596</v>
      </c>
      <c r="C264" s="817" t="s">
        <v>614</v>
      </c>
      <c r="D264" s="845" t="s">
        <v>615</v>
      </c>
      <c r="E264" s="817" t="s">
        <v>4216</v>
      </c>
      <c r="F264" s="845" t="s">
        <v>4217</v>
      </c>
      <c r="G264" s="817" t="s">
        <v>4600</v>
      </c>
      <c r="H264" s="817" t="s">
        <v>4601</v>
      </c>
      <c r="I264" s="831">
        <v>830</v>
      </c>
      <c r="J264" s="831">
        <v>2</v>
      </c>
      <c r="K264" s="832">
        <v>1660</v>
      </c>
    </row>
    <row r="265" spans="1:11" ht="14.45" customHeight="1" x14ac:dyDescent="0.2">
      <c r="A265" s="813" t="s">
        <v>595</v>
      </c>
      <c r="B265" s="814" t="s">
        <v>596</v>
      </c>
      <c r="C265" s="817" t="s">
        <v>614</v>
      </c>
      <c r="D265" s="845" t="s">
        <v>615</v>
      </c>
      <c r="E265" s="817" t="s">
        <v>4216</v>
      </c>
      <c r="F265" s="845" t="s">
        <v>4217</v>
      </c>
      <c r="G265" s="817" t="s">
        <v>4602</v>
      </c>
      <c r="H265" s="817" t="s">
        <v>4603</v>
      </c>
      <c r="I265" s="831">
        <v>830</v>
      </c>
      <c r="J265" s="831">
        <v>2</v>
      </c>
      <c r="K265" s="832">
        <v>1660</v>
      </c>
    </row>
    <row r="266" spans="1:11" ht="14.45" customHeight="1" x14ac:dyDescent="0.2">
      <c r="A266" s="813" t="s">
        <v>595</v>
      </c>
      <c r="B266" s="814" t="s">
        <v>596</v>
      </c>
      <c r="C266" s="817" t="s">
        <v>614</v>
      </c>
      <c r="D266" s="845" t="s">
        <v>615</v>
      </c>
      <c r="E266" s="817" t="s">
        <v>4216</v>
      </c>
      <c r="F266" s="845" t="s">
        <v>4217</v>
      </c>
      <c r="G266" s="817" t="s">
        <v>4604</v>
      </c>
      <c r="H266" s="817" t="s">
        <v>4605</v>
      </c>
      <c r="I266" s="831">
        <v>1310</v>
      </c>
      <c r="J266" s="831">
        <v>2</v>
      </c>
      <c r="K266" s="832">
        <v>2620</v>
      </c>
    </row>
    <row r="267" spans="1:11" ht="14.45" customHeight="1" x14ac:dyDescent="0.2">
      <c r="A267" s="813" t="s">
        <v>595</v>
      </c>
      <c r="B267" s="814" t="s">
        <v>596</v>
      </c>
      <c r="C267" s="817" t="s">
        <v>614</v>
      </c>
      <c r="D267" s="845" t="s">
        <v>615</v>
      </c>
      <c r="E267" s="817" t="s">
        <v>4216</v>
      </c>
      <c r="F267" s="845" t="s">
        <v>4217</v>
      </c>
      <c r="G267" s="817" t="s">
        <v>4606</v>
      </c>
      <c r="H267" s="817" t="s">
        <v>4607</v>
      </c>
      <c r="I267" s="831">
        <v>1309.989990234375</v>
      </c>
      <c r="J267" s="831">
        <v>2</v>
      </c>
      <c r="K267" s="832">
        <v>2619.97998046875</v>
      </c>
    </row>
    <row r="268" spans="1:11" ht="14.45" customHeight="1" x14ac:dyDescent="0.2">
      <c r="A268" s="813" t="s">
        <v>595</v>
      </c>
      <c r="B268" s="814" t="s">
        <v>596</v>
      </c>
      <c r="C268" s="817" t="s">
        <v>614</v>
      </c>
      <c r="D268" s="845" t="s">
        <v>615</v>
      </c>
      <c r="E268" s="817" t="s">
        <v>4216</v>
      </c>
      <c r="F268" s="845" t="s">
        <v>4217</v>
      </c>
      <c r="G268" s="817" t="s">
        <v>4608</v>
      </c>
      <c r="H268" s="817" t="s">
        <v>4609</v>
      </c>
      <c r="I268" s="831">
        <v>830</v>
      </c>
      <c r="J268" s="831">
        <v>7</v>
      </c>
      <c r="K268" s="832">
        <v>5810</v>
      </c>
    </row>
    <row r="269" spans="1:11" ht="14.45" customHeight="1" x14ac:dyDescent="0.2">
      <c r="A269" s="813" t="s">
        <v>595</v>
      </c>
      <c r="B269" s="814" t="s">
        <v>596</v>
      </c>
      <c r="C269" s="817" t="s">
        <v>614</v>
      </c>
      <c r="D269" s="845" t="s">
        <v>615</v>
      </c>
      <c r="E269" s="817" t="s">
        <v>4216</v>
      </c>
      <c r="F269" s="845" t="s">
        <v>4217</v>
      </c>
      <c r="G269" s="817" t="s">
        <v>4610</v>
      </c>
      <c r="H269" s="817" t="s">
        <v>4611</v>
      </c>
      <c r="I269" s="831">
        <v>724.19750213623047</v>
      </c>
      <c r="J269" s="831">
        <v>8</v>
      </c>
      <c r="K269" s="832">
        <v>6640.0000171661377</v>
      </c>
    </row>
    <row r="270" spans="1:11" ht="14.45" customHeight="1" x14ac:dyDescent="0.2">
      <c r="A270" s="813" t="s">
        <v>595</v>
      </c>
      <c r="B270" s="814" t="s">
        <v>596</v>
      </c>
      <c r="C270" s="817" t="s">
        <v>614</v>
      </c>
      <c r="D270" s="845" t="s">
        <v>615</v>
      </c>
      <c r="E270" s="817" t="s">
        <v>4216</v>
      </c>
      <c r="F270" s="845" t="s">
        <v>4217</v>
      </c>
      <c r="G270" s="817" t="s">
        <v>4612</v>
      </c>
      <c r="H270" s="817" t="s">
        <v>4613</v>
      </c>
      <c r="I270" s="831">
        <v>709.08285958426336</v>
      </c>
      <c r="J270" s="831">
        <v>7</v>
      </c>
      <c r="K270" s="832">
        <v>5810.0000171661377</v>
      </c>
    </row>
    <row r="271" spans="1:11" ht="14.45" customHeight="1" x14ac:dyDescent="0.2">
      <c r="A271" s="813" t="s">
        <v>595</v>
      </c>
      <c r="B271" s="814" t="s">
        <v>596</v>
      </c>
      <c r="C271" s="817" t="s">
        <v>614</v>
      </c>
      <c r="D271" s="845" t="s">
        <v>615</v>
      </c>
      <c r="E271" s="817" t="s">
        <v>4216</v>
      </c>
      <c r="F271" s="845" t="s">
        <v>4217</v>
      </c>
      <c r="G271" s="817" t="s">
        <v>4614</v>
      </c>
      <c r="H271" s="817" t="s">
        <v>4615</v>
      </c>
      <c r="I271" s="831">
        <v>33862.921875</v>
      </c>
      <c r="J271" s="831">
        <v>2</v>
      </c>
      <c r="K271" s="832">
        <v>67725.828125</v>
      </c>
    </row>
    <row r="272" spans="1:11" ht="14.45" customHeight="1" x14ac:dyDescent="0.2">
      <c r="A272" s="813" t="s">
        <v>595</v>
      </c>
      <c r="B272" s="814" t="s">
        <v>596</v>
      </c>
      <c r="C272" s="817" t="s">
        <v>614</v>
      </c>
      <c r="D272" s="845" t="s">
        <v>615</v>
      </c>
      <c r="E272" s="817" t="s">
        <v>4216</v>
      </c>
      <c r="F272" s="845" t="s">
        <v>4217</v>
      </c>
      <c r="G272" s="817" t="s">
        <v>4616</v>
      </c>
      <c r="H272" s="817" t="s">
        <v>4617</v>
      </c>
      <c r="I272" s="831">
        <v>33862.921875</v>
      </c>
      <c r="J272" s="831">
        <v>2</v>
      </c>
      <c r="K272" s="832">
        <v>67725.828125</v>
      </c>
    </row>
    <row r="273" spans="1:11" ht="14.45" customHeight="1" x14ac:dyDescent="0.2">
      <c r="A273" s="813" t="s">
        <v>595</v>
      </c>
      <c r="B273" s="814" t="s">
        <v>596</v>
      </c>
      <c r="C273" s="817" t="s">
        <v>614</v>
      </c>
      <c r="D273" s="845" t="s">
        <v>615</v>
      </c>
      <c r="E273" s="817" t="s">
        <v>4216</v>
      </c>
      <c r="F273" s="845" t="s">
        <v>4217</v>
      </c>
      <c r="G273" s="817" t="s">
        <v>4318</v>
      </c>
      <c r="H273" s="817" t="s">
        <v>4319</v>
      </c>
      <c r="I273" s="831">
        <v>0.80000001192092896</v>
      </c>
      <c r="J273" s="831">
        <v>600</v>
      </c>
      <c r="K273" s="832">
        <v>480</v>
      </c>
    </row>
    <row r="274" spans="1:11" ht="14.45" customHeight="1" x14ac:dyDescent="0.2">
      <c r="A274" s="813" t="s">
        <v>595</v>
      </c>
      <c r="B274" s="814" t="s">
        <v>596</v>
      </c>
      <c r="C274" s="817" t="s">
        <v>614</v>
      </c>
      <c r="D274" s="845" t="s">
        <v>615</v>
      </c>
      <c r="E274" s="817" t="s">
        <v>4216</v>
      </c>
      <c r="F274" s="845" t="s">
        <v>4217</v>
      </c>
      <c r="G274" s="817" t="s">
        <v>4320</v>
      </c>
      <c r="H274" s="817" t="s">
        <v>4321</v>
      </c>
      <c r="I274" s="831">
        <v>0.82111110289891565</v>
      </c>
      <c r="J274" s="831">
        <v>1100</v>
      </c>
      <c r="K274" s="832">
        <v>903</v>
      </c>
    </row>
    <row r="275" spans="1:11" ht="14.45" customHeight="1" x14ac:dyDescent="0.2">
      <c r="A275" s="813" t="s">
        <v>595</v>
      </c>
      <c r="B275" s="814" t="s">
        <v>596</v>
      </c>
      <c r="C275" s="817" t="s">
        <v>614</v>
      </c>
      <c r="D275" s="845" t="s">
        <v>615</v>
      </c>
      <c r="E275" s="817" t="s">
        <v>4216</v>
      </c>
      <c r="F275" s="845" t="s">
        <v>4217</v>
      </c>
      <c r="G275" s="817" t="s">
        <v>4323</v>
      </c>
      <c r="H275" s="817" t="s">
        <v>4324</v>
      </c>
      <c r="I275" s="831">
        <v>0.43999999761581421</v>
      </c>
      <c r="J275" s="831">
        <v>100</v>
      </c>
      <c r="K275" s="832">
        <v>44</v>
      </c>
    </row>
    <row r="276" spans="1:11" ht="14.45" customHeight="1" x14ac:dyDescent="0.2">
      <c r="A276" s="813" t="s">
        <v>595</v>
      </c>
      <c r="B276" s="814" t="s">
        <v>596</v>
      </c>
      <c r="C276" s="817" t="s">
        <v>614</v>
      </c>
      <c r="D276" s="845" t="s">
        <v>615</v>
      </c>
      <c r="E276" s="817" t="s">
        <v>4216</v>
      </c>
      <c r="F276" s="845" t="s">
        <v>4217</v>
      </c>
      <c r="G276" s="817" t="s">
        <v>4323</v>
      </c>
      <c r="H276" s="817" t="s">
        <v>4325</v>
      </c>
      <c r="I276" s="831">
        <v>0.43000000715255737</v>
      </c>
      <c r="J276" s="831">
        <v>100</v>
      </c>
      <c r="K276" s="832">
        <v>43</v>
      </c>
    </row>
    <row r="277" spans="1:11" ht="14.45" customHeight="1" x14ac:dyDescent="0.2">
      <c r="A277" s="813" t="s">
        <v>595</v>
      </c>
      <c r="B277" s="814" t="s">
        <v>596</v>
      </c>
      <c r="C277" s="817" t="s">
        <v>614</v>
      </c>
      <c r="D277" s="845" t="s">
        <v>615</v>
      </c>
      <c r="E277" s="817" t="s">
        <v>4216</v>
      </c>
      <c r="F277" s="845" t="s">
        <v>4217</v>
      </c>
      <c r="G277" s="817" t="s">
        <v>4326</v>
      </c>
      <c r="H277" s="817" t="s">
        <v>4327</v>
      </c>
      <c r="I277" s="831">
        <v>1.1499999761581421</v>
      </c>
      <c r="J277" s="831">
        <v>560</v>
      </c>
      <c r="K277" s="832">
        <v>644</v>
      </c>
    </row>
    <row r="278" spans="1:11" ht="14.45" customHeight="1" x14ac:dyDescent="0.2">
      <c r="A278" s="813" t="s">
        <v>595</v>
      </c>
      <c r="B278" s="814" t="s">
        <v>596</v>
      </c>
      <c r="C278" s="817" t="s">
        <v>614</v>
      </c>
      <c r="D278" s="845" t="s">
        <v>615</v>
      </c>
      <c r="E278" s="817" t="s">
        <v>4216</v>
      </c>
      <c r="F278" s="845" t="s">
        <v>4217</v>
      </c>
      <c r="G278" s="817" t="s">
        <v>4328</v>
      </c>
      <c r="H278" s="817" t="s">
        <v>4329</v>
      </c>
      <c r="I278" s="831">
        <v>1.137999987602234</v>
      </c>
      <c r="J278" s="831">
        <v>1200</v>
      </c>
      <c r="K278" s="832">
        <v>1364.7999801635742</v>
      </c>
    </row>
    <row r="279" spans="1:11" ht="14.45" customHeight="1" x14ac:dyDescent="0.2">
      <c r="A279" s="813" t="s">
        <v>595</v>
      </c>
      <c r="B279" s="814" t="s">
        <v>596</v>
      </c>
      <c r="C279" s="817" t="s">
        <v>614</v>
      </c>
      <c r="D279" s="845" t="s">
        <v>615</v>
      </c>
      <c r="E279" s="817" t="s">
        <v>4216</v>
      </c>
      <c r="F279" s="845" t="s">
        <v>4217</v>
      </c>
      <c r="G279" s="817" t="s">
        <v>4330</v>
      </c>
      <c r="H279" s="817" t="s">
        <v>4331</v>
      </c>
      <c r="I279" s="831">
        <v>0.56999999284744263</v>
      </c>
      <c r="J279" s="831">
        <v>200</v>
      </c>
      <c r="K279" s="832">
        <v>114</v>
      </c>
    </row>
    <row r="280" spans="1:11" ht="14.45" customHeight="1" x14ac:dyDescent="0.2">
      <c r="A280" s="813" t="s">
        <v>595</v>
      </c>
      <c r="B280" s="814" t="s">
        <v>596</v>
      </c>
      <c r="C280" s="817" t="s">
        <v>614</v>
      </c>
      <c r="D280" s="845" t="s">
        <v>615</v>
      </c>
      <c r="E280" s="817" t="s">
        <v>4216</v>
      </c>
      <c r="F280" s="845" t="s">
        <v>4217</v>
      </c>
      <c r="G280" s="817" t="s">
        <v>4332</v>
      </c>
      <c r="H280" s="817" t="s">
        <v>4333</v>
      </c>
      <c r="I280" s="831">
        <v>0.57999998331069946</v>
      </c>
      <c r="J280" s="831">
        <v>200</v>
      </c>
      <c r="K280" s="832">
        <v>116</v>
      </c>
    </row>
    <row r="281" spans="1:11" ht="14.45" customHeight="1" x14ac:dyDescent="0.2">
      <c r="A281" s="813" t="s">
        <v>595</v>
      </c>
      <c r="B281" s="814" t="s">
        <v>596</v>
      </c>
      <c r="C281" s="817" t="s">
        <v>614</v>
      </c>
      <c r="D281" s="845" t="s">
        <v>615</v>
      </c>
      <c r="E281" s="817" t="s">
        <v>4216</v>
      </c>
      <c r="F281" s="845" t="s">
        <v>4217</v>
      </c>
      <c r="G281" s="817" t="s">
        <v>4618</v>
      </c>
      <c r="H281" s="817" t="s">
        <v>4619</v>
      </c>
      <c r="I281" s="831">
        <v>8.8400001525878906</v>
      </c>
      <c r="J281" s="831">
        <v>100</v>
      </c>
      <c r="K281" s="832">
        <v>884</v>
      </c>
    </row>
    <row r="282" spans="1:11" ht="14.45" customHeight="1" x14ac:dyDescent="0.2">
      <c r="A282" s="813" t="s">
        <v>595</v>
      </c>
      <c r="B282" s="814" t="s">
        <v>596</v>
      </c>
      <c r="C282" s="817" t="s">
        <v>614</v>
      </c>
      <c r="D282" s="845" t="s">
        <v>615</v>
      </c>
      <c r="E282" s="817" t="s">
        <v>4216</v>
      </c>
      <c r="F282" s="845" t="s">
        <v>4217</v>
      </c>
      <c r="G282" s="817" t="s">
        <v>4620</v>
      </c>
      <c r="H282" s="817" t="s">
        <v>4621</v>
      </c>
      <c r="I282" s="831">
        <v>25.409999847412109</v>
      </c>
      <c r="J282" s="831">
        <v>51</v>
      </c>
      <c r="K282" s="832">
        <v>1295.9100341796875</v>
      </c>
    </row>
    <row r="283" spans="1:11" ht="14.45" customHeight="1" x14ac:dyDescent="0.2">
      <c r="A283" s="813" t="s">
        <v>595</v>
      </c>
      <c r="B283" s="814" t="s">
        <v>596</v>
      </c>
      <c r="C283" s="817" t="s">
        <v>614</v>
      </c>
      <c r="D283" s="845" t="s">
        <v>615</v>
      </c>
      <c r="E283" s="817" t="s">
        <v>4216</v>
      </c>
      <c r="F283" s="845" t="s">
        <v>4217</v>
      </c>
      <c r="G283" s="817" t="s">
        <v>4342</v>
      </c>
      <c r="H283" s="817" t="s">
        <v>4343</v>
      </c>
      <c r="I283" s="831">
        <v>6.2328570910862515</v>
      </c>
      <c r="J283" s="831">
        <v>94</v>
      </c>
      <c r="K283" s="832">
        <v>585.93000411987305</v>
      </c>
    </row>
    <row r="284" spans="1:11" ht="14.45" customHeight="1" x14ac:dyDescent="0.2">
      <c r="A284" s="813" t="s">
        <v>595</v>
      </c>
      <c r="B284" s="814" t="s">
        <v>596</v>
      </c>
      <c r="C284" s="817" t="s">
        <v>614</v>
      </c>
      <c r="D284" s="845" t="s">
        <v>615</v>
      </c>
      <c r="E284" s="817" t="s">
        <v>4216</v>
      </c>
      <c r="F284" s="845" t="s">
        <v>4217</v>
      </c>
      <c r="G284" s="817" t="s">
        <v>4622</v>
      </c>
      <c r="H284" s="817" t="s">
        <v>4623</v>
      </c>
      <c r="I284" s="831">
        <v>124.26999664306641</v>
      </c>
      <c r="J284" s="831">
        <v>10</v>
      </c>
      <c r="K284" s="832">
        <v>1242.6700439453125</v>
      </c>
    </row>
    <row r="285" spans="1:11" ht="14.45" customHeight="1" x14ac:dyDescent="0.2">
      <c r="A285" s="813" t="s">
        <v>595</v>
      </c>
      <c r="B285" s="814" t="s">
        <v>596</v>
      </c>
      <c r="C285" s="817" t="s">
        <v>614</v>
      </c>
      <c r="D285" s="845" t="s">
        <v>615</v>
      </c>
      <c r="E285" s="817" t="s">
        <v>4216</v>
      </c>
      <c r="F285" s="845" t="s">
        <v>4217</v>
      </c>
      <c r="G285" s="817" t="s">
        <v>4624</v>
      </c>
      <c r="H285" s="817" t="s">
        <v>4625</v>
      </c>
      <c r="I285" s="831">
        <v>3.2766667207082114</v>
      </c>
      <c r="J285" s="831">
        <v>300</v>
      </c>
      <c r="K285" s="832">
        <v>983.47003173828125</v>
      </c>
    </row>
    <row r="286" spans="1:11" ht="14.45" customHeight="1" x14ac:dyDescent="0.2">
      <c r="A286" s="813" t="s">
        <v>595</v>
      </c>
      <c r="B286" s="814" t="s">
        <v>596</v>
      </c>
      <c r="C286" s="817" t="s">
        <v>614</v>
      </c>
      <c r="D286" s="845" t="s">
        <v>615</v>
      </c>
      <c r="E286" s="817" t="s">
        <v>4216</v>
      </c>
      <c r="F286" s="845" t="s">
        <v>4217</v>
      </c>
      <c r="G286" s="817" t="s">
        <v>4240</v>
      </c>
      <c r="H286" s="817" t="s">
        <v>4344</v>
      </c>
      <c r="I286" s="831">
        <v>11.140000343322754</v>
      </c>
      <c r="J286" s="831">
        <v>150</v>
      </c>
      <c r="K286" s="832">
        <v>1671</v>
      </c>
    </row>
    <row r="287" spans="1:11" ht="14.45" customHeight="1" x14ac:dyDescent="0.2">
      <c r="A287" s="813" t="s">
        <v>595</v>
      </c>
      <c r="B287" s="814" t="s">
        <v>596</v>
      </c>
      <c r="C287" s="817" t="s">
        <v>614</v>
      </c>
      <c r="D287" s="845" t="s">
        <v>615</v>
      </c>
      <c r="E287" s="817" t="s">
        <v>4216</v>
      </c>
      <c r="F287" s="845" t="s">
        <v>4217</v>
      </c>
      <c r="G287" s="817" t="s">
        <v>4349</v>
      </c>
      <c r="H287" s="817" t="s">
        <v>4350</v>
      </c>
      <c r="I287" s="831">
        <v>3.1350001096725464</v>
      </c>
      <c r="J287" s="831">
        <v>700</v>
      </c>
      <c r="K287" s="832">
        <v>2194</v>
      </c>
    </row>
    <row r="288" spans="1:11" ht="14.45" customHeight="1" x14ac:dyDescent="0.2">
      <c r="A288" s="813" t="s">
        <v>595</v>
      </c>
      <c r="B288" s="814" t="s">
        <v>596</v>
      </c>
      <c r="C288" s="817" t="s">
        <v>614</v>
      </c>
      <c r="D288" s="845" t="s">
        <v>615</v>
      </c>
      <c r="E288" s="817" t="s">
        <v>4216</v>
      </c>
      <c r="F288" s="845" t="s">
        <v>4217</v>
      </c>
      <c r="G288" s="817" t="s">
        <v>4349</v>
      </c>
      <c r="H288" s="817" t="s">
        <v>4351</v>
      </c>
      <c r="I288" s="831">
        <v>3.1400001049041748</v>
      </c>
      <c r="J288" s="831">
        <v>100</v>
      </c>
      <c r="K288" s="832">
        <v>314</v>
      </c>
    </row>
    <row r="289" spans="1:11" ht="14.45" customHeight="1" x14ac:dyDescent="0.2">
      <c r="A289" s="813" t="s">
        <v>595</v>
      </c>
      <c r="B289" s="814" t="s">
        <v>596</v>
      </c>
      <c r="C289" s="817" t="s">
        <v>614</v>
      </c>
      <c r="D289" s="845" t="s">
        <v>615</v>
      </c>
      <c r="E289" s="817" t="s">
        <v>4216</v>
      </c>
      <c r="F289" s="845" t="s">
        <v>4217</v>
      </c>
      <c r="G289" s="817" t="s">
        <v>4626</v>
      </c>
      <c r="H289" s="817" t="s">
        <v>4627</v>
      </c>
      <c r="I289" s="831">
        <v>1996.5</v>
      </c>
      <c r="J289" s="831">
        <v>3</v>
      </c>
      <c r="K289" s="832">
        <v>5989.5</v>
      </c>
    </row>
    <row r="290" spans="1:11" ht="14.45" customHeight="1" x14ac:dyDescent="0.2">
      <c r="A290" s="813" t="s">
        <v>595</v>
      </c>
      <c r="B290" s="814" t="s">
        <v>596</v>
      </c>
      <c r="C290" s="817" t="s">
        <v>614</v>
      </c>
      <c r="D290" s="845" t="s">
        <v>615</v>
      </c>
      <c r="E290" s="817" t="s">
        <v>4216</v>
      </c>
      <c r="F290" s="845" t="s">
        <v>4217</v>
      </c>
      <c r="G290" s="817" t="s">
        <v>4352</v>
      </c>
      <c r="H290" s="817" t="s">
        <v>4353</v>
      </c>
      <c r="I290" s="831">
        <v>0.4699999988079071</v>
      </c>
      <c r="J290" s="831">
        <v>350</v>
      </c>
      <c r="K290" s="832">
        <v>164.5</v>
      </c>
    </row>
    <row r="291" spans="1:11" ht="14.45" customHeight="1" x14ac:dyDescent="0.2">
      <c r="A291" s="813" t="s">
        <v>595</v>
      </c>
      <c r="B291" s="814" t="s">
        <v>596</v>
      </c>
      <c r="C291" s="817" t="s">
        <v>614</v>
      </c>
      <c r="D291" s="845" t="s">
        <v>615</v>
      </c>
      <c r="E291" s="817" t="s">
        <v>4216</v>
      </c>
      <c r="F291" s="845" t="s">
        <v>4217</v>
      </c>
      <c r="G291" s="817" t="s">
        <v>4356</v>
      </c>
      <c r="H291" s="817" t="s">
        <v>4357</v>
      </c>
      <c r="I291" s="831">
        <v>23.715999221801759</v>
      </c>
      <c r="J291" s="831">
        <v>1100</v>
      </c>
      <c r="K291" s="832">
        <v>26088</v>
      </c>
    </row>
    <row r="292" spans="1:11" ht="14.45" customHeight="1" x14ac:dyDescent="0.2">
      <c r="A292" s="813" t="s">
        <v>595</v>
      </c>
      <c r="B292" s="814" t="s">
        <v>596</v>
      </c>
      <c r="C292" s="817" t="s">
        <v>614</v>
      </c>
      <c r="D292" s="845" t="s">
        <v>615</v>
      </c>
      <c r="E292" s="817" t="s">
        <v>4216</v>
      </c>
      <c r="F292" s="845" t="s">
        <v>4217</v>
      </c>
      <c r="G292" s="817" t="s">
        <v>4356</v>
      </c>
      <c r="H292" s="817" t="s">
        <v>4358</v>
      </c>
      <c r="I292" s="831">
        <v>23.713999176025389</v>
      </c>
      <c r="J292" s="831">
        <v>400</v>
      </c>
      <c r="K292" s="832">
        <v>9486</v>
      </c>
    </row>
    <row r="293" spans="1:11" ht="14.45" customHeight="1" x14ac:dyDescent="0.2">
      <c r="A293" s="813" t="s">
        <v>595</v>
      </c>
      <c r="B293" s="814" t="s">
        <v>596</v>
      </c>
      <c r="C293" s="817" t="s">
        <v>614</v>
      </c>
      <c r="D293" s="845" t="s">
        <v>615</v>
      </c>
      <c r="E293" s="817" t="s">
        <v>4216</v>
      </c>
      <c r="F293" s="845" t="s">
        <v>4217</v>
      </c>
      <c r="G293" s="817" t="s">
        <v>4628</v>
      </c>
      <c r="H293" s="817" t="s">
        <v>4629</v>
      </c>
      <c r="I293" s="831">
        <v>5.3733332951863604</v>
      </c>
      <c r="J293" s="831">
        <v>300</v>
      </c>
      <c r="K293" s="832">
        <v>1612</v>
      </c>
    </row>
    <row r="294" spans="1:11" ht="14.45" customHeight="1" x14ac:dyDescent="0.2">
      <c r="A294" s="813" t="s">
        <v>595</v>
      </c>
      <c r="B294" s="814" t="s">
        <v>596</v>
      </c>
      <c r="C294" s="817" t="s">
        <v>614</v>
      </c>
      <c r="D294" s="845" t="s">
        <v>615</v>
      </c>
      <c r="E294" s="817" t="s">
        <v>4216</v>
      </c>
      <c r="F294" s="845" t="s">
        <v>4217</v>
      </c>
      <c r="G294" s="817" t="s">
        <v>4628</v>
      </c>
      <c r="H294" s="817" t="s">
        <v>4630</v>
      </c>
      <c r="I294" s="831">
        <v>5.369999885559082</v>
      </c>
      <c r="J294" s="831">
        <v>50</v>
      </c>
      <c r="K294" s="832">
        <v>268.5</v>
      </c>
    </row>
    <row r="295" spans="1:11" ht="14.45" customHeight="1" x14ac:dyDescent="0.2">
      <c r="A295" s="813" t="s">
        <v>595</v>
      </c>
      <c r="B295" s="814" t="s">
        <v>596</v>
      </c>
      <c r="C295" s="817" t="s">
        <v>614</v>
      </c>
      <c r="D295" s="845" t="s">
        <v>615</v>
      </c>
      <c r="E295" s="817" t="s">
        <v>4216</v>
      </c>
      <c r="F295" s="845" t="s">
        <v>4217</v>
      </c>
      <c r="G295" s="817" t="s">
        <v>4359</v>
      </c>
      <c r="H295" s="817" t="s">
        <v>4360</v>
      </c>
      <c r="I295" s="831">
        <v>2.7488889164394803</v>
      </c>
      <c r="J295" s="831">
        <v>2900</v>
      </c>
      <c r="K295" s="832">
        <v>7967</v>
      </c>
    </row>
    <row r="296" spans="1:11" ht="14.45" customHeight="1" x14ac:dyDescent="0.2">
      <c r="A296" s="813" t="s">
        <v>595</v>
      </c>
      <c r="B296" s="814" t="s">
        <v>596</v>
      </c>
      <c r="C296" s="817" t="s">
        <v>614</v>
      </c>
      <c r="D296" s="845" t="s">
        <v>615</v>
      </c>
      <c r="E296" s="817" t="s">
        <v>4216</v>
      </c>
      <c r="F296" s="845" t="s">
        <v>4217</v>
      </c>
      <c r="G296" s="817" t="s">
        <v>4361</v>
      </c>
      <c r="H296" s="817" t="s">
        <v>4362</v>
      </c>
      <c r="I296" s="831">
        <v>1.9239999532699585</v>
      </c>
      <c r="J296" s="831">
        <v>500</v>
      </c>
      <c r="K296" s="832">
        <v>962</v>
      </c>
    </row>
    <row r="297" spans="1:11" ht="14.45" customHeight="1" x14ac:dyDescent="0.2">
      <c r="A297" s="813" t="s">
        <v>595</v>
      </c>
      <c r="B297" s="814" t="s">
        <v>596</v>
      </c>
      <c r="C297" s="817" t="s">
        <v>614</v>
      </c>
      <c r="D297" s="845" t="s">
        <v>615</v>
      </c>
      <c r="E297" s="817" t="s">
        <v>4216</v>
      </c>
      <c r="F297" s="845" t="s">
        <v>4217</v>
      </c>
      <c r="G297" s="817" t="s">
        <v>4363</v>
      </c>
      <c r="H297" s="817" t="s">
        <v>4364</v>
      </c>
      <c r="I297" s="831">
        <v>3.0716665983200073</v>
      </c>
      <c r="J297" s="831">
        <v>950</v>
      </c>
      <c r="K297" s="832">
        <v>2918.5</v>
      </c>
    </row>
    <row r="298" spans="1:11" ht="14.45" customHeight="1" x14ac:dyDescent="0.2">
      <c r="A298" s="813" t="s">
        <v>595</v>
      </c>
      <c r="B298" s="814" t="s">
        <v>596</v>
      </c>
      <c r="C298" s="817" t="s">
        <v>614</v>
      </c>
      <c r="D298" s="845" t="s">
        <v>615</v>
      </c>
      <c r="E298" s="817" t="s">
        <v>4216</v>
      </c>
      <c r="F298" s="845" t="s">
        <v>4217</v>
      </c>
      <c r="G298" s="817" t="s">
        <v>4367</v>
      </c>
      <c r="H298" s="817" t="s">
        <v>4368</v>
      </c>
      <c r="I298" s="831">
        <v>2.0942857606070384</v>
      </c>
      <c r="J298" s="831">
        <v>750</v>
      </c>
      <c r="K298" s="832">
        <v>1571.5</v>
      </c>
    </row>
    <row r="299" spans="1:11" ht="14.45" customHeight="1" x14ac:dyDescent="0.2">
      <c r="A299" s="813" t="s">
        <v>595</v>
      </c>
      <c r="B299" s="814" t="s">
        <v>596</v>
      </c>
      <c r="C299" s="817" t="s">
        <v>614</v>
      </c>
      <c r="D299" s="845" t="s">
        <v>615</v>
      </c>
      <c r="E299" s="817" t="s">
        <v>4216</v>
      </c>
      <c r="F299" s="845" t="s">
        <v>4217</v>
      </c>
      <c r="G299" s="817" t="s">
        <v>4369</v>
      </c>
      <c r="H299" s="817" t="s">
        <v>4370</v>
      </c>
      <c r="I299" s="831">
        <v>2.0459999561309816</v>
      </c>
      <c r="J299" s="831">
        <v>300</v>
      </c>
      <c r="K299" s="832">
        <v>614</v>
      </c>
    </row>
    <row r="300" spans="1:11" ht="14.45" customHeight="1" x14ac:dyDescent="0.2">
      <c r="A300" s="813" t="s">
        <v>595</v>
      </c>
      <c r="B300" s="814" t="s">
        <v>596</v>
      </c>
      <c r="C300" s="817" t="s">
        <v>614</v>
      </c>
      <c r="D300" s="845" t="s">
        <v>615</v>
      </c>
      <c r="E300" s="817" t="s">
        <v>4216</v>
      </c>
      <c r="F300" s="845" t="s">
        <v>4217</v>
      </c>
      <c r="G300" s="817" t="s">
        <v>4371</v>
      </c>
      <c r="H300" s="817" t="s">
        <v>4372</v>
      </c>
      <c r="I300" s="831">
        <v>2.380000114440918</v>
      </c>
      <c r="J300" s="831">
        <v>50</v>
      </c>
      <c r="K300" s="832">
        <v>119</v>
      </c>
    </row>
    <row r="301" spans="1:11" ht="14.45" customHeight="1" x14ac:dyDescent="0.2">
      <c r="A301" s="813" t="s">
        <v>595</v>
      </c>
      <c r="B301" s="814" t="s">
        <v>596</v>
      </c>
      <c r="C301" s="817" t="s">
        <v>614</v>
      </c>
      <c r="D301" s="845" t="s">
        <v>615</v>
      </c>
      <c r="E301" s="817" t="s">
        <v>4216</v>
      </c>
      <c r="F301" s="845" t="s">
        <v>4217</v>
      </c>
      <c r="G301" s="817" t="s">
        <v>4373</v>
      </c>
      <c r="H301" s="817" t="s">
        <v>4374</v>
      </c>
      <c r="I301" s="831">
        <v>2.7750000953674316</v>
      </c>
      <c r="J301" s="831">
        <v>100</v>
      </c>
      <c r="K301" s="832">
        <v>277.5</v>
      </c>
    </row>
    <row r="302" spans="1:11" ht="14.45" customHeight="1" x14ac:dyDescent="0.2">
      <c r="A302" s="813" t="s">
        <v>595</v>
      </c>
      <c r="B302" s="814" t="s">
        <v>596</v>
      </c>
      <c r="C302" s="817" t="s">
        <v>614</v>
      </c>
      <c r="D302" s="845" t="s">
        <v>615</v>
      </c>
      <c r="E302" s="817" t="s">
        <v>4216</v>
      </c>
      <c r="F302" s="845" t="s">
        <v>4217</v>
      </c>
      <c r="G302" s="817" t="s">
        <v>4631</v>
      </c>
      <c r="H302" s="817" t="s">
        <v>4632</v>
      </c>
      <c r="I302" s="831">
        <v>2.1700000762939453</v>
      </c>
      <c r="J302" s="831">
        <v>100</v>
      </c>
      <c r="K302" s="832">
        <v>217</v>
      </c>
    </row>
    <row r="303" spans="1:11" ht="14.45" customHeight="1" x14ac:dyDescent="0.2">
      <c r="A303" s="813" t="s">
        <v>595</v>
      </c>
      <c r="B303" s="814" t="s">
        <v>596</v>
      </c>
      <c r="C303" s="817" t="s">
        <v>614</v>
      </c>
      <c r="D303" s="845" t="s">
        <v>615</v>
      </c>
      <c r="E303" s="817" t="s">
        <v>4216</v>
      </c>
      <c r="F303" s="845" t="s">
        <v>4217</v>
      </c>
      <c r="G303" s="817" t="s">
        <v>4375</v>
      </c>
      <c r="H303" s="817" t="s">
        <v>4376</v>
      </c>
      <c r="I303" s="831">
        <v>2.5814285959516252</v>
      </c>
      <c r="J303" s="831">
        <v>2300</v>
      </c>
      <c r="K303" s="832">
        <v>5936</v>
      </c>
    </row>
    <row r="304" spans="1:11" ht="14.45" customHeight="1" x14ac:dyDescent="0.2">
      <c r="A304" s="813" t="s">
        <v>595</v>
      </c>
      <c r="B304" s="814" t="s">
        <v>596</v>
      </c>
      <c r="C304" s="817" t="s">
        <v>614</v>
      </c>
      <c r="D304" s="845" t="s">
        <v>615</v>
      </c>
      <c r="E304" s="817" t="s">
        <v>4216</v>
      </c>
      <c r="F304" s="845" t="s">
        <v>4217</v>
      </c>
      <c r="G304" s="817" t="s">
        <v>4377</v>
      </c>
      <c r="H304" s="817" t="s">
        <v>4378</v>
      </c>
      <c r="I304" s="831">
        <v>23.680000305175781</v>
      </c>
      <c r="J304" s="831">
        <v>50</v>
      </c>
      <c r="K304" s="832">
        <v>1184</v>
      </c>
    </row>
    <row r="305" spans="1:11" ht="14.45" customHeight="1" x14ac:dyDescent="0.2">
      <c r="A305" s="813" t="s">
        <v>595</v>
      </c>
      <c r="B305" s="814" t="s">
        <v>596</v>
      </c>
      <c r="C305" s="817" t="s">
        <v>614</v>
      </c>
      <c r="D305" s="845" t="s">
        <v>615</v>
      </c>
      <c r="E305" s="817" t="s">
        <v>4388</v>
      </c>
      <c r="F305" s="845" t="s">
        <v>4389</v>
      </c>
      <c r="G305" s="817" t="s">
        <v>4390</v>
      </c>
      <c r="H305" s="817" t="s">
        <v>4391</v>
      </c>
      <c r="I305" s="831">
        <v>8.9212499856948853</v>
      </c>
      <c r="J305" s="831">
        <v>90</v>
      </c>
      <c r="K305" s="832">
        <v>914.55998802185059</v>
      </c>
    </row>
    <row r="306" spans="1:11" ht="14.45" customHeight="1" x14ac:dyDescent="0.2">
      <c r="A306" s="813" t="s">
        <v>595</v>
      </c>
      <c r="B306" s="814" t="s">
        <v>596</v>
      </c>
      <c r="C306" s="817" t="s">
        <v>614</v>
      </c>
      <c r="D306" s="845" t="s">
        <v>615</v>
      </c>
      <c r="E306" s="817" t="s">
        <v>4633</v>
      </c>
      <c r="F306" s="845" t="s">
        <v>4634</v>
      </c>
      <c r="G306" s="817" t="s">
        <v>4635</v>
      </c>
      <c r="H306" s="817" t="s">
        <v>4636</v>
      </c>
      <c r="I306" s="831">
        <v>108.5</v>
      </c>
      <c r="J306" s="831">
        <v>12</v>
      </c>
      <c r="K306" s="832">
        <v>1302</v>
      </c>
    </row>
    <row r="307" spans="1:11" ht="14.45" customHeight="1" x14ac:dyDescent="0.2">
      <c r="A307" s="813" t="s">
        <v>595</v>
      </c>
      <c r="B307" s="814" t="s">
        <v>596</v>
      </c>
      <c r="C307" s="817" t="s">
        <v>614</v>
      </c>
      <c r="D307" s="845" t="s">
        <v>615</v>
      </c>
      <c r="E307" s="817" t="s">
        <v>4633</v>
      </c>
      <c r="F307" s="845" t="s">
        <v>4634</v>
      </c>
      <c r="G307" s="817" t="s">
        <v>4637</v>
      </c>
      <c r="H307" s="817" t="s">
        <v>4638</v>
      </c>
      <c r="I307" s="831">
        <v>86.796002197265622</v>
      </c>
      <c r="J307" s="831">
        <v>180</v>
      </c>
      <c r="K307" s="832">
        <v>15622.560302734375</v>
      </c>
    </row>
    <row r="308" spans="1:11" ht="14.45" customHeight="1" x14ac:dyDescent="0.2">
      <c r="A308" s="813" t="s">
        <v>595</v>
      </c>
      <c r="B308" s="814" t="s">
        <v>596</v>
      </c>
      <c r="C308" s="817" t="s">
        <v>614</v>
      </c>
      <c r="D308" s="845" t="s">
        <v>615</v>
      </c>
      <c r="E308" s="817" t="s">
        <v>4633</v>
      </c>
      <c r="F308" s="845" t="s">
        <v>4634</v>
      </c>
      <c r="G308" s="817" t="s">
        <v>4639</v>
      </c>
      <c r="H308" s="817" t="s">
        <v>4640</v>
      </c>
      <c r="I308" s="831">
        <v>57.110000610351563</v>
      </c>
      <c r="J308" s="831">
        <v>36</v>
      </c>
      <c r="K308" s="832">
        <v>2055.9599609375</v>
      </c>
    </row>
    <row r="309" spans="1:11" ht="14.45" customHeight="1" x14ac:dyDescent="0.2">
      <c r="A309" s="813" t="s">
        <v>595</v>
      </c>
      <c r="B309" s="814" t="s">
        <v>596</v>
      </c>
      <c r="C309" s="817" t="s">
        <v>614</v>
      </c>
      <c r="D309" s="845" t="s">
        <v>615</v>
      </c>
      <c r="E309" s="817" t="s">
        <v>4633</v>
      </c>
      <c r="F309" s="845" t="s">
        <v>4634</v>
      </c>
      <c r="G309" s="817" t="s">
        <v>4641</v>
      </c>
      <c r="H309" s="817" t="s">
        <v>4642</v>
      </c>
      <c r="I309" s="831">
        <v>73.790000915527344</v>
      </c>
      <c r="J309" s="831">
        <v>36</v>
      </c>
      <c r="K309" s="832">
        <v>2656.5</v>
      </c>
    </row>
    <row r="310" spans="1:11" ht="14.45" customHeight="1" x14ac:dyDescent="0.2">
      <c r="A310" s="813" t="s">
        <v>595</v>
      </c>
      <c r="B310" s="814" t="s">
        <v>596</v>
      </c>
      <c r="C310" s="817" t="s">
        <v>614</v>
      </c>
      <c r="D310" s="845" t="s">
        <v>615</v>
      </c>
      <c r="E310" s="817" t="s">
        <v>4394</v>
      </c>
      <c r="F310" s="845" t="s">
        <v>4395</v>
      </c>
      <c r="G310" s="817" t="s">
        <v>4643</v>
      </c>
      <c r="H310" s="817" t="s">
        <v>4644</v>
      </c>
      <c r="I310" s="831">
        <v>346.010009765625</v>
      </c>
      <c r="J310" s="831">
        <v>270</v>
      </c>
      <c r="K310" s="832">
        <v>93423.14697265625</v>
      </c>
    </row>
    <row r="311" spans="1:11" ht="14.45" customHeight="1" x14ac:dyDescent="0.2">
      <c r="A311" s="813" t="s">
        <v>595</v>
      </c>
      <c r="B311" s="814" t="s">
        <v>596</v>
      </c>
      <c r="C311" s="817" t="s">
        <v>614</v>
      </c>
      <c r="D311" s="845" t="s">
        <v>615</v>
      </c>
      <c r="E311" s="817" t="s">
        <v>4394</v>
      </c>
      <c r="F311" s="845" t="s">
        <v>4395</v>
      </c>
      <c r="G311" s="817" t="s">
        <v>4645</v>
      </c>
      <c r="H311" s="817" t="s">
        <v>4646</v>
      </c>
      <c r="I311" s="831">
        <v>346.010009765625</v>
      </c>
      <c r="J311" s="831">
        <v>20</v>
      </c>
      <c r="K311" s="832">
        <v>6920.240234375</v>
      </c>
    </row>
    <row r="312" spans="1:11" ht="14.45" customHeight="1" x14ac:dyDescent="0.2">
      <c r="A312" s="813" t="s">
        <v>595</v>
      </c>
      <c r="B312" s="814" t="s">
        <v>596</v>
      </c>
      <c r="C312" s="817" t="s">
        <v>614</v>
      </c>
      <c r="D312" s="845" t="s">
        <v>615</v>
      </c>
      <c r="E312" s="817" t="s">
        <v>4394</v>
      </c>
      <c r="F312" s="845" t="s">
        <v>4395</v>
      </c>
      <c r="G312" s="817" t="s">
        <v>4647</v>
      </c>
      <c r="H312" s="817" t="s">
        <v>4648</v>
      </c>
      <c r="I312" s="831">
        <v>0.47999998927116394</v>
      </c>
      <c r="J312" s="831">
        <v>100</v>
      </c>
      <c r="K312" s="832">
        <v>48</v>
      </c>
    </row>
    <row r="313" spans="1:11" ht="14.45" customHeight="1" x14ac:dyDescent="0.2">
      <c r="A313" s="813" t="s">
        <v>595</v>
      </c>
      <c r="B313" s="814" t="s">
        <v>596</v>
      </c>
      <c r="C313" s="817" t="s">
        <v>614</v>
      </c>
      <c r="D313" s="845" t="s">
        <v>615</v>
      </c>
      <c r="E313" s="817" t="s">
        <v>4394</v>
      </c>
      <c r="F313" s="845" t="s">
        <v>4395</v>
      </c>
      <c r="G313" s="817" t="s">
        <v>4649</v>
      </c>
      <c r="H313" s="817" t="s">
        <v>4650</v>
      </c>
      <c r="I313" s="831">
        <v>0.30600000619888307</v>
      </c>
      <c r="J313" s="831">
        <v>700</v>
      </c>
      <c r="K313" s="832">
        <v>214</v>
      </c>
    </row>
    <row r="314" spans="1:11" ht="14.45" customHeight="1" x14ac:dyDescent="0.2">
      <c r="A314" s="813" t="s">
        <v>595</v>
      </c>
      <c r="B314" s="814" t="s">
        <v>596</v>
      </c>
      <c r="C314" s="817" t="s">
        <v>614</v>
      </c>
      <c r="D314" s="845" t="s">
        <v>615</v>
      </c>
      <c r="E314" s="817" t="s">
        <v>4394</v>
      </c>
      <c r="F314" s="845" t="s">
        <v>4395</v>
      </c>
      <c r="G314" s="817" t="s">
        <v>4396</v>
      </c>
      <c r="H314" s="817" t="s">
        <v>4397</v>
      </c>
      <c r="I314" s="831">
        <v>0.30000001192092896</v>
      </c>
      <c r="J314" s="831">
        <v>500</v>
      </c>
      <c r="K314" s="832">
        <v>150</v>
      </c>
    </row>
    <row r="315" spans="1:11" ht="14.45" customHeight="1" x14ac:dyDescent="0.2">
      <c r="A315" s="813" t="s">
        <v>595</v>
      </c>
      <c r="B315" s="814" t="s">
        <v>596</v>
      </c>
      <c r="C315" s="817" t="s">
        <v>614</v>
      </c>
      <c r="D315" s="845" t="s">
        <v>615</v>
      </c>
      <c r="E315" s="817" t="s">
        <v>4394</v>
      </c>
      <c r="F315" s="845" t="s">
        <v>4395</v>
      </c>
      <c r="G315" s="817" t="s">
        <v>4651</v>
      </c>
      <c r="H315" s="817" t="s">
        <v>4652</v>
      </c>
      <c r="I315" s="831">
        <v>0.68000000715255737</v>
      </c>
      <c r="J315" s="831">
        <v>100</v>
      </c>
      <c r="K315" s="832">
        <v>68</v>
      </c>
    </row>
    <row r="316" spans="1:11" ht="14.45" customHeight="1" x14ac:dyDescent="0.2">
      <c r="A316" s="813" t="s">
        <v>595</v>
      </c>
      <c r="B316" s="814" t="s">
        <v>596</v>
      </c>
      <c r="C316" s="817" t="s">
        <v>614</v>
      </c>
      <c r="D316" s="845" t="s">
        <v>615</v>
      </c>
      <c r="E316" s="817" t="s">
        <v>4394</v>
      </c>
      <c r="F316" s="845" t="s">
        <v>4395</v>
      </c>
      <c r="G316" s="817" t="s">
        <v>4400</v>
      </c>
      <c r="H316" s="817" t="s">
        <v>4401</v>
      </c>
      <c r="I316" s="831">
        <v>0.54000002145767212</v>
      </c>
      <c r="J316" s="831">
        <v>300</v>
      </c>
      <c r="K316" s="832">
        <v>162</v>
      </c>
    </row>
    <row r="317" spans="1:11" ht="14.45" customHeight="1" x14ac:dyDescent="0.2">
      <c r="A317" s="813" t="s">
        <v>595</v>
      </c>
      <c r="B317" s="814" t="s">
        <v>596</v>
      </c>
      <c r="C317" s="817" t="s">
        <v>614</v>
      </c>
      <c r="D317" s="845" t="s">
        <v>615</v>
      </c>
      <c r="E317" s="817" t="s">
        <v>4394</v>
      </c>
      <c r="F317" s="845" t="s">
        <v>4395</v>
      </c>
      <c r="G317" s="817" t="s">
        <v>4404</v>
      </c>
      <c r="H317" s="817" t="s">
        <v>4405</v>
      </c>
      <c r="I317" s="831">
        <v>1.8022221724192302</v>
      </c>
      <c r="J317" s="831">
        <v>2100</v>
      </c>
      <c r="K317" s="832">
        <v>3784</v>
      </c>
    </row>
    <row r="318" spans="1:11" ht="14.45" customHeight="1" x14ac:dyDescent="0.2">
      <c r="A318" s="813" t="s">
        <v>595</v>
      </c>
      <c r="B318" s="814" t="s">
        <v>596</v>
      </c>
      <c r="C318" s="817" t="s">
        <v>614</v>
      </c>
      <c r="D318" s="845" t="s">
        <v>615</v>
      </c>
      <c r="E318" s="817" t="s">
        <v>4394</v>
      </c>
      <c r="F318" s="845" t="s">
        <v>4395</v>
      </c>
      <c r="G318" s="817" t="s">
        <v>4406</v>
      </c>
      <c r="H318" s="817" t="s">
        <v>4407</v>
      </c>
      <c r="I318" s="831">
        <v>1.8057142325810023</v>
      </c>
      <c r="J318" s="831">
        <v>1100</v>
      </c>
      <c r="K318" s="832">
        <v>1986</v>
      </c>
    </row>
    <row r="319" spans="1:11" ht="14.45" customHeight="1" x14ac:dyDescent="0.2">
      <c r="A319" s="813" t="s">
        <v>595</v>
      </c>
      <c r="B319" s="814" t="s">
        <v>596</v>
      </c>
      <c r="C319" s="817" t="s">
        <v>614</v>
      </c>
      <c r="D319" s="845" t="s">
        <v>615</v>
      </c>
      <c r="E319" s="817" t="s">
        <v>4408</v>
      </c>
      <c r="F319" s="845" t="s">
        <v>4409</v>
      </c>
      <c r="G319" s="817" t="s">
        <v>4653</v>
      </c>
      <c r="H319" s="817" t="s">
        <v>4654</v>
      </c>
      <c r="I319" s="831">
        <v>18.629999160766602</v>
      </c>
      <c r="J319" s="831">
        <v>300</v>
      </c>
      <c r="K319" s="832">
        <v>5590.2000732421875</v>
      </c>
    </row>
    <row r="320" spans="1:11" ht="14.45" customHeight="1" x14ac:dyDescent="0.2">
      <c r="A320" s="813" t="s">
        <v>595</v>
      </c>
      <c r="B320" s="814" t="s">
        <v>596</v>
      </c>
      <c r="C320" s="817" t="s">
        <v>614</v>
      </c>
      <c r="D320" s="845" t="s">
        <v>615</v>
      </c>
      <c r="E320" s="817" t="s">
        <v>4408</v>
      </c>
      <c r="F320" s="845" t="s">
        <v>4409</v>
      </c>
      <c r="G320" s="817" t="s">
        <v>4655</v>
      </c>
      <c r="H320" s="817" t="s">
        <v>4656</v>
      </c>
      <c r="I320" s="831">
        <v>17.577500104904175</v>
      </c>
      <c r="J320" s="831">
        <v>500</v>
      </c>
      <c r="K320" s="832">
        <v>8823</v>
      </c>
    </row>
    <row r="321" spans="1:11" ht="14.45" customHeight="1" x14ac:dyDescent="0.2">
      <c r="A321" s="813" t="s">
        <v>595</v>
      </c>
      <c r="B321" s="814" t="s">
        <v>596</v>
      </c>
      <c r="C321" s="817" t="s">
        <v>614</v>
      </c>
      <c r="D321" s="845" t="s">
        <v>615</v>
      </c>
      <c r="E321" s="817" t="s">
        <v>4408</v>
      </c>
      <c r="F321" s="845" t="s">
        <v>4409</v>
      </c>
      <c r="G321" s="817" t="s">
        <v>4657</v>
      </c>
      <c r="H321" s="817" t="s">
        <v>4658</v>
      </c>
      <c r="I321" s="831">
        <v>17.513749599456787</v>
      </c>
      <c r="J321" s="831">
        <v>700</v>
      </c>
      <c r="K321" s="832">
        <v>12292.5</v>
      </c>
    </row>
    <row r="322" spans="1:11" ht="14.45" customHeight="1" x14ac:dyDescent="0.2">
      <c r="A322" s="813" t="s">
        <v>595</v>
      </c>
      <c r="B322" s="814" t="s">
        <v>596</v>
      </c>
      <c r="C322" s="817" t="s">
        <v>614</v>
      </c>
      <c r="D322" s="845" t="s">
        <v>615</v>
      </c>
      <c r="E322" s="817" t="s">
        <v>4408</v>
      </c>
      <c r="F322" s="845" t="s">
        <v>4409</v>
      </c>
      <c r="G322" s="817" t="s">
        <v>4659</v>
      </c>
      <c r="H322" s="817" t="s">
        <v>4660</v>
      </c>
      <c r="I322" s="831">
        <v>17.728571210588729</v>
      </c>
      <c r="J322" s="831">
        <v>500</v>
      </c>
      <c r="K322" s="832">
        <v>8829</v>
      </c>
    </row>
    <row r="323" spans="1:11" ht="14.45" customHeight="1" x14ac:dyDescent="0.2">
      <c r="A323" s="813" t="s">
        <v>595</v>
      </c>
      <c r="B323" s="814" t="s">
        <v>596</v>
      </c>
      <c r="C323" s="817" t="s">
        <v>614</v>
      </c>
      <c r="D323" s="845" t="s">
        <v>615</v>
      </c>
      <c r="E323" s="817" t="s">
        <v>4408</v>
      </c>
      <c r="F323" s="845" t="s">
        <v>4409</v>
      </c>
      <c r="G323" s="817" t="s">
        <v>4661</v>
      </c>
      <c r="H323" s="817" t="s">
        <v>4662</v>
      </c>
      <c r="I323" s="831">
        <v>17.694286073957169</v>
      </c>
      <c r="J323" s="831">
        <v>600</v>
      </c>
      <c r="K323" s="832">
        <v>10576</v>
      </c>
    </row>
    <row r="324" spans="1:11" ht="14.45" customHeight="1" x14ac:dyDescent="0.2">
      <c r="A324" s="813" t="s">
        <v>595</v>
      </c>
      <c r="B324" s="814" t="s">
        <v>596</v>
      </c>
      <c r="C324" s="817" t="s">
        <v>614</v>
      </c>
      <c r="D324" s="845" t="s">
        <v>615</v>
      </c>
      <c r="E324" s="817" t="s">
        <v>4408</v>
      </c>
      <c r="F324" s="845" t="s">
        <v>4409</v>
      </c>
      <c r="G324" s="817" t="s">
        <v>4663</v>
      </c>
      <c r="H324" s="817" t="s">
        <v>4664</v>
      </c>
      <c r="I324" s="831">
        <v>17.551000022888182</v>
      </c>
      <c r="J324" s="831">
        <v>1350</v>
      </c>
      <c r="K324" s="832">
        <v>23635</v>
      </c>
    </row>
    <row r="325" spans="1:11" ht="14.45" customHeight="1" x14ac:dyDescent="0.2">
      <c r="A325" s="813" t="s">
        <v>595</v>
      </c>
      <c r="B325" s="814" t="s">
        <v>596</v>
      </c>
      <c r="C325" s="817" t="s">
        <v>614</v>
      </c>
      <c r="D325" s="845" t="s">
        <v>615</v>
      </c>
      <c r="E325" s="817" t="s">
        <v>4408</v>
      </c>
      <c r="F325" s="845" t="s">
        <v>4409</v>
      </c>
      <c r="G325" s="817" t="s">
        <v>4410</v>
      </c>
      <c r="H325" s="817" t="s">
        <v>4411</v>
      </c>
      <c r="I325" s="831">
        <v>2.8853845963111291</v>
      </c>
      <c r="J325" s="831">
        <v>14900</v>
      </c>
      <c r="K325" s="832">
        <v>43133</v>
      </c>
    </row>
    <row r="326" spans="1:11" ht="14.45" customHeight="1" x14ac:dyDescent="0.2">
      <c r="A326" s="813" t="s">
        <v>595</v>
      </c>
      <c r="B326" s="814" t="s">
        <v>596</v>
      </c>
      <c r="C326" s="817" t="s">
        <v>614</v>
      </c>
      <c r="D326" s="845" t="s">
        <v>615</v>
      </c>
      <c r="E326" s="817" t="s">
        <v>4408</v>
      </c>
      <c r="F326" s="845" t="s">
        <v>4409</v>
      </c>
      <c r="G326" s="817" t="s">
        <v>4412</v>
      </c>
      <c r="H326" s="817" t="s">
        <v>4413</v>
      </c>
      <c r="I326" s="831">
        <v>2.9200000762939453</v>
      </c>
      <c r="J326" s="831">
        <v>4000</v>
      </c>
      <c r="K326" s="832">
        <v>11732</v>
      </c>
    </row>
    <row r="327" spans="1:11" ht="14.45" customHeight="1" x14ac:dyDescent="0.2">
      <c r="A327" s="813" t="s">
        <v>595</v>
      </c>
      <c r="B327" s="814" t="s">
        <v>596</v>
      </c>
      <c r="C327" s="817" t="s">
        <v>614</v>
      </c>
      <c r="D327" s="845" t="s">
        <v>615</v>
      </c>
      <c r="E327" s="817" t="s">
        <v>4408</v>
      </c>
      <c r="F327" s="845" t="s">
        <v>4409</v>
      </c>
      <c r="G327" s="817" t="s">
        <v>4418</v>
      </c>
      <c r="H327" s="817" t="s">
        <v>4419</v>
      </c>
      <c r="I327" s="831">
        <v>2.2999999523162842</v>
      </c>
      <c r="J327" s="831">
        <v>2400</v>
      </c>
      <c r="K327" s="832">
        <v>5520</v>
      </c>
    </row>
    <row r="328" spans="1:11" ht="14.45" customHeight="1" x14ac:dyDescent="0.2">
      <c r="A328" s="813" t="s">
        <v>595</v>
      </c>
      <c r="B328" s="814" t="s">
        <v>596</v>
      </c>
      <c r="C328" s="817" t="s">
        <v>614</v>
      </c>
      <c r="D328" s="845" t="s">
        <v>615</v>
      </c>
      <c r="E328" s="817" t="s">
        <v>4408</v>
      </c>
      <c r="F328" s="845" t="s">
        <v>4409</v>
      </c>
      <c r="G328" s="817" t="s">
        <v>4418</v>
      </c>
      <c r="H328" s="817" t="s">
        <v>4420</v>
      </c>
      <c r="I328" s="831">
        <v>2.2999999523162842</v>
      </c>
      <c r="J328" s="831">
        <v>1200</v>
      </c>
      <c r="K328" s="832">
        <v>2760</v>
      </c>
    </row>
    <row r="329" spans="1:11" ht="14.45" customHeight="1" x14ac:dyDescent="0.2">
      <c r="A329" s="813" t="s">
        <v>595</v>
      </c>
      <c r="B329" s="814" t="s">
        <v>596</v>
      </c>
      <c r="C329" s="817" t="s">
        <v>614</v>
      </c>
      <c r="D329" s="845" t="s">
        <v>615</v>
      </c>
      <c r="E329" s="817" t="s">
        <v>4408</v>
      </c>
      <c r="F329" s="845" t="s">
        <v>4409</v>
      </c>
      <c r="G329" s="817" t="s">
        <v>4665</v>
      </c>
      <c r="H329" s="817" t="s">
        <v>4666</v>
      </c>
      <c r="I329" s="831">
        <v>3.380000114440918</v>
      </c>
      <c r="J329" s="831">
        <v>600</v>
      </c>
      <c r="K329" s="832">
        <v>2028</v>
      </c>
    </row>
    <row r="330" spans="1:11" ht="14.45" customHeight="1" x14ac:dyDescent="0.2">
      <c r="A330" s="813" t="s">
        <v>595</v>
      </c>
      <c r="B330" s="814" t="s">
        <v>596</v>
      </c>
      <c r="C330" s="817" t="s">
        <v>614</v>
      </c>
      <c r="D330" s="845" t="s">
        <v>615</v>
      </c>
      <c r="E330" s="817" t="s">
        <v>4408</v>
      </c>
      <c r="F330" s="845" t="s">
        <v>4409</v>
      </c>
      <c r="G330" s="817" t="s">
        <v>4667</v>
      </c>
      <c r="H330" s="817" t="s">
        <v>4668</v>
      </c>
      <c r="I330" s="831">
        <v>3.3900001049041748</v>
      </c>
      <c r="J330" s="831">
        <v>1800</v>
      </c>
      <c r="K330" s="832">
        <v>6102</v>
      </c>
    </row>
    <row r="331" spans="1:11" ht="14.45" customHeight="1" x14ac:dyDescent="0.2">
      <c r="A331" s="813" t="s">
        <v>595</v>
      </c>
      <c r="B331" s="814" t="s">
        <v>596</v>
      </c>
      <c r="C331" s="817" t="s">
        <v>614</v>
      </c>
      <c r="D331" s="845" t="s">
        <v>615</v>
      </c>
      <c r="E331" s="817" t="s">
        <v>4408</v>
      </c>
      <c r="F331" s="845" t="s">
        <v>4409</v>
      </c>
      <c r="G331" s="817" t="s">
        <v>4427</v>
      </c>
      <c r="H331" s="817" t="s">
        <v>4428</v>
      </c>
      <c r="I331" s="831">
        <v>3.7300000190734863</v>
      </c>
      <c r="J331" s="831">
        <v>2000</v>
      </c>
      <c r="K331" s="832">
        <v>7460</v>
      </c>
    </row>
    <row r="332" spans="1:11" ht="14.45" customHeight="1" x14ac:dyDescent="0.2">
      <c r="A332" s="813" t="s">
        <v>595</v>
      </c>
      <c r="B332" s="814" t="s">
        <v>596</v>
      </c>
      <c r="C332" s="817" t="s">
        <v>614</v>
      </c>
      <c r="D332" s="845" t="s">
        <v>615</v>
      </c>
      <c r="E332" s="817" t="s">
        <v>4408</v>
      </c>
      <c r="F332" s="845" t="s">
        <v>4409</v>
      </c>
      <c r="G332" s="817" t="s">
        <v>4429</v>
      </c>
      <c r="H332" s="817" t="s">
        <v>4430</v>
      </c>
      <c r="I332" s="831">
        <v>3.869999885559082</v>
      </c>
      <c r="J332" s="831">
        <v>800</v>
      </c>
      <c r="K332" s="832">
        <v>3096</v>
      </c>
    </row>
    <row r="333" spans="1:11" ht="14.45" customHeight="1" x14ac:dyDescent="0.2">
      <c r="A333" s="813" t="s">
        <v>595</v>
      </c>
      <c r="B333" s="814" t="s">
        <v>596</v>
      </c>
      <c r="C333" s="817" t="s">
        <v>614</v>
      </c>
      <c r="D333" s="845" t="s">
        <v>615</v>
      </c>
      <c r="E333" s="817" t="s">
        <v>4408</v>
      </c>
      <c r="F333" s="845" t="s">
        <v>4409</v>
      </c>
      <c r="G333" s="817" t="s">
        <v>4431</v>
      </c>
      <c r="H333" s="817" t="s">
        <v>4669</v>
      </c>
      <c r="I333" s="831">
        <v>3.869999885559082</v>
      </c>
      <c r="J333" s="831">
        <v>2000</v>
      </c>
      <c r="K333" s="832">
        <v>7740</v>
      </c>
    </row>
    <row r="334" spans="1:11" ht="14.45" customHeight="1" x14ac:dyDescent="0.2">
      <c r="A334" s="813" t="s">
        <v>595</v>
      </c>
      <c r="B334" s="814" t="s">
        <v>596</v>
      </c>
      <c r="C334" s="817" t="s">
        <v>614</v>
      </c>
      <c r="D334" s="845" t="s">
        <v>615</v>
      </c>
      <c r="E334" s="817" t="s">
        <v>4408</v>
      </c>
      <c r="F334" s="845" t="s">
        <v>4409</v>
      </c>
      <c r="G334" s="817" t="s">
        <v>4433</v>
      </c>
      <c r="H334" s="817" t="s">
        <v>4434</v>
      </c>
      <c r="I334" s="831">
        <v>3.1400001049041748</v>
      </c>
      <c r="J334" s="831">
        <v>1200</v>
      </c>
      <c r="K334" s="832">
        <v>3768</v>
      </c>
    </row>
    <row r="335" spans="1:11" ht="14.45" customHeight="1" x14ac:dyDescent="0.2">
      <c r="A335" s="813" t="s">
        <v>595</v>
      </c>
      <c r="B335" s="814" t="s">
        <v>596</v>
      </c>
      <c r="C335" s="817" t="s">
        <v>614</v>
      </c>
      <c r="D335" s="845" t="s">
        <v>615</v>
      </c>
      <c r="E335" s="817" t="s">
        <v>4408</v>
      </c>
      <c r="F335" s="845" t="s">
        <v>4409</v>
      </c>
      <c r="G335" s="817" t="s">
        <v>4435</v>
      </c>
      <c r="H335" s="817" t="s">
        <v>4436</v>
      </c>
      <c r="I335" s="831">
        <v>3.0099999904632568</v>
      </c>
      <c r="J335" s="831">
        <v>2000</v>
      </c>
      <c r="K335" s="832">
        <v>6029.5</v>
      </c>
    </row>
    <row r="336" spans="1:11" ht="14.45" customHeight="1" x14ac:dyDescent="0.2">
      <c r="A336" s="813" t="s">
        <v>595</v>
      </c>
      <c r="B336" s="814" t="s">
        <v>596</v>
      </c>
      <c r="C336" s="817" t="s">
        <v>614</v>
      </c>
      <c r="D336" s="845" t="s">
        <v>615</v>
      </c>
      <c r="E336" s="817" t="s">
        <v>4408</v>
      </c>
      <c r="F336" s="845" t="s">
        <v>4409</v>
      </c>
      <c r="G336" s="817" t="s">
        <v>4441</v>
      </c>
      <c r="H336" s="817" t="s">
        <v>4442</v>
      </c>
      <c r="I336" s="831">
        <v>4.679999828338623</v>
      </c>
      <c r="J336" s="831">
        <v>3000</v>
      </c>
      <c r="K336" s="832">
        <v>14040</v>
      </c>
    </row>
    <row r="337" spans="1:11" ht="14.45" customHeight="1" x14ac:dyDescent="0.2">
      <c r="A337" s="813" t="s">
        <v>595</v>
      </c>
      <c r="B337" s="814" t="s">
        <v>596</v>
      </c>
      <c r="C337" s="817" t="s">
        <v>614</v>
      </c>
      <c r="D337" s="845" t="s">
        <v>615</v>
      </c>
      <c r="E337" s="817" t="s">
        <v>4408</v>
      </c>
      <c r="F337" s="845" t="s">
        <v>4409</v>
      </c>
      <c r="G337" s="817" t="s">
        <v>4443</v>
      </c>
      <c r="H337" s="817" t="s">
        <v>4444</v>
      </c>
      <c r="I337" s="831">
        <v>3.630000114440918</v>
      </c>
      <c r="J337" s="831">
        <v>800</v>
      </c>
      <c r="K337" s="832">
        <v>2904</v>
      </c>
    </row>
    <row r="338" spans="1:11" ht="14.45" customHeight="1" x14ac:dyDescent="0.2">
      <c r="A338" s="813" t="s">
        <v>595</v>
      </c>
      <c r="B338" s="814" t="s">
        <v>596</v>
      </c>
      <c r="C338" s="817" t="s">
        <v>614</v>
      </c>
      <c r="D338" s="845" t="s">
        <v>615</v>
      </c>
      <c r="E338" s="817" t="s">
        <v>4445</v>
      </c>
      <c r="F338" s="845" t="s">
        <v>4446</v>
      </c>
      <c r="G338" s="817" t="s">
        <v>4670</v>
      </c>
      <c r="H338" s="817" t="s">
        <v>4671</v>
      </c>
      <c r="I338" s="831">
        <v>153.19999694824219</v>
      </c>
      <c r="J338" s="831">
        <v>10</v>
      </c>
      <c r="K338" s="832">
        <v>1531.97998046875</v>
      </c>
    </row>
    <row r="339" spans="1:11" ht="14.45" customHeight="1" x14ac:dyDescent="0.2">
      <c r="A339" s="813" t="s">
        <v>595</v>
      </c>
      <c r="B339" s="814" t="s">
        <v>596</v>
      </c>
      <c r="C339" s="817" t="s">
        <v>614</v>
      </c>
      <c r="D339" s="845" t="s">
        <v>615</v>
      </c>
      <c r="E339" s="817" t="s">
        <v>4445</v>
      </c>
      <c r="F339" s="845" t="s">
        <v>4446</v>
      </c>
      <c r="G339" s="817" t="s">
        <v>4672</v>
      </c>
      <c r="H339" s="817" t="s">
        <v>4673</v>
      </c>
      <c r="I339" s="831">
        <v>131.16000366210938</v>
      </c>
      <c r="J339" s="831">
        <v>10</v>
      </c>
      <c r="K339" s="832">
        <v>1311.6400146484375</v>
      </c>
    </row>
    <row r="340" spans="1:11" ht="14.45" customHeight="1" x14ac:dyDescent="0.2">
      <c r="A340" s="813" t="s">
        <v>595</v>
      </c>
      <c r="B340" s="814" t="s">
        <v>596</v>
      </c>
      <c r="C340" s="817" t="s">
        <v>614</v>
      </c>
      <c r="D340" s="845" t="s">
        <v>615</v>
      </c>
      <c r="E340" s="817" t="s">
        <v>4445</v>
      </c>
      <c r="F340" s="845" t="s">
        <v>4446</v>
      </c>
      <c r="G340" s="817" t="s">
        <v>4674</v>
      </c>
      <c r="H340" s="817" t="s">
        <v>4675</v>
      </c>
      <c r="I340" s="831">
        <v>131.16000366210938</v>
      </c>
      <c r="J340" s="831">
        <v>10</v>
      </c>
      <c r="K340" s="832">
        <v>1311.6400146484375</v>
      </c>
    </row>
    <row r="341" spans="1:11" ht="14.45" customHeight="1" x14ac:dyDescent="0.2">
      <c r="A341" s="813" t="s">
        <v>595</v>
      </c>
      <c r="B341" s="814" t="s">
        <v>596</v>
      </c>
      <c r="C341" s="817" t="s">
        <v>614</v>
      </c>
      <c r="D341" s="845" t="s">
        <v>615</v>
      </c>
      <c r="E341" s="817" t="s">
        <v>4445</v>
      </c>
      <c r="F341" s="845" t="s">
        <v>4446</v>
      </c>
      <c r="G341" s="817" t="s">
        <v>4676</v>
      </c>
      <c r="H341" s="817" t="s">
        <v>4677</v>
      </c>
      <c r="I341" s="831">
        <v>153.19999694824219</v>
      </c>
      <c r="J341" s="831">
        <v>30</v>
      </c>
      <c r="K341" s="832">
        <v>4595.9599609375</v>
      </c>
    </row>
    <row r="342" spans="1:11" ht="14.45" customHeight="1" x14ac:dyDescent="0.2">
      <c r="A342" s="813" t="s">
        <v>595</v>
      </c>
      <c r="B342" s="814" t="s">
        <v>596</v>
      </c>
      <c r="C342" s="817" t="s">
        <v>614</v>
      </c>
      <c r="D342" s="845" t="s">
        <v>615</v>
      </c>
      <c r="E342" s="817" t="s">
        <v>4445</v>
      </c>
      <c r="F342" s="845" t="s">
        <v>4446</v>
      </c>
      <c r="G342" s="817" t="s">
        <v>4678</v>
      </c>
      <c r="H342" s="817" t="s">
        <v>4679</v>
      </c>
      <c r="I342" s="831">
        <v>258.51998901367188</v>
      </c>
      <c r="J342" s="831">
        <v>5</v>
      </c>
      <c r="K342" s="832">
        <v>1292.5799560546875</v>
      </c>
    </row>
    <row r="343" spans="1:11" ht="14.45" customHeight="1" x14ac:dyDescent="0.2">
      <c r="A343" s="813" t="s">
        <v>595</v>
      </c>
      <c r="B343" s="814" t="s">
        <v>596</v>
      </c>
      <c r="C343" s="817" t="s">
        <v>614</v>
      </c>
      <c r="D343" s="845" t="s">
        <v>615</v>
      </c>
      <c r="E343" s="817" t="s">
        <v>4445</v>
      </c>
      <c r="F343" s="845" t="s">
        <v>4446</v>
      </c>
      <c r="G343" s="817" t="s">
        <v>4680</v>
      </c>
      <c r="H343" s="817" t="s">
        <v>4681</v>
      </c>
      <c r="I343" s="831">
        <v>258.51998901367188</v>
      </c>
      <c r="J343" s="831">
        <v>1</v>
      </c>
      <c r="K343" s="832">
        <v>258.51998901367188</v>
      </c>
    </row>
    <row r="344" spans="1:11" ht="14.45" customHeight="1" x14ac:dyDescent="0.2">
      <c r="A344" s="813" t="s">
        <v>595</v>
      </c>
      <c r="B344" s="814" t="s">
        <v>596</v>
      </c>
      <c r="C344" s="817" t="s">
        <v>614</v>
      </c>
      <c r="D344" s="845" t="s">
        <v>615</v>
      </c>
      <c r="E344" s="817" t="s">
        <v>4445</v>
      </c>
      <c r="F344" s="845" t="s">
        <v>4446</v>
      </c>
      <c r="G344" s="817" t="s">
        <v>4682</v>
      </c>
      <c r="H344" s="817" t="s">
        <v>4683</v>
      </c>
      <c r="I344" s="831">
        <v>145.19999694824219</v>
      </c>
      <c r="J344" s="831">
        <v>15</v>
      </c>
      <c r="K344" s="832">
        <v>2178</v>
      </c>
    </row>
    <row r="345" spans="1:11" ht="14.45" customHeight="1" x14ac:dyDescent="0.2">
      <c r="A345" s="813" t="s">
        <v>595</v>
      </c>
      <c r="B345" s="814" t="s">
        <v>596</v>
      </c>
      <c r="C345" s="817" t="s">
        <v>614</v>
      </c>
      <c r="D345" s="845" t="s">
        <v>615</v>
      </c>
      <c r="E345" s="817" t="s">
        <v>4445</v>
      </c>
      <c r="F345" s="845" t="s">
        <v>4446</v>
      </c>
      <c r="G345" s="817" t="s">
        <v>4684</v>
      </c>
      <c r="H345" s="817" t="s">
        <v>4685</v>
      </c>
      <c r="I345" s="831">
        <v>145.19999694824219</v>
      </c>
      <c r="J345" s="831">
        <v>10</v>
      </c>
      <c r="K345" s="832">
        <v>1452</v>
      </c>
    </row>
    <row r="346" spans="1:11" ht="14.45" customHeight="1" x14ac:dyDescent="0.2">
      <c r="A346" s="813" t="s">
        <v>595</v>
      </c>
      <c r="B346" s="814" t="s">
        <v>596</v>
      </c>
      <c r="C346" s="817" t="s">
        <v>614</v>
      </c>
      <c r="D346" s="845" t="s">
        <v>615</v>
      </c>
      <c r="E346" s="817" t="s">
        <v>4445</v>
      </c>
      <c r="F346" s="845" t="s">
        <v>4446</v>
      </c>
      <c r="G346" s="817" t="s">
        <v>4686</v>
      </c>
      <c r="H346" s="817" t="s">
        <v>4687</v>
      </c>
      <c r="I346" s="831">
        <v>145.19999694824219</v>
      </c>
      <c r="J346" s="831">
        <v>20</v>
      </c>
      <c r="K346" s="832">
        <v>2904</v>
      </c>
    </row>
    <row r="347" spans="1:11" ht="14.45" customHeight="1" x14ac:dyDescent="0.2">
      <c r="A347" s="813" t="s">
        <v>595</v>
      </c>
      <c r="B347" s="814" t="s">
        <v>596</v>
      </c>
      <c r="C347" s="817" t="s">
        <v>614</v>
      </c>
      <c r="D347" s="845" t="s">
        <v>615</v>
      </c>
      <c r="E347" s="817" t="s">
        <v>4445</v>
      </c>
      <c r="F347" s="845" t="s">
        <v>4446</v>
      </c>
      <c r="G347" s="817" t="s">
        <v>4688</v>
      </c>
      <c r="H347" s="817" t="s">
        <v>4689</v>
      </c>
      <c r="I347" s="831">
        <v>145.19999694824219</v>
      </c>
      <c r="J347" s="831">
        <v>25</v>
      </c>
      <c r="K347" s="832">
        <v>3630</v>
      </c>
    </row>
    <row r="348" spans="1:11" ht="14.45" customHeight="1" x14ac:dyDescent="0.2">
      <c r="A348" s="813" t="s">
        <v>595</v>
      </c>
      <c r="B348" s="814" t="s">
        <v>596</v>
      </c>
      <c r="C348" s="817" t="s">
        <v>614</v>
      </c>
      <c r="D348" s="845" t="s">
        <v>615</v>
      </c>
      <c r="E348" s="817" t="s">
        <v>4445</v>
      </c>
      <c r="F348" s="845" t="s">
        <v>4446</v>
      </c>
      <c r="G348" s="817" t="s">
        <v>4690</v>
      </c>
      <c r="H348" s="817" t="s">
        <v>4691</v>
      </c>
      <c r="I348" s="831">
        <v>145.19999694824219</v>
      </c>
      <c r="J348" s="831">
        <v>20</v>
      </c>
      <c r="K348" s="832">
        <v>2904</v>
      </c>
    </row>
    <row r="349" spans="1:11" ht="14.45" customHeight="1" x14ac:dyDescent="0.2">
      <c r="A349" s="813" t="s">
        <v>595</v>
      </c>
      <c r="B349" s="814" t="s">
        <v>596</v>
      </c>
      <c r="C349" s="817" t="s">
        <v>614</v>
      </c>
      <c r="D349" s="845" t="s">
        <v>615</v>
      </c>
      <c r="E349" s="817" t="s">
        <v>4445</v>
      </c>
      <c r="F349" s="845" t="s">
        <v>4446</v>
      </c>
      <c r="G349" s="817" t="s">
        <v>4692</v>
      </c>
      <c r="H349" s="817" t="s">
        <v>4693</v>
      </c>
      <c r="I349" s="831">
        <v>145.19999694824219</v>
      </c>
      <c r="J349" s="831">
        <v>5</v>
      </c>
      <c r="K349" s="832">
        <v>726</v>
      </c>
    </row>
    <row r="350" spans="1:11" ht="14.45" customHeight="1" x14ac:dyDescent="0.2">
      <c r="A350" s="813" t="s">
        <v>595</v>
      </c>
      <c r="B350" s="814" t="s">
        <v>596</v>
      </c>
      <c r="C350" s="817" t="s">
        <v>614</v>
      </c>
      <c r="D350" s="845" t="s">
        <v>615</v>
      </c>
      <c r="E350" s="817" t="s">
        <v>4445</v>
      </c>
      <c r="F350" s="845" t="s">
        <v>4446</v>
      </c>
      <c r="G350" s="817" t="s">
        <v>4694</v>
      </c>
      <c r="H350" s="817" t="s">
        <v>4695</v>
      </c>
      <c r="I350" s="831">
        <v>370.260009765625</v>
      </c>
      <c r="J350" s="831">
        <v>5</v>
      </c>
      <c r="K350" s="832">
        <v>1851.300048828125</v>
      </c>
    </row>
    <row r="351" spans="1:11" ht="14.45" customHeight="1" x14ac:dyDescent="0.2">
      <c r="A351" s="813" t="s">
        <v>595</v>
      </c>
      <c r="B351" s="814" t="s">
        <v>596</v>
      </c>
      <c r="C351" s="817" t="s">
        <v>614</v>
      </c>
      <c r="D351" s="845" t="s">
        <v>615</v>
      </c>
      <c r="E351" s="817" t="s">
        <v>4445</v>
      </c>
      <c r="F351" s="845" t="s">
        <v>4446</v>
      </c>
      <c r="G351" s="817" t="s">
        <v>4696</v>
      </c>
      <c r="H351" s="817" t="s">
        <v>4697</v>
      </c>
      <c r="I351" s="831">
        <v>370.260009765625</v>
      </c>
      <c r="J351" s="831">
        <v>5</v>
      </c>
      <c r="K351" s="832">
        <v>1851.300048828125</v>
      </c>
    </row>
    <row r="352" spans="1:11" ht="14.45" customHeight="1" x14ac:dyDescent="0.2">
      <c r="A352" s="813" t="s">
        <v>595</v>
      </c>
      <c r="B352" s="814" t="s">
        <v>596</v>
      </c>
      <c r="C352" s="817" t="s">
        <v>614</v>
      </c>
      <c r="D352" s="845" t="s">
        <v>615</v>
      </c>
      <c r="E352" s="817" t="s">
        <v>4445</v>
      </c>
      <c r="F352" s="845" t="s">
        <v>4446</v>
      </c>
      <c r="G352" s="817" t="s">
        <v>4698</v>
      </c>
      <c r="H352" s="817" t="s">
        <v>4699</v>
      </c>
      <c r="I352" s="831">
        <v>344.85000610351563</v>
      </c>
      <c r="J352" s="831">
        <v>25</v>
      </c>
      <c r="K352" s="832">
        <v>8621.25</v>
      </c>
    </row>
    <row r="353" spans="1:11" ht="14.45" customHeight="1" x14ac:dyDescent="0.2">
      <c r="A353" s="813" t="s">
        <v>595</v>
      </c>
      <c r="B353" s="814" t="s">
        <v>596</v>
      </c>
      <c r="C353" s="817" t="s">
        <v>614</v>
      </c>
      <c r="D353" s="845" t="s">
        <v>615</v>
      </c>
      <c r="E353" s="817" t="s">
        <v>4445</v>
      </c>
      <c r="F353" s="845" t="s">
        <v>4446</v>
      </c>
      <c r="G353" s="817" t="s">
        <v>4700</v>
      </c>
      <c r="H353" s="817" t="s">
        <v>4701</v>
      </c>
      <c r="I353" s="831">
        <v>344.85000610351563</v>
      </c>
      <c r="J353" s="831">
        <v>30</v>
      </c>
      <c r="K353" s="832">
        <v>10345.5</v>
      </c>
    </row>
    <row r="354" spans="1:11" ht="14.45" customHeight="1" x14ac:dyDescent="0.2">
      <c r="A354" s="813" t="s">
        <v>595</v>
      </c>
      <c r="B354" s="814" t="s">
        <v>596</v>
      </c>
      <c r="C354" s="817" t="s">
        <v>614</v>
      </c>
      <c r="D354" s="845" t="s">
        <v>615</v>
      </c>
      <c r="E354" s="817" t="s">
        <v>4445</v>
      </c>
      <c r="F354" s="845" t="s">
        <v>4446</v>
      </c>
      <c r="G354" s="817" t="s">
        <v>4702</v>
      </c>
      <c r="H354" s="817" t="s">
        <v>4703</v>
      </c>
      <c r="I354" s="831">
        <v>344.85000610351563</v>
      </c>
      <c r="J354" s="831">
        <v>10</v>
      </c>
      <c r="K354" s="832">
        <v>3448.5</v>
      </c>
    </row>
    <row r="355" spans="1:11" ht="14.45" customHeight="1" x14ac:dyDescent="0.2">
      <c r="A355" s="813" t="s">
        <v>595</v>
      </c>
      <c r="B355" s="814" t="s">
        <v>596</v>
      </c>
      <c r="C355" s="817" t="s">
        <v>614</v>
      </c>
      <c r="D355" s="845" t="s">
        <v>615</v>
      </c>
      <c r="E355" s="817" t="s">
        <v>4445</v>
      </c>
      <c r="F355" s="845" t="s">
        <v>4446</v>
      </c>
      <c r="G355" s="817" t="s">
        <v>4704</v>
      </c>
      <c r="H355" s="817" t="s">
        <v>4705</v>
      </c>
      <c r="I355" s="831">
        <v>344.85000610351563</v>
      </c>
      <c r="J355" s="831">
        <v>5</v>
      </c>
      <c r="K355" s="832">
        <v>1724.25</v>
      </c>
    </row>
    <row r="356" spans="1:11" ht="14.45" customHeight="1" x14ac:dyDescent="0.2">
      <c r="A356" s="813" t="s">
        <v>595</v>
      </c>
      <c r="B356" s="814" t="s">
        <v>596</v>
      </c>
      <c r="C356" s="817" t="s">
        <v>614</v>
      </c>
      <c r="D356" s="845" t="s">
        <v>615</v>
      </c>
      <c r="E356" s="817" t="s">
        <v>4445</v>
      </c>
      <c r="F356" s="845" t="s">
        <v>4446</v>
      </c>
      <c r="G356" s="817" t="s">
        <v>4706</v>
      </c>
      <c r="H356" s="817" t="s">
        <v>4707</v>
      </c>
      <c r="I356" s="831">
        <v>344.85000610351563</v>
      </c>
      <c r="J356" s="831">
        <v>15</v>
      </c>
      <c r="K356" s="832">
        <v>5172.75</v>
      </c>
    </row>
    <row r="357" spans="1:11" ht="14.45" customHeight="1" x14ac:dyDescent="0.2">
      <c r="A357" s="813" t="s">
        <v>595</v>
      </c>
      <c r="B357" s="814" t="s">
        <v>596</v>
      </c>
      <c r="C357" s="817" t="s">
        <v>614</v>
      </c>
      <c r="D357" s="845" t="s">
        <v>615</v>
      </c>
      <c r="E357" s="817" t="s">
        <v>4445</v>
      </c>
      <c r="F357" s="845" t="s">
        <v>4446</v>
      </c>
      <c r="G357" s="817" t="s">
        <v>4708</v>
      </c>
      <c r="H357" s="817" t="s">
        <v>4709</v>
      </c>
      <c r="I357" s="831">
        <v>344.85000610351563</v>
      </c>
      <c r="J357" s="831">
        <v>15</v>
      </c>
      <c r="K357" s="832">
        <v>5172.75</v>
      </c>
    </row>
    <row r="358" spans="1:11" ht="14.45" customHeight="1" x14ac:dyDescent="0.2">
      <c r="A358" s="813" t="s">
        <v>595</v>
      </c>
      <c r="B358" s="814" t="s">
        <v>596</v>
      </c>
      <c r="C358" s="817" t="s">
        <v>614</v>
      </c>
      <c r="D358" s="845" t="s">
        <v>615</v>
      </c>
      <c r="E358" s="817" t="s">
        <v>4445</v>
      </c>
      <c r="F358" s="845" t="s">
        <v>4446</v>
      </c>
      <c r="G358" s="817" t="s">
        <v>4710</v>
      </c>
      <c r="H358" s="817" t="s">
        <v>4711</v>
      </c>
      <c r="I358" s="831">
        <v>423.5</v>
      </c>
      <c r="J358" s="831">
        <v>385</v>
      </c>
      <c r="K358" s="832">
        <v>163047.48046875</v>
      </c>
    </row>
    <row r="359" spans="1:11" ht="14.45" customHeight="1" x14ac:dyDescent="0.2">
      <c r="A359" s="813" t="s">
        <v>595</v>
      </c>
      <c r="B359" s="814" t="s">
        <v>596</v>
      </c>
      <c r="C359" s="817" t="s">
        <v>614</v>
      </c>
      <c r="D359" s="845" t="s">
        <v>615</v>
      </c>
      <c r="E359" s="817" t="s">
        <v>4445</v>
      </c>
      <c r="F359" s="845" t="s">
        <v>4446</v>
      </c>
      <c r="G359" s="817" t="s">
        <v>4712</v>
      </c>
      <c r="H359" s="817" t="s">
        <v>4713</v>
      </c>
      <c r="I359" s="831">
        <v>423.5</v>
      </c>
      <c r="J359" s="831">
        <v>5</v>
      </c>
      <c r="K359" s="832">
        <v>2117.5</v>
      </c>
    </row>
    <row r="360" spans="1:11" ht="14.45" customHeight="1" x14ac:dyDescent="0.2">
      <c r="A360" s="813" t="s">
        <v>595</v>
      </c>
      <c r="B360" s="814" t="s">
        <v>596</v>
      </c>
      <c r="C360" s="817" t="s">
        <v>614</v>
      </c>
      <c r="D360" s="845" t="s">
        <v>615</v>
      </c>
      <c r="E360" s="817" t="s">
        <v>4445</v>
      </c>
      <c r="F360" s="845" t="s">
        <v>4446</v>
      </c>
      <c r="G360" s="817" t="s">
        <v>4714</v>
      </c>
      <c r="H360" s="817" t="s">
        <v>4715</v>
      </c>
      <c r="I360" s="831">
        <v>205.69999694824219</v>
      </c>
      <c r="J360" s="831">
        <v>10</v>
      </c>
      <c r="K360" s="832">
        <v>2057</v>
      </c>
    </row>
    <row r="361" spans="1:11" ht="14.45" customHeight="1" x14ac:dyDescent="0.2">
      <c r="A361" s="813" t="s">
        <v>595</v>
      </c>
      <c r="B361" s="814" t="s">
        <v>596</v>
      </c>
      <c r="C361" s="817" t="s">
        <v>614</v>
      </c>
      <c r="D361" s="845" t="s">
        <v>615</v>
      </c>
      <c r="E361" s="817" t="s">
        <v>4445</v>
      </c>
      <c r="F361" s="845" t="s">
        <v>4446</v>
      </c>
      <c r="G361" s="817" t="s">
        <v>4716</v>
      </c>
      <c r="H361" s="817" t="s">
        <v>4717</v>
      </c>
      <c r="I361" s="831">
        <v>205.69999694824219</v>
      </c>
      <c r="J361" s="831">
        <v>5</v>
      </c>
      <c r="K361" s="832">
        <v>1028.5</v>
      </c>
    </row>
    <row r="362" spans="1:11" ht="14.45" customHeight="1" x14ac:dyDescent="0.2">
      <c r="A362" s="813" t="s">
        <v>595</v>
      </c>
      <c r="B362" s="814" t="s">
        <v>596</v>
      </c>
      <c r="C362" s="817" t="s">
        <v>614</v>
      </c>
      <c r="D362" s="845" t="s">
        <v>615</v>
      </c>
      <c r="E362" s="817" t="s">
        <v>4445</v>
      </c>
      <c r="F362" s="845" t="s">
        <v>4446</v>
      </c>
      <c r="G362" s="817" t="s">
        <v>4718</v>
      </c>
      <c r="H362" s="817" t="s">
        <v>4719</v>
      </c>
      <c r="I362" s="831">
        <v>102.84999847412109</v>
      </c>
      <c r="J362" s="831">
        <v>35</v>
      </c>
      <c r="K362" s="832">
        <v>3599.75</v>
      </c>
    </row>
    <row r="363" spans="1:11" ht="14.45" customHeight="1" x14ac:dyDescent="0.2">
      <c r="A363" s="813" t="s">
        <v>595</v>
      </c>
      <c r="B363" s="814" t="s">
        <v>596</v>
      </c>
      <c r="C363" s="817" t="s">
        <v>614</v>
      </c>
      <c r="D363" s="845" t="s">
        <v>615</v>
      </c>
      <c r="E363" s="817" t="s">
        <v>4445</v>
      </c>
      <c r="F363" s="845" t="s">
        <v>4446</v>
      </c>
      <c r="G363" s="817" t="s">
        <v>4720</v>
      </c>
      <c r="H363" s="817" t="s">
        <v>4721</v>
      </c>
      <c r="I363" s="831">
        <v>179.69000244140625</v>
      </c>
      <c r="J363" s="831">
        <v>25</v>
      </c>
      <c r="K363" s="832">
        <v>4492.1299438476563</v>
      </c>
    </row>
    <row r="364" spans="1:11" ht="14.45" customHeight="1" x14ac:dyDescent="0.2">
      <c r="A364" s="813" t="s">
        <v>595</v>
      </c>
      <c r="B364" s="814" t="s">
        <v>596</v>
      </c>
      <c r="C364" s="817" t="s">
        <v>614</v>
      </c>
      <c r="D364" s="845" t="s">
        <v>615</v>
      </c>
      <c r="E364" s="817" t="s">
        <v>4445</v>
      </c>
      <c r="F364" s="845" t="s">
        <v>4446</v>
      </c>
      <c r="G364" s="817" t="s">
        <v>4722</v>
      </c>
      <c r="H364" s="817" t="s">
        <v>4723</v>
      </c>
      <c r="I364" s="831">
        <v>179.69000244140625</v>
      </c>
      <c r="J364" s="831">
        <v>20</v>
      </c>
      <c r="K364" s="832">
        <v>3593.719970703125</v>
      </c>
    </row>
    <row r="365" spans="1:11" ht="14.45" customHeight="1" x14ac:dyDescent="0.2">
      <c r="A365" s="813" t="s">
        <v>595</v>
      </c>
      <c r="B365" s="814" t="s">
        <v>596</v>
      </c>
      <c r="C365" s="817" t="s">
        <v>614</v>
      </c>
      <c r="D365" s="845" t="s">
        <v>615</v>
      </c>
      <c r="E365" s="817" t="s">
        <v>4445</v>
      </c>
      <c r="F365" s="845" t="s">
        <v>4446</v>
      </c>
      <c r="G365" s="817" t="s">
        <v>4724</v>
      </c>
      <c r="H365" s="817" t="s">
        <v>4725</v>
      </c>
      <c r="I365" s="831">
        <v>5.179999828338623</v>
      </c>
      <c r="J365" s="831">
        <v>67</v>
      </c>
      <c r="K365" s="832">
        <v>346.72999572753906</v>
      </c>
    </row>
    <row r="366" spans="1:11" ht="14.45" customHeight="1" x14ac:dyDescent="0.2">
      <c r="A366" s="813" t="s">
        <v>595</v>
      </c>
      <c r="B366" s="814" t="s">
        <v>596</v>
      </c>
      <c r="C366" s="817" t="s">
        <v>614</v>
      </c>
      <c r="D366" s="845" t="s">
        <v>615</v>
      </c>
      <c r="E366" s="817" t="s">
        <v>4445</v>
      </c>
      <c r="F366" s="845" t="s">
        <v>4446</v>
      </c>
      <c r="G366" s="817" t="s">
        <v>4726</v>
      </c>
      <c r="H366" s="817" t="s">
        <v>4727</v>
      </c>
      <c r="I366" s="831">
        <v>5.1749999523162842</v>
      </c>
      <c r="J366" s="831">
        <v>88</v>
      </c>
      <c r="K366" s="832">
        <v>455.40000915527344</v>
      </c>
    </row>
    <row r="367" spans="1:11" ht="14.45" customHeight="1" x14ac:dyDescent="0.2">
      <c r="A367" s="813" t="s">
        <v>595</v>
      </c>
      <c r="B367" s="814" t="s">
        <v>596</v>
      </c>
      <c r="C367" s="817" t="s">
        <v>614</v>
      </c>
      <c r="D367" s="845" t="s">
        <v>615</v>
      </c>
      <c r="E367" s="817" t="s">
        <v>4445</v>
      </c>
      <c r="F367" s="845" t="s">
        <v>4446</v>
      </c>
      <c r="G367" s="817" t="s">
        <v>4728</v>
      </c>
      <c r="H367" s="817" t="s">
        <v>4729</v>
      </c>
      <c r="I367" s="831">
        <v>9.315000057220459</v>
      </c>
      <c r="J367" s="831">
        <v>69</v>
      </c>
      <c r="K367" s="832">
        <v>642.73001098632813</v>
      </c>
    </row>
    <row r="368" spans="1:11" ht="14.45" customHeight="1" x14ac:dyDescent="0.2">
      <c r="A368" s="813" t="s">
        <v>595</v>
      </c>
      <c r="B368" s="814" t="s">
        <v>596</v>
      </c>
      <c r="C368" s="817" t="s">
        <v>614</v>
      </c>
      <c r="D368" s="845" t="s">
        <v>615</v>
      </c>
      <c r="E368" s="817" t="s">
        <v>4445</v>
      </c>
      <c r="F368" s="845" t="s">
        <v>4446</v>
      </c>
      <c r="G368" s="817" t="s">
        <v>4730</v>
      </c>
      <c r="H368" s="817" t="s">
        <v>4731</v>
      </c>
      <c r="I368" s="831">
        <v>9.3166666030883789</v>
      </c>
      <c r="J368" s="831">
        <v>71</v>
      </c>
      <c r="K368" s="832">
        <v>661.47998046875</v>
      </c>
    </row>
    <row r="369" spans="1:11" ht="14.45" customHeight="1" x14ac:dyDescent="0.2">
      <c r="A369" s="813" t="s">
        <v>595</v>
      </c>
      <c r="B369" s="814" t="s">
        <v>596</v>
      </c>
      <c r="C369" s="817" t="s">
        <v>614</v>
      </c>
      <c r="D369" s="845" t="s">
        <v>615</v>
      </c>
      <c r="E369" s="817" t="s">
        <v>4445</v>
      </c>
      <c r="F369" s="845" t="s">
        <v>4446</v>
      </c>
      <c r="G369" s="817" t="s">
        <v>4732</v>
      </c>
      <c r="H369" s="817" t="s">
        <v>4733</v>
      </c>
      <c r="I369" s="831">
        <v>9.3199996948242188</v>
      </c>
      <c r="J369" s="831">
        <v>155</v>
      </c>
      <c r="K369" s="832">
        <v>1443.8299865722656</v>
      </c>
    </row>
    <row r="370" spans="1:11" ht="14.45" customHeight="1" x14ac:dyDescent="0.2">
      <c r="A370" s="813" t="s">
        <v>595</v>
      </c>
      <c r="B370" s="814" t="s">
        <v>596</v>
      </c>
      <c r="C370" s="817" t="s">
        <v>614</v>
      </c>
      <c r="D370" s="845" t="s">
        <v>615</v>
      </c>
      <c r="E370" s="817" t="s">
        <v>4445</v>
      </c>
      <c r="F370" s="845" t="s">
        <v>4446</v>
      </c>
      <c r="G370" s="817" t="s">
        <v>4734</v>
      </c>
      <c r="H370" s="817" t="s">
        <v>4735</v>
      </c>
      <c r="I370" s="831">
        <v>9.3199996948242188</v>
      </c>
      <c r="J370" s="831">
        <v>97</v>
      </c>
      <c r="K370" s="832">
        <v>903.55998229980469</v>
      </c>
    </row>
    <row r="371" spans="1:11" ht="14.45" customHeight="1" x14ac:dyDescent="0.2">
      <c r="A371" s="813" t="s">
        <v>595</v>
      </c>
      <c r="B371" s="814" t="s">
        <v>596</v>
      </c>
      <c r="C371" s="817" t="s">
        <v>614</v>
      </c>
      <c r="D371" s="845" t="s">
        <v>615</v>
      </c>
      <c r="E371" s="817" t="s">
        <v>4445</v>
      </c>
      <c r="F371" s="845" t="s">
        <v>4446</v>
      </c>
      <c r="G371" s="817" t="s">
        <v>4736</v>
      </c>
      <c r="H371" s="817" t="s">
        <v>4737</v>
      </c>
      <c r="I371" s="831">
        <v>9.3166666030883789</v>
      </c>
      <c r="J371" s="831">
        <v>87</v>
      </c>
      <c r="K371" s="832">
        <v>810.41000366210938</v>
      </c>
    </row>
    <row r="372" spans="1:11" ht="14.45" customHeight="1" x14ac:dyDescent="0.2">
      <c r="A372" s="813" t="s">
        <v>595</v>
      </c>
      <c r="B372" s="814" t="s">
        <v>596</v>
      </c>
      <c r="C372" s="817" t="s">
        <v>614</v>
      </c>
      <c r="D372" s="845" t="s">
        <v>615</v>
      </c>
      <c r="E372" s="817" t="s">
        <v>4445</v>
      </c>
      <c r="F372" s="845" t="s">
        <v>4446</v>
      </c>
      <c r="G372" s="817" t="s">
        <v>4738</v>
      </c>
      <c r="H372" s="817" t="s">
        <v>4739</v>
      </c>
      <c r="I372" s="831">
        <v>14.380000114440918</v>
      </c>
      <c r="J372" s="831">
        <v>59</v>
      </c>
      <c r="K372" s="832">
        <v>848.1300048828125</v>
      </c>
    </row>
    <row r="373" spans="1:11" ht="14.45" customHeight="1" x14ac:dyDescent="0.2">
      <c r="A373" s="813" t="s">
        <v>595</v>
      </c>
      <c r="B373" s="814" t="s">
        <v>596</v>
      </c>
      <c r="C373" s="817" t="s">
        <v>614</v>
      </c>
      <c r="D373" s="845" t="s">
        <v>615</v>
      </c>
      <c r="E373" s="817" t="s">
        <v>4445</v>
      </c>
      <c r="F373" s="845" t="s">
        <v>4446</v>
      </c>
      <c r="G373" s="817" t="s">
        <v>4740</v>
      </c>
      <c r="H373" s="817" t="s">
        <v>4741</v>
      </c>
      <c r="I373" s="831">
        <v>17.824999809265137</v>
      </c>
      <c r="J373" s="831">
        <v>39</v>
      </c>
      <c r="K373" s="832">
        <v>695.17999267578125</v>
      </c>
    </row>
    <row r="374" spans="1:11" ht="14.45" customHeight="1" x14ac:dyDescent="0.2">
      <c r="A374" s="813" t="s">
        <v>595</v>
      </c>
      <c r="B374" s="814" t="s">
        <v>596</v>
      </c>
      <c r="C374" s="817" t="s">
        <v>614</v>
      </c>
      <c r="D374" s="845" t="s">
        <v>615</v>
      </c>
      <c r="E374" s="817" t="s">
        <v>4445</v>
      </c>
      <c r="F374" s="845" t="s">
        <v>4446</v>
      </c>
      <c r="G374" s="817" t="s">
        <v>4742</v>
      </c>
      <c r="H374" s="817" t="s">
        <v>4743</v>
      </c>
      <c r="I374" s="831">
        <v>12.765000343322754</v>
      </c>
      <c r="J374" s="831">
        <v>41</v>
      </c>
      <c r="K374" s="832">
        <v>523.3599853515625</v>
      </c>
    </row>
    <row r="375" spans="1:11" ht="14.45" customHeight="1" x14ac:dyDescent="0.2">
      <c r="A375" s="813" t="s">
        <v>595</v>
      </c>
      <c r="B375" s="814" t="s">
        <v>596</v>
      </c>
      <c r="C375" s="817" t="s">
        <v>614</v>
      </c>
      <c r="D375" s="845" t="s">
        <v>615</v>
      </c>
      <c r="E375" s="817" t="s">
        <v>4445</v>
      </c>
      <c r="F375" s="845" t="s">
        <v>4446</v>
      </c>
      <c r="G375" s="817" t="s">
        <v>4744</v>
      </c>
      <c r="H375" s="817" t="s">
        <v>4745</v>
      </c>
      <c r="I375" s="831">
        <v>7.0100002288818359</v>
      </c>
      <c r="J375" s="831">
        <v>9</v>
      </c>
      <c r="K375" s="832">
        <v>63.130001068115234</v>
      </c>
    </row>
    <row r="376" spans="1:11" ht="14.45" customHeight="1" x14ac:dyDescent="0.2">
      <c r="A376" s="813" t="s">
        <v>595</v>
      </c>
      <c r="B376" s="814" t="s">
        <v>596</v>
      </c>
      <c r="C376" s="817" t="s">
        <v>614</v>
      </c>
      <c r="D376" s="845" t="s">
        <v>615</v>
      </c>
      <c r="E376" s="817" t="s">
        <v>4445</v>
      </c>
      <c r="F376" s="845" t="s">
        <v>4446</v>
      </c>
      <c r="G376" s="817" t="s">
        <v>4746</v>
      </c>
      <c r="H376" s="817" t="s">
        <v>4747</v>
      </c>
      <c r="I376" s="831">
        <v>959.719970703125</v>
      </c>
      <c r="J376" s="831">
        <v>10</v>
      </c>
      <c r="K376" s="832">
        <v>9597.240234375</v>
      </c>
    </row>
    <row r="377" spans="1:11" ht="14.45" customHeight="1" x14ac:dyDescent="0.2">
      <c r="A377" s="813" t="s">
        <v>595</v>
      </c>
      <c r="B377" s="814" t="s">
        <v>596</v>
      </c>
      <c r="C377" s="817" t="s">
        <v>614</v>
      </c>
      <c r="D377" s="845" t="s">
        <v>615</v>
      </c>
      <c r="E377" s="817" t="s">
        <v>4445</v>
      </c>
      <c r="F377" s="845" t="s">
        <v>4446</v>
      </c>
      <c r="G377" s="817" t="s">
        <v>4748</v>
      </c>
      <c r="H377" s="817" t="s">
        <v>4749</v>
      </c>
      <c r="I377" s="831">
        <v>786.3599853515625</v>
      </c>
      <c r="J377" s="831">
        <v>10</v>
      </c>
      <c r="K377" s="832">
        <v>7863.5498046875</v>
      </c>
    </row>
    <row r="378" spans="1:11" ht="14.45" customHeight="1" x14ac:dyDescent="0.2">
      <c r="A378" s="813" t="s">
        <v>595</v>
      </c>
      <c r="B378" s="814" t="s">
        <v>596</v>
      </c>
      <c r="C378" s="817" t="s">
        <v>614</v>
      </c>
      <c r="D378" s="845" t="s">
        <v>615</v>
      </c>
      <c r="E378" s="817" t="s">
        <v>4445</v>
      </c>
      <c r="F378" s="845" t="s">
        <v>4446</v>
      </c>
      <c r="G378" s="817" t="s">
        <v>4750</v>
      </c>
      <c r="H378" s="817" t="s">
        <v>4751</v>
      </c>
      <c r="I378" s="831">
        <v>726.34500122070313</v>
      </c>
      <c r="J378" s="831">
        <v>40</v>
      </c>
      <c r="K378" s="832">
        <v>29053.80078125</v>
      </c>
    </row>
    <row r="379" spans="1:11" ht="14.45" customHeight="1" x14ac:dyDescent="0.2">
      <c r="A379" s="813" t="s">
        <v>595</v>
      </c>
      <c r="B379" s="814" t="s">
        <v>596</v>
      </c>
      <c r="C379" s="817" t="s">
        <v>614</v>
      </c>
      <c r="D379" s="845" t="s">
        <v>615</v>
      </c>
      <c r="E379" s="817" t="s">
        <v>4445</v>
      </c>
      <c r="F379" s="845" t="s">
        <v>4446</v>
      </c>
      <c r="G379" s="817" t="s">
        <v>4752</v>
      </c>
      <c r="H379" s="817" t="s">
        <v>4753</v>
      </c>
      <c r="I379" s="831">
        <v>701.69000244140625</v>
      </c>
      <c r="J379" s="831">
        <v>20</v>
      </c>
      <c r="K379" s="832">
        <v>14033.81005859375</v>
      </c>
    </row>
    <row r="380" spans="1:11" ht="14.45" customHeight="1" x14ac:dyDescent="0.2">
      <c r="A380" s="813" t="s">
        <v>595</v>
      </c>
      <c r="B380" s="814" t="s">
        <v>596</v>
      </c>
      <c r="C380" s="817" t="s">
        <v>614</v>
      </c>
      <c r="D380" s="845" t="s">
        <v>615</v>
      </c>
      <c r="E380" s="817" t="s">
        <v>4445</v>
      </c>
      <c r="F380" s="845" t="s">
        <v>4446</v>
      </c>
      <c r="G380" s="817" t="s">
        <v>4754</v>
      </c>
      <c r="H380" s="817" t="s">
        <v>4755</v>
      </c>
      <c r="I380" s="831">
        <v>926.8699951171875</v>
      </c>
      <c r="J380" s="831">
        <v>5</v>
      </c>
      <c r="K380" s="832">
        <v>4634.35986328125</v>
      </c>
    </row>
    <row r="381" spans="1:11" ht="14.45" customHeight="1" x14ac:dyDescent="0.2">
      <c r="A381" s="813" t="s">
        <v>595</v>
      </c>
      <c r="B381" s="814" t="s">
        <v>596</v>
      </c>
      <c r="C381" s="817" t="s">
        <v>614</v>
      </c>
      <c r="D381" s="845" t="s">
        <v>615</v>
      </c>
      <c r="E381" s="817" t="s">
        <v>4445</v>
      </c>
      <c r="F381" s="845" t="s">
        <v>4446</v>
      </c>
      <c r="G381" s="817" t="s">
        <v>4756</v>
      </c>
      <c r="H381" s="817" t="s">
        <v>4757</v>
      </c>
      <c r="I381" s="831">
        <v>700.77001953125</v>
      </c>
      <c r="J381" s="831">
        <v>5</v>
      </c>
      <c r="K381" s="832">
        <v>3503.860107421875</v>
      </c>
    </row>
    <row r="382" spans="1:11" ht="14.45" customHeight="1" x14ac:dyDescent="0.2">
      <c r="A382" s="813" t="s">
        <v>595</v>
      </c>
      <c r="B382" s="814" t="s">
        <v>596</v>
      </c>
      <c r="C382" s="817" t="s">
        <v>614</v>
      </c>
      <c r="D382" s="845" t="s">
        <v>615</v>
      </c>
      <c r="E382" s="817" t="s">
        <v>4445</v>
      </c>
      <c r="F382" s="845" t="s">
        <v>4446</v>
      </c>
      <c r="G382" s="817" t="s">
        <v>4758</v>
      </c>
      <c r="H382" s="817" t="s">
        <v>4759</v>
      </c>
      <c r="I382" s="831">
        <v>380.85000610351563</v>
      </c>
      <c r="J382" s="831">
        <v>5</v>
      </c>
      <c r="K382" s="832">
        <v>1904.239990234375</v>
      </c>
    </row>
    <row r="383" spans="1:11" ht="14.45" customHeight="1" x14ac:dyDescent="0.2">
      <c r="A383" s="813" t="s">
        <v>595</v>
      </c>
      <c r="B383" s="814" t="s">
        <v>596</v>
      </c>
      <c r="C383" s="817" t="s">
        <v>614</v>
      </c>
      <c r="D383" s="845" t="s">
        <v>615</v>
      </c>
      <c r="E383" s="817" t="s">
        <v>4760</v>
      </c>
      <c r="F383" s="845" t="s">
        <v>4761</v>
      </c>
      <c r="G383" s="817" t="s">
        <v>4762</v>
      </c>
      <c r="H383" s="817" t="s">
        <v>4763</v>
      </c>
      <c r="I383" s="831">
        <v>1035</v>
      </c>
      <c r="J383" s="831">
        <v>2</v>
      </c>
      <c r="K383" s="832">
        <v>2070</v>
      </c>
    </row>
    <row r="384" spans="1:11" ht="14.45" customHeight="1" x14ac:dyDescent="0.2">
      <c r="A384" s="813" t="s">
        <v>595</v>
      </c>
      <c r="B384" s="814" t="s">
        <v>596</v>
      </c>
      <c r="C384" s="817" t="s">
        <v>614</v>
      </c>
      <c r="D384" s="845" t="s">
        <v>615</v>
      </c>
      <c r="E384" s="817" t="s">
        <v>4760</v>
      </c>
      <c r="F384" s="845" t="s">
        <v>4761</v>
      </c>
      <c r="G384" s="817" t="s">
        <v>4764</v>
      </c>
      <c r="H384" s="817" t="s">
        <v>4765</v>
      </c>
      <c r="I384" s="831">
        <v>1046.5</v>
      </c>
      <c r="J384" s="831">
        <v>46</v>
      </c>
      <c r="K384" s="832">
        <v>48139</v>
      </c>
    </row>
    <row r="385" spans="1:11" ht="14.45" customHeight="1" x14ac:dyDescent="0.2">
      <c r="A385" s="813" t="s">
        <v>595</v>
      </c>
      <c r="B385" s="814" t="s">
        <v>596</v>
      </c>
      <c r="C385" s="817" t="s">
        <v>614</v>
      </c>
      <c r="D385" s="845" t="s">
        <v>615</v>
      </c>
      <c r="E385" s="817" t="s">
        <v>4760</v>
      </c>
      <c r="F385" s="845" t="s">
        <v>4761</v>
      </c>
      <c r="G385" s="817" t="s">
        <v>4766</v>
      </c>
      <c r="H385" s="817" t="s">
        <v>4767</v>
      </c>
      <c r="I385" s="831">
        <v>1046.5</v>
      </c>
      <c r="J385" s="831">
        <v>33</v>
      </c>
      <c r="K385" s="832">
        <v>34534.5</v>
      </c>
    </row>
    <row r="386" spans="1:11" ht="14.45" customHeight="1" x14ac:dyDescent="0.2">
      <c r="A386" s="813" t="s">
        <v>595</v>
      </c>
      <c r="B386" s="814" t="s">
        <v>596</v>
      </c>
      <c r="C386" s="817" t="s">
        <v>614</v>
      </c>
      <c r="D386" s="845" t="s">
        <v>615</v>
      </c>
      <c r="E386" s="817" t="s">
        <v>4760</v>
      </c>
      <c r="F386" s="845" t="s">
        <v>4761</v>
      </c>
      <c r="G386" s="817" t="s">
        <v>4768</v>
      </c>
      <c r="H386" s="817" t="s">
        <v>4769</v>
      </c>
      <c r="I386" s="831">
        <v>1046.5</v>
      </c>
      <c r="J386" s="831">
        <v>12</v>
      </c>
      <c r="K386" s="832">
        <v>12558</v>
      </c>
    </row>
    <row r="387" spans="1:11" ht="14.45" customHeight="1" x14ac:dyDescent="0.2">
      <c r="A387" s="813" t="s">
        <v>595</v>
      </c>
      <c r="B387" s="814" t="s">
        <v>596</v>
      </c>
      <c r="C387" s="817" t="s">
        <v>614</v>
      </c>
      <c r="D387" s="845" t="s">
        <v>615</v>
      </c>
      <c r="E387" s="817" t="s">
        <v>4760</v>
      </c>
      <c r="F387" s="845" t="s">
        <v>4761</v>
      </c>
      <c r="G387" s="817" t="s">
        <v>4770</v>
      </c>
      <c r="H387" s="817" t="s">
        <v>4771</v>
      </c>
      <c r="I387" s="831">
        <v>1242</v>
      </c>
      <c r="J387" s="831">
        <v>3</v>
      </c>
      <c r="K387" s="832">
        <v>3726</v>
      </c>
    </row>
    <row r="388" spans="1:11" ht="14.45" customHeight="1" x14ac:dyDescent="0.2">
      <c r="A388" s="813" t="s">
        <v>595</v>
      </c>
      <c r="B388" s="814" t="s">
        <v>596</v>
      </c>
      <c r="C388" s="817" t="s">
        <v>614</v>
      </c>
      <c r="D388" s="845" t="s">
        <v>615</v>
      </c>
      <c r="E388" s="817" t="s">
        <v>4760</v>
      </c>
      <c r="F388" s="845" t="s">
        <v>4761</v>
      </c>
      <c r="G388" s="817" t="s">
        <v>4772</v>
      </c>
      <c r="H388" s="817" t="s">
        <v>4773</v>
      </c>
      <c r="I388" s="831">
        <v>1242</v>
      </c>
      <c r="J388" s="831">
        <v>13</v>
      </c>
      <c r="K388" s="832">
        <v>16146</v>
      </c>
    </row>
    <row r="389" spans="1:11" ht="14.45" customHeight="1" x14ac:dyDescent="0.2">
      <c r="A389" s="813" t="s">
        <v>595</v>
      </c>
      <c r="B389" s="814" t="s">
        <v>596</v>
      </c>
      <c r="C389" s="817" t="s">
        <v>614</v>
      </c>
      <c r="D389" s="845" t="s">
        <v>615</v>
      </c>
      <c r="E389" s="817" t="s">
        <v>4760</v>
      </c>
      <c r="F389" s="845" t="s">
        <v>4761</v>
      </c>
      <c r="G389" s="817" t="s">
        <v>4774</v>
      </c>
      <c r="H389" s="817" t="s">
        <v>4775</v>
      </c>
      <c r="I389" s="831">
        <v>534.80666097005212</v>
      </c>
      <c r="J389" s="831">
        <v>15</v>
      </c>
      <c r="K389" s="832">
        <v>8022.1201171875</v>
      </c>
    </row>
    <row r="390" spans="1:11" ht="14.45" customHeight="1" x14ac:dyDescent="0.2">
      <c r="A390" s="813" t="s">
        <v>595</v>
      </c>
      <c r="B390" s="814" t="s">
        <v>596</v>
      </c>
      <c r="C390" s="817" t="s">
        <v>614</v>
      </c>
      <c r="D390" s="845" t="s">
        <v>615</v>
      </c>
      <c r="E390" s="817" t="s">
        <v>4760</v>
      </c>
      <c r="F390" s="845" t="s">
        <v>4761</v>
      </c>
      <c r="G390" s="817" t="s">
        <v>4776</v>
      </c>
      <c r="H390" s="817" t="s">
        <v>4777</v>
      </c>
      <c r="I390" s="831">
        <v>534.83499145507813</v>
      </c>
      <c r="J390" s="831">
        <v>10</v>
      </c>
      <c r="K390" s="832">
        <v>5348.3701171875</v>
      </c>
    </row>
    <row r="391" spans="1:11" ht="14.45" customHeight="1" x14ac:dyDescent="0.2">
      <c r="A391" s="813" t="s">
        <v>595</v>
      </c>
      <c r="B391" s="814" t="s">
        <v>596</v>
      </c>
      <c r="C391" s="817" t="s">
        <v>614</v>
      </c>
      <c r="D391" s="845" t="s">
        <v>615</v>
      </c>
      <c r="E391" s="817" t="s">
        <v>4760</v>
      </c>
      <c r="F391" s="845" t="s">
        <v>4761</v>
      </c>
      <c r="G391" s="817" t="s">
        <v>4778</v>
      </c>
      <c r="H391" s="817" t="s">
        <v>4779</v>
      </c>
      <c r="I391" s="831">
        <v>534.75</v>
      </c>
      <c r="J391" s="831">
        <v>5</v>
      </c>
      <c r="K391" s="832">
        <v>2673.75</v>
      </c>
    </row>
    <row r="392" spans="1:11" ht="14.45" customHeight="1" x14ac:dyDescent="0.2">
      <c r="A392" s="813" t="s">
        <v>595</v>
      </c>
      <c r="B392" s="814" t="s">
        <v>596</v>
      </c>
      <c r="C392" s="817" t="s">
        <v>614</v>
      </c>
      <c r="D392" s="845" t="s">
        <v>615</v>
      </c>
      <c r="E392" s="817" t="s">
        <v>4760</v>
      </c>
      <c r="F392" s="845" t="s">
        <v>4761</v>
      </c>
      <c r="G392" s="817" t="s">
        <v>4780</v>
      </c>
      <c r="H392" s="817" t="s">
        <v>4781</v>
      </c>
      <c r="I392" s="831">
        <v>534.78399658203125</v>
      </c>
      <c r="J392" s="831">
        <v>25</v>
      </c>
      <c r="K392" s="832">
        <v>13369.6201171875</v>
      </c>
    </row>
    <row r="393" spans="1:11" ht="14.45" customHeight="1" x14ac:dyDescent="0.2">
      <c r="A393" s="813" t="s">
        <v>595</v>
      </c>
      <c r="B393" s="814" t="s">
        <v>596</v>
      </c>
      <c r="C393" s="817" t="s">
        <v>614</v>
      </c>
      <c r="D393" s="845" t="s">
        <v>615</v>
      </c>
      <c r="E393" s="817" t="s">
        <v>4760</v>
      </c>
      <c r="F393" s="845" t="s">
        <v>4761</v>
      </c>
      <c r="G393" s="817" t="s">
        <v>4782</v>
      </c>
      <c r="H393" s="817" t="s">
        <v>4783</v>
      </c>
      <c r="I393" s="831">
        <v>534.75</v>
      </c>
      <c r="J393" s="831">
        <v>10</v>
      </c>
      <c r="K393" s="832">
        <v>5347.5</v>
      </c>
    </row>
    <row r="394" spans="1:11" ht="14.45" customHeight="1" x14ac:dyDescent="0.2">
      <c r="A394" s="813" t="s">
        <v>595</v>
      </c>
      <c r="B394" s="814" t="s">
        <v>596</v>
      </c>
      <c r="C394" s="817" t="s">
        <v>614</v>
      </c>
      <c r="D394" s="845" t="s">
        <v>615</v>
      </c>
      <c r="E394" s="817" t="s">
        <v>4760</v>
      </c>
      <c r="F394" s="845" t="s">
        <v>4761</v>
      </c>
      <c r="G394" s="817" t="s">
        <v>4784</v>
      </c>
      <c r="H394" s="817" t="s">
        <v>4785</v>
      </c>
      <c r="I394" s="831">
        <v>534.75</v>
      </c>
      <c r="J394" s="831">
        <v>10</v>
      </c>
      <c r="K394" s="832">
        <v>5347.5</v>
      </c>
    </row>
    <row r="395" spans="1:11" ht="14.45" customHeight="1" x14ac:dyDescent="0.2">
      <c r="A395" s="813" t="s">
        <v>595</v>
      </c>
      <c r="B395" s="814" t="s">
        <v>596</v>
      </c>
      <c r="C395" s="817" t="s">
        <v>614</v>
      </c>
      <c r="D395" s="845" t="s">
        <v>615</v>
      </c>
      <c r="E395" s="817" t="s">
        <v>4760</v>
      </c>
      <c r="F395" s="845" t="s">
        <v>4761</v>
      </c>
      <c r="G395" s="817" t="s">
        <v>4786</v>
      </c>
      <c r="H395" s="817" t="s">
        <v>4787</v>
      </c>
      <c r="I395" s="831">
        <v>1679</v>
      </c>
      <c r="J395" s="831">
        <v>19</v>
      </c>
      <c r="K395" s="832">
        <v>31900.990234375</v>
      </c>
    </row>
    <row r="396" spans="1:11" ht="14.45" customHeight="1" x14ac:dyDescent="0.2">
      <c r="A396" s="813" t="s">
        <v>595</v>
      </c>
      <c r="B396" s="814" t="s">
        <v>596</v>
      </c>
      <c r="C396" s="817" t="s">
        <v>614</v>
      </c>
      <c r="D396" s="845" t="s">
        <v>615</v>
      </c>
      <c r="E396" s="817" t="s">
        <v>4760</v>
      </c>
      <c r="F396" s="845" t="s">
        <v>4761</v>
      </c>
      <c r="G396" s="817" t="s">
        <v>4788</v>
      </c>
      <c r="H396" s="817" t="s">
        <v>4789</v>
      </c>
      <c r="I396" s="831">
        <v>1678.8800048828125</v>
      </c>
      <c r="J396" s="831">
        <v>5</v>
      </c>
      <c r="K396" s="832">
        <v>8394.27978515625</v>
      </c>
    </row>
    <row r="397" spans="1:11" ht="14.45" customHeight="1" x14ac:dyDescent="0.2">
      <c r="A397" s="813" t="s">
        <v>595</v>
      </c>
      <c r="B397" s="814" t="s">
        <v>596</v>
      </c>
      <c r="C397" s="817" t="s">
        <v>614</v>
      </c>
      <c r="D397" s="845" t="s">
        <v>615</v>
      </c>
      <c r="E397" s="817" t="s">
        <v>4760</v>
      </c>
      <c r="F397" s="845" t="s">
        <v>4761</v>
      </c>
      <c r="G397" s="817" t="s">
        <v>4790</v>
      </c>
      <c r="H397" s="817" t="s">
        <v>4791</v>
      </c>
      <c r="I397" s="831">
        <v>1678.8800048828125</v>
      </c>
      <c r="J397" s="831">
        <v>3</v>
      </c>
      <c r="K397" s="832">
        <v>5036.52001953125</v>
      </c>
    </row>
    <row r="398" spans="1:11" ht="14.45" customHeight="1" x14ac:dyDescent="0.2">
      <c r="A398" s="813" t="s">
        <v>595</v>
      </c>
      <c r="B398" s="814" t="s">
        <v>596</v>
      </c>
      <c r="C398" s="817" t="s">
        <v>614</v>
      </c>
      <c r="D398" s="845" t="s">
        <v>615</v>
      </c>
      <c r="E398" s="817" t="s">
        <v>4760</v>
      </c>
      <c r="F398" s="845" t="s">
        <v>4761</v>
      </c>
      <c r="G398" s="817" t="s">
        <v>4792</v>
      </c>
      <c r="H398" s="817" t="s">
        <v>4793</v>
      </c>
      <c r="I398" s="831">
        <v>1679</v>
      </c>
      <c r="J398" s="831">
        <v>5</v>
      </c>
      <c r="K398" s="832">
        <v>8395</v>
      </c>
    </row>
    <row r="399" spans="1:11" ht="14.45" customHeight="1" x14ac:dyDescent="0.2">
      <c r="A399" s="813" t="s">
        <v>595</v>
      </c>
      <c r="B399" s="814" t="s">
        <v>596</v>
      </c>
      <c r="C399" s="817" t="s">
        <v>614</v>
      </c>
      <c r="D399" s="845" t="s">
        <v>615</v>
      </c>
      <c r="E399" s="817" t="s">
        <v>4760</v>
      </c>
      <c r="F399" s="845" t="s">
        <v>4761</v>
      </c>
      <c r="G399" s="817" t="s">
        <v>4794</v>
      </c>
      <c r="H399" s="817" t="s">
        <v>4795</v>
      </c>
      <c r="I399" s="831">
        <v>1679</v>
      </c>
      <c r="J399" s="831">
        <v>4</v>
      </c>
      <c r="K399" s="832">
        <v>6716</v>
      </c>
    </row>
    <row r="400" spans="1:11" ht="14.45" customHeight="1" x14ac:dyDescent="0.2">
      <c r="A400" s="813" t="s">
        <v>595</v>
      </c>
      <c r="B400" s="814" t="s">
        <v>596</v>
      </c>
      <c r="C400" s="817" t="s">
        <v>614</v>
      </c>
      <c r="D400" s="845" t="s">
        <v>615</v>
      </c>
      <c r="E400" s="817" t="s">
        <v>4760</v>
      </c>
      <c r="F400" s="845" t="s">
        <v>4761</v>
      </c>
      <c r="G400" s="817" t="s">
        <v>4796</v>
      </c>
      <c r="H400" s="817" t="s">
        <v>4797</v>
      </c>
      <c r="I400" s="831">
        <v>1076.8833550347222</v>
      </c>
      <c r="J400" s="831">
        <v>37</v>
      </c>
      <c r="K400" s="832">
        <v>39844.84033203125</v>
      </c>
    </row>
    <row r="401" spans="1:11" ht="14.45" customHeight="1" x14ac:dyDescent="0.2">
      <c r="A401" s="813" t="s">
        <v>595</v>
      </c>
      <c r="B401" s="814" t="s">
        <v>596</v>
      </c>
      <c r="C401" s="817" t="s">
        <v>614</v>
      </c>
      <c r="D401" s="845" t="s">
        <v>615</v>
      </c>
      <c r="E401" s="817" t="s">
        <v>4760</v>
      </c>
      <c r="F401" s="845" t="s">
        <v>4761</v>
      </c>
      <c r="G401" s="817" t="s">
        <v>4798</v>
      </c>
      <c r="H401" s="817" t="s">
        <v>4799</v>
      </c>
      <c r="I401" s="831">
        <v>885.5</v>
      </c>
      <c r="J401" s="831">
        <v>1</v>
      </c>
      <c r="K401" s="832">
        <v>885.5</v>
      </c>
    </row>
    <row r="402" spans="1:11" ht="14.45" customHeight="1" x14ac:dyDescent="0.2">
      <c r="A402" s="813" t="s">
        <v>595</v>
      </c>
      <c r="B402" s="814" t="s">
        <v>596</v>
      </c>
      <c r="C402" s="817" t="s">
        <v>614</v>
      </c>
      <c r="D402" s="845" t="s">
        <v>615</v>
      </c>
      <c r="E402" s="817" t="s">
        <v>4760</v>
      </c>
      <c r="F402" s="845" t="s">
        <v>4761</v>
      </c>
      <c r="G402" s="817" t="s">
        <v>4800</v>
      </c>
      <c r="H402" s="817" t="s">
        <v>4801</v>
      </c>
      <c r="I402" s="831">
        <v>885.5</v>
      </c>
      <c r="J402" s="831">
        <v>4</v>
      </c>
      <c r="K402" s="832">
        <v>3542</v>
      </c>
    </row>
    <row r="403" spans="1:11" ht="14.45" customHeight="1" x14ac:dyDescent="0.2">
      <c r="A403" s="813" t="s">
        <v>595</v>
      </c>
      <c r="B403" s="814" t="s">
        <v>596</v>
      </c>
      <c r="C403" s="817" t="s">
        <v>614</v>
      </c>
      <c r="D403" s="845" t="s">
        <v>615</v>
      </c>
      <c r="E403" s="817" t="s">
        <v>4760</v>
      </c>
      <c r="F403" s="845" t="s">
        <v>4761</v>
      </c>
      <c r="G403" s="817" t="s">
        <v>4802</v>
      </c>
      <c r="H403" s="817" t="s">
        <v>4803</v>
      </c>
      <c r="I403" s="831">
        <v>1098.25</v>
      </c>
      <c r="J403" s="831">
        <v>5</v>
      </c>
      <c r="K403" s="832">
        <v>5491.25</v>
      </c>
    </row>
    <row r="404" spans="1:11" ht="14.45" customHeight="1" x14ac:dyDescent="0.2">
      <c r="A404" s="813" t="s">
        <v>595</v>
      </c>
      <c r="B404" s="814" t="s">
        <v>596</v>
      </c>
      <c r="C404" s="817" t="s">
        <v>614</v>
      </c>
      <c r="D404" s="845" t="s">
        <v>615</v>
      </c>
      <c r="E404" s="817" t="s">
        <v>4760</v>
      </c>
      <c r="F404" s="845" t="s">
        <v>4761</v>
      </c>
      <c r="G404" s="817" t="s">
        <v>4804</v>
      </c>
      <c r="H404" s="817" t="s">
        <v>4805</v>
      </c>
      <c r="I404" s="831">
        <v>1317.9000244140625</v>
      </c>
      <c r="J404" s="831">
        <v>1</v>
      </c>
      <c r="K404" s="832">
        <v>1317.9000244140625</v>
      </c>
    </row>
    <row r="405" spans="1:11" ht="14.45" customHeight="1" x14ac:dyDescent="0.2">
      <c r="A405" s="813" t="s">
        <v>595</v>
      </c>
      <c r="B405" s="814" t="s">
        <v>596</v>
      </c>
      <c r="C405" s="817" t="s">
        <v>614</v>
      </c>
      <c r="D405" s="845" t="s">
        <v>615</v>
      </c>
      <c r="E405" s="817" t="s">
        <v>4760</v>
      </c>
      <c r="F405" s="845" t="s">
        <v>4761</v>
      </c>
      <c r="G405" s="817" t="s">
        <v>4806</v>
      </c>
      <c r="H405" s="817" t="s">
        <v>4807</v>
      </c>
      <c r="I405" s="831">
        <v>1317.9000244140625</v>
      </c>
      <c r="J405" s="831">
        <v>6</v>
      </c>
      <c r="K405" s="832">
        <v>7907.4000244140625</v>
      </c>
    </row>
    <row r="406" spans="1:11" ht="14.45" customHeight="1" x14ac:dyDescent="0.2">
      <c r="A406" s="813" t="s">
        <v>595</v>
      </c>
      <c r="B406" s="814" t="s">
        <v>596</v>
      </c>
      <c r="C406" s="817" t="s">
        <v>614</v>
      </c>
      <c r="D406" s="845" t="s">
        <v>615</v>
      </c>
      <c r="E406" s="817" t="s">
        <v>4760</v>
      </c>
      <c r="F406" s="845" t="s">
        <v>4761</v>
      </c>
      <c r="G406" s="817" t="s">
        <v>4808</v>
      </c>
      <c r="H406" s="817" t="s">
        <v>4809</v>
      </c>
      <c r="I406" s="831">
        <v>1317.9000244140625</v>
      </c>
      <c r="J406" s="831">
        <v>10</v>
      </c>
      <c r="K406" s="832">
        <v>13179</v>
      </c>
    </row>
    <row r="407" spans="1:11" ht="14.45" customHeight="1" x14ac:dyDescent="0.2">
      <c r="A407" s="813" t="s">
        <v>595</v>
      </c>
      <c r="B407" s="814" t="s">
        <v>596</v>
      </c>
      <c r="C407" s="817" t="s">
        <v>614</v>
      </c>
      <c r="D407" s="845" t="s">
        <v>615</v>
      </c>
      <c r="E407" s="817" t="s">
        <v>4760</v>
      </c>
      <c r="F407" s="845" t="s">
        <v>4761</v>
      </c>
      <c r="G407" s="817" t="s">
        <v>4810</v>
      </c>
      <c r="H407" s="817" t="s">
        <v>4811</v>
      </c>
      <c r="I407" s="831">
        <v>1040</v>
      </c>
      <c r="J407" s="831">
        <v>75</v>
      </c>
      <c r="K407" s="832">
        <v>78000.14111328125</v>
      </c>
    </row>
    <row r="408" spans="1:11" ht="14.45" customHeight="1" x14ac:dyDescent="0.2">
      <c r="A408" s="813" t="s">
        <v>595</v>
      </c>
      <c r="B408" s="814" t="s">
        <v>596</v>
      </c>
      <c r="C408" s="817" t="s">
        <v>614</v>
      </c>
      <c r="D408" s="845" t="s">
        <v>615</v>
      </c>
      <c r="E408" s="817" t="s">
        <v>4760</v>
      </c>
      <c r="F408" s="845" t="s">
        <v>4761</v>
      </c>
      <c r="G408" s="817" t="s">
        <v>4812</v>
      </c>
      <c r="H408" s="817" t="s">
        <v>4813</v>
      </c>
      <c r="I408" s="831">
        <v>1040</v>
      </c>
      <c r="J408" s="831">
        <v>58</v>
      </c>
      <c r="K408" s="832">
        <v>60320.11083984375</v>
      </c>
    </row>
    <row r="409" spans="1:11" ht="14.45" customHeight="1" x14ac:dyDescent="0.2">
      <c r="A409" s="813" t="s">
        <v>595</v>
      </c>
      <c r="B409" s="814" t="s">
        <v>596</v>
      </c>
      <c r="C409" s="817" t="s">
        <v>614</v>
      </c>
      <c r="D409" s="845" t="s">
        <v>615</v>
      </c>
      <c r="E409" s="817" t="s">
        <v>4760</v>
      </c>
      <c r="F409" s="845" t="s">
        <v>4761</v>
      </c>
      <c r="G409" s="817" t="s">
        <v>4814</v>
      </c>
      <c r="H409" s="817" t="s">
        <v>4815</v>
      </c>
      <c r="I409" s="831">
        <v>1040</v>
      </c>
      <c r="J409" s="831">
        <v>4</v>
      </c>
      <c r="K409" s="832">
        <v>4160</v>
      </c>
    </row>
    <row r="410" spans="1:11" ht="14.45" customHeight="1" x14ac:dyDescent="0.2">
      <c r="A410" s="813" t="s">
        <v>595</v>
      </c>
      <c r="B410" s="814" t="s">
        <v>596</v>
      </c>
      <c r="C410" s="817" t="s">
        <v>614</v>
      </c>
      <c r="D410" s="845" t="s">
        <v>615</v>
      </c>
      <c r="E410" s="817" t="s">
        <v>4760</v>
      </c>
      <c r="F410" s="845" t="s">
        <v>4761</v>
      </c>
      <c r="G410" s="817" t="s">
        <v>4816</v>
      </c>
      <c r="H410" s="817" t="s">
        <v>4817</v>
      </c>
      <c r="I410" s="831">
        <v>1995.25</v>
      </c>
      <c r="J410" s="831">
        <v>13</v>
      </c>
      <c r="K410" s="832">
        <v>25938.25</v>
      </c>
    </row>
    <row r="411" spans="1:11" ht="14.45" customHeight="1" x14ac:dyDescent="0.2">
      <c r="A411" s="813" t="s">
        <v>595</v>
      </c>
      <c r="B411" s="814" t="s">
        <v>596</v>
      </c>
      <c r="C411" s="817" t="s">
        <v>614</v>
      </c>
      <c r="D411" s="845" t="s">
        <v>615</v>
      </c>
      <c r="E411" s="817" t="s">
        <v>4760</v>
      </c>
      <c r="F411" s="845" t="s">
        <v>4761</v>
      </c>
      <c r="G411" s="817" t="s">
        <v>4818</v>
      </c>
      <c r="H411" s="817" t="s">
        <v>4819</v>
      </c>
      <c r="I411" s="831">
        <v>1995.25</v>
      </c>
      <c r="J411" s="831">
        <v>3</v>
      </c>
      <c r="K411" s="832">
        <v>5985.75</v>
      </c>
    </row>
    <row r="412" spans="1:11" ht="14.45" customHeight="1" x14ac:dyDescent="0.2">
      <c r="A412" s="813" t="s">
        <v>595</v>
      </c>
      <c r="B412" s="814" t="s">
        <v>596</v>
      </c>
      <c r="C412" s="817" t="s">
        <v>614</v>
      </c>
      <c r="D412" s="845" t="s">
        <v>615</v>
      </c>
      <c r="E412" s="817" t="s">
        <v>4760</v>
      </c>
      <c r="F412" s="845" t="s">
        <v>4761</v>
      </c>
      <c r="G412" s="817" t="s">
        <v>4820</v>
      </c>
      <c r="H412" s="817" t="s">
        <v>4821</v>
      </c>
      <c r="I412" s="831">
        <v>1092.4822184244792</v>
      </c>
      <c r="J412" s="831">
        <v>26</v>
      </c>
      <c r="K412" s="832">
        <v>28404.530029296875</v>
      </c>
    </row>
    <row r="413" spans="1:11" ht="14.45" customHeight="1" x14ac:dyDescent="0.2">
      <c r="A413" s="813" t="s">
        <v>595</v>
      </c>
      <c r="B413" s="814" t="s">
        <v>596</v>
      </c>
      <c r="C413" s="817" t="s">
        <v>614</v>
      </c>
      <c r="D413" s="845" t="s">
        <v>615</v>
      </c>
      <c r="E413" s="817" t="s">
        <v>4760</v>
      </c>
      <c r="F413" s="845" t="s">
        <v>4761</v>
      </c>
      <c r="G413" s="817" t="s">
        <v>4822</v>
      </c>
      <c r="H413" s="817" t="s">
        <v>4823</v>
      </c>
      <c r="I413" s="831">
        <v>1092.4749959309895</v>
      </c>
      <c r="J413" s="831">
        <v>17</v>
      </c>
      <c r="K413" s="832">
        <v>18572.18994140625</v>
      </c>
    </row>
    <row r="414" spans="1:11" ht="14.45" customHeight="1" x14ac:dyDescent="0.2">
      <c r="A414" s="813" t="s">
        <v>595</v>
      </c>
      <c r="B414" s="814" t="s">
        <v>596</v>
      </c>
      <c r="C414" s="817" t="s">
        <v>614</v>
      </c>
      <c r="D414" s="845" t="s">
        <v>615</v>
      </c>
      <c r="E414" s="817" t="s">
        <v>4760</v>
      </c>
      <c r="F414" s="845" t="s">
        <v>4761</v>
      </c>
      <c r="G414" s="817" t="s">
        <v>4824</v>
      </c>
      <c r="H414" s="817" t="s">
        <v>4825</v>
      </c>
      <c r="I414" s="831">
        <v>1092.4466552734375</v>
      </c>
      <c r="J414" s="831">
        <v>5</v>
      </c>
      <c r="K414" s="832">
        <v>5462.3399658203125</v>
      </c>
    </row>
    <row r="415" spans="1:11" ht="14.45" customHeight="1" x14ac:dyDescent="0.2">
      <c r="A415" s="813" t="s">
        <v>595</v>
      </c>
      <c r="B415" s="814" t="s">
        <v>596</v>
      </c>
      <c r="C415" s="817" t="s">
        <v>614</v>
      </c>
      <c r="D415" s="845" t="s">
        <v>615</v>
      </c>
      <c r="E415" s="817" t="s">
        <v>4760</v>
      </c>
      <c r="F415" s="845" t="s">
        <v>4761</v>
      </c>
      <c r="G415" s="817" t="s">
        <v>4826</v>
      </c>
      <c r="H415" s="817" t="s">
        <v>4827</v>
      </c>
      <c r="I415" s="831">
        <v>2616</v>
      </c>
      <c r="J415" s="831">
        <v>1</v>
      </c>
      <c r="K415" s="832">
        <v>2616</v>
      </c>
    </row>
    <row r="416" spans="1:11" ht="14.45" customHeight="1" x14ac:dyDescent="0.2">
      <c r="A416" s="813" t="s">
        <v>595</v>
      </c>
      <c r="B416" s="814" t="s">
        <v>596</v>
      </c>
      <c r="C416" s="817" t="s">
        <v>614</v>
      </c>
      <c r="D416" s="845" t="s">
        <v>615</v>
      </c>
      <c r="E416" s="817" t="s">
        <v>4760</v>
      </c>
      <c r="F416" s="845" t="s">
        <v>4761</v>
      </c>
      <c r="G416" s="817" t="s">
        <v>4828</v>
      </c>
      <c r="H416" s="817" t="s">
        <v>4829</v>
      </c>
      <c r="I416" s="831">
        <v>2616</v>
      </c>
      <c r="J416" s="831">
        <v>4</v>
      </c>
      <c r="K416" s="832">
        <v>10464</v>
      </c>
    </row>
    <row r="417" spans="1:11" ht="14.45" customHeight="1" x14ac:dyDescent="0.2">
      <c r="A417" s="813" t="s">
        <v>595</v>
      </c>
      <c r="B417" s="814" t="s">
        <v>596</v>
      </c>
      <c r="C417" s="817" t="s">
        <v>614</v>
      </c>
      <c r="D417" s="845" t="s">
        <v>615</v>
      </c>
      <c r="E417" s="817" t="s">
        <v>4449</v>
      </c>
      <c r="F417" s="845" t="s">
        <v>4450</v>
      </c>
      <c r="G417" s="817" t="s">
        <v>4830</v>
      </c>
      <c r="H417" s="817" t="s">
        <v>4831</v>
      </c>
      <c r="I417" s="831">
        <v>30.25</v>
      </c>
      <c r="J417" s="831">
        <v>25</v>
      </c>
      <c r="K417" s="832">
        <v>756.25</v>
      </c>
    </row>
    <row r="418" spans="1:11" ht="14.45" customHeight="1" x14ac:dyDescent="0.2">
      <c r="A418" s="813" t="s">
        <v>595</v>
      </c>
      <c r="B418" s="814" t="s">
        <v>596</v>
      </c>
      <c r="C418" s="817" t="s">
        <v>614</v>
      </c>
      <c r="D418" s="845" t="s">
        <v>615</v>
      </c>
      <c r="E418" s="817" t="s">
        <v>4449</v>
      </c>
      <c r="F418" s="845" t="s">
        <v>4450</v>
      </c>
      <c r="G418" s="817" t="s">
        <v>4832</v>
      </c>
      <c r="H418" s="817" t="s">
        <v>4833</v>
      </c>
      <c r="I418" s="831">
        <v>74.919998168945313</v>
      </c>
      <c r="J418" s="831">
        <v>10</v>
      </c>
      <c r="K418" s="832">
        <v>749.22998046875</v>
      </c>
    </row>
    <row r="419" spans="1:11" ht="14.45" customHeight="1" x14ac:dyDescent="0.2">
      <c r="A419" s="813" t="s">
        <v>595</v>
      </c>
      <c r="B419" s="814" t="s">
        <v>596</v>
      </c>
      <c r="C419" s="817" t="s">
        <v>614</v>
      </c>
      <c r="D419" s="845" t="s">
        <v>615</v>
      </c>
      <c r="E419" s="817" t="s">
        <v>4834</v>
      </c>
      <c r="F419" s="845" t="s">
        <v>4835</v>
      </c>
      <c r="G419" s="817" t="s">
        <v>4836</v>
      </c>
      <c r="H419" s="817" t="s">
        <v>4837</v>
      </c>
      <c r="I419" s="831">
        <v>8143.2998046875</v>
      </c>
      <c r="J419" s="831">
        <v>1</v>
      </c>
      <c r="K419" s="832">
        <v>8143.2998046875</v>
      </c>
    </row>
    <row r="420" spans="1:11" ht="14.45" customHeight="1" x14ac:dyDescent="0.2">
      <c r="A420" s="813" t="s">
        <v>595</v>
      </c>
      <c r="B420" s="814" t="s">
        <v>596</v>
      </c>
      <c r="C420" s="817" t="s">
        <v>614</v>
      </c>
      <c r="D420" s="845" t="s">
        <v>615</v>
      </c>
      <c r="E420" s="817" t="s">
        <v>4834</v>
      </c>
      <c r="F420" s="845" t="s">
        <v>4835</v>
      </c>
      <c r="G420" s="817" t="s">
        <v>4838</v>
      </c>
      <c r="H420" s="817" t="s">
        <v>4839</v>
      </c>
      <c r="I420" s="831">
        <v>4907.85986328125</v>
      </c>
      <c r="J420" s="831">
        <v>12</v>
      </c>
      <c r="K420" s="832">
        <v>58894.328125</v>
      </c>
    </row>
    <row r="421" spans="1:11" ht="14.45" customHeight="1" x14ac:dyDescent="0.2">
      <c r="A421" s="813" t="s">
        <v>595</v>
      </c>
      <c r="B421" s="814" t="s">
        <v>596</v>
      </c>
      <c r="C421" s="817" t="s">
        <v>614</v>
      </c>
      <c r="D421" s="845" t="s">
        <v>615</v>
      </c>
      <c r="E421" s="817" t="s">
        <v>4834</v>
      </c>
      <c r="F421" s="845" t="s">
        <v>4835</v>
      </c>
      <c r="G421" s="817" t="s">
        <v>4840</v>
      </c>
      <c r="H421" s="817" t="s">
        <v>4841</v>
      </c>
      <c r="I421" s="831">
        <v>3605.800048828125</v>
      </c>
      <c r="J421" s="831">
        <v>4</v>
      </c>
      <c r="K421" s="832">
        <v>14423.2001953125</v>
      </c>
    </row>
    <row r="422" spans="1:11" ht="14.45" customHeight="1" x14ac:dyDescent="0.2">
      <c r="A422" s="813" t="s">
        <v>595</v>
      </c>
      <c r="B422" s="814" t="s">
        <v>596</v>
      </c>
      <c r="C422" s="817" t="s">
        <v>614</v>
      </c>
      <c r="D422" s="845" t="s">
        <v>615</v>
      </c>
      <c r="E422" s="817" t="s">
        <v>4834</v>
      </c>
      <c r="F422" s="845" t="s">
        <v>4835</v>
      </c>
      <c r="G422" s="817" t="s">
        <v>4842</v>
      </c>
      <c r="H422" s="817" t="s">
        <v>4843</v>
      </c>
      <c r="I422" s="831">
        <v>3085.5</v>
      </c>
      <c r="J422" s="831">
        <v>1</v>
      </c>
      <c r="K422" s="832">
        <v>3085.5</v>
      </c>
    </row>
    <row r="423" spans="1:11" ht="14.45" customHeight="1" x14ac:dyDescent="0.2">
      <c r="A423" s="813" t="s">
        <v>595</v>
      </c>
      <c r="B423" s="814" t="s">
        <v>596</v>
      </c>
      <c r="C423" s="817" t="s">
        <v>614</v>
      </c>
      <c r="D423" s="845" t="s">
        <v>615</v>
      </c>
      <c r="E423" s="817" t="s">
        <v>4834</v>
      </c>
      <c r="F423" s="845" t="s">
        <v>4835</v>
      </c>
      <c r="G423" s="817" t="s">
        <v>4844</v>
      </c>
      <c r="H423" s="817" t="s">
        <v>4845</v>
      </c>
      <c r="I423" s="831">
        <v>3605.800048828125</v>
      </c>
      <c r="J423" s="831">
        <v>5</v>
      </c>
      <c r="K423" s="832">
        <v>18029.000244140625</v>
      </c>
    </row>
    <row r="424" spans="1:11" ht="14.45" customHeight="1" x14ac:dyDescent="0.2">
      <c r="A424" s="813" t="s">
        <v>595</v>
      </c>
      <c r="B424" s="814" t="s">
        <v>596</v>
      </c>
      <c r="C424" s="817" t="s">
        <v>614</v>
      </c>
      <c r="D424" s="845" t="s">
        <v>615</v>
      </c>
      <c r="E424" s="817" t="s">
        <v>4834</v>
      </c>
      <c r="F424" s="845" t="s">
        <v>4835</v>
      </c>
      <c r="G424" s="817" t="s">
        <v>4846</v>
      </c>
      <c r="H424" s="817" t="s">
        <v>4847</v>
      </c>
      <c r="I424" s="831">
        <v>4475.7900390625</v>
      </c>
      <c r="J424" s="831">
        <v>1</v>
      </c>
      <c r="K424" s="832">
        <v>4475.7900390625</v>
      </c>
    </row>
    <row r="425" spans="1:11" ht="14.45" customHeight="1" x14ac:dyDescent="0.2">
      <c r="A425" s="813" t="s">
        <v>595</v>
      </c>
      <c r="B425" s="814" t="s">
        <v>596</v>
      </c>
      <c r="C425" s="817" t="s">
        <v>614</v>
      </c>
      <c r="D425" s="845" t="s">
        <v>615</v>
      </c>
      <c r="E425" s="817" t="s">
        <v>4834</v>
      </c>
      <c r="F425" s="845" t="s">
        <v>4835</v>
      </c>
      <c r="G425" s="817" t="s">
        <v>4848</v>
      </c>
      <c r="H425" s="817" t="s">
        <v>4849</v>
      </c>
      <c r="I425" s="831">
        <v>5736.9501953125</v>
      </c>
      <c r="J425" s="831">
        <v>5</v>
      </c>
      <c r="K425" s="832">
        <v>28684.740234375</v>
      </c>
    </row>
    <row r="426" spans="1:11" ht="14.45" customHeight="1" x14ac:dyDescent="0.2">
      <c r="A426" s="813" t="s">
        <v>595</v>
      </c>
      <c r="B426" s="814" t="s">
        <v>596</v>
      </c>
      <c r="C426" s="817" t="s">
        <v>614</v>
      </c>
      <c r="D426" s="845" t="s">
        <v>615</v>
      </c>
      <c r="E426" s="817" t="s">
        <v>4834</v>
      </c>
      <c r="F426" s="845" t="s">
        <v>4835</v>
      </c>
      <c r="G426" s="817" t="s">
        <v>4850</v>
      </c>
      <c r="H426" s="817" t="s">
        <v>4851</v>
      </c>
      <c r="I426" s="831">
        <v>30674.7109375</v>
      </c>
      <c r="J426" s="831">
        <v>1</v>
      </c>
      <c r="K426" s="832">
        <v>30674.7109375</v>
      </c>
    </row>
    <row r="427" spans="1:11" ht="14.45" customHeight="1" x14ac:dyDescent="0.2">
      <c r="A427" s="813" t="s">
        <v>595</v>
      </c>
      <c r="B427" s="814" t="s">
        <v>596</v>
      </c>
      <c r="C427" s="817" t="s">
        <v>614</v>
      </c>
      <c r="D427" s="845" t="s">
        <v>615</v>
      </c>
      <c r="E427" s="817" t="s">
        <v>4834</v>
      </c>
      <c r="F427" s="845" t="s">
        <v>4835</v>
      </c>
      <c r="G427" s="817" t="s">
        <v>4852</v>
      </c>
      <c r="H427" s="817" t="s">
        <v>4853</v>
      </c>
      <c r="I427" s="831">
        <v>3322.06005859375</v>
      </c>
      <c r="J427" s="831">
        <v>36</v>
      </c>
      <c r="K427" s="832">
        <v>119593.98046875</v>
      </c>
    </row>
    <row r="428" spans="1:11" ht="14.45" customHeight="1" x14ac:dyDescent="0.2">
      <c r="A428" s="813" t="s">
        <v>595</v>
      </c>
      <c r="B428" s="814" t="s">
        <v>596</v>
      </c>
      <c r="C428" s="817" t="s">
        <v>614</v>
      </c>
      <c r="D428" s="845" t="s">
        <v>615</v>
      </c>
      <c r="E428" s="817" t="s">
        <v>4834</v>
      </c>
      <c r="F428" s="845" t="s">
        <v>4835</v>
      </c>
      <c r="G428" s="817" t="s">
        <v>4854</v>
      </c>
      <c r="H428" s="817" t="s">
        <v>4855</v>
      </c>
      <c r="I428" s="831">
        <v>61204.21875</v>
      </c>
      <c r="J428" s="831">
        <v>1</v>
      </c>
      <c r="K428" s="832">
        <v>61204.21875</v>
      </c>
    </row>
    <row r="429" spans="1:11" ht="14.45" customHeight="1" x14ac:dyDescent="0.2">
      <c r="A429" s="813" t="s">
        <v>595</v>
      </c>
      <c r="B429" s="814" t="s">
        <v>596</v>
      </c>
      <c r="C429" s="817" t="s">
        <v>614</v>
      </c>
      <c r="D429" s="845" t="s">
        <v>615</v>
      </c>
      <c r="E429" s="817" t="s">
        <v>4834</v>
      </c>
      <c r="F429" s="845" t="s">
        <v>4835</v>
      </c>
      <c r="G429" s="817" t="s">
        <v>4856</v>
      </c>
      <c r="H429" s="817" t="s">
        <v>4857</v>
      </c>
      <c r="I429" s="831">
        <v>7267.259765625</v>
      </c>
      <c r="J429" s="831">
        <v>1</v>
      </c>
      <c r="K429" s="832">
        <v>7267.259765625</v>
      </c>
    </row>
    <row r="430" spans="1:11" ht="14.45" customHeight="1" x14ac:dyDescent="0.2">
      <c r="A430" s="813" t="s">
        <v>595</v>
      </c>
      <c r="B430" s="814" t="s">
        <v>596</v>
      </c>
      <c r="C430" s="817" t="s">
        <v>614</v>
      </c>
      <c r="D430" s="845" t="s">
        <v>615</v>
      </c>
      <c r="E430" s="817" t="s">
        <v>4834</v>
      </c>
      <c r="F430" s="845" t="s">
        <v>4835</v>
      </c>
      <c r="G430" s="817" t="s">
        <v>4858</v>
      </c>
      <c r="H430" s="817" t="s">
        <v>4859</v>
      </c>
      <c r="I430" s="831">
        <v>23705.109375</v>
      </c>
      <c r="J430" s="831">
        <v>5</v>
      </c>
      <c r="K430" s="832">
        <v>118525.546875</v>
      </c>
    </row>
    <row r="431" spans="1:11" ht="14.45" customHeight="1" x14ac:dyDescent="0.2">
      <c r="A431" s="813" t="s">
        <v>595</v>
      </c>
      <c r="B431" s="814" t="s">
        <v>596</v>
      </c>
      <c r="C431" s="817" t="s">
        <v>617</v>
      </c>
      <c r="D431" s="845" t="s">
        <v>618</v>
      </c>
      <c r="E431" s="817" t="s">
        <v>4216</v>
      </c>
      <c r="F431" s="845" t="s">
        <v>4217</v>
      </c>
      <c r="G431" s="817" t="s">
        <v>4534</v>
      </c>
      <c r="H431" s="817" t="s">
        <v>4535</v>
      </c>
      <c r="I431" s="831">
        <v>16.700000762939453</v>
      </c>
      <c r="J431" s="831">
        <v>36</v>
      </c>
      <c r="K431" s="832">
        <v>601.1300048828125</v>
      </c>
    </row>
    <row r="432" spans="1:11" ht="14.45" customHeight="1" x14ac:dyDescent="0.2">
      <c r="A432" s="813" t="s">
        <v>595</v>
      </c>
      <c r="B432" s="814" t="s">
        <v>596</v>
      </c>
      <c r="C432" s="817" t="s">
        <v>617</v>
      </c>
      <c r="D432" s="845" t="s">
        <v>618</v>
      </c>
      <c r="E432" s="817" t="s">
        <v>4216</v>
      </c>
      <c r="F432" s="845" t="s">
        <v>4217</v>
      </c>
      <c r="G432" s="817" t="s">
        <v>4538</v>
      </c>
      <c r="H432" s="817" t="s">
        <v>4539</v>
      </c>
      <c r="I432" s="831">
        <v>13.199999809265137</v>
      </c>
      <c r="J432" s="831">
        <v>24</v>
      </c>
      <c r="K432" s="832">
        <v>316.79998779296875</v>
      </c>
    </row>
    <row r="433" spans="1:11" ht="14.45" customHeight="1" x14ac:dyDescent="0.2">
      <c r="A433" s="813" t="s">
        <v>595</v>
      </c>
      <c r="B433" s="814" t="s">
        <v>596</v>
      </c>
      <c r="C433" s="817" t="s">
        <v>617</v>
      </c>
      <c r="D433" s="845" t="s">
        <v>618</v>
      </c>
      <c r="E433" s="817" t="s">
        <v>4216</v>
      </c>
      <c r="F433" s="845" t="s">
        <v>4217</v>
      </c>
      <c r="G433" s="817" t="s">
        <v>4540</v>
      </c>
      <c r="H433" s="817" t="s">
        <v>4541</v>
      </c>
      <c r="I433" s="831">
        <v>13.199999809265137</v>
      </c>
      <c r="J433" s="831">
        <v>70</v>
      </c>
      <c r="K433" s="832">
        <v>924</v>
      </c>
    </row>
    <row r="434" spans="1:11" ht="14.45" customHeight="1" x14ac:dyDescent="0.2">
      <c r="A434" s="813" t="s">
        <v>595</v>
      </c>
      <c r="B434" s="814" t="s">
        <v>596</v>
      </c>
      <c r="C434" s="817" t="s">
        <v>617</v>
      </c>
      <c r="D434" s="845" t="s">
        <v>618</v>
      </c>
      <c r="E434" s="817" t="s">
        <v>4216</v>
      </c>
      <c r="F434" s="845" t="s">
        <v>4217</v>
      </c>
      <c r="G434" s="817" t="s">
        <v>4542</v>
      </c>
      <c r="H434" s="817" t="s">
        <v>4543</v>
      </c>
      <c r="I434" s="831">
        <v>13.199999809265137</v>
      </c>
      <c r="J434" s="831">
        <v>100</v>
      </c>
      <c r="K434" s="832">
        <v>1320</v>
      </c>
    </row>
    <row r="435" spans="1:11" ht="14.45" customHeight="1" x14ac:dyDescent="0.2">
      <c r="A435" s="813" t="s">
        <v>595</v>
      </c>
      <c r="B435" s="814" t="s">
        <v>596</v>
      </c>
      <c r="C435" s="817" t="s">
        <v>617</v>
      </c>
      <c r="D435" s="845" t="s">
        <v>618</v>
      </c>
      <c r="E435" s="817" t="s">
        <v>4216</v>
      </c>
      <c r="F435" s="845" t="s">
        <v>4217</v>
      </c>
      <c r="G435" s="817" t="s">
        <v>4544</v>
      </c>
      <c r="H435" s="817" t="s">
        <v>4545</v>
      </c>
      <c r="I435" s="831">
        <v>13.199999809265137</v>
      </c>
      <c r="J435" s="831">
        <v>60</v>
      </c>
      <c r="K435" s="832">
        <v>792</v>
      </c>
    </row>
    <row r="436" spans="1:11" ht="14.45" customHeight="1" x14ac:dyDescent="0.2">
      <c r="A436" s="813" t="s">
        <v>595</v>
      </c>
      <c r="B436" s="814" t="s">
        <v>596</v>
      </c>
      <c r="C436" s="817" t="s">
        <v>617</v>
      </c>
      <c r="D436" s="845" t="s">
        <v>618</v>
      </c>
      <c r="E436" s="817" t="s">
        <v>4216</v>
      </c>
      <c r="F436" s="845" t="s">
        <v>4217</v>
      </c>
      <c r="G436" s="817" t="s">
        <v>4554</v>
      </c>
      <c r="H436" s="817" t="s">
        <v>4555</v>
      </c>
      <c r="I436" s="831">
        <v>23.930000305175781</v>
      </c>
      <c r="J436" s="831">
        <v>60</v>
      </c>
      <c r="K436" s="832">
        <v>1448.4500122070313</v>
      </c>
    </row>
    <row r="437" spans="1:11" ht="14.45" customHeight="1" x14ac:dyDescent="0.2">
      <c r="A437" s="813" t="s">
        <v>595</v>
      </c>
      <c r="B437" s="814" t="s">
        <v>596</v>
      </c>
      <c r="C437" s="817" t="s">
        <v>617</v>
      </c>
      <c r="D437" s="845" t="s">
        <v>618</v>
      </c>
      <c r="E437" s="817" t="s">
        <v>4216</v>
      </c>
      <c r="F437" s="845" t="s">
        <v>4217</v>
      </c>
      <c r="G437" s="817" t="s">
        <v>4556</v>
      </c>
      <c r="H437" s="817" t="s">
        <v>4557</v>
      </c>
      <c r="I437" s="831">
        <v>15</v>
      </c>
      <c r="J437" s="831">
        <v>80</v>
      </c>
      <c r="K437" s="832">
        <v>1200.3199768066406</v>
      </c>
    </row>
    <row r="438" spans="1:11" ht="14.45" customHeight="1" x14ac:dyDescent="0.2">
      <c r="A438" s="813" t="s">
        <v>595</v>
      </c>
      <c r="B438" s="814" t="s">
        <v>596</v>
      </c>
      <c r="C438" s="817" t="s">
        <v>617</v>
      </c>
      <c r="D438" s="845" t="s">
        <v>618</v>
      </c>
      <c r="E438" s="817" t="s">
        <v>4216</v>
      </c>
      <c r="F438" s="845" t="s">
        <v>4217</v>
      </c>
      <c r="G438" s="817" t="s">
        <v>4558</v>
      </c>
      <c r="H438" s="817" t="s">
        <v>4559</v>
      </c>
      <c r="I438" s="831">
        <v>22.75</v>
      </c>
      <c r="J438" s="831">
        <v>60</v>
      </c>
      <c r="K438" s="832">
        <v>1364.8800048828125</v>
      </c>
    </row>
    <row r="439" spans="1:11" ht="14.45" customHeight="1" x14ac:dyDescent="0.2">
      <c r="A439" s="813" t="s">
        <v>595</v>
      </c>
      <c r="B439" s="814" t="s">
        <v>596</v>
      </c>
      <c r="C439" s="817" t="s">
        <v>617</v>
      </c>
      <c r="D439" s="845" t="s">
        <v>618</v>
      </c>
      <c r="E439" s="817" t="s">
        <v>4216</v>
      </c>
      <c r="F439" s="845" t="s">
        <v>4217</v>
      </c>
      <c r="G439" s="817" t="s">
        <v>4562</v>
      </c>
      <c r="H439" s="817" t="s">
        <v>4563</v>
      </c>
      <c r="I439" s="831">
        <v>22.75</v>
      </c>
      <c r="J439" s="831">
        <v>36</v>
      </c>
      <c r="K439" s="832">
        <v>818.92999267578125</v>
      </c>
    </row>
    <row r="440" spans="1:11" ht="14.45" customHeight="1" x14ac:dyDescent="0.2">
      <c r="A440" s="813" t="s">
        <v>595</v>
      </c>
      <c r="B440" s="814" t="s">
        <v>596</v>
      </c>
      <c r="C440" s="817" t="s">
        <v>617</v>
      </c>
      <c r="D440" s="845" t="s">
        <v>618</v>
      </c>
      <c r="E440" s="817" t="s">
        <v>4216</v>
      </c>
      <c r="F440" s="845" t="s">
        <v>4217</v>
      </c>
      <c r="G440" s="817" t="s">
        <v>4860</v>
      </c>
      <c r="H440" s="817" t="s">
        <v>4861</v>
      </c>
      <c r="I440" s="831">
        <v>22.75</v>
      </c>
      <c r="J440" s="831">
        <v>24</v>
      </c>
      <c r="K440" s="832">
        <v>545.95001220703125</v>
      </c>
    </row>
    <row r="441" spans="1:11" ht="14.45" customHeight="1" x14ac:dyDescent="0.2">
      <c r="A441" s="813" t="s">
        <v>595</v>
      </c>
      <c r="B441" s="814" t="s">
        <v>596</v>
      </c>
      <c r="C441" s="817" t="s">
        <v>620</v>
      </c>
      <c r="D441" s="845" t="s">
        <v>621</v>
      </c>
      <c r="E441" s="817" t="s">
        <v>4862</v>
      </c>
      <c r="F441" s="845" t="s">
        <v>4863</v>
      </c>
      <c r="G441" s="817" t="s">
        <v>4864</v>
      </c>
      <c r="H441" s="817" t="s">
        <v>4865</v>
      </c>
      <c r="I441" s="831">
        <v>64117.8984375</v>
      </c>
      <c r="J441" s="831">
        <v>2</v>
      </c>
      <c r="K441" s="832">
        <v>128235.796875</v>
      </c>
    </row>
    <row r="442" spans="1:11" ht="14.45" customHeight="1" x14ac:dyDescent="0.2">
      <c r="A442" s="813" t="s">
        <v>595</v>
      </c>
      <c r="B442" s="814" t="s">
        <v>596</v>
      </c>
      <c r="C442" s="817" t="s">
        <v>620</v>
      </c>
      <c r="D442" s="845" t="s">
        <v>621</v>
      </c>
      <c r="E442" s="817" t="s">
        <v>4862</v>
      </c>
      <c r="F442" s="845" t="s">
        <v>4863</v>
      </c>
      <c r="G442" s="817" t="s">
        <v>4866</v>
      </c>
      <c r="H442" s="817" t="s">
        <v>4867</v>
      </c>
      <c r="I442" s="831">
        <v>6957.5</v>
      </c>
      <c r="J442" s="831">
        <v>5</v>
      </c>
      <c r="K442" s="832">
        <v>34787.5</v>
      </c>
    </row>
    <row r="443" spans="1:11" ht="14.45" customHeight="1" x14ac:dyDescent="0.2">
      <c r="A443" s="813" t="s">
        <v>595</v>
      </c>
      <c r="B443" s="814" t="s">
        <v>596</v>
      </c>
      <c r="C443" s="817" t="s">
        <v>620</v>
      </c>
      <c r="D443" s="845" t="s">
        <v>621</v>
      </c>
      <c r="E443" s="817" t="s">
        <v>4216</v>
      </c>
      <c r="F443" s="845" t="s">
        <v>4217</v>
      </c>
      <c r="G443" s="817" t="s">
        <v>4487</v>
      </c>
      <c r="H443" s="817" t="s">
        <v>4488</v>
      </c>
      <c r="I443" s="831">
        <v>641.29998779296875</v>
      </c>
      <c r="J443" s="831">
        <v>10</v>
      </c>
      <c r="K443" s="832">
        <v>6413</v>
      </c>
    </row>
    <row r="444" spans="1:11" ht="14.45" customHeight="1" x14ac:dyDescent="0.2">
      <c r="A444" s="813" t="s">
        <v>595</v>
      </c>
      <c r="B444" s="814" t="s">
        <v>596</v>
      </c>
      <c r="C444" s="817" t="s">
        <v>620</v>
      </c>
      <c r="D444" s="845" t="s">
        <v>621</v>
      </c>
      <c r="E444" s="817" t="s">
        <v>4216</v>
      </c>
      <c r="F444" s="845" t="s">
        <v>4217</v>
      </c>
      <c r="G444" s="817" t="s">
        <v>4489</v>
      </c>
      <c r="H444" s="817" t="s">
        <v>4490</v>
      </c>
      <c r="I444" s="831">
        <v>971.57000732421875</v>
      </c>
      <c r="J444" s="831">
        <v>1</v>
      </c>
      <c r="K444" s="832">
        <v>971.57000732421875</v>
      </c>
    </row>
    <row r="445" spans="1:11" ht="14.45" customHeight="1" x14ac:dyDescent="0.2">
      <c r="A445" s="813" t="s">
        <v>595</v>
      </c>
      <c r="B445" s="814" t="s">
        <v>596</v>
      </c>
      <c r="C445" s="817" t="s">
        <v>620</v>
      </c>
      <c r="D445" s="845" t="s">
        <v>621</v>
      </c>
      <c r="E445" s="817" t="s">
        <v>4216</v>
      </c>
      <c r="F445" s="845" t="s">
        <v>4217</v>
      </c>
      <c r="G445" s="817" t="s">
        <v>4868</v>
      </c>
      <c r="H445" s="817" t="s">
        <v>4869</v>
      </c>
      <c r="I445" s="831">
        <v>971.57000732421875</v>
      </c>
      <c r="J445" s="831">
        <v>1</v>
      </c>
      <c r="K445" s="832">
        <v>971.57000732421875</v>
      </c>
    </row>
    <row r="446" spans="1:11" ht="14.45" customHeight="1" x14ac:dyDescent="0.2">
      <c r="A446" s="813" t="s">
        <v>595</v>
      </c>
      <c r="B446" s="814" t="s">
        <v>596</v>
      </c>
      <c r="C446" s="817" t="s">
        <v>620</v>
      </c>
      <c r="D446" s="845" t="s">
        <v>621</v>
      </c>
      <c r="E446" s="817" t="s">
        <v>4216</v>
      </c>
      <c r="F446" s="845" t="s">
        <v>4217</v>
      </c>
      <c r="G446" s="817" t="s">
        <v>4870</v>
      </c>
      <c r="H446" s="817" t="s">
        <v>4871</v>
      </c>
      <c r="I446" s="831">
        <v>580.79998779296875</v>
      </c>
      <c r="J446" s="831">
        <v>1</v>
      </c>
      <c r="K446" s="832">
        <v>580.79998779296875</v>
      </c>
    </row>
    <row r="447" spans="1:11" ht="14.45" customHeight="1" x14ac:dyDescent="0.2">
      <c r="A447" s="813" t="s">
        <v>595</v>
      </c>
      <c r="B447" s="814" t="s">
        <v>596</v>
      </c>
      <c r="C447" s="817" t="s">
        <v>620</v>
      </c>
      <c r="D447" s="845" t="s">
        <v>621</v>
      </c>
      <c r="E447" s="817" t="s">
        <v>4216</v>
      </c>
      <c r="F447" s="845" t="s">
        <v>4217</v>
      </c>
      <c r="G447" s="817" t="s">
        <v>4872</v>
      </c>
      <c r="H447" s="817" t="s">
        <v>4873</v>
      </c>
      <c r="I447" s="831">
        <v>580.79998779296875</v>
      </c>
      <c r="J447" s="831">
        <v>1</v>
      </c>
      <c r="K447" s="832">
        <v>580.79998779296875</v>
      </c>
    </row>
    <row r="448" spans="1:11" ht="14.45" customHeight="1" x14ac:dyDescent="0.2">
      <c r="A448" s="813" t="s">
        <v>595</v>
      </c>
      <c r="B448" s="814" t="s">
        <v>596</v>
      </c>
      <c r="C448" s="817" t="s">
        <v>620</v>
      </c>
      <c r="D448" s="845" t="s">
        <v>621</v>
      </c>
      <c r="E448" s="817" t="s">
        <v>4216</v>
      </c>
      <c r="F448" s="845" t="s">
        <v>4217</v>
      </c>
      <c r="G448" s="817" t="s">
        <v>4874</v>
      </c>
      <c r="H448" s="817" t="s">
        <v>4875</v>
      </c>
      <c r="I448" s="831">
        <v>762.29998779296875</v>
      </c>
      <c r="J448" s="831">
        <v>1</v>
      </c>
      <c r="K448" s="832">
        <v>762.29998779296875</v>
      </c>
    </row>
    <row r="449" spans="1:11" ht="14.45" customHeight="1" x14ac:dyDescent="0.2">
      <c r="A449" s="813" t="s">
        <v>595</v>
      </c>
      <c r="B449" s="814" t="s">
        <v>596</v>
      </c>
      <c r="C449" s="817" t="s">
        <v>620</v>
      </c>
      <c r="D449" s="845" t="s">
        <v>621</v>
      </c>
      <c r="E449" s="817" t="s">
        <v>4216</v>
      </c>
      <c r="F449" s="845" t="s">
        <v>4217</v>
      </c>
      <c r="G449" s="817" t="s">
        <v>4876</v>
      </c>
      <c r="H449" s="817" t="s">
        <v>4877</v>
      </c>
      <c r="I449" s="831">
        <v>432.29998779296875</v>
      </c>
      <c r="J449" s="831">
        <v>70</v>
      </c>
      <c r="K449" s="832">
        <v>30260.75927734375</v>
      </c>
    </row>
    <row r="450" spans="1:11" ht="14.45" customHeight="1" x14ac:dyDescent="0.2">
      <c r="A450" s="813" t="s">
        <v>595</v>
      </c>
      <c r="B450" s="814" t="s">
        <v>596</v>
      </c>
      <c r="C450" s="817" t="s">
        <v>620</v>
      </c>
      <c r="D450" s="845" t="s">
        <v>621</v>
      </c>
      <c r="E450" s="817" t="s">
        <v>4216</v>
      </c>
      <c r="F450" s="845" t="s">
        <v>4217</v>
      </c>
      <c r="G450" s="817" t="s">
        <v>4878</v>
      </c>
      <c r="H450" s="817" t="s">
        <v>4879</v>
      </c>
      <c r="I450" s="831">
        <v>6343</v>
      </c>
      <c r="J450" s="831">
        <v>2</v>
      </c>
      <c r="K450" s="832">
        <v>12686</v>
      </c>
    </row>
    <row r="451" spans="1:11" ht="14.45" customHeight="1" x14ac:dyDescent="0.2">
      <c r="A451" s="813" t="s">
        <v>595</v>
      </c>
      <c r="B451" s="814" t="s">
        <v>596</v>
      </c>
      <c r="C451" s="817" t="s">
        <v>620</v>
      </c>
      <c r="D451" s="845" t="s">
        <v>621</v>
      </c>
      <c r="E451" s="817" t="s">
        <v>4880</v>
      </c>
      <c r="F451" s="845" t="s">
        <v>4881</v>
      </c>
      <c r="G451" s="817" t="s">
        <v>4882</v>
      </c>
      <c r="H451" s="817" t="s">
        <v>4883</v>
      </c>
      <c r="I451" s="831">
        <v>660.78997802734375</v>
      </c>
      <c r="J451" s="831">
        <v>24</v>
      </c>
      <c r="K451" s="832">
        <v>15858.9599609375</v>
      </c>
    </row>
    <row r="452" spans="1:11" ht="14.45" customHeight="1" x14ac:dyDescent="0.2">
      <c r="A452" s="813" t="s">
        <v>595</v>
      </c>
      <c r="B452" s="814" t="s">
        <v>596</v>
      </c>
      <c r="C452" s="817" t="s">
        <v>620</v>
      </c>
      <c r="D452" s="845" t="s">
        <v>621</v>
      </c>
      <c r="E452" s="817" t="s">
        <v>4880</v>
      </c>
      <c r="F452" s="845" t="s">
        <v>4881</v>
      </c>
      <c r="G452" s="817" t="s">
        <v>4884</v>
      </c>
      <c r="H452" s="817" t="s">
        <v>4885</v>
      </c>
      <c r="I452" s="831">
        <v>660.78997802734375</v>
      </c>
      <c r="J452" s="831">
        <v>12</v>
      </c>
      <c r="K452" s="832">
        <v>7929.47998046875</v>
      </c>
    </row>
    <row r="453" spans="1:11" ht="14.45" customHeight="1" x14ac:dyDescent="0.2">
      <c r="A453" s="813" t="s">
        <v>595</v>
      </c>
      <c r="B453" s="814" t="s">
        <v>596</v>
      </c>
      <c r="C453" s="817" t="s">
        <v>620</v>
      </c>
      <c r="D453" s="845" t="s">
        <v>621</v>
      </c>
      <c r="E453" s="817" t="s">
        <v>4880</v>
      </c>
      <c r="F453" s="845" t="s">
        <v>4881</v>
      </c>
      <c r="G453" s="817" t="s">
        <v>4886</v>
      </c>
      <c r="H453" s="817" t="s">
        <v>4887</v>
      </c>
      <c r="I453" s="831">
        <v>631.3499755859375</v>
      </c>
      <c r="J453" s="831">
        <v>108</v>
      </c>
      <c r="K453" s="832">
        <v>68185.80078125</v>
      </c>
    </row>
    <row r="454" spans="1:11" ht="14.45" customHeight="1" x14ac:dyDescent="0.2">
      <c r="A454" s="813" t="s">
        <v>595</v>
      </c>
      <c r="B454" s="814" t="s">
        <v>596</v>
      </c>
      <c r="C454" s="817" t="s">
        <v>620</v>
      </c>
      <c r="D454" s="845" t="s">
        <v>621</v>
      </c>
      <c r="E454" s="817" t="s">
        <v>4880</v>
      </c>
      <c r="F454" s="845" t="s">
        <v>4881</v>
      </c>
      <c r="G454" s="817" t="s">
        <v>4888</v>
      </c>
      <c r="H454" s="817" t="s">
        <v>4889</v>
      </c>
      <c r="I454" s="831">
        <v>631.3499755859375</v>
      </c>
      <c r="J454" s="831">
        <v>72</v>
      </c>
      <c r="K454" s="832">
        <v>45457.19921875</v>
      </c>
    </row>
    <row r="455" spans="1:11" ht="14.45" customHeight="1" x14ac:dyDescent="0.2">
      <c r="A455" s="813" t="s">
        <v>595</v>
      </c>
      <c r="B455" s="814" t="s">
        <v>596</v>
      </c>
      <c r="C455" s="817" t="s">
        <v>620</v>
      </c>
      <c r="D455" s="845" t="s">
        <v>621</v>
      </c>
      <c r="E455" s="817" t="s">
        <v>4445</v>
      </c>
      <c r="F455" s="845" t="s">
        <v>4446</v>
      </c>
      <c r="G455" s="817" t="s">
        <v>4678</v>
      </c>
      <c r="H455" s="817" t="s">
        <v>4679</v>
      </c>
      <c r="I455" s="831">
        <v>258.51998901367188</v>
      </c>
      <c r="J455" s="831">
        <v>15</v>
      </c>
      <c r="K455" s="832">
        <v>3877.7598876953125</v>
      </c>
    </row>
    <row r="456" spans="1:11" ht="14.45" customHeight="1" x14ac:dyDescent="0.2">
      <c r="A456" s="813" t="s">
        <v>595</v>
      </c>
      <c r="B456" s="814" t="s">
        <v>596</v>
      </c>
      <c r="C456" s="817" t="s">
        <v>620</v>
      </c>
      <c r="D456" s="845" t="s">
        <v>621</v>
      </c>
      <c r="E456" s="817" t="s">
        <v>4445</v>
      </c>
      <c r="F456" s="845" t="s">
        <v>4446</v>
      </c>
      <c r="G456" s="817" t="s">
        <v>4680</v>
      </c>
      <c r="H456" s="817" t="s">
        <v>4681</v>
      </c>
      <c r="I456" s="831">
        <v>206.81599121093751</v>
      </c>
      <c r="J456" s="831">
        <v>19</v>
      </c>
      <c r="K456" s="832">
        <v>4911.819843750447</v>
      </c>
    </row>
    <row r="457" spans="1:11" ht="14.45" customHeight="1" x14ac:dyDescent="0.2">
      <c r="A457" s="813" t="s">
        <v>595</v>
      </c>
      <c r="B457" s="814" t="s">
        <v>596</v>
      </c>
      <c r="C457" s="817" t="s">
        <v>620</v>
      </c>
      <c r="D457" s="845" t="s">
        <v>621</v>
      </c>
      <c r="E457" s="817" t="s">
        <v>4445</v>
      </c>
      <c r="F457" s="845" t="s">
        <v>4446</v>
      </c>
      <c r="G457" s="817" t="s">
        <v>4690</v>
      </c>
      <c r="H457" s="817" t="s">
        <v>4691</v>
      </c>
      <c r="I457" s="831">
        <v>145.19999694824219</v>
      </c>
      <c r="J457" s="831">
        <v>115</v>
      </c>
      <c r="K457" s="832">
        <v>16698</v>
      </c>
    </row>
    <row r="458" spans="1:11" ht="14.45" customHeight="1" x14ac:dyDescent="0.2">
      <c r="A458" s="813" t="s">
        <v>595</v>
      </c>
      <c r="B458" s="814" t="s">
        <v>596</v>
      </c>
      <c r="C458" s="817" t="s">
        <v>620</v>
      </c>
      <c r="D458" s="845" t="s">
        <v>621</v>
      </c>
      <c r="E458" s="817" t="s">
        <v>4445</v>
      </c>
      <c r="F458" s="845" t="s">
        <v>4446</v>
      </c>
      <c r="G458" s="817" t="s">
        <v>4708</v>
      </c>
      <c r="H458" s="817" t="s">
        <v>4709</v>
      </c>
      <c r="I458" s="831">
        <v>344.85000610351563</v>
      </c>
      <c r="J458" s="831">
        <v>5</v>
      </c>
      <c r="K458" s="832">
        <v>1724.25</v>
      </c>
    </row>
    <row r="459" spans="1:11" ht="14.45" customHeight="1" x14ac:dyDescent="0.2">
      <c r="A459" s="813" t="s">
        <v>595</v>
      </c>
      <c r="B459" s="814" t="s">
        <v>596</v>
      </c>
      <c r="C459" s="817" t="s">
        <v>620</v>
      </c>
      <c r="D459" s="845" t="s">
        <v>621</v>
      </c>
      <c r="E459" s="817" t="s">
        <v>4445</v>
      </c>
      <c r="F459" s="845" t="s">
        <v>4446</v>
      </c>
      <c r="G459" s="817" t="s">
        <v>4890</v>
      </c>
      <c r="H459" s="817" t="s">
        <v>4891</v>
      </c>
      <c r="I459" s="831">
        <v>196.02000427246094</v>
      </c>
      <c r="J459" s="831">
        <v>10</v>
      </c>
      <c r="K459" s="832">
        <v>1960.199951171875</v>
      </c>
    </row>
    <row r="460" spans="1:11" ht="14.45" customHeight="1" x14ac:dyDescent="0.2">
      <c r="A460" s="813" t="s">
        <v>595</v>
      </c>
      <c r="B460" s="814" t="s">
        <v>596</v>
      </c>
      <c r="C460" s="817" t="s">
        <v>620</v>
      </c>
      <c r="D460" s="845" t="s">
        <v>621</v>
      </c>
      <c r="E460" s="817" t="s">
        <v>4760</v>
      </c>
      <c r="F460" s="845" t="s">
        <v>4761</v>
      </c>
      <c r="G460" s="817" t="s">
        <v>4790</v>
      </c>
      <c r="H460" s="817" t="s">
        <v>4791</v>
      </c>
      <c r="I460" s="831">
        <v>1679</v>
      </c>
      <c r="J460" s="831">
        <v>2</v>
      </c>
      <c r="K460" s="832">
        <v>3358</v>
      </c>
    </row>
    <row r="461" spans="1:11" ht="14.45" customHeight="1" x14ac:dyDescent="0.2">
      <c r="A461" s="813" t="s">
        <v>595</v>
      </c>
      <c r="B461" s="814" t="s">
        <v>596</v>
      </c>
      <c r="C461" s="817" t="s">
        <v>620</v>
      </c>
      <c r="D461" s="845" t="s">
        <v>621</v>
      </c>
      <c r="E461" s="817" t="s">
        <v>4760</v>
      </c>
      <c r="F461" s="845" t="s">
        <v>4761</v>
      </c>
      <c r="G461" s="817" t="s">
        <v>4796</v>
      </c>
      <c r="H461" s="817" t="s">
        <v>4797</v>
      </c>
      <c r="I461" s="831">
        <v>1076.9000244140625</v>
      </c>
      <c r="J461" s="831">
        <v>37</v>
      </c>
      <c r="K461" s="832">
        <v>39845.300659179688</v>
      </c>
    </row>
    <row r="462" spans="1:11" ht="14.45" customHeight="1" x14ac:dyDescent="0.2">
      <c r="A462" s="813" t="s">
        <v>595</v>
      </c>
      <c r="B462" s="814" t="s">
        <v>596</v>
      </c>
      <c r="C462" s="817" t="s">
        <v>620</v>
      </c>
      <c r="D462" s="845" t="s">
        <v>621</v>
      </c>
      <c r="E462" s="817" t="s">
        <v>4760</v>
      </c>
      <c r="F462" s="845" t="s">
        <v>4761</v>
      </c>
      <c r="G462" s="817" t="s">
        <v>4802</v>
      </c>
      <c r="H462" s="817" t="s">
        <v>4803</v>
      </c>
      <c r="I462" s="831">
        <v>1098.25</v>
      </c>
      <c r="J462" s="831">
        <v>5</v>
      </c>
      <c r="K462" s="832">
        <v>5491.25</v>
      </c>
    </row>
    <row r="463" spans="1:11" ht="14.45" customHeight="1" x14ac:dyDescent="0.2">
      <c r="A463" s="813" t="s">
        <v>595</v>
      </c>
      <c r="B463" s="814" t="s">
        <v>596</v>
      </c>
      <c r="C463" s="817" t="s">
        <v>620</v>
      </c>
      <c r="D463" s="845" t="s">
        <v>621</v>
      </c>
      <c r="E463" s="817" t="s">
        <v>4760</v>
      </c>
      <c r="F463" s="845" t="s">
        <v>4761</v>
      </c>
      <c r="G463" s="817" t="s">
        <v>4892</v>
      </c>
      <c r="H463" s="817" t="s">
        <v>4893</v>
      </c>
      <c r="I463" s="831">
        <v>1317.9000244140625</v>
      </c>
      <c r="J463" s="831">
        <v>2</v>
      </c>
      <c r="K463" s="832">
        <v>2635.800048828125</v>
      </c>
    </row>
    <row r="464" spans="1:11" ht="14.45" customHeight="1" x14ac:dyDescent="0.2">
      <c r="A464" s="813" t="s">
        <v>595</v>
      </c>
      <c r="B464" s="814" t="s">
        <v>596</v>
      </c>
      <c r="C464" s="817" t="s">
        <v>620</v>
      </c>
      <c r="D464" s="845" t="s">
        <v>621</v>
      </c>
      <c r="E464" s="817" t="s">
        <v>4760</v>
      </c>
      <c r="F464" s="845" t="s">
        <v>4761</v>
      </c>
      <c r="G464" s="817" t="s">
        <v>4894</v>
      </c>
      <c r="H464" s="817" t="s">
        <v>4895</v>
      </c>
      <c r="I464" s="831">
        <v>1317.9000244140625</v>
      </c>
      <c r="J464" s="831">
        <v>10</v>
      </c>
      <c r="K464" s="832">
        <v>13178.999877929688</v>
      </c>
    </row>
    <row r="465" spans="1:11" ht="14.45" customHeight="1" x14ac:dyDescent="0.2">
      <c r="A465" s="813" t="s">
        <v>595</v>
      </c>
      <c r="B465" s="814" t="s">
        <v>596</v>
      </c>
      <c r="C465" s="817" t="s">
        <v>620</v>
      </c>
      <c r="D465" s="845" t="s">
        <v>621</v>
      </c>
      <c r="E465" s="817" t="s">
        <v>4760</v>
      </c>
      <c r="F465" s="845" t="s">
        <v>4761</v>
      </c>
      <c r="G465" s="817" t="s">
        <v>4896</v>
      </c>
      <c r="H465" s="817" t="s">
        <v>4897</v>
      </c>
      <c r="I465" s="831">
        <v>1317.9000244140625</v>
      </c>
      <c r="J465" s="831">
        <v>10</v>
      </c>
      <c r="K465" s="832">
        <v>13179</v>
      </c>
    </row>
    <row r="466" spans="1:11" ht="14.45" customHeight="1" x14ac:dyDescent="0.2">
      <c r="A466" s="813" t="s">
        <v>595</v>
      </c>
      <c r="B466" s="814" t="s">
        <v>596</v>
      </c>
      <c r="C466" s="817" t="s">
        <v>620</v>
      </c>
      <c r="D466" s="845" t="s">
        <v>621</v>
      </c>
      <c r="E466" s="817" t="s">
        <v>4760</v>
      </c>
      <c r="F466" s="845" t="s">
        <v>4761</v>
      </c>
      <c r="G466" s="817" t="s">
        <v>4898</v>
      </c>
      <c r="H466" s="817" t="s">
        <v>4899</v>
      </c>
      <c r="I466" s="831">
        <v>1495</v>
      </c>
      <c r="J466" s="831">
        <v>3</v>
      </c>
      <c r="K466" s="832">
        <v>4485</v>
      </c>
    </row>
    <row r="467" spans="1:11" ht="14.45" customHeight="1" x14ac:dyDescent="0.2">
      <c r="A467" s="813" t="s">
        <v>595</v>
      </c>
      <c r="B467" s="814" t="s">
        <v>596</v>
      </c>
      <c r="C467" s="817" t="s">
        <v>620</v>
      </c>
      <c r="D467" s="845" t="s">
        <v>621</v>
      </c>
      <c r="E467" s="817" t="s">
        <v>4760</v>
      </c>
      <c r="F467" s="845" t="s">
        <v>4761</v>
      </c>
      <c r="G467" s="817" t="s">
        <v>4900</v>
      </c>
      <c r="H467" s="817" t="s">
        <v>4901</v>
      </c>
      <c r="I467" s="831">
        <v>1495</v>
      </c>
      <c r="J467" s="831">
        <v>2</v>
      </c>
      <c r="K467" s="832">
        <v>2990</v>
      </c>
    </row>
    <row r="468" spans="1:11" ht="14.45" customHeight="1" x14ac:dyDescent="0.2">
      <c r="A468" s="813" t="s">
        <v>595</v>
      </c>
      <c r="B468" s="814" t="s">
        <v>596</v>
      </c>
      <c r="C468" s="817" t="s">
        <v>620</v>
      </c>
      <c r="D468" s="845" t="s">
        <v>621</v>
      </c>
      <c r="E468" s="817" t="s">
        <v>4760</v>
      </c>
      <c r="F468" s="845" t="s">
        <v>4761</v>
      </c>
      <c r="G468" s="817" t="s">
        <v>4902</v>
      </c>
      <c r="H468" s="817" t="s">
        <v>4903</v>
      </c>
      <c r="I468" s="831">
        <v>1495</v>
      </c>
      <c r="J468" s="831">
        <v>2</v>
      </c>
      <c r="K468" s="832">
        <v>2990</v>
      </c>
    </row>
    <row r="469" spans="1:11" ht="14.45" customHeight="1" x14ac:dyDescent="0.2">
      <c r="A469" s="813" t="s">
        <v>595</v>
      </c>
      <c r="B469" s="814" t="s">
        <v>596</v>
      </c>
      <c r="C469" s="817" t="s">
        <v>620</v>
      </c>
      <c r="D469" s="845" t="s">
        <v>621</v>
      </c>
      <c r="E469" s="817" t="s">
        <v>4760</v>
      </c>
      <c r="F469" s="845" t="s">
        <v>4761</v>
      </c>
      <c r="G469" s="817" t="s">
        <v>4904</v>
      </c>
      <c r="H469" s="817" t="s">
        <v>4905</v>
      </c>
      <c r="I469" s="831">
        <v>1495</v>
      </c>
      <c r="J469" s="831">
        <v>3</v>
      </c>
      <c r="K469" s="832">
        <v>4485</v>
      </c>
    </row>
    <row r="470" spans="1:11" ht="14.45" customHeight="1" x14ac:dyDescent="0.2">
      <c r="A470" s="813" t="s">
        <v>595</v>
      </c>
      <c r="B470" s="814" t="s">
        <v>596</v>
      </c>
      <c r="C470" s="817" t="s">
        <v>620</v>
      </c>
      <c r="D470" s="845" t="s">
        <v>621</v>
      </c>
      <c r="E470" s="817" t="s">
        <v>4760</v>
      </c>
      <c r="F470" s="845" t="s">
        <v>4761</v>
      </c>
      <c r="G470" s="817" t="s">
        <v>4906</v>
      </c>
      <c r="H470" s="817" t="s">
        <v>4907</v>
      </c>
      <c r="I470" s="831">
        <v>1495</v>
      </c>
      <c r="J470" s="831">
        <v>1</v>
      </c>
      <c r="K470" s="832">
        <v>1495</v>
      </c>
    </row>
    <row r="471" spans="1:11" ht="14.45" customHeight="1" x14ac:dyDescent="0.2">
      <c r="A471" s="813" t="s">
        <v>595</v>
      </c>
      <c r="B471" s="814" t="s">
        <v>596</v>
      </c>
      <c r="C471" s="817" t="s">
        <v>620</v>
      </c>
      <c r="D471" s="845" t="s">
        <v>621</v>
      </c>
      <c r="E471" s="817" t="s">
        <v>4760</v>
      </c>
      <c r="F471" s="845" t="s">
        <v>4761</v>
      </c>
      <c r="G471" s="817" t="s">
        <v>4908</v>
      </c>
      <c r="H471" s="817" t="s">
        <v>4909</v>
      </c>
      <c r="I471" s="831">
        <v>1495</v>
      </c>
      <c r="J471" s="831">
        <v>1</v>
      </c>
      <c r="K471" s="832">
        <v>1495</v>
      </c>
    </row>
    <row r="472" spans="1:11" ht="14.45" customHeight="1" x14ac:dyDescent="0.2">
      <c r="A472" s="813" t="s">
        <v>595</v>
      </c>
      <c r="B472" s="814" t="s">
        <v>596</v>
      </c>
      <c r="C472" s="817" t="s">
        <v>620</v>
      </c>
      <c r="D472" s="845" t="s">
        <v>621</v>
      </c>
      <c r="E472" s="817" t="s">
        <v>4760</v>
      </c>
      <c r="F472" s="845" t="s">
        <v>4761</v>
      </c>
      <c r="G472" s="817" t="s">
        <v>4910</v>
      </c>
      <c r="H472" s="817" t="s">
        <v>4911</v>
      </c>
      <c r="I472" s="831">
        <v>1040</v>
      </c>
      <c r="J472" s="831">
        <v>3</v>
      </c>
      <c r="K472" s="832">
        <v>3120</v>
      </c>
    </row>
    <row r="473" spans="1:11" ht="14.45" customHeight="1" x14ac:dyDescent="0.2">
      <c r="A473" s="813" t="s">
        <v>595</v>
      </c>
      <c r="B473" s="814" t="s">
        <v>596</v>
      </c>
      <c r="C473" s="817" t="s">
        <v>620</v>
      </c>
      <c r="D473" s="845" t="s">
        <v>621</v>
      </c>
      <c r="E473" s="817" t="s">
        <v>4834</v>
      </c>
      <c r="F473" s="845" t="s">
        <v>4835</v>
      </c>
      <c r="G473" s="817" t="s">
        <v>4912</v>
      </c>
      <c r="H473" s="817" t="s">
        <v>4913</v>
      </c>
      <c r="I473" s="831">
        <v>11225.7802734375</v>
      </c>
      <c r="J473" s="831">
        <v>14</v>
      </c>
      <c r="K473" s="832">
        <v>157160.8583984375</v>
      </c>
    </row>
    <row r="474" spans="1:11" ht="14.45" customHeight="1" x14ac:dyDescent="0.2">
      <c r="A474" s="813" t="s">
        <v>595</v>
      </c>
      <c r="B474" s="814" t="s">
        <v>596</v>
      </c>
      <c r="C474" s="817" t="s">
        <v>620</v>
      </c>
      <c r="D474" s="845" t="s">
        <v>621</v>
      </c>
      <c r="E474" s="817" t="s">
        <v>4834</v>
      </c>
      <c r="F474" s="845" t="s">
        <v>4835</v>
      </c>
      <c r="G474" s="817" t="s">
        <v>4914</v>
      </c>
      <c r="H474" s="817" t="s">
        <v>4915</v>
      </c>
      <c r="I474" s="831">
        <v>12505.35</v>
      </c>
      <c r="J474" s="831">
        <v>33</v>
      </c>
      <c r="K474" s="832">
        <v>412640.25</v>
      </c>
    </row>
    <row r="475" spans="1:11" ht="14.45" customHeight="1" x14ac:dyDescent="0.2">
      <c r="A475" s="813" t="s">
        <v>595</v>
      </c>
      <c r="B475" s="814" t="s">
        <v>596</v>
      </c>
      <c r="C475" s="817" t="s">
        <v>620</v>
      </c>
      <c r="D475" s="845" t="s">
        <v>621</v>
      </c>
      <c r="E475" s="817" t="s">
        <v>4834</v>
      </c>
      <c r="F475" s="845" t="s">
        <v>4835</v>
      </c>
      <c r="G475" s="817" t="s">
        <v>4916</v>
      </c>
      <c r="H475" s="817" t="s">
        <v>4917</v>
      </c>
      <c r="I475" s="831">
        <v>4730.7998046875</v>
      </c>
      <c r="J475" s="831">
        <v>3</v>
      </c>
      <c r="K475" s="832">
        <v>14192.3994140625</v>
      </c>
    </row>
    <row r="476" spans="1:11" ht="14.45" customHeight="1" x14ac:dyDescent="0.2">
      <c r="A476" s="813" t="s">
        <v>595</v>
      </c>
      <c r="B476" s="814" t="s">
        <v>596</v>
      </c>
      <c r="C476" s="817" t="s">
        <v>620</v>
      </c>
      <c r="D476" s="845" t="s">
        <v>621</v>
      </c>
      <c r="E476" s="817" t="s">
        <v>4834</v>
      </c>
      <c r="F476" s="845" t="s">
        <v>4835</v>
      </c>
      <c r="G476" s="817" t="s">
        <v>4916</v>
      </c>
      <c r="H476" s="817" t="s">
        <v>4918</v>
      </c>
      <c r="I476" s="831">
        <v>4730.7998046875</v>
      </c>
      <c r="J476" s="831">
        <v>11</v>
      </c>
      <c r="K476" s="832">
        <v>52038.7890625</v>
      </c>
    </row>
    <row r="477" spans="1:11" ht="14.45" customHeight="1" x14ac:dyDescent="0.2">
      <c r="A477" s="813" t="s">
        <v>595</v>
      </c>
      <c r="B477" s="814" t="s">
        <v>596</v>
      </c>
      <c r="C477" s="817" t="s">
        <v>620</v>
      </c>
      <c r="D477" s="845" t="s">
        <v>621</v>
      </c>
      <c r="E477" s="817" t="s">
        <v>4834</v>
      </c>
      <c r="F477" s="845" t="s">
        <v>4835</v>
      </c>
      <c r="G477" s="817" t="s">
        <v>4919</v>
      </c>
      <c r="H477" s="817" t="s">
        <v>4920</v>
      </c>
      <c r="I477" s="831">
        <v>791.34002685546875</v>
      </c>
      <c r="J477" s="831">
        <v>18</v>
      </c>
      <c r="K477" s="832">
        <v>14244.1201171875</v>
      </c>
    </row>
    <row r="478" spans="1:11" ht="14.45" customHeight="1" x14ac:dyDescent="0.2">
      <c r="A478" s="813" t="s">
        <v>595</v>
      </c>
      <c r="B478" s="814" t="s">
        <v>596</v>
      </c>
      <c r="C478" s="817" t="s">
        <v>620</v>
      </c>
      <c r="D478" s="845" t="s">
        <v>621</v>
      </c>
      <c r="E478" s="817" t="s">
        <v>4834</v>
      </c>
      <c r="F478" s="845" t="s">
        <v>4835</v>
      </c>
      <c r="G478" s="817" t="s">
        <v>4921</v>
      </c>
      <c r="H478" s="817" t="s">
        <v>4922</v>
      </c>
      <c r="I478" s="831">
        <v>3660.02001953125</v>
      </c>
      <c r="J478" s="831">
        <v>11</v>
      </c>
      <c r="K478" s="832">
        <v>40260.21875</v>
      </c>
    </row>
    <row r="479" spans="1:11" ht="14.45" customHeight="1" thickBot="1" x14ac:dyDescent="0.25">
      <c r="A479" s="821" t="s">
        <v>595</v>
      </c>
      <c r="B479" s="822" t="s">
        <v>596</v>
      </c>
      <c r="C479" s="825" t="s">
        <v>620</v>
      </c>
      <c r="D479" s="846" t="s">
        <v>621</v>
      </c>
      <c r="E479" s="825" t="s">
        <v>4834</v>
      </c>
      <c r="F479" s="846" t="s">
        <v>4835</v>
      </c>
      <c r="G479" s="825" t="s">
        <v>4921</v>
      </c>
      <c r="H479" s="825" t="s">
        <v>4923</v>
      </c>
      <c r="I479" s="833">
        <v>3660.02001953125</v>
      </c>
      <c r="J479" s="833">
        <v>3</v>
      </c>
      <c r="K479" s="834">
        <v>10980.0595703125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20935FFA-B1CE-417A-ACF5-D53D2744B3D1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24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59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69" customWidth="1"/>
    <col min="18" max="18" width="7.28515625" style="458" customWidth="1"/>
    <col min="19" max="19" width="8" style="369" customWidth="1"/>
    <col min="21" max="21" width="11.28515625" bestFit="1" customWidth="1"/>
  </cols>
  <sheetData>
    <row r="1" spans="1:19" ht="19.5" thickBot="1" x14ac:dyDescent="0.35">
      <c r="A1" s="586" t="s">
        <v>129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5.75" thickBot="1" x14ac:dyDescent="0.3">
      <c r="A2" s="370" t="s">
        <v>328</v>
      </c>
      <c r="B2" s="371"/>
    </row>
    <row r="3" spans="1:19" x14ac:dyDescent="0.25">
      <c r="A3" s="600" t="s">
        <v>235</v>
      </c>
      <c r="B3" s="601"/>
      <c r="C3" s="602" t="s">
        <v>224</v>
      </c>
      <c r="D3" s="603"/>
      <c r="E3" s="603"/>
      <c r="F3" s="604"/>
      <c r="G3" s="605" t="s">
        <v>225</v>
      </c>
      <c r="H3" s="606"/>
      <c r="I3" s="606"/>
      <c r="J3" s="607"/>
      <c r="K3" s="608" t="s">
        <v>234</v>
      </c>
      <c r="L3" s="609"/>
      <c r="M3" s="609"/>
      <c r="N3" s="609"/>
      <c r="O3" s="610"/>
      <c r="P3" s="606" t="s">
        <v>293</v>
      </c>
      <c r="Q3" s="606"/>
      <c r="R3" s="606"/>
      <c r="S3" s="607"/>
    </row>
    <row r="4" spans="1:19" ht="15.75" thickBot="1" x14ac:dyDescent="0.3">
      <c r="A4" s="619">
        <v>2021</v>
      </c>
      <c r="B4" s="620"/>
      <c r="C4" s="621" t="s">
        <v>292</v>
      </c>
      <c r="D4" s="623" t="s">
        <v>130</v>
      </c>
      <c r="E4" s="623" t="s">
        <v>95</v>
      </c>
      <c r="F4" s="598" t="s">
        <v>68</v>
      </c>
      <c r="G4" s="613" t="s">
        <v>226</v>
      </c>
      <c r="H4" s="615" t="s">
        <v>230</v>
      </c>
      <c r="I4" s="615" t="s">
        <v>291</v>
      </c>
      <c r="J4" s="617" t="s">
        <v>227</v>
      </c>
      <c r="K4" s="595" t="s">
        <v>290</v>
      </c>
      <c r="L4" s="596"/>
      <c r="M4" s="596"/>
      <c r="N4" s="597"/>
      <c r="O4" s="598" t="s">
        <v>289</v>
      </c>
      <c r="P4" s="587" t="s">
        <v>288</v>
      </c>
      <c r="Q4" s="587" t="s">
        <v>237</v>
      </c>
      <c r="R4" s="589" t="s">
        <v>95</v>
      </c>
      <c r="S4" s="591" t="s">
        <v>236</v>
      </c>
    </row>
    <row r="5" spans="1:19" s="493" customFormat="1" ht="19.149999999999999" customHeight="1" x14ac:dyDescent="0.25">
      <c r="A5" s="593" t="s">
        <v>287</v>
      </c>
      <c r="B5" s="594"/>
      <c r="C5" s="622"/>
      <c r="D5" s="624"/>
      <c r="E5" s="624"/>
      <c r="F5" s="599"/>
      <c r="G5" s="614"/>
      <c r="H5" s="616"/>
      <c r="I5" s="616"/>
      <c r="J5" s="618"/>
      <c r="K5" s="496" t="s">
        <v>228</v>
      </c>
      <c r="L5" s="495" t="s">
        <v>229</v>
      </c>
      <c r="M5" s="495" t="s">
        <v>286</v>
      </c>
      <c r="N5" s="494" t="s">
        <v>3</v>
      </c>
      <c r="O5" s="599"/>
      <c r="P5" s="588"/>
      <c r="Q5" s="588"/>
      <c r="R5" s="590"/>
      <c r="S5" s="592"/>
    </row>
    <row r="6" spans="1:19" ht="15.75" thickBot="1" x14ac:dyDescent="0.3">
      <c r="A6" s="611" t="s">
        <v>223</v>
      </c>
      <c r="B6" s="612"/>
      <c r="C6" s="492">
        <f ca="1">SUM(Tabulka[01 uv_sk])/2</f>
        <v>62.06666666666667</v>
      </c>
      <c r="D6" s="490"/>
      <c r="E6" s="490"/>
      <c r="F6" s="489"/>
      <c r="G6" s="491">
        <f ca="1">SUM(Tabulka[05 h_vram])/2</f>
        <v>81547</v>
      </c>
      <c r="H6" s="490">
        <f ca="1">SUM(Tabulka[06 h_naduv])/2</f>
        <v>4068.79</v>
      </c>
      <c r="I6" s="490">
        <f ca="1">SUM(Tabulka[07 h_nadzk])/2</f>
        <v>2949.75</v>
      </c>
      <c r="J6" s="489">
        <f ca="1">SUM(Tabulka[08 h_oon])/2</f>
        <v>2404.5</v>
      </c>
      <c r="K6" s="491">
        <f ca="1">SUM(Tabulka[09 m_kl])/2</f>
        <v>0</v>
      </c>
      <c r="L6" s="490">
        <f ca="1">SUM(Tabulka[10 m_gr])/2</f>
        <v>0</v>
      </c>
      <c r="M6" s="490">
        <f ca="1">SUM(Tabulka[11 m_jo])/2</f>
        <v>1282624</v>
      </c>
      <c r="N6" s="490">
        <f ca="1">SUM(Tabulka[12 m_oc])/2</f>
        <v>1282624</v>
      </c>
      <c r="O6" s="489">
        <f ca="1">SUM(Tabulka[13 m_sk])/2</f>
        <v>39047105</v>
      </c>
      <c r="P6" s="488">
        <f ca="1">SUM(Tabulka[14_vzsk])/2</f>
        <v>500</v>
      </c>
      <c r="Q6" s="488">
        <f ca="1">SUM(Tabulka[15_vzpl])/2</f>
        <v>62928.519061583575</v>
      </c>
      <c r="R6" s="487">
        <f ca="1">IF(Q6=0,0,P6/Q6)</f>
        <v>7.9455230705602065E-3</v>
      </c>
      <c r="S6" s="486">
        <f ca="1">Q6-P6</f>
        <v>62428.519061583575</v>
      </c>
    </row>
    <row r="7" spans="1:19" hidden="1" x14ac:dyDescent="0.25">
      <c r="A7" s="485" t="s">
        <v>285</v>
      </c>
      <c r="B7" s="484" t="s">
        <v>284</v>
      </c>
      <c r="C7" s="483" t="s">
        <v>283</v>
      </c>
      <c r="D7" s="482" t="s">
        <v>282</v>
      </c>
      <c r="E7" s="481" t="s">
        <v>281</v>
      </c>
      <c r="F7" s="480" t="s">
        <v>280</v>
      </c>
      <c r="G7" s="479" t="s">
        <v>279</v>
      </c>
      <c r="H7" s="477" t="s">
        <v>278</v>
      </c>
      <c r="I7" s="477" t="s">
        <v>277</v>
      </c>
      <c r="J7" s="476" t="s">
        <v>276</v>
      </c>
      <c r="K7" s="478" t="s">
        <v>275</v>
      </c>
      <c r="L7" s="477" t="s">
        <v>274</v>
      </c>
      <c r="M7" s="477" t="s">
        <v>273</v>
      </c>
      <c r="N7" s="476" t="s">
        <v>272</v>
      </c>
      <c r="O7" s="475" t="s">
        <v>271</v>
      </c>
      <c r="P7" s="474" t="s">
        <v>270</v>
      </c>
      <c r="Q7" s="473" t="s">
        <v>269</v>
      </c>
      <c r="R7" s="472" t="s">
        <v>268</v>
      </c>
      <c r="S7" s="471" t="s">
        <v>267</v>
      </c>
    </row>
    <row r="8" spans="1:19" x14ac:dyDescent="0.25">
      <c r="A8" s="468" t="s">
        <v>266</v>
      </c>
      <c r="B8" s="467"/>
      <c r="C8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17.383333333333336</v>
      </c>
      <c r="D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23556</v>
      </c>
      <c r="H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3467.2000000000003</v>
      </c>
      <c r="I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2684.2</v>
      </c>
      <c r="J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123</v>
      </c>
      <c r="K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583119</v>
      </c>
      <c r="N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583119</v>
      </c>
      <c r="O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19004484</v>
      </c>
      <c r="P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40428.519061583575</v>
      </c>
      <c r="R8" s="470">
        <f ca="1">IF(Tabulka[[#This Row],[15_vzpl]]=0,"",Tabulka[[#This Row],[14_vzsk]]/Tabulka[[#This Row],[15_vzpl]])</f>
        <v>0</v>
      </c>
      <c r="S8" s="469">
        <f ca="1">IF(Tabulka[[#This Row],[15_vzpl]]-Tabulka[[#This Row],[14_vzsk]]=0,"",Tabulka[[#This Row],[15_vzpl]]-Tabulka[[#This Row],[14_vzsk]])</f>
        <v>40428.519061583575</v>
      </c>
    </row>
    <row r="9" spans="1:19" x14ac:dyDescent="0.25">
      <c r="A9" s="468">
        <v>99</v>
      </c>
      <c r="B9" s="467" t="s">
        <v>4937</v>
      </c>
      <c r="C9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1.7999999999999998</v>
      </c>
      <c r="D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2334.4</v>
      </c>
      <c r="H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68.5</v>
      </c>
      <c r="I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347.1</v>
      </c>
      <c r="J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33009</v>
      </c>
      <c r="N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33009</v>
      </c>
      <c r="O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809809</v>
      </c>
      <c r="P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40428.519061583575</v>
      </c>
      <c r="R9" s="470">
        <f ca="1">IF(Tabulka[[#This Row],[15_vzpl]]=0,"",Tabulka[[#This Row],[14_vzsk]]/Tabulka[[#This Row],[15_vzpl]])</f>
        <v>0</v>
      </c>
      <c r="S9" s="469">
        <f ca="1">IF(Tabulka[[#This Row],[15_vzpl]]-Tabulka[[#This Row],[14_vzsk]]=0,"",Tabulka[[#This Row],[15_vzpl]]-Tabulka[[#This Row],[14_vzsk]])</f>
        <v>40428.519061583575</v>
      </c>
    </row>
    <row r="10" spans="1:19" x14ac:dyDescent="0.25">
      <c r="A10" s="468">
        <v>100</v>
      </c>
      <c r="B10" s="467" t="s">
        <v>4938</v>
      </c>
      <c r="C10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0.60000000000000009</v>
      </c>
      <c r="D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844</v>
      </c>
      <c r="H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197</v>
      </c>
      <c r="I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84</v>
      </c>
      <c r="J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645464</v>
      </c>
      <c r="P1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0" t="str">
        <f ca="1">IF(Tabulka[[#This Row],[15_vzpl]]=0,"",Tabulka[[#This Row],[14_vzsk]]/Tabulka[[#This Row],[15_vzpl]])</f>
        <v/>
      </c>
      <c r="S10" s="469" t="str">
        <f ca="1">IF(Tabulka[[#This Row],[15_vzpl]]-Tabulka[[#This Row],[14_vzsk]]=0,"",Tabulka[[#This Row],[15_vzpl]]-Tabulka[[#This Row],[14_vzsk]])</f>
        <v/>
      </c>
    </row>
    <row r="11" spans="1:19" x14ac:dyDescent="0.25">
      <c r="A11" s="468">
        <v>101</v>
      </c>
      <c r="B11" s="467" t="s">
        <v>4939</v>
      </c>
      <c r="C11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14.983333333333336</v>
      </c>
      <c r="D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20377.599999999999</v>
      </c>
      <c r="H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3201.7</v>
      </c>
      <c r="I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2253.1</v>
      </c>
      <c r="J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123</v>
      </c>
      <c r="K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550110</v>
      </c>
      <c r="N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550110</v>
      </c>
      <c r="O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17549211</v>
      </c>
      <c r="P1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0" t="str">
        <f ca="1">IF(Tabulka[[#This Row],[15_vzpl]]=0,"",Tabulka[[#This Row],[14_vzsk]]/Tabulka[[#This Row],[15_vzpl]])</f>
        <v/>
      </c>
      <c r="S11" s="469" t="str">
        <f ca="1">IF(Tabulka[[#This Row],[15_vzpl]]-Tabulka[[#This Row],[14_vzsk]]=0,"",Tabulka[[#This Row],[15_vzpl]]-Tabulka[[#This Row],[14_vzsk]])</f>
        <v/>
      </c>
    </row>
    <row r="12" spans="1:19" x14ac:dyDescent="0.25">
      <c r="A12" s="468" t="s">
        <v>4925</v>
      </c>
      <c r="B12" s="467"/>
      <c r="C12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40.683333333333337</v>
      </c>
      <c r="D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52623</v>
      </c>
      <c r="H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601.59</v>
      </c>
      <c r="I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265.55</v>
      </c>
      <c r="J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2281.5</v>
      </c>
      <c r="K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650117</v>
      </c>
      <c r="N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650117</v>
      </c>
      <c r="O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18807462</v>
      </c>
      <c r="P1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500</v>
      </c>
      <c r="Q1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22500</v>
      </c>
      <c r="R12" s="470">
        <f ca="1">IF(Tabulka[[#This Row],[15_vzpl]]=0,"",Tabulka[[#This Row],[14_vzsk]]/Tabulka[[#This Row],[15_vzpl]])</f>
        <v>2.2222222222222223E-2</v>
      </c>
      <c r="S12" s="469">
        <f ca="1">IF(Tabulka[[#This Row],[15_vzpl]]-Tabulka[[#This Row],[14_vzsk]]=0,"",Tabulka[[#This Row],[15_vzpl]]-Tabulka[[#This Row],[14_vzsk]])</f>
        <v>22000</v>
      </c>
    </row>
    <row r="13" spans="1:19" x14ac:dyDescent="0.25">
      <c r="A13" s="468">
        <v>303</v>
      </c>
      <c r="B13" s="467" t="s">
        <v>4940</v>
      </c>
      <c r="C13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18.155555555555551</v>
      </c>
      <c r="D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24037.25</v>
      </c>
      <c r="H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307.5</v>
      </c>
      <c r="I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261.05</v>
      </c>
      <c r="J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268316</v>
      </c>
      <c r="N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268316</v>
      </c>
      <c r="O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8851615</v>
      </c>
      <c r="P1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500</v>
      </c>
      <c r="Q1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22500</v>
      </c>
      <c r="R13" s="470">
        <f ca="1">IF(Tabulka[[#This Row],[15_vzpl]]=0,"",Tabulka[[#This Row],[14_vzsk]]/Tabulka[[#This Row],[15_vzpl]])</f>
        <v>2.2222222222222223E-2</v>
      </c>
      <c r="S13" s="469">
        <f ca="1">IF(Tabulka[[#This Row],[15_vzpl]]-Tabulka[[#This Row],[14_vzsk]]=0,"",Tabulka[[#This Row],[15_vzpl]]-Tabulka[[#This Row],[14_vzsk]])</f>
        <v>22000</v>
      </c>
    </row>
    <row r="14" spans="1:19" x14ac:dyDescent="0.25">
      <c r="A14" s="468">
        <v>304</v>
      </c>
      <c r="B14" s="467" t="s">
        <v>4941</v>
      </c>
      <c r="C14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10.75</v>
      </c>
      <c r="D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14105.25</v>
      </c>
      <c r="H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188.59</v>
      </c>
      <c r="I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4.5</v>
      </c>
      <c r="J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157836</v>
      </c>
      <c r="N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157836</v>
      </c>
      <c r="O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5361343</v>
      </c>
      <c r="P1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0" t="str">
        <f ca="1">IF(Tabulka[[#This Row],[15_vzpl]]=0,"",Tabulka[[#This Row],[14_vzsk]]/Tabulka[[#This Row],[15_vzpl]])</f>
        <v/>
      </c>
      <c r="S14" s="469" t="str">
        <f ca="1">IF(Tabulka[[#This Row],[15_vzpl]]-Tabulka[[#This Row],[14_vzsk]]=0,"",Tabulka[[#This Row],[15_vzpl]]-Tabulka[[#This Row],[14_vzsk]])</f>
        <v/>
      </c>
    </row>
    <row r="15" spans="1:19" x14ac:dyDescent="0.25">
      <c r="A15" s="468">
        <v>305</v>
      </c>
      <c r="B15" s="467" t="s">
        <v>4942</v>
      </c>
      <c r="C15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2.4444444444444446</v>
      </c>
      <c r="D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2943</v>
      </c>
      <c r="H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77.5</v>
      </c>
      <c r="I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108136</v>
      </c>
      <c r="N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108136</v>
      </c>
      <c r="O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1471630</v>
      </c>
      <c r="P15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470" t="str">
        <f ca="1">IF(Tabulka[[#This Row],[15_vzpl]]=0,"",Tabulka[[#This Row],[14_vzsk]]/Tabulka[[#This Row],[15_vzpl]])</f>
        <v/>
      </c>
      <c r="S15" s="469" t="str">
        <f ca="1">IF(Tabulka[[#This Row],[15_vzpl]]-Tabulka[[#This Row],[14_vzsk]]=0,"",Tabulka[[#This Row],[15_vzpl]]-Tabulka[[#This Row],[14_vzsk]])</f>
        <v/>
      </c>
    </row>
    <row r="16" spans="1:19" x14ac:dyDescent="0.25">
      <c r="A16" s="468">
        <v>642</v>
      </c>
      <c r="B16" s="467" t="s">
        <v>4943</v>
      </c>
      <c r="C16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9.3333333333333339</v>
      </c>
      <c r="D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11537.5</v>
      </c>
      <c r="H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</v>
      </c>
      <c r="I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2281.5</v>
      </c>
      <c r="K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115829</v>
      </c>
      <c r="N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115829</v>
      </c>
      <c r="O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3122874</v>
      </c>
      <c r="P16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0" t="str">
        <f ca="1">IF(Tabulka[[#This Row],[15_vzpl]]=0,"",Tabulka[[#This Row],[14_vzsk]]/Tabulka[[#This Row],[15_vzpl]])</f>
        <v/>
      </c>
      <c r="S16" s="469" t="str">
        <f ca="1">IF(Tabulka[[#This Row],[15_vzpl]]-Tabulka[[#This Row],[14_vzsk]]=0,"",Tabulka[[#This Row],[15_vzpl]]-Tabulka[[#This Row],[14_vzsk]])</f>
        <v/>
      </c>
    </row>
    <row r="17" spans="1:19" x14ac:dyDescent="0.25">
      <c r="A17" s="468" t="s">
        <v>4926</v>
      </c>
      <c r="B17" s="467"/>
      <c r="C17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</v>
      </c>
      <c r="D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5368</v>
      </c>
      <c r="H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49388</v>
      </c>
      <c r="N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49388</v>
      </c>
      <c r="O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1235159</v>
      </c>
      <c r="P17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0" t="str">
        <f ca="1">IF(Tabulka[[#This Row],[15_vzpl]]=0,"",Tabulka[[#This Row],[14_vzsk]]/Tabulka[[#This Row],[15_vzpl]])</f>
        <v/>
      </c>
      <c r="S17" s="469" t="str">
        <f ca="1">IF(Tabulka[[#This Row],[15_vzpl]]-Tabulka[[#This Row],[14_vzsk]]=0,"",Tabulka[[#This Row],[15_vzpl]]-Tabulka[[#This Row],[14_vzsk]])</f>
        <v/>
      </c>
    </row>
    <row r="18" spans="1:19" x14ac:dyDescent="0.25">
      <c r="A18" s="468">
        <v>30</v>
      </c>
      <c r="B18" s="467" t="s">
        <v>4944</v>
      </c>
      <c r="C18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</v>
      </c>
      <c r="D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5368</v>
      </c>
      <c r="H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49388</v>
      </c>
      <c r="N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49388</v>
      </c>
      <c r="O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1235159</v>
      </c>
      <c r="P1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0" t="str">
        <f ca="1">IF(Tabulka[[#This Row],[15_vzpl]]=0,"",Tabulka[[#This Row],[14_vzsk]]/Tabulka[[#This Row],[15_vzpl]])</f>
        <v/>
      </c>
      <c r="S18" s="469" t="str">
        <f ca="1">IF(Tabulka[[#This Row],[15_vzpl]]-Tabulka[[#This Row],[14_vzsk]]=0,"",Tabulka[[#This Row],[15_vzpl]]-Tabulka[[#This Row],[14_vzsk]])</f>
        <v/>
      </c>
    </row>
    <row r="19" spans="1:19" x14ac:dyDescent="0.25">
      <c r="A19" t="s">
        <v>295</v>
      </c>
    </row>
    <row r="20" spans="1:19" x14ac:dyDescent="0.25">
      <c r="A20" s="222" t="s">
        <v>201</v>
      </c>
    </row>
    <row r="21" spans="1:19" x14ac:dyDescent="0.25">
      <c r="A21" s="223" t="s">
        <v>265</v>
      </c>
    </row>
    <row r="22" spans="1:19" x14ac:dyDescent="0.25">
      <c r="A22" s="460" t="s">
        <v>264</v>
      </c>
    </row>
    <row r="23" spans="1:19" x14ac:dyDescent="0.25">
      <c r="A23" s="373" t="s">
        <v>233</v>
      </c>
    </row>
    <row r="24" spans="1:19" x14ac:dyDescent="0.25">
      <c r="A24" s="375" t="s">
        <v>238</v>
      </c>
    </row>
  </sheetData>
  <mergeCells count="23"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</mergeCells>
  <conditionalFormatting sqref="S6:S18">
    <cfRule type="cellIs" dxfId="25" priority="3" operator="lessThan">
      <formula>0</formula>
    </cfRule>
  </conditionalFormatting>
  <conditionalFormatting sqref="R6:R18">
    <cfRule type="cellIs" dxfId="24" priority="4" operator="greaterThan">
      <formula>1</formula>
    </cfRule>
  </conditionalFormatting>
  <conditionalFormatting sqref="A8:S18">
    <cfRule type="expression" dxfId="23" priority="2">
      <formula>$B8=""</formula>
    </cfRule>
  </conditionalFormatting>
  <conditionalFormatting sqref="P8:S18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31CCE3CA-FA1B-4EDC-9261-7B3777CDF68F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6" t="s">
        <v>150</v>
      </c>
      <c r="B1" s="516"/>
      <c r="C1" s="517"/>
      <c r="D1" s="517"/>
      <c r="E1" s="517"/>
    </row>
    <row r="2" spans="1:5" ht="14.45" customHeight="1" thickBot="1" x14ac:dyDescent="0.25">
      <c r="A2" s="370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0</v>
      </c>
      <c r="D4" s="280">
        <f ca="1">IF(ISERROR(VLOOKUP("Náklady celkem",INDIRECT("HI!$A:$G"),5,0)),0,VLOOKUP("Náklady celkem",INDIRECT("HI!$A:$G"),5,0))</f>
        <v>78384.133750000008</v>
      </c>
      <c r="E4" s="281">
        <f ca="1">IF(C4=0,0,D4/C4)</f>
        <v>0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0</v>
      </c>
      <c r="D7" s="288">
        <f>IF(ISERROR(HI!E5),"",HI!E5)</f>
        <v>3907.0021200000024</v>
      </c>
      <c r="E7" s="285">
        <f t="shared" ref="E7:E15" si="0">IF(C7=0,0,D7/C7)</f>
        <v>0</v>
      </c>
    </row>
    <row r="8" spans="1:5" ht="14.45" customHeight="1" x14ac:dyDescent="0.25">
      <c r="A8" s="400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0.78951199312557485</v>
      </c>
      <c r="E8" s="285">
        <f t="shared" si="0"/>
        <v>0.8772355479173054</v>
      </c>
    </row>
    <row r="9" spans="1:5" ht="14.45" customHeight="1" x14ac:dyDescent="0.25">
      <c r="A9" s="400" t="str">
        <f>HYPERLINK("#'LŽ Statim'!A1","Podíl statimových žádanek (max. 30%)")</f>
        <v>Podíl statimových žádanek (max. 30%)</v>
      </c>
      <c r="B9" s="398" t="s">
        <v>251</v>
      </c>
      <c r="C9" s="399">
        <v>0.3</v>
      </c>
      <c r="D9" s="399">
        <f>IF('LŽ Statim'!G3="",0,'LŽ Statim'!G3)</f>
        <v>0.17683369644153957</v>
      </c>
      <c r="E9" s="285">
        <f>IF(C9=0,0,D9/C9)</f>
        <v>0.58944565480513189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0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0.65172571853826344</v>
      </c>
      <c r="E11" s="285">
        <f t="shared" si="0"/>
        <v>1.0862095308971058</v>
      </c>
    </row>
    <row r="12" spans="1:5" ht="14.45" customHeight="1" x14ac:dyDescent="0.25">
      <c r="A12" s="400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0.84980661078602138</v>
      </c>
      <c r="E12" s="285">
        <f t="shared" si="0"/>
        <v>1.0622582634825266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0</v>
      </c>
      <c r="D15" s="288">
        <f>IF(ISERROR(HI!E6),"",HI!E6)</f>
        <v>18894.297680000003</v>
      </c>
      <c r="E15" s="285">
        <f t="shared" si="0"/>
        <v>0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0</v>
      </c>
      <c r="D16" s="284">
        <f ca="1">IF(ISERROR(VLOOKUP("Osobní náklady (Kč) *",INDIRECT("HI!$A:$G"),5,0)),0,VLOOKUP("Osobní náklady (Kč) *",INDIRECT("HI!$A:$G"),5,0))</f>
        <v>43445.798920000001</v>
      </c>
      <c r="E16" s="285">
        <f ca="1">IF(C16=0,0,D16/C16)</f>
        <v>0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0</v>
      </c>
      <c r="D18" s="303">
        <f ca="1">IF(ISERROR(VLOOKUP("Výnosy celkem",INDIRECT("HI!$A:$G"),5,0)),0,VLOOKUP("Výnosy celkem",INDIRECT("HI!$A:$G"),5,0))</f>
        <v>46122.598219999985</v>
      </c>
      <c r="E18" s="304">
        <f t="shared" ref="E18:E31" ca="1" si="1">IF(C18=0,0,D18/C18)</f>
        <v>0</v>
      </c>
    </row>
    <row r="19" spans="1:5" ht="14.45" customHeight="1" x14ac:dyDescent="0.25">
      <c r="A19" s="510" t="str">
        <f>HYPERLINK("#HI!A1","Ambulance (body za výkony)")</f>
        <v>Ambulance (body za výkony)</v>
      </c>
      <c r="B19" s="283"/>
      <c r="C19" s="284">
        <f ca="1">IF(ISERROR(VLOOKUP("Ambulance *",INDIRECT("HI!$A:$G"),6,0)),0,VLOOKUP("Ambulance *",INDIRECT("HI!$A:$G"),6,0))</f>
        <v>0</v>
      </c>
      <c r="D19" s="284">
        <f ca="1">IF(ISERROR(VLOOKUP("Ambulance *",INDIRECT("HI!$A:$G"),5,0)),0,VLOOKUP("Ambulance *",INDIRECT("HI!$A:$G"),5,0))</f>
        <v>10134.238219999996</v>
      </c>
      <c r="E19" s="285">
        <f t="shared" ca="1" si="1"/>
        <v>0</v>
      </c>
    </row>
    <row r="20" spans="1:5" ht="14.45" customHeight="1" x14ac:dyDescent="0.25">
      <c r="A20" s="428" t="str">
        <f>HYPERLINK("#'ZV Vykáz.-A'!A1","Zdravotní výkony vykázané u ambulantních pacientů (min. 100 % 2016)")</f>
        <v>Zdravotní výkony vykázané u ambulantních pacientů (min. 100 % 2016)</v>
      </c>
      <c r="B20" s="429" t="s">
        <v>152</v>
      </c>
      <c r="C20" s="289">
        <v>1</v>
      </c>
      <c r="D20" s="289">
        <f>IF(ISERROR(VLOOKUP("Celkem:",'ZV Vykáz.-A'!$A:$AB,10,0)),"",VLOOKUP("Celkem:",'ZV Vykáz.-A'!$A:$AB,10,0))</f>
        <v>1.1205479443966475</v>
      </c>
      <c r="E20" s="285">
        <f t="shared" si="1"/>
        <v>1.1205479443966475</v>
      </c>
    </row>
    <row r="21" spans="1:5" ht="14.45" customHeight="1" x14ac:dyDescent="0.25">
      <c r="A21" s="426" t="str">
        <f>HYPERLINK("#'ZV Vykáz.-A'!A1","Specializovaná ambulantní péče")</f>
        <v>Specializovaná ambulantní péče</v>
      </c>
      <c r="B21" s="429" t="s">
        <v>152</v>
      </c>
      <c r="C21" s="289">
        <v>1</v>
      </c>
      <c r="D21" s="399">
        <f>IF(ISERROR(VLOOKUP("Specializovaná ambulantní péče",'ZV Vykáz.-A'!$A:$AB,10,0)),"",VLOOKUP("Specializovaná ambulantní péče",'ZV Vykáz.-A'!$A:$AB,10,0))</f>
        <v>0</v>
      </c>
      <c r="E21" s="285">
        <f t="shared" si="1"/>
        <v>0</v>
      </c>
    </row>
    <row r="22" spans="1:5" ht="14.45" customHeight="1" x14ac:dyDescent="0.25">
      <c r="A22" s="426" t="str">
        <f>HYPERLINK("#'ZV Vykáz.-A'!A1","Ambulantní péče ve vyjmenovaných odbornostech (§9)")</f>
        <v>Ambulantní péče ve vyjmenovaných odbornostech (§9)</v>
      </c>
      <c r="B22" s="429" t="s">
        <v>152</v>
      </c>
      <c r="C22" s="289">
        <v>1</v>
      </c>
      <c r="D22" s="399">
        <f>IF(ISERROR(VLOOKUP("Ambulantní péče ve vyjmenovaných odbornostech (§9) *",'ZV Vykáz.-A'!$A:$AB,10,0)),"",VLOOKUP("Ambulantní péče ve vyjmenovaných odbornostech (§9) *",'ZV Vykáz.-A'!$A:$AB,10,0))</f>
        <v>0</v>
      </c>
      <c r="E22" s="285">
        <f>IF(OR(C22=0,D22=""),0,IF(C22="","",D22/C22))</f>
        <v>0</v>
      </c>
    </row>
    <row r="23" spans="1:5" ht="14.45" customHeight="1" x14ac:dyDescent="0.2">
      <c r="A23" s="305" t="str">
        <f>HYPERLINK("#'ZV Vykáz.-H'!A1","Zdravotní výkony vykázané u hospitalizovaných pacientů (max. 85 %)")</f>
        <v>Zdravotní výkony vykázané u hospitalizovaných pacientů (max. 85 %)</v>
      </c>
      <c r="B23" s="429" t="s">
        <v>154</v>
      </c>
      <c r="C23" s="289">
        <v>0.85</v>
      </c>
      <c r="D23" s="289">
        <f>IF(ISERROR(VLOOKUP("Celkem:",'ZV Vykáz.-H'!$A:$S,7,0)),"",VLOOKUP("Celkem:",'ZV Vykáz.-H'!$A:$S,7,0))</f>
        <v>1.9052012685581265</v>
      </c>
      <c r="E23" s="285">
        <f t="shared" si="1"/>
        <v>2.2414132571272076</v>
      </c>
    </row>
    <row r="24" spans="1:5" ht="14.45" customHeight="1" x14ac:dyDescent="0.2">
      <c r="A24" s="306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0</v>
      </c>
      <c r="D24" s="284">
        <f ca="1">IF(ISERROR(VLOOKUP("Hospitalizace *",INDIRECT("HI!$A:$G"),5,0)),0,VLOOKUP("Hospitalizace *",INDIRECT("HI!$A:$G"),5,0))</f>
        <v>35988.359999999993</v>
      </c>
      <c r="E24" s="285">
        <f ca="1">IF(C24=0,0,D24/C24)</f>
        <v>0</v>
      </c>
    </row>
    <row r="25" spans="1:5" ht="14.45" customHeight="1" x14ac:dyDescent="0.25">
      <c r="A25" s="428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0.78399761587638095</v>
      </c>
      <c r="E25" s="285">
        <f t="shared" si="1"/>
        <v>0.78399761587638095</v>
      </c>
    </row>
    <row r="26" spans="1:5" ht="14.45" customHeight="1" x14ac:dyDescent="0.25">
      <c r="A26" s="427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0.78399761587638095</v>
      </c>
      <c r="E26" s="285">
        <f t="shared" si="1"/>
        <v>0.78399761587638095</v>
      </c>
    </row>
    <row r="27" spans="1:5" ht="14.45" customHeight="1" x14ac:dyDescent="0.25">
      <c r="A27" s="427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5" customHeight="1" x14ac:dyDescent="0.25">
      <c r="A28" s="426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5" customHeight="1" x14ac:dyDescent="0.2">
      <c r="A29" s="305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1.0063752276867031</v>
      </c>
      <c r="E29" s="285">
        <f t="shared" si="1"/>
        <v>1.0593423449333716</v>
      </c>
    </row>
    <row r="30" spans="1:5" ht="14.45" customHeight="1" x14ac:dyDescent="0.2">
      <c r="A30" s="305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7">
        <f>IF(ISERROR(INDEX(ALOS!$E:$E,COUNT(ALOS!$E:$E)+32)),0,INDEX(ALOS!$E:$E,COUNT(ALOS!$E:$E)+32))</f>
        <v>0.94501166861143526</v>
      </c>
      <c r="E30" s="285">
        <f t="shared" si="1"/>
        <v>0.94501166861143526</v>
      </c>
    </row>
    <row r="31" spans="1:5" ht="25.5" x14ac:dyDescent="0.2">
      <c r="A31" s="308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0.51799523175276185</v>
      </c>
      <c r="D31" s="289">
        <f>IF(ISERROR(VLOOKUP("Celkem:",'ZV Vyžád.'!$A:$M,7,0)),"",VLOOKUP("Celkem:",'ZV Vyžád.'!$A:$M,7,0))</f>
        <v>1.1830213960548916</v>
      </c>
      <c r="E31" s="285">
        <f t="shared" si="1"/>
        <v>2.2838461119648792</v>
      </c>
    </row>
    <row r="32" spans="1:5" ht="14.45" customHeight="1" thickBot="1" x14ac:dyDescent="0.25">
      <c r="A32" s="309" t="s">
        <v>196</v>
      </c>
      <c r="B32" s="294"/>
      <c r="C32" s="295"/>
      <c r="D32" s="295"/>
      <c r="E32" s="296"/>
    </row>
    <row r="33" spans="1:5" ht="14.45" customHeight="1" thickBot="1" x14ac:dyDescent="0.25">
      <c r="A33" s="310"/>
      <c r="B33" s="311"/>
      <c r="C33" s="312"/>
      <c r="D33" s="312"/>
      <c r="E33" s="313"/>
    </row>
    <row r="34" spans="1:5" ht="14.45" customHeight="1" thickBot="1" x14ac:dyDescent="0.25">
      <c r="A34" s="314" t="s">
        <v>197</v>
      </c>
      <c r="B34" s="315"/>
      <c r="C34" s="316"/>
      <c r="D34" s="316"/>
      <c r="E34" s="317"/>
    </row>
  </sheetData>
  <mergeCells count="1">
    <mergeCell ref="A1:E1"/>
  </mergeCells>
  <conditionalFormatting sqref="E5">
    <cfRule type="cellIs" dxfId="95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4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93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92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91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90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9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8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7" priority="5" operator="lessThan">
      <formula>1</formula>
    </cfRule>
  </conditionalFormatting>
  <conditionalFormatting sqref="E30:E31 E4 E7 E15 E22:E23">
    <cfRule type="cellIs" dxfId="86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B116D3F5-E95B-4C37-A23C-6CE885913E9C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109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4936</v>
      </c>
    </row>
    <row r="2" spans="1:19" x14ac:dyDescent="0.25">
      <c r="A2" s="370" t="s">
        <v>328</v>
      </c>
    </row>
    <row r="3" spans="1:19" x14ac:dyDescent="0.25">
      <c r="A3" s="506" t="s">
        <v>210</v>
      </c>
      <c r="B3" s="505">
        <v>2021</v>
      </c>
      <c r="C3" t="s">
        <v>294</v>
      </c>
      <c r="D3" t="s">
        <v>285</v>
      </c>
      <c r="E3" t="s">
        <v>283</v>
      </c>
      <c r="F3" t="s">
        <v>282</v>
      </c>
      <c r="G3" t="s">
        <v>281</v>
      </c>
      <c r="H3" t="s">
        <v>280</v>
      </c>
      <c r="I3" t="s">
        <v>279</v>
      </c>
      <c r="J3" t="s">
        <v>278</v>
      </c>
      <c r="K3" t="s">
        <v>277</v>
      </c>
      <c r="L3" t="s">
        <v>276</v>
      </c>
      <c r="M3" t="s">
        <v>275</v>
      </c>
      <c r="N3" t="s">
        <v>274</v>
      </c>
      <c r="O3" t="s">
        <v>273</v>
      </c>
      <c r="P3" t="s">
        <v>272</v>
      </c>
      <c r="Q3" t="s">
        <v>271</v>
      </c>
      <c r="R3" t="s">
        <v>270</v>
      </c>
      <c r="S3" t="s">
        <v>269</v>
      </c>
    </row>
    <row r="4" spans="1:19" x14ac:dyDescent="0.25">
      <c r="A4" s="504" t="s">
        <v>211</v>
      </c>
      <c r="B4" s="503">
        <v>1</v>
      </c>
      <c r="C4" s="498">
        <v>1</v>
      </c>
      <c r="D4" s="498" t="s">
        <v>266</v>
      </c>
      <c r="E4" s="497">
        <v>17.25</v>
      </c>
      <c r="F4" s="497"/>
      <c r="G4" s="497"/>
      <c r="H4" s="497"/>
      <c r="I4" s="497">
        <v>2541</v>
      </c>
      <c r="J4" s="497">
        <v>419</v>
      </c>
      <c r="K4" s="497">
        <v>344</v>
      </c>
      <c r="L4" s="497">
        <v>12</v>
      </c>
      <c r="M4" s="497"/>
      <c r="N4" s="497"/>
      <c r="O4" s="497">
        <v>2250</v>
      </c>
      <c r="P4" s="497">
        <v>2250</v>
      </c>
      <c r="Q4" s="497">
        <v>1799707</v>
      </c>
      <c r="R4" s="497"/>
      <c r="S4" s="497">
        <v>4492.0576735092864</v>
      </c>
    </row>
    <row r="5" spans="1:19" x14ac:dyDescent="0.25">
      <c r="A5" s="502" t="s">
        <v>212</v>
      </c>
      <c r="B5" s="501">
        <v>2</v>
      </c>
      <c r="C5">
        <v>1</v>
      </c>
      <c r="D5">
        <v>99</v>
      </c>
      <c r="E5">
        <v>1.6</v>
      </c>
      <c r="I5">
        <v>134.4</v>
      </c>
      <c r="K5">
        <v>33</v>
      </c>
      <c r="Q5">
        <v>19748</v>
      </c>
      <c r="S5">
        <v>4492.0576735092864</v>
      </c>
    </row>
    <row r="6" spans="1:19" x14ac:dyDescent="0.25">
      <c r="A6" s="504" t="s">
        <v>213</v>
      </c>
      <c r="B6" s="503">
        <v>3</v>
      </c>
      <c r="C6">
        <v>1</v>
      </c>
      <c r="D6">
        <v>100</v>
      </c>
      <c r="E6">
        <v>0.9</v>
      </c>
      <c r="I6">
        <v>136</v>
      </c>
      <c r="J6">
        <v>37</v>
      </c>
      <c r="K6">
        <v>16</v>
      </c>
      <c r="Q6">
        <v>78210</v>
      </c>
    </row>
    <row r="7" spans="1:19" x14ac:dyDescent="0.25">
      <c r="A7" s="502" t="s">
        <v>214</v>
      </c>
      <c r="B7" s="501">
        <v>4</v>
      </c>
      <c r="C7">
        <v>1</v>
      </c>
      <c r="D7">
        <v>101</v>
      </c>
      <c r="E7">
        <v>14.75</v>
      </c>
      <c r="I7">
        <v>2270.6</v>
      </c>
      <c r="J7">
        <v>382</v>
      </c>
      <c r="K7">
        <v>295</v>
      </c>
      <c r="L7">
        <v>12</v>
      </c>
      <c r="O7">
        <v>2250</v>
      </c>
      <c r="P7">
        <v>2250</v>
      </c>
      <c r="Q7">
        <v>1701749</v>
      </c>
    </row>
    <row r="8" spans="1:19" x14ac:dyDescent="0.25">
      <c r="A8" s="504" t="s">
        <v>215</v>
      </c>
      <c r="B8" s="503">
        <v>5</v>
      </c>
      <c r="C8">
        <v>1</v>
      </c>
      <c r="D8" t="s">
        <v>4925</v>
      </c>
      <c r="E8">
        <v>41.35</v>
      </c>
      <c r="I8">
        <v>6065.25</v>
      </c>
      <c r="J8">
        <v>53.75</v>
      </c>
      <c r="K8">
        <v>35.25</v>
      </c>
      <c r="O8">
        <v>9028</v>
      </c>
      <c r="P8">
        <v>9028</v>
      </c>
      <c r="Q8">
        <v>1551511</v>
      </c>
      <c r="S8">
        <v>2500</v>
      </c>
    </row>
    <row r="9" spans="1:19" x14ac:dyDescent="0.25">
      <c r="A9" s="502" t="s">
        <v>216</v>
      </c>
      <c r="B9" s="501">
        <v>6</v>
      </c>
      <c r="C9">
        <v>1</v>
      </c>
      <c r="D9">
        <v>303</v>
      </c>
      <c r="E9">
        <v>18.600000000000001</v>
      </c>
      <c r="I9">
        <v>2886</v>
      </c>
      <c r="J9">
        <v>38.5</v>
      </c>
      <c r="K9">
        <v>35.25</v>
      </c>
      <c r="Q9">
        <v>733420</v>
      </c>
      <c r="S9">
        <v>2500</v>
      </c>
    </row>
    <row r="10" spans="1:19" x14ac:dyDescent="0.25">
      <c r="A10" s="504" t="s">
        <v>217</v>
      </c>
      <c r="B10" s="503">
        <v>7</v>
      </c>
      <c r="C10">
        <v>1</v>
      </c>
      <c r="D10">
        <v>304</v>
      </c>
      <c r="E10">
        <v>10.75</v>
      </c>
      <c r="I10">
        <v>1540</v>
      </c>
      <c r="J10">
        <v>14.25</v>
      </c>
      <c r="Q10">
        <v>490965</v>
      </c>
    </row>
    <row r="11" spans="1:19" x14ac:dyDescent="0.25">
      <c r="A11" s="502" t="s">
        <v>218</v>
      </c>
      <c r="B11" s="501">
        <v>8</v>
      </c>
      <c r="C11">
        <v>1</v>
      </c>
      <c r="D11">
        <v>305</v>
      </c>
      <c r="E11">
        <v>2</v>
      </c>
      <c r="I11">
        <v>140</v>
      </c>
      <c r="Q11">
        <v>62112</v>
      </c>
    </row>
    <row r="12" spans="1:19" x14ac:dyDescent="0.25">
      <c r="A12" s="504" t="s">
        <v>219</v>
      </c>
      <c r="B12" s="503">
        <v>9</v>
      </c>
      <c r="C12">
        <v>1</v>
      </c>
      <c r="D12">
        <v>642</v>
      </c>
      <c r="E12">
        <v>10</v>
      </c>
      <c r="I12">
        <v>1499.25</v>
      </c>
      <c r="J12">
        <v>1</v>
      </c>
      <c r="O12">
        <v>9028</v>
      </c>
      <c r="P12">
        <v>9028</v>
      </c>
      <c r="Q12">
        <v>265014</v>
      </c>
    </row>
    <row r="13" spans="1:19" x14ac:dyDescent="0.25">
      <c r="A13" s="502" t="s">
        <v>220</v>
      </c>
      <c r="B13" s="501">
        <v>10</v>
      </c>
      <c r="C13">
        <v>1</v>
      </c>
      <c r="D13" t="s">
        <v>4926</v>
      </c>
      <c r="E13">
        <v>4</v>
      </c>
      <c r="I13">
        <v>608</v>
      </c>
      <c r="Q13">
        <v>115953</v>
      </c>
    </row>
    <row r="14" spans="1:19" x14ac:dyDescent="0.25">
      <c r="A14" s="504" t="s">
        <v>221</v>
      </c>
      <c r="B14" s="503">
        <v>11</v>
      </c>
      <c r="C14">
        <v>1</v>
      </c>
      <c r="D14">
        <v>30</v>
      </c>
      <c r="E14">
        <v>4</v>
      </c>
      <c r="I14">
        <v>608</v>
      </c>
      <c r="Q14">
        <v>115953</v>
      </c>
    </row>
    <row r="15" spans="1:19" x14ac:dyDescent="0.25">
      <c r="A15" s="502" t="s">
        <v>222</v>
      </c>
      <c r="B15" s="501">
        <v>12</v>
      </c>
      <c r="C15" t="s">
        <v>4927</v>
      </c>
      <c r="E15">
        <v>62.6</v>
      </c>
      <c r="I15">
        <v>9214.25</v>
      </c>
      <c r="J15">
        <v>472.75</v>
      </c>
      <c r="K15">
        <v>379.25</v>
      </c>
      <c r="L15">
        <v>12</v>
      </c>
      <c r="O15">
        <v>11278</v>
      </c>
      <c r="P15">
        <v>11278</v>
      </c>
      <c r="Q15">
        <v>3467171</v>
      </c>
      <c r="S15">
        <v>6992.0576735092864</v>
      </c>
    </row>
    <row r="16" spans="1:19" x14ac:dyDescent="0.25">
      <c r="A16" s="500" t="s">
        <v>210</v>
      </c>
      <c r="B16" s="499">
        <v>2021</v>
      </c>
      <c r="C16">
        <v>2</v>
      </c>
      <c r="D16" t="s">
        <v>266</v>
      </c>
      <c r="E16">
        <v>17.25</v>
      </c>
      <c r="I16">
        <v>2321</v>
      </c>
      <c r="J16">
        <v>428</v>
      </c>
      <c r="K16">
        <v>305</v>
      </c>
      <c r="L16">
        <v>16</v>
      </c>
      <c r="O16">
        <v>24750</v>
      </c>
      <c r="P16">
        <v>24750</v>
      </c>
      <c r="Q16">
        <v>1865755</v>
      </c>
      <c r="S16">
        <v>4492.0576735092864</v>
      </c>
    </row>
    <row r="17" spans="3:19" x14ac:dyDescent="0.25">
      <c r="C17">
        <v>2</v>
      </c>
      <c r="D17">
        <v>99</v>
      </c>
      <c r="E17">
        <v>1.6</v>
      </c>
      <c r="I17">
        <v>128</v>
      </c>
      <c r="J17">
        <v>10</v>
      </c>
      <c r="K17">
        <v>32</v>
      </c>
      <c r="O17">
        <v>6000</v>
      </c>
      <c r="P17">
        <v>6000</v>
      </c>
      <c r="Q17">
        <v>52311</v>
      </c>
      <c r="S17">
        <v>4492.0576735092864</v>
      </c>
    </row>
    <row r="18" spans="3:19" x14ac:dyDescent="0.25">
      <c r="C18">
        <v>2</v>
      </c>
      <c r="D18">
        <v>100</v>
      </c>
      <c r="E18">
        <v>0.9</v>
      </c>
      <c r="I18">
        <v>144</v>
      </c>
      <c r="J18">
        <v>29</v>
      </c>
      <c r="K18">
        <v>16</v>
      </c>
      <c r="Q18">
        <v>79863</v>
      </c>
    </row>
    <row r="19" spans="3:19" x14ac:dyDescent="0.25">
      <c r="C19">
        <v>2</v>
      </c>
      <c r="D19">
        <v>101</v>
      </c>
      <c r="E19">
        <v>14.75</v>
      </c>
      <c r="I19">
        <v>2049</v>
      </c>
      <c r="J19">
        <v>389</v>
      </c>
      <c r="K19">
        <v>257</v>
      </c>
      <c r="L19">
        <v>16</v>
      </c>
      <c r="O19">
        <v>18750</v>
      </c>
      <c r="P19">
        <v>18750</v>
      </c>
      <c r="Q19">
        <v>1733581</v>
      </c>
    </row>
    <row r="20" spans="3:19" x14ac:dyDescent="0.25">
      <c r="C20">
        <v>2</v>
      </c>
      <c r="D20" t="s">
        <v>4925</v>
      </c>
      <c r="E20">
        <v>41.35</v>
      </c>
      <c r="I20">
        <v>5719.75</v>
      </c>
      <c r="J20">
        <v>20</v>
      </c>
      <c r="O20">
        <v>2750</v>
      </c>
      <c r="P20">
        <v>2750</v>
      </c>
      <c r="Q20">
        <v>1489410</v>
      </c>
      <c r="S20">
        <v>2500</v>
      </c>
    </row>
    <row r="21" spans="3:19" x14ac:dyDescent="0.25">
      <c r="C21">
        <v>2</v>
      </c>
      <c r="D21">
        <v>303</v>
      </c>
      <c r="E21">
        <v>18.600000000000001</v>
      </c>
      <c r="I21">
        <v>2506</v>
      </c>
      <c r="J21">
        <v>14</v>
      </c>
      <c r="Q21">
        <v>730143</v>
      </c>
      <c r="S21">
        <v>2500</v>
      </c>
    </row>
    <row r="22" spans="3:19" x14ac:dyDescent="0.25">
      <c r="C22">
        <v>2</v>
      </c>
      <c r="D22">
        <v>304</v>
      </c>
      <c r="E22">
        <v>10.75</v>
      </c>
      <c r="I22">
        <v>1563.5</v>
      </c>
      <c r="J22">
        <v>6</v>
      </c>
      <c r="Q22">
        <v>434701</v>
      </c>
    </row>
    <row r="23" spans="3:19" x14ac:dyDescent="0.25">
      <c r="C23">
        <v>2</v>
      </c>
      <c r="D23">
        <v>305</v>
      </c>
      <c r="E23">
        <v>2</v>
      </c>
      <c r="I23">
        <v>216</v>
      </c>
      <c r="O23">
        <v>750</v>
      </c>
      <c r="P23">
        <v>750</v>
      </c>
      <c r="Q23">
        <v>63756</v>
      </c>
    </row>
    <row r="24" spans="3:19" x14ac:dyDescent="0.25">
      <c r="C24">
        <v>2</v>
      </c>
      <c r="D24">
        <v>642</v>
      </c>
      <c r="E24">
        <v>10</v>
      </c>
      <c r="I24">
        <v>1434.25</v>
      </c>
      <c r="O24">
        <v>2000</v>
      </c>
      <c r="P24">
        <v>2000</v>
      </c>
      <c r="Q24">
        <v>260810</v>
      </c>
    </row>
    <row r="25" spans="3:19" x14ac:dyDescent="0.25">
      <c r="C25">
        <v>2</v>
      </c>
      <c r="D25" t="s">
        <v>4926</v>
      </c>
      <c r="E25">
        <v>4</v>
      </c>
      <c r="I25">
        <v>560</v>
      </c>
      <c r="Q25">
        <v>121545</v>
      </c>
    </row>
    <row r="26" spans="3:19" x14ac:dyDescent="0.25">
      <c r="C26">
        <v>2</v>
      </c>
      <c r="D26">
        <v>30</v>
      </c>
      <c r="E26">
        <v>4</v>
      </c>
      <c r="I26">
        <v>560</v>
      </c>
      <c r="Q26">
        <v>121545</v>
      </c>
    </row>
    <row r="27" spans="3:19" x14ac:dyDescent="0.25">
      <c r="C27" t="s">
        <v>4928</v>
      </c>
      <c r="E27">
        <v>62.6</v>
      </c>
      <c r="I27">
        <v>8600.75</v>
      </c>
      <c r="J27">
        <v>448</v>
      </c>
      <c r="K27">
        <v>305</v>
      </c>
      <c r="L27">
        <v>16</v>
      </c>
      <c r="O27">
        <v>27500</v>
      </c>
      <c r="P27">
        <v>27500</v>
      </c>
      <c r="Q27">
        <v>3476710</v>
      </c>
      <c r="S27">
        <v>6992.0576735092864</v>
      </c>
    </row>
    <row r="28" spans="3:19" x14ac:dyDescent="0.25">
      <c r="C28">
        <v>3</v>
      </c>
      <c r="D28" t="s">
        <v>266</v>
      </c>
      <c r="E28">
        <v>16.649999999999999</v>
      </c>
      <c r="I28">
        <v>2777.2</v>
      </c>
      <c r="J28">
        <v>443.9</v>
      </c>
      <c r="K28">
        <v>338</v>
      </c>
      <c r="L28">
        <v>23</v>
      </c>
      <c r="O28">
        <v>14000</v>
      </c>
      <c r="P28">
        <v>14000</v>
      </c>
      <c r="Q28">
        <v>1854744</v>
      </c>
      <c r="S28">
        <v>4492.0576735092864</v>
      </c>
    </row>
    <row r="29" spans="3:19" x14ac:dyDescent="0.25">
      <c r="C29">
        <v>3</v>
      </c>
      <c r="D29">
        <v>99</v>
      </c>
      <c r="E29">
        <v>1</v>
      </c>
      <c r="I29">
        <v>160</v>
      </c>
      <c r="J29">
        <v>16.899999999999999</v>
      </c>
      <c r="K29">
        <v>60</v>
      </c>
      <c r="Q29">
        <v>37134</v>
      </c>
      <c r="S29">
        <v>4492.0576735092864</v>
      </c>
    </row>
    <row r="30" spans="3:19" x14ac:dyDescent="0.25">
      <c r="C30">
        <v>3</v>
      </c>
      <c r="D30">
        <v>100</v>
      </c>
      <c r="E30">
        <v>0.9</v>
      </c>
      <c r="I30">
        <v>168</v>
      </c>
      <c r="J30">
        <v>38</v>
      </c>
      <c r="K30">
        <v>16</v>
      </c>
      <c r="Q30">
        <v>161254</v>
      </c>
    </row>
    <row r="31" spans="3:19" x14ac:dyDescent="0.25">
      <c r="C31">
        <v>3</v>
      </c>
      <c r="D31">
        <v>101</v>
      </c>
      <c r="E31">
        <v>14.75</v>
      </c>
      <c r="I31">
        <v>2449.1999999999998</v>
      </c>
      <c r="J31">
        <v>389</v>
      </c>
      <c r="K31">
        <v>262</v>
      </c>
      <c r="L31">
        <v>23</v>
      </c>
      <c r="O31">
        <v>14000</v>
      </c>
      <c r="P31">
        <v>14000</v>
      </c>
      <c r="Q31">
        <v>1656356</v>
      </c>
    </row>
    <row r="32" spans="3:19" x14ac:dyDescent="0.25">
      <c r="C32">
        <v>3</v>
      </c>
      <c r="D32" t="s">
        <v>4925</v>
      </c>
      <c r="E32">
        <v>41.35</v>
      </c>
      <c r="I32">
        <v>6271.5</v>
      </c>
      <c r="J32">
        <v>225</v>
      </c>
      <c r="K32">
        <v>194.5</v>
      </c>
      <c r="L32">
        <v>185.5</v>
      </c>
      <c r="O32">
        <v>39932</v>
      </c>
      <c r="P32">
        <v>39932</v>
      </c>
      <c r="Q32">
        <v>1439218</v>
      </c>
      <c r="S32">
        <v>2500</v>
      </c>
    </row>
    <row r="33" spans="3:19" x14ac:dyDescent="0.25">
      <c r="C33">
        <v>3</v>
      </c>
      <c r="D33">
        <v>303</v>
      </c>
      <c r="E33">
        <v>18.600000000000001</v>
      </c>
      <c r="I33">
        <v>2910.5</v>
      </c>
      <c r="J33">
        <v>107.5</v>
      </c>
      <c r="K33">
        <v>190</v>
      </c>
      <c r="Q33">
        <v>630447</v>
      </c>
      <c r="S33">
        <v>2500</v>
      </c>
    </row>
    <row r="34" spans="3:19" x14ac:dyDescent="0.25">
      <c r="C34">
        <v>3</v>
      </c>
      <c r="D34">
        <v>304</v>
      </c>
      <c r="E34">
        <v>10.75</v>
      </c>
      <c r="I34">
        <v>1759</v>
      </c>
      <c r="J34">
        <v>60.5</v>
      </c>
      <c r="K34">
        <v>4.5</v>
      </c>
      <c r="Q34">
        <v>475666</v>
      </c>
    </row>
    <row r="35" spans="3:19" x14ac:dyDescent="0.25">
      <c r="C35">
        <v>3</v>
      </c>
      <c r="D35">
        <v>305</v>
      </c>
      <c r="E35">
        <v>2</v>
      </c>
      <c r="I35">
        <v>344</v>
      </c>
      <c r="J35">
        <v>57</v>
      </c>
      <c r="O35">
        <v>30000</v>
      </c>
      <c r="P35">
        <v>30000</v>
      </c>
      <c r="Q35">
        <v>127470</v>
      </c>
    </row>
    <row r="36" spans="3:19" x14ac:dyDescent="0.25">
      <c r="C36">
        <v>3</v>
      </c>
      <c r="D36">
        <v>642</v>
      </c>
      <c r="E36">
        <v>10</v>
      </c>
      <c r="I36">
        <v>1258</v>
      </c>
      <c r="L36">
        <v>185.5</v>
      </c>
      <c r="O36">
        <v>9932</v>
      </c>
      <c r="P36">
        <v>9932</v>
      </c>
      <c r="Q36">
        <v>205635</v>
      </c>
    </row>
    <row r="37" spans="3:19" x14ac:dyDescent="0.25">
      <c r="C37">
        <v>3</v>
      </c>
      <c r="D37" t="s">
        <v>4926</v>
      </c>
      <c r="E37">
        <v>4</v>
      </c>
      <c r="I37">
        <v>688</v>
      </c>
      <c r="Q37">
        <v>115860</v>
      </c>
    </row>
    <row r="38" spans="3:19" x14ac:dyDescent="0.25">
      <c r="C38">
        <v>3</v>
      </c>
      <c r="D38">
        <v>30</v>
      </c>
      <c r="E38">
        <v>4</v>
      </c>
      <c r="I38">
        <v>688</v>
      </c>
      <c r="Q38">
        <v>115860</v>
      </c>
    </row>
    <row r="39" spans="3:19" x14ac:dyDescent="0.25">
      <c r="C39" t="s">
        <v>4929</v>
      </c>
      <c r="E39">
        <v>62</v>
      </c>
      <c r="I39">
        <v>9736.7000000000007</v>
      </c>
      <c r="J39">
        <v>668.9</v>
      </c>
      <c r="K39">
        <v>532.5</v>
      </c>
      <c r="L39">
        <v>208.5</v>
      </c>
      <c r="O39">
        <v>53932</v>
      </c>
      <c r="P39">
        <v>53932</v>
      </c>
      <c r="Q39">
        <v>3409822</v>
      </c>
      <c r="S39">
        <v>6992.0576735092864</v>
      </c>
    </row>
    <row r="40" spans="3:19" x14ac:dyDescent="0.25">
      <c r="C40">
        <v>4</v>
      </c>
      <c r="D40" t="s">
        <v>266</v>
      </c>
      <c r="E40">
        <v>16.649999999999999</v>
      </c>
      <c r="I40">
        <v>2787.4</v>
      </c>
      <c r="J40">
        <v>381.2</v>
      </c>
      <c r="K40">
        <v>314.2</v>
      </c>
      <c r="L40">
        <v>19</v>
      </c>
      <c r="O40">
        <v>2250</v>
      </c>
      <c r="P40">
        <v>2250</v>
      </c>
      <c r="Q40">
        <v>3238501</v>
      </c>
      <c r="S40">
        <v>4492.0576735092864</v>
      </c>
    </row>
    <row r="41" spans="3:19" x14ac:dyDescent="0.25">
      <c r="C41">
        <v>4</v>
      </c>
      <c r="D41">
        <v>99</v>
      </c>
      <c r="E41">
        <v>1</v>
      </c>
      <c r="I41">
        <v>172.8</v>
      </c>
      <c r="J41">
        <v>12.2</v>
      </c>
      <c r="K41">
        <v>51.2</v>
      </c>
      <c r="Q41">
        <v>176900</v>
      </c>
      <c r="S41">
        <v>4492.0576735092864</v>
      </c>
    </row>
    <row r="42" spans="3:19" x14ac:dyDescent="0.25">
      <c r="C42">
        <v>4</v>
      </c>
      <c r="D42">
        <v>100</v>
      </c>
      <c r="E42">
        <v>0.9</v>
      </c>
      <c r="I42">
        <v>152</v>
      </c>
      <c r="J42">
        <v>35</v>
      </c>
      <c r="K42">
        <v>16</v>
      </c>
      <c r="Q42">
        <v>160712</v>
      </c>
    </row>
    <row r="43" spans="3:19" x14ac:dyDescent="0.25">
      <c r="C43">
        <v>4</v>
      </c>
      <c r="D43">
        <v>101</v>
      </c>
      <c r="E43">
        <v>14.75</v>
      </c>
      <c r="I43">
        <v>2462.6</v>
      </c>
      <c r="J43">
        <v>334</v>
      </c>
      <c r="K43">
        <v>247</v>
      </c>
      <c r="L43">
        <v>19</v>
      </c>
      <c r="O43">
        <v>2250</v>
      </c>
      <c r="P43">
        <v>2250</v>
      </c>
      <c r="Q43">
        <v>2900889</v>
      </c>
    </row>
    <row r="44" spans="3:19" x14ac:dyDescent="0.25">
      <c r="C44">
        <v>4</v>
      </c>
      <c r="D44" t="s">
        <v>4925</v>
      </c>
      <c r="E44">
        <v>40.35</v>
      </c>
      <c r="I44">
        <v>6373.75</v>
      </c>
      <c r="J44">
        <v>63.09</v>
      </c>
      <c r="K44">
        <v>0.5</v>
      </c>
      <c r="L44">
        <v>352</v>
      </c>
      <c r="O44">
        <v>15682</v>
      </c>
      <c r="P44">
        <v>15682</v>
      </c>
      <c r="Q44">
        <v>4868570</v>
      </c>
      <c r="S44">
        <v>2500</v>
      </c>
    </row>
    <row r="45" spans="3:19" x14ac:dyDescent="0.25">
      <c r="C45">
        <v>4</v>
      </c>
      <c r="D45">
        <v>303</v>
      </c>
      <c r="E45">
        <v>18.600000000000001</v>
      </c>
      <c r="I45">
        <v>3005.25</v>
      </c>
      <c r="J45">
        <v>51.5</v>
      </c>
      <c r="K45">
        <v>0.5</v>
      </c>
      <c r="O45">
        <v>5000</v>
      </c>
      <c r="P45">
        <v>5000</v>
      </c>
      <c r="Q45">
        <v>2372312</v>
      </c>
      <c r="S45">
        <v>2500</v>
      </c>
    </row>
    <row r="46" spans="3:19" x14ac:dyDescent="0.25">
      <c r="C46">
        <v>4</v>
      </c>
      <c r="D46">
        <v>304</v>
      </c>
      <c r="E46">
        <v>10.75</v>
      </c>
      <c r="I46">
        <v>1727</v>
      </c>
      <c r="J46">
        <v>11.59</v>
      </c>
      <c r="Q46">
        <v>1267917</v>
      </c>
    </row>
    <row r="47" spans="3:19" x14ac:dyDescent="0.25">
      <c r="C47">
        <v>4</v>
      </c>
      <c r="D47">
        <v>305</v>
      </c>
      <c r="E47">
        <v>2</v>
      </c>
      <c r="I47">
        <v>307</v>
      </c>
      <c r="O47">
        <v>750</v>
      </c>
      <c r="P47">
        <v>750</v>
      </c>
      <c r="Q47">
        <v>313926</v>
      </c>
    </row>
    <row r="48" spans="3:19" x14ac:dyDescent="0.25">
      <c r="C48">
        <v>4</v>
      </c>
      <c r="D48">
        <v>642</v>
      </c>
      <c r="E48">
        <v>9</v>
      </c>
      <c r="I48">
        <v>1334.5</v>
      </c>
      <c r="L48">
        <v>352</v>
      </c>
      <c r="O48">
        <v>9932</v>
      </c>
      <c r="P48">
        <v>9932</v>
      </c>
      <c r="Q48">
        <v>914415</v>
      </c>
    </row>
    <row r="49" spans="3:19" x14ac:dyDescent="0.25">
      <c r="C49">
        <v>4</v>
      </c>
      <c r="D49" t="s">
        <v>4926</v>
      </c>
      <c r="E49">
        <v>4</v>
      </c>
      <c r="I49">
        <v>624</v>
      </c>
      <c r="Q49">
        <v>224001</v>
      </c>
    </row>
    <row r="50" spans="3:19" x14ac:dyDescent="0.25">
      <c r="C50">
        <v>4</v>
      </c>
      <c r="D50">
        <v>30</v>
      </c>
      <c r="E50">
        <v>4</v>
      </c>
      <c r="I50">
        <v>624</v>
      </c>
      <c r="Q50">
        <v>224001</v>
      </c>
    </row>
    <row r="51" spans="3:19" x14ac:dyDescent="0.25">
      <c r="C51" t="s">
        <v>4930</v>
      </c>
      <c r="E51">
        <v>61</v>
      </c>
      <c r="I51">
        <v>9785.15</v>
      </c>
      <c r="J51">
        <v>444.28999999999996</v>
      </c>
      <c r="K51">
        <v>314.7</v>
      </c>
      <c r="L51">
        <v>371</v>
      </c>
      <c r="O51">
        <v>17932</v>
      </c>
      <c r="P51">
        <v>17932</v>
      </c>
      <c r="Q51">
        <v>8331072</v>
      </c>
      <c r="S51">
        <v>6992.0576735092864</v>
      </c>
    </row>
    <row r="52" spans="3:19" x14ac:dyDescent="0.25">
      <c r="C52">
        <v>5</v>
      </c>
      <c r="D52" t="s">
        <v>266</v>
      </c>
      <c r="E52">
        <v>16.649999999999999</v>
      </c>
      <c r="I52">
        <v>2667</v>
      </c>
      <c r="J52">
        <v>357</v>
      </c>
      <c r="K52">
        <v>291.3</v>
      </c>
      <c r="L52">
        <v>16</v>
      </c>
      <c r="O52">
        <v>18150</v>
      </c>
      <c r="P52">
        <v>18150</v>
      </c>
      <c r="Q52">
        <v>1853327</v>
      </c>
      <c r="S52">
        <v>4492.0576735092864</v>
      </c>
    </row>
    <row r="53" spans="3:19" x14ac:dyDescent="0.25">
      <c r="C53">
        <v>5</v>
      </c>
      <c r="D53">
        <v>99</v>
      </c>
      <c r="E53">
        <v>1</v>
      </c>
      <c r="I53">
        <v>174.4</v>
      </c>
      <c r="K53">
        <v>37.299999999999997</v>
      </c>
      <c r="O53">
        <v>8300</v>
      </c>
      <c r="P53">
        <v>8300</v>
      </c>
      <c r="Q53">
        <v>35593</v>
      </c>
      <c r="S53">
        <v>4492.0576735092864</v>
      </c>
    </row>
    <row r="54" spans="3:19" x14ac:dyDescent="0.25">
      <c r="C54">
        <v>5</v>
      </c>
      <c r="D54">
        <v>100</v>
      </c>
      <c r="E54">
        <v>0.9</v>
      </c>
      <c r="I54">
        <v>140</v>
      </c>
      <c r="J54">
        <v>46</v>
      </c>
      <c r="K54">
        <v>12</v>
      </c>
      <c r="Q54">
        <v>94314</v>
      </c>
    </row>
    <row r="55" spans="3:19" x14ac:dyDescent="0.25">
      <c r="C55">
        <v>5</v>
      </c>
      <c r="D55">
        <v>101</v>
      </c>
      <c r="E55">
        <v>14.75</v>
      </c>
      <c r="I55">
        <v>2352.6</v>
      </c>
      <c r="J55">
        <v>311</v>
      </c>
      <c r="K55">
        <v>242</v>
      </c>
      <c r="L55">
        <v>16</v>
      </c>
      <c r="O55">
        <v>9850</v>
      </c>
      <c r="P55">
        <v>9850</v>
      </c>
      <c r="Q55">
        <v>1723420</v>
      </c>
    </row>
    <row r="56" spans="3:19" x14ac:dyDescent="0.25">
      <c r="C56">
        <v>5</v>
      </c>
      <c r="D56" t="s">
        <v>4925</v>
      </c>
      <c r="E56">
        <v>40.35</v>
      </c>
      <c r="I56">
        <v>6193.5</v>
      </c>
      <c r="J56">
        <v>33.75</v>
      </c>
      <c r="K56">
        <v>7</v>
      </c>
      <c r="L56">
        <v>336</v>
      </c>
      <c r="O56">
        <v>10682</v>
      </c>
      <c r="P56">
        <v>10682</v>
      </c>
      <c r="Q56">
        <v>1698950</v>
      </c>
      <c r="S56">
        <v>2500</v>
      </c>
    </row>
    <row r="57" spans="3:19" x14ac:dyDescent="0.25">
      <c r="C57">
        <v>5</v>
      </c>
      <c r="D57">
        <v>303</v>
      </c>
      <c r="E57">
        <v>18.600000000000001</v>
      </c>
      <c r="I57">
        <v>2957.5</v>
      </c>
      <c r="J57">
        <v>16</v>
      </c>
      <c r="K57">
        <v>7</v>
      </c>
      <c r="O57">
        <v>4500</v>
      </c>
      <c r="P57">
        <v>4500</v>
      </c>
      <c r="Q57">
        <v>857461</v>
      </c>
      <c r="S57">
        <v>2500</v>
      </c>
    </row>
    <row r="58" spans="3:19" x14ac:dyDescent="0.25">
      <c r="C58">
        <v>5</v>
      </c>
      <c r="D58">
        <v>304</v>
      </c>
      <c r="E58">
        <v>10.75</v>
      </c>
      <c r="I58">
        <v>1653.25</v>
      </c>
      <c r="J58">
        <v>14</v>
      </c>
      <c r="Q58">
        <v>440467</v>
      </c>
    </row>
    <row r="59" spans="3:19" x14ac:dyDescent="0.25">
      <c r="C59">
        <v>5</v>
      </c>
      <c r="D59">
        <v>305</v>
      </c>
      <c r="E59">
        <v>2</v>
      </c>
      <c r="I59">
        <v>268</v>
      </c>
      <c r="O59">
        <v>750</v>
      </c>
      <c r="P59">
        <v>750</v>
      </c>
      <c r="Q59">
        <v>127931</v>
      </c>
    </row>
    <row r="60" spans="3:19" x14ac:dyDescent="0.25">
      <c r="C60">
        <v>5</v>
      </c>
      <c r="D60">
        <v>642</v>
      </c>
      <c r="E60">
        <v>9</v>
      </c>
      <c r="I60">
        <v>1314.75</v>
      </c>
      <c r="J60">
        <v>3.75</v>
      </c>
      <c r="L60">
        <v>336</v>
      </c>
      <c r="O60">
        <v>5432</v>
      </c>
      <c r="P60">
        <v>5432</v>
      </c>
      <c r="Q60">
        <v>273091</v>
      </c>
    </row>
    <row r="61" spans="3:19" x14ac:dyDescent="0.25">
      <c r="C61">
        <v>5</v>
      </c>
      <c r="D61" t="s">
        <v>4926</v>
      </c>
      <c r="E61">
        <v>4</v>
      </c>
      <c r="I61">
        <v>640</v>
      </c>
      <c r="Q61">
        <v>121554</v>
      </c>
    </row>
    <row r="62" spans="3:19" x14ac:dyDescent="0.25">
      <c r="C62">
        <v>5</v>
      </c>
      <c r="D62">
        <v>30</v>
      </c>
      <c r="E62">
        <v>4</v>
      </c>
      <c r="I62">
        <v>640</v>
      </c>
      <c r="Q62">
        <v>121554</v>
      </c>
    </row>
    <row r="63" spans="3:19" x14ac:dyDescent="0.25">
      <c r="C63" t="s">
        <v>4931</v>
      </c>
      <c r="E63">
        <v>61</v>
      </c>
      <c r="I63">
        <v>9500.5</v>
      </c>
      <c r="J63">
        <v>390.75</v>
      </c>
      <c r="K63">
        <v>298.3</v>
      </c>
      <c r="L63">
        <v>352</v>
      </c>
      <c r="O63">
        <v>28832</v>
      </c>
      <c r="P63">
        <v>28832</v>
      </c>
      <c r="Q63">
        <v>3673831</v>
      </c>
      <c r="S63">
        <v>6992.0576735092864</v>
      </c>
    </row>
    <row r="64" spans="3:19" x14ac:dyDescent="0.25">
      <c r="C64">
        <v>6</v>
      </c>
      <c r="D64" t="s">
        <v>266</v>
      </c>
      <c r="E64">
        <v>16.649999999999999</v>
      </c>
      <c r="I64">
        <v>2553.7999999999997</v>
      </c>
      <c r="J64">
        <v>377</v>
      </c>
      <c r="K64">
        <v>258.60000000000002</v>
      </c>
      <c r="L64">
        <v>14</v>
      </c>
      <c r="O64">
        <v>750</v>
      </c>
      <c r="P64">
        <v>750</v>
      </c>
      <c r="Q64">
        <v>1788652</v>
      </c>
      <c r="S64">
        <v>4492.0576735092864</v>
      </c>
    </row>
    <row r="65" spans="3:19" x14ac:dyDescent="0.25">
      <c r="C65">
        <v>6</v>
      </c>
      <c r="D65">
        <v>99</v>
      </c>
      <c r="E65">
        <v>1</v>
      </c>
      <c r="I65">
        <v>121.6</v>
      </c>
      <c r="K65">
        <v>37.6</v>
      </c>
      <c r="Q65">
        <v>63887</v>
      </c>
      <c r="S65">
        <v>4492.0576735092864</v>
      </c>
    </row>
    <row r="66" spans="3:19" x14ac:dyDescent="0.25">
      <c r="C66">
        <v>6</v>
      </c>
      <c r="D66">
        <v>100</v>
      </c>
      <c r="E66">
        <v>0.9</v>
      </c>
      <c r="I66">
        <v>104</v>
      </c>
      <c r="J66">
        <v>12</v>
      </c>
      <c r="K66">
        <v>8</v>
      </c>
      <c r="Q66">
        <v>63745</v>
      </c>
    </row>
    <row r="67" spans="3:19" x14ac:dyDescent="0.25">
      <c r="C67">
        <v>6</v>
      </c>
      <c r="D67">
        <v>101</v>
      </c>
      <c r="E67">
        <v>14.75</v>
      </c>
      <c r="I67">
        <v>2328.1999999999998</v>
      </c>
      <c r="J67">
        <v>365</v>
      </c>
      <c r="K67">
        <v>213</v>
      </c>
      <c r="L67">
        <v>14</v>
      </c>
      <c r="O67">
        <v>750</v>
      </c>
      <c r="P67">
        <v>750</v>
      </c>
      <c r="Q67">
        <v>1661020</v>
      </c>
    </row>
    <row r="68" spans="3:19" x14ac:dyDescent="0.25">
      <c r="C68">
        <v>6</v>
      </c>
      <c r="D68" t="s">
        <v>4925</v>
      </c>
      <c r="E68">
        <v>40.35</v>
      </c>
      <c r="I68">
        <v>6179.75</v>
      </c>
      <c r="J68">
        <v>40</v>
      </c>
      <c r="K68">
        <v>8.5</v>
      </c>
      <c r="L68">
        <v>352</v>
      </c>
      <c r="O68">
        <v>10682</v>
      </c>
      <c r="P68">
        <v>10682</v>
      </c>
      <c r="Q68">
        <v>1774282</v>
      </c>
      <c r="R68">
        <v>500</v>
      </c>
      <c r="S68">
        <v>2500</v>
      </c>
    </row>
    <row r="69" spans="3:19" x14ac:dyDescent="0.25">
      <c r="C69">
        <v>6</v>
      </c>
      <c r="D69">
        <v>303</v>
      </c>
      <c r="E69">
        <v>18.100000000000001</v>
      </c>
      <c r="I69">
        <v>2844</v>
      </c>
      <c r="J69">
        <v>16</v>
      </c>
      <c r="K69">
        <v>8.5</v>
      </c>
      <c r="O69">
        <v>1500</v>
      </c>
      <c r="P69">
        <v>1500</v>
      </c>
      <c r="Q69">
        <v>809360</v>
      </c>
      <c r="R69">
        <v>500</v>
      </c>
      <c r="S69">
        <v>2500</v>
      </c>
    </row>
    <row r="70" spans="3:19" x14ac:dyDescent="0.25">
      <c r="C70">
        <v>6</v>
      </c>
      <c r="D70">
        <v>304</v>
      </c>
      <c r="E70">
        <v>10.75</v>
      </c>
      <c r="I70">
        <v>1786.5</v>
      </c>
      <c r="J70">
        <v>9.25</v>
      </c>
      <c r="Q70">
        <v>519744</v>
      </c>
    </row>
    <row r="71" spans="3:19" x14ac:dyDescent="0.25">
      <c r="C71">
        <v>6</v>
      </c>
      <c r="D71">
        <v>305</v>
      </c>
      <c r="E71">
        <v>2.5</v>
      </c>
      <c r="I71">
        <v>340</v>
      </c>
      <c r="O71">
        <v>750</v>
      </c>
      <c r="P71">
        <v>750</v>
      </c>
      <c r="Q71">
        <v>158528</v>
      </c>
    </row>
    <row r="72" spans="3:19" x14ac:dyDescent="0.25">
      <c r="C72">
        <v>6</v>
      </c>
      <c r="D72">
        <v>642</v>
      </c>
      <c r="E72">
        <v>9</v>
      </c>
      <c r="I72">
        <v>1209.25</v>
      </c>
      <c r="J72">
        <v>14.75</v>
      </c>
      <c r="L72">
        <v>352</v>
      </c>
      <c r="O72">
        <v>8432</v>
      </c>
      <c r="P72">
        <v>8432</v>
      </c>
      <c r="Q72">
        <v>286650</v>
      </c>
    </row>
    <row r="73" spans="3:19" x14ac:dyDescent="0.25">
      <c r="C73">
        <v>6</v>
      </c>
      <c r="D73" t="s">
        <v>4926</v>
      </c>
      <c r="E73">
        <v>4</v>
      </c>
      <c r="I73">
        <v>672</v>
      </c>
      <c r="Q73">
        <v>122513</v>
      </c>
    </row>
    <row r="74" spans="3:19" x14ac:dyDescent="0.25">
      <c r="C74">
        <v>6</v>
      </c>
      <c r="D74">
        <v>30</v>
      </c>
      <c r="E74">
        <v>4</v>
      </c>
      <c r="I74">
        <v>672</v>
      </c>
      <c r="Q74">
        <v>122513</v>
      </c>
    </row>
    <row r="75" spans="3:19" x14ac:dyDescent="0.25">
      <c r="C75" t="s">
        <v>4932</v>
      </c>
      <c r="E75">
        <v>61</v>
      </c>
      <c r="I75">
        <v>9405.5499999999993</v>
      </c>
      <c r="J75">
        <v>417</v>
      </c>
      <c r="K75">
        <v>267.10000000000002</v>
      </c>
      <c r="L75">
        <v>366</v>
      </c>
      <c r="O75">
        <v>11432</v>
      </c>
      <c r="P75">
        <v>11432</v>
      </c>
      <c r="Q75">
        <v>3685447</v>
      </c>
      <c r="R75">
        <v>500</v>
      </c>
      <c r="S75">
        <v>6992.0576735092864</v>
      </c>
    </row>
    <row r="76" spans="3:19" x14ac:dyDescent="0.25">
      <c r="C76">
        <v>7</v>
      </c>
      <c r="D76" t="s">
        <v>266</v>
      </c>
      <c r="E76">
        <v>16.649999999999999</v>
      </c>
      <c r="I76">
        <v>2204.4</v>
      </c>
      <c r="J76">
        <v>362</v>
      </c>
      <c r="K76">
        <v>303</v>
      </c>
      <c r="O76">
        <v>499469</v>
      </c>
      <c r="P76">
        <v>499469</v>
      </c>
      <c r="Q76">
        <v>2658414</v>
      </c>
      <c r="S76">
        <v>4492.0576735092864</v>
      </c>
    </row>
    <row r="77" spans="3:19" x14ac:dyDescent="0.25">
      <c r="C77">
        <v>7</v>
      </c>
      <c r="D77">
        <v>99</v>
      </c>
      <c r="E77">
        <v>1</v>
      </c>
      <c r="I77">
        <v>152</v>
      </c>
      <c r="K77">
        <v>36</v>
      </c>
      <c r="O77">
        <v>17959</v>
      </c>
      <c r="P77">
        <v>17959</v>
      </c>
      <c r="Q77">
        <v>74328</v>
      </c>
      <c r="S77">
        <v>4492.0576735092864</v>
      </c>
    </row>
    <row r="78" spans="3:19" x14ac:dyDescent="0.25">
      <c r="C78">
        <v>7</v>
      </c>
      <c r="D78">
        <v>101</v>
      </c>
      <c r="E78">
        <v>15.65</v>
      </c>
      <c r="I78">
        <v>2052.4</v>
      </c>
      <c r="J78">
        <v>362</v>
      </c>
      <c r="K78">
        <v>267</v>
      </c>
      <c r="O78">
        <v>481510</v>
      </c>
      <c r="P78">
        <v>481510</v>
      </c>
      <c r="Q78">
        <v>2584086</v>
      </c>
    </row>
    <row r="79" spans="3:19" x14ac:dyDescent="0.25">
      <c r="C79">
        <v>7</v>
      </c>
      <c r="D79" t="s">
        <v>4925</v>
      </c>
      <c r="E79">
        <v>40.35</v>
      </c>
      <c r="I79">
        <v>5032.75</v>
      </c>
      <c r="J79">
        <v>72</v>
      </c>
      <c r="K79">
        <v>4.5</v>
      </c>
      <c r="L79">
        <v>352</v>
      </c>
      <c r="O79">
        <v>537363</v>
      </c>
      <c r="P79">
        <v>537363</v>
      </c>
      <c r="Q79">
        <v>2384763</v>
      </c>
      <c r="S79">
        <v>2500</v>
      </c>
    </row>
    <row r="80" spans="3:19" x14ac:dyDescent="0.25">
      <c r="C80">
        <v>7</v>
      </c>
      <c r="D80">
        <v>303</v>
      </c>
      <c r="E80">
        <v>18.100000000000001</v>
      </c>
      <c r="I80">
        <v>2183</v>
      </c>
      <c r="J80">
        <v>27.5</v>
      </c>
      <c r="K80">
        <v>4.5</v>
      </c>
      <c r="O80">
        <v>240861</v>
      </c>
      <c r="P80">
        <v>240861</v>
      </c>
      <c r="Q80">
        <v>1132966</v>
      </c>
      <c r="S80">
        <v>2500</v>
      </c>
    </row>
    <row r="81" spans="3:19" x14ac:dyDescent="0.25">
      <c r="C81">
        <v>7</v>
      </c>
      <c r="D81">
        <v>304</v>
      </c>
      <c r="E81">
        <v>10.75</v>
      </c>
      <c r="I81">
        <v>1309.5</v>
      </c>
      <c r="J81">
        <v>31.5</v>
      </c>
      <c r="O81">
        <v>154628</v>
      </c>
      <c r="P81">
        <v>154628</v>
      </c>
      <c r="Q81">
        <v>689500</v>
      </c>
    </row>
    <row r="82" spans="3:19" x14ac:dyDescent="0.25">
      <c r="C82">
        <v>7</v>
      </c>
      <c r="D82">
        <v>305</v>
      </c>
      <c r="E82">
        <v>2.5</v>
      </c>
      <c r="I82">
        <v>356</v>
      </c>
      <c r="J82">
        <v>8.5</v>
      </c>
      <c r="O82">
        <v>71771</v>
      </c>
      <c r="P82">
        <v>71771</v>
      </c>
      <c r="Q82">
        <v>200287</v>
      </c>
    </row>
    <row r="83" spans="3:19" x14ac:dyDescent="0.25">
      <c r="C83">
        <v>7</v>
      </c>
      <c r="D83">
        <v>642</v>
      </c>
      <c r="E83">
        <v>9</v>
      </c>
      <c r="I83">
        <v>1184.25</v>
      </c>
      <c r="J83">
        <v>4.5</v>
      </c>
      <c r="L83">
        <v>352</v>
      </c>
      <c r="O83">
        <v>70103</v>
      </c>
      <c r="P83">
        <v>70103</v>
      </c>
      <c r="Q83">
        <v>362010</v>
      </c>
    </row>
    <row r="84" spans="3:19" x14ac:dyDescent="0.25">
      <c r="C84">
        <v>7</v>
      </c>
      <c r="D84" t="s">
        <v>4926</v>
      </c>
      <c r="E84">
        <v>4</v>
      </c>
      <c r="I84">
        <v>520</v>
      </c>
      <c r="O84">
        <v>49388</v>
      </c>
      <c r="P84">
        <v>49388</v>
      </c>
      <c r="Q84">
        <v>171851</v>
      </c>
    </row>
    <row r="85" spans="3:19" x14ac:dyDescent="0.25">
      <c r="C85">
        <v>7</v>
      </c>
      <c r="D85">
        <v>30</v>
      </c>
      <c r="E85">
        <v>4</v>
      </c>
      <c r="I85">
        <v>520</v>
      </c>
      <c r="O85">
        <v>49388</v>
      </c>
      <c r="P85">
        <v>49388</v>
      </c>
      <c r="Q85">
        <v>171851</v>
      </c>
    </row>
    <row r="86" spans="3:19" x14ac:dyDescent="0.25">
      <c r="C86" t="s">
        <v>4933</v>
      </c>
      <c r="E86">
        <v>61</v>
      </c>
      <c r="I86">
        <v>7757.15</v>
      </c>
      <c r="J86">
        <v>434</v>
      </c>
      <c r="K86">
        <v>307.5</v>
      </c>
      <c r="L86">
        <v>352</v>
      </c>
      <c r="O86">
        <v>1086220</v>
      </c>
      <c r="P86">
        <v>1086220</v>
      </c>
      <c r="Q86">
        <v>5215028</v>
      </c>
      <c r="S86">
        <v>6992.0576735092864</v>
      </c>
    </row>
    <row r="87" spans="3:19" x14ac:dyDescent="0.25">
      <c r="C87">
        <v>8</v>
      </c>
      <c r="D87" t="s">
        <v>266</v>
      </c>
      <c r="E87">
        <v>19.649999999999999</v>
      </c>
      <c r="I87">
        <v>2827</v>
      </c>
      <c r="J87">
        <v>325.2</v>
      </c>
      <c r="K87">
        <v>253.6</v>
      </c>
      <c r="O87">
        <v>16500</v>
      </c>
      <c r="P87">
        <v>16500</v>
      </c>
      <c r="Q87">
        <v>1980090</v>
      </c>
      <c r="S87">
        <v>4492.0576735092864</v>
      </c>
    </row>
    <row r="88" spans="3:19" x14ac:dyDescent="0.25">
      <c r="C88">
        <v>8</v>
      </c>
      <c r="D88">
        <v>99</v>
      </c>
      <c r="E88">
        <v>4</v>
      </c>
      <c r="I88">
        <v>708.8</v>
      </c>
      <c r="J88">
        <v>4</v>
      </c>
      <c r="K88">
        <v>31.2</v>
      </c>
      <c r="O88">
        <v>750</v>
      </c>
      <c r="P88">
        <v>750</v>
      </c>
      <c r="Q88">
        <v>168537</v>
      </c>
      <c r="S88">
        <v>4492.0576735092864</v>
      </c>
    </row>
    <row r="89" spans="3:19" x14ac:dyDescent="0.25">
      <c r="C89">
        <v>8</v>
      </c>
      <c r="D89">
        <v>100</v>
      </c>
      <c r="Q89">
        <v>7366</v>
      </c>
    </row>
    <row r="90" spans="3:19" x14ac:dyDescent="0.25">
      <c r="C90">
        <v>8</v>
      </c>
      <c r="D90">
        <v>101</v>
      </c>
      <c r="E90">
        <v>15.65</v>
      </c>
      <c r="I90">
        <v>2118.1999999999998</v>
      </c>
      <c r="J90">
        <v>321.2</v>
      </c>
      <c r="K90">
        <v>222.4</v>
      </c>
      <c r="O90">
        <v>15750</v>
      </c>
      <c r="P90">
        <v>15750</v>
      </c>
      <c r="Q90">
        <v>1804187</v>
      </c>
    </row>
    <row r="91" spans="3:19" x14ac:dyDescent="0.25">
      <c r="C91">
        <v>8</v>
      </c>
      <c r="D91" t="s">
        <v>4925</v>
      </c>
      <c r="E91">
        <v>40.35</v>
      </c>
      <c r="I91">
        <v>4774</v>
      </c>
      <c r="J91">
        <v>59.5</v>
      </c>
      <c r="K91">
        <v>4.3</v>
      </c>
      <c r="L91">
        <v>352</v>
      </c>
      <c r="O91">
        <v>8250</v>
      </c>
      <c r="P91">
        <v>8250</v>
      </c>
      <c r="Q91">
        <v>1817836</v>
      </c>
      <c r="S91">
        <v>2500</v>
      </c>
    </row>
    <row r="92" spans="3:19" x14ac:dyDescent="0.25">
      <c r="C92">
        <v>8</v>
      </c>
      <c r="D92">
        <v>303</v>
      </c>
      <c r="E92">
        <v>17.100000000000001</v>
      </c>
      <c r="I92">
        <v>2053</v>
      </c>
      <c r="J92">
        <v>22.5</v>
      </c>
      <c r="K92">
        <v>4.3</v>
      </c>
      <c r="O92">
        <v>7500</v>
      </c>
      <c r="P92">
        <v>7500</v>
      </c>
      <c r="Q92">
        <v>796805</v>
      </c>
      <c r="S92">
        <v>2500</v>
      </c>
    </row>
    <row r="93" spans="3:19" x14ac:dyDescent="0.25">
      <c r="C93">
        <v>8</v>
      </c>
      <c r="D93">
        <v>304</v>
      </c>
      <c r="E93">
        <v>10.75</v>
      </c>
      <c r="I93">
        <v>1165</v>
      </c>
      <c r="J93">
        <v>26.5</v>
      </c>
      <c r="Q93">
        <v>537728</v>
      </c>
    </row>
    <row r="94" spans="3:19" x14ac:dyDescent="0.25">
      <c r="C94">
        <v>8</v>
      </c>
      <c r="D94">
        <v>305</v>
      </c>
      <c r="E94">
        <v>3.5</v>
      </c>
      <c r="I94">
        <v>472</v>
      </c>
      <c r="J94">
        <v>8.5</v>
      </c>
      <c r="O94">
        <v>750</v>
      </c>
      <c r="P94">
        <v>750</v>
      </c>
      <c r="Q94">
        <v>193942</v>
      </c>
    </row>
    <row r="95" spans="3:19" x14ac:dyDescent="0.25">
      <c r="C95">
        <v>8</v>
      </c>
      <c r="D95">
        <v>642</v>
      </c>
      <c r="E95">
        <v>9</v>
      </c>
      <c r="I95">
        <v>1084</v>
      </c>
      <c r="J95">
        <v>2</v>
      </c>
      <c r="L95">
        <v>352</v>
      </c>
      <c r="Q95">
        <v>289361</v>
      </c>
    </row>
    <row r="96" spans="3:19" x14ac:dyDescent="0.25">
      <c r="C96">
        <v>8</v>
      </c>
      <c r="D96" t="s">
        <v>4926</v>
      </c>
      <c r="E96">
        <v>4</v>
      </c>
      <c r="I96">
        <v>464</v>
      </c>
      <c r="Q96">
        <v>122471</v>
      </c>
    </row>
    <row r="97" spans="3:19" x14ac:dyDescent="0.25">
      <c r="C97">
        <v>8</v>
      </c>
      <c r="D97">
        <v>30</v>
      </c>
      <c r="E97">
        <v>4</v>
      </c>
      <c r="I97">
        <v>464</v>
      </c>
      <c r="Q97">
        <v>122471</v>
      </c>
    </row>
    <row r="98" spans="3:19" x14ac:dyDescent="0.25">
      <c r="C98" t="s">
        <v>4934</v>
      </c>
      <c r="E98">
        <v>64</v>
      </c>
      <c r="I98">
        <v>8065</v>
      </c>
      <c r="J98">
        <v>384.7</v>
      </c>
      <c r="K98">
        <v>257.89999999999998</v>
      </c>
      <c r="L98">
        <v>352</v>
      </c>
      <c r="O98">
        <v>24750</v>
      </c>
      <c r="P98">
        <v>24750</v>
      </c>
      <c r="Q98">
        <v>3920397</v>
      </c>
      <c r="S98">
        <v>6992.0576735092864</v>
      </c>
    </row>
    <row r="99" spans="3:19" x14ac:dyDescent="0.25">
      <c r="C99">
        <v>9</v>
      </c>
      <c r="D99" t="s">
        <v>266</v>
      </c>
      <c r="E99">
        <v>19.05</v>
      </c>
      <c r="I99">
        <v>2877.2000000000003</v>
      </c>
      <c r="J99">
        <v>373.9</v>
      </c>
      <c r="K99">
        <v>276.5</v>
      </c>
      <c r="L99">
        <v>23</v>
      </c>
      <c r="O99">
        <v>5000</v>
      </c>
      <c r="P99">
        <v>5000</v>
      </c>
      <c r="Q99">
        <v>1965294</v>
      </c>
      <c r="S99">
        <v>4492.0576735092864</v>
      </c>
    </row>
    <row r="100" spans="3:19" x14ac:dyDescent="0.25">
      <c r="C100">
        <v>9</v>
      </c>
      <c r="D100">
        <v>99</v>
      </c>
      <c r="E100">
        <v>4</v>
      </c>
      <c r="I100">
        <v>582.4</v>
      </c>
      <c r="J100">
        <v>25.4</v>
      </c>
      <c r="K100">
        <v>28.8</v>
      </c>
      <c r="Q100">
        <v>181371</v>
      </c>
      <c r="S100">
        <v>4492.0576735092864</v>
      </c>
    </row>
    <row r="101" spans="3:19" x14ac:dyDescent="0.25">
      <c r="C101">
        <v>9</v>
      </c>
      <c r="D101">
        <v>101</v>
      </c>
      <c r="E101">
        <v>15.05</v>
      </c>
      <c r="I101">
        <v>2294.8000000000002</v>
      </c>
      <c r="J101">
        <v>348.5</v>
      </c>
      <c r="K101">
        <v>247.7</v>
      </c>
      <c r="L101">
        <v>23</v>
      </c>
      <c r="O101">
        <v>5000</v>
      </c>
      <c r="P101">
        <v>5000</v>
      </c>
      <c r="Q101">
        <v>1783923</v>
      </c>
    </row>
    <row r="102" spans="3:19" x14ac:dyDescent="0.25">
      <c r="C102">
        <v>9</v>
      </c>
      <c r="D102" t="s">
        <v>4925</v>
      </c>
      <c r="E102">
        <v>40.35</v>
      </c>
      <c r="I102">
        <v>6012.75</v>
      </c>
      <c r="J102">
        <v>34.5</v>
      </c>
      <c r="K102">
        <v>11</v>
      </c>
      <c r="L102">
        <v>352</v>
      </c>
      <c r="O102">
        <v>15748</v>
      </c>
      <c r="P102">
        <v>15748</v>
      </c>
      <c r="Q102">
        <v>1782922</v>
      </c>
      <c r="S102">
        <v>2500</v>
      </c>
    </row>
    <row r="103" spans="3:19" x14ac:dyDescent="0.25">
      <c r="C103">
        <v>9</v>
      </c>
      <c r="D103">
        <v>303</v>
      </c>
      <c r="E103">
        <v>17.100000000000001</v>
      </c>
      <c r="I103">
        <v>2692</v>
      </c>
      <c r="J103">
        <v>14</v>
      </c>
      <c r="K103">
        <v>11</v>
      </c>
      <c r="O103">
        <v>8955</v>
      </c>
      <c r="P103">
        <v>8955</v>
      </c>
      <c r="Q103">
        <v>788701</v>
      </c>
      <c r="S103">
        <v>2500</v>
      </c>
    </row>
    <row r="104" spans="3:19" x14ac:dyDescent="0.25">
      <c r="C104">
        <v>9</v>
      </c>
      <c r="D104">
        <v>304</v>
      </c>
      <c r="E104">
        <v>10.75</v>
      </c>
      <c r="I104">
        <v>1601.5</v>
      </c>
      <c r="J104">
        <v>15</v>
      </c>
      <c r="O104">
        <v>3208</v>
      </c>
      <c r="P104">
        <v>3208</v>
      </c>
      <c r="Q104">
        <v>504655</v>
      </c>
    </row>
    <row r="105" spans="3:19" x14ac:dyDescent="0.25">
      <c r="C105">
        <v>9</v>
      </c>
      <c r="D105">
        <v>305</v>
      </c>
      <c r="E105">
        <v>3.5</v>
      </c>
      <c r="I105">
        <v>500</v>
      </c>
      <c r="J105">
        <v>3.5</v>
      </c>
      <c r="O105">
        <v>2615</v>
      </c>
      <c r="P105">
        <v>2615</v>
      </c>
      <c r="Q105">
        <v>223678</v>
      </c>
    </row>
    <row r="106" spans="3:19" x14ac:dyDescent="0.25">
      <c r="C106">
        <v>9</v>
      </c>
      <c r="D106">
        <v>642</v>
      </c>
      <c r="E106">
        <v>9</v>
      </c>
      <c r="I106">
        <v>1219.25</v>
      </c>
      <c r="J106">
        <v>2</v>
      </c>
      <c r="L106">
        <v>352</v>
      </c>
      <c r="O106">
        <v>970</v>
      </c>
      <c r="P106">
        <v>970</v>
      </c>
      <c r="Q106">
        <v>265888</v>
      </c>
    </row>
    <row r="107" spans="3:19" x14ac:dyDescent="0.25">
      <c r="C107">
        <v>9</v>
      </c>
      <c r="D107" t="s">
        <v>4926</v>
      </c>
      <c r="E107">
        <v>4</v>
      </c>
      <c r="I107">
        <v>592</v>
      </c>
      <c r="Q107">
        <v>119411</v>
      </c>
    </row>
    <row r="108" spans="3:19" x14ac:dyDescent="0.25">
      <c r="C108">
        <v>9</v>
      </c>
      <c r="D108">
        <v>30</v>
      </c>
      <c r="E108">
        <v>4</v>
      </c>
      <c r="I108">
        <v>592</v>
      </c>
      <c r="Q108">
        <v>119411</v>
      </c>
    </row>
    <row r="109" spans="3:19" x14ac:dyDescent="0.25">
      <c r="C109" t="s">
        <v>4935</v>
      </c>
      <c r="E109">
        <v>63.400000000000006</v>
      </c>
      <c r="I109">
        <v>9481.9500000000007</v>
      </c>
      <c r="J109">
        <v>408.4</v>
      </c>
      <c r="K109">
        <v>287.5</v>
      </c>
      <c r="L109">
        <v>375</v>
      </c>
      <c r="O109">
        <v>20748</v>
      </c>
      <c r="P109">
        <v>20748</v>
      </c>
      <c r="Q109">
        <v>3867627</v>
      </c>
      <c r="S109">
        <v>6992.0576735092864</v>
      </c>
    </row>
  </sheetData>
  <hyperlinks>
    <hyperlink ref="A2" location="Obsah!A1" display="Zpět na Obsah  KL 01  1.-4.měsíc" xr:uid="{D99D93A4-6760-4191-A820-5080D34190E5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22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1" hidden="1" customWidth="1" outlineLevel="1"/>
    <col min="10" max="10" width="7.7109375" style="331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1" hidden="1" customWidth="1" outlineLevel="1"/>
    <col min="19" max="19" width="7.7109375" style="331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1" hidden="1" customWidth="1" outlineLevel="1"/>
    <col min="28" max="28" width="7.7109375" style="331" customWidth="1" collapsed="1"/>
    <col min="29" max="16384" width="8.85546875" style="247"/>
  </cols>
  <sheetData>
    <row r="1" spans="1:28" ht="18.600000000000001" customHeight="1" thickBot="1" x14ac:dyDescent="0.35">
      <c r="A1" s="626" t="s">
        <v>4951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16"/>
    </row>
    <row r="2" spans="1:28" ht="14.45" customHeight="1" thickBot="1" x14ac:dyDescent="0.25">
      <c r="A2" s="370" t="s">
        <v>328</v>
      </c>
      <c r="B2" s="220"/>
      <c r="C2" s="220"/>
      <c r="D2" s="220"/>
      <c r="E2" s="220"/>
      <c r="F2" s="220"/>
      <c r="G2" s="220"/>
      <c r="H2" s="220"/>
      <c r="I2" s="348"/>
      <c r="J2" s="348"/>
      <c r="K2" s="220"/>
      <c r="L2" s="220"/>
      <c r="M2" s="220"/>
      <c r="N2" s="220"/>
      <c r="O2" s="220"/>
      <c r="P2" s="220"/>
      <c r="Q2" s="220"/>
      <c r="R2" s="348"/>
      <c r="S2" s="348"/>
      <c r="T2" s="220"/>
      <c r="U2" s="220"/>
      <c r="V2" s="220"/>
      <c r="W2" s="220"/>
      <c r="X2" s="220"/>
      <c r="Y2" s="220"/>
      <c r="Z2" s="220"/>
      <c r="AA2" s="348"/>
      <c r="AB2" s="348"/>
    </row>
    <row r="3" spans="1:28" ht="14.45" customHeight="1" thickBot="1" x14ac:dyDescent="0.25">
      <c r="A3" s="341" t="s">
        <v>158</v>
      </c>
      <c r="B3" s="342">
        <f>SUBTOTAL(9,B6:B1048576)/4</f>
        <v>10249081.019999998</v>
      </c>
      <c r="C3" s="343">
        <f t="shared" ref="C3:Z3" si="0">SUBTOTAL(9,C6:C1048576)</f>
        <v>0</v>
      </c>
      <c r="D3" s="343"/>
      <c r="E3" s="343">
        <f>SUBTOTAL(9,E6:E1048576)/4</f>
        <v>9044002.3300000038</v>
      </c>
      <c r="F3" s="343"/>
      <c r="G3" s="343">
        <f t="shared" si="0"/>
        <v>0</v>
      </c>
      <c r="H3" s="343">
        <f>SUBTOTAL(9,H6:H1048576)/4</f>
        <v>10134238.219999995</v>
      </c>
      <c r="I3" s="346">
        <f>IF(B3&lt;&gt;0,H3/B3,"")</f>
        <v>0.98879481977204597</v>
      </c>
      <c r="J3" s="344">
        <f>IF(E3&lt;&gt;0,H3/E3,"")</f>
        <v>1.1205479443966475</v>
      </c>
      <c r="K3" s="345">
        <f t="shared" si="0"/>
        <v>5135233.3800000055</v>
      </c>
      <c r="L3" s="345"/>
      <c r="M3" s="343">
        <f t="shared" si="0"/>
        <v>0</v>
      </c>
      <c r="N3" s="343">
        <f t="shared" si="0"/>
        <v>4727786.5799999973</v>
      </c>
      <c r="O3" s="343"/>
      <c r="P3" s="343">
        <f t="shared" si="0"/>
        <v>0</v>
      </c>
      <c r="Q3" s="343">
        <f t="shared" si="0"/>
        <v>5532339.1399999969</v>
      </c>
      <c r="R3" s="346">
        <f>IF(K3&lt;&gt;0,Q3/K3,"")</f>
        <v>1.0773296422216339</v>
      </c>
      <c r="S3" s="346">
        <f>IF(N3&lt;&gt;0,Q3/N3,"")</f>
        <v>1.1701753127781838</v>
      </c>
      <c r="T3" s="342">
        <f t="shared" si="0"/>
        <v>0</v>
      </c>
      <c r="U3" s="345"/>
      <c r="V3" s="343">
        <f t="shared" si="0"/>
        <v>0</v>
      </c>
      <c r="W3" s="343">
        <f t="shared" si="0"/>
        <v>0</v>
      </c>
      <c r="X3" s="343"/>
      <c r="Y3" s="343">
        <f t="shared" si="0"/>
        <v>0</v>
      </c>
      <c r="Z3" s="343">
        <f t="shared" si="0"/>
        <v>0</v>
      </c>
      <c r="AA3" s="346" t="str">
        <f>IF(T3&lt;&gt;0,Z3/T3,"")</f>
        <v/>
      </c>
      <c r="AB3" s="344" t="str">
        <f>IF(W3&lt;&gt;0,Z3/W3,"")</f>
        <v/>
      </c>
    </row>
    <row r="4" spans="1:28" ht="14.45" customHeight="1" x14ac:dyDescent="0.2">
      <c r="A4" s="627" t="s">
        <v>255</v>
      </c>
      <c r="B4" s="628" t="s">
        <v>122</v>
      </c>
      <c r="C4" s="629"/>
      <c r="D4" s="630"/>
      <c r="E4" s="629"/>
      <c r="F4" s="630"/>
      <c r="G4" s="629"/>
      <c r="H4" s="629"/>
      <c r="I4" s="630"/>
      <c r="J4" s="631"/>
      <c r="K4" s="628" t="s">
        <v>123</v>
      </c>
      <c r="L4" s="630"/>
      <c r="M4" s="629"/>
      <c r="N4" s="629"/>
      <c r="O4" s="630"/>
      <c r="P4" s="629"/>
      <c r="Q4" s="629"/>
      <c r="R4" s="630"/>
      <c r="S4" s="631"/>
      <c r="T4" s="628" t="s">
        <v>124</v>
      </c>
      <c r="U4" s="630"/>
      <c r="V4" s="629"/>
      <c r="W4" s="629"/>
      <c r="X4" s="630"/>
      <c r="Y4" s="629"/>
      <c r="Z4" s="629"/>
      <c r="AA4" s="630"/>
      <c r="AB4" s="631"/>
    </row>
    <row r="5" spans="1:28" ht="14.45" customHeight="1" thickBot="1" x14ac:dyDescent="0.25">
      <c r="A5" s="847"/>
      <c r="B5" s="848">
        <v>2019</v>
      </c>
      <c r="C5" s="849"/>
      <c r="D5" s="849"/>
      <c r="E5" s="849">
        <v>2020</v>
      </c>
      <c r="F5" s="849"/>
      <c r="G5" s="849"/>
      <c r="H5" s="849">
        <v>2021</v>
      </c>
      <c r="I5" s="850" t="s">
        <v>324</v>
      </c>
      <c r="J5" s="851" t="s">
        <v>2</v>
      </c>
      <c r="K5" s="848">
        <v>2015</v>
      </c>
      <c r="L5" s="849"/>
      <c r="M5" s="849"/>
      <c r="N5" s="849">
        <v>2020</v>
      </c>
      <c r="O5" s="849"/>
      <c r="P5" s="849"/>
      <c r="Q5" s="849">
        <v>2021</v>
      </c>
      <c r="R5" s="850" t="s">
        <v>324</v>
      </c>
      <c r="S5" s="851" t="s">
        <v>2</v>
      </c>
      <c r="T5" s="848">
        <v>2015</v>
      </c>
      <c r="U5" s="849"/>
      <c r="V5" s="849"/>
      <c r="W5" s="849">
        <v>2020</v>
      </c>
      <c r="X5" s="849"/>
      <c r="Y5" s="849"/>
      <c r="Z5" s="849">
        <v>2021</v>
      </c>
      <c r="AA5" s="850" t="s">
        <v>324</v>
      </c>
      <c r="AB5" s="851" t="s">
        <v>2</v>
      </c>
    </row>
    <row r="6" spans="1:28" ht="14.45" customHeight="1" x14ac:dyDescent="0.25">
      <c r="A6" s="852" t="s">
        <v>4945</v>
      </c>
      <c r="B6" s="853">
        <v>10130542.02</v>
      </c>
      <c r="C6" s="854"/>
      <c r="D6" s="854"/>
      <c r="E6" s="853">
        <v>8895447.3300000038</v>
      </c>
      <c r="F6" s="854"/>
      <c r="G6" s="854"/>
      <c r="H6" s="853">
        <v>10021925.099999996</v>
      </c>
      <c r="I6" s="854"/>
      <c r="J6" s="854"/>
      <c r="K6" s="853">
        <v>2566960.8900000029</v>
      </c>
      <c r="L6" s="854"/>
      <c r="M6" s="854"/>
      <c r="N6" s="853">
        <v>2362909.5899999985</v>
      </c>
      <c r="O6" s="854"/>
      <c r="P6" s="854"/>
      <c r="Q6" s="853">
        <v>2765321.0499999989</v>
      </c>
      <c r="R6" s="854"/>
      <c r="S6" s="854"/>
      <c r="T6" s="853"/>
      <c r="U6" s="854"/>
      <c r="V6" s="854"/>
      <c r="W6" s="853"/>
      <c r="X6" s="854"/>
      <c r="Y6" s="854"/>
      <c r="Z6" s="853"/>
      <c r="AA6" s="854"/>
      <c r="AB6" s="855"/>
    </row>
    <row r="7" spans="1:28" ht="14.45" customHeight="1" x14ac:dyDescent="0.25">
      <c r="A7" s="866" t="s">
        <v>4946</v>
      </c>
      <c r="B7" s="856">
        <v>8740359.6999999993</v>
      </c>
      <c r="C7" s="857"/>
      <c r="D7" s="857"/>
      <c r="E7" s="856">
        <v>7664431.1100000041</v>
      </c>
      <c r="F7" s="857"/>
      <c r="G7" s="857"/>
      <c r="H7" s="856">
        <v>8672259.5099999942</v>
      </c>
      <c r="I7" s="857"/>
      <c r="J7" s="857"/>
      <c r="K7" s="856">
        <v>2552783.2800000031</v>
      </c>
      <c r="L7" s="857"/>
      <c r="M7" s="857"/>
      <c r="N7" s="856">
        <v>2347545.0799999987</v>
      </c>
      <c r="O7" s="857"/>
      <c r="P7" s="857"/>
      <c r="Q7" s="856">
        <v>2755618.3899999987</v>
      </c>
      <c r="R7" s="857"/>
      <c r="S7" s="857"/>
      <c r="T7" s="856"/>
      <c r="U7" s="857"/>
      <c r="V7" s="857"/>
      <c r="W7" s="856"/>
      <c r="X7" s="857"/>
      <c r="Y7" s="857"/>
      <c r="Z7" s="856"/>
      <c r="AA7" s="857"/>
      <c r="AB7" s="858"/>
    </row>
    <row r="8" spans="1:28" ht="14.45" customHeight="1" x14ac:dyDescent="0.25">
      <c r="A8" s="866" t="s">
        <v>4947</v>
      </c>
      <c r="B8" s="856">
        <v>1301692.6600000001</v>
      </c>
      <c r="C8" s="857"/>
      <c r="D8" s="857"/>
      <c r="E8" s="856">
        <v>1173686.22</v>
      </c>
      <c r="F8" s="857"/>
      <c r="G8" s="857"/>
      <c r="H8" s="856">
        <v>1338087.0300000003</v>
      </c>
      <c r="I8" s="857"/>
      <c r="J8" s="857"/>
      <c r="K8" s="856"/>
      <c r="L8" s="857"/>
      <c r="M8" s="857"/>
      <c r="N8" s="856"/>
      <c r="O8" s="857"/>
      <c r="P8" s="857"/>
      <c r="Q8" s="856">
        <v>9702.66</v>
      </c>
      <c r="R8" s="857"/>
      <c r="S8" s="857"/>
      <c r="T8" s="856"/>
      <c r="U8" s="857"/>
      <c r="V8" s="857"/>
      <c r="W8" s="856"/>
      <c r="X8" s="857"/>
      <c r="Y8" s="857"/>
      <c r="Z8" s="856"/>
      <c r="AA8" s="857"/>
      <c r="AB8" s="858"/>
    </row>
    <row r="9" spans="1:28" ht="14.45" customHeight="1" x14ac:dyDescent="0.25">
      <c r="A9" s="866" t="s">
        <v>4948</v>
      </c>
      <c r="B9" s="856">
        <v>88489.66</v>
      </c>
      <c r="C9" s="857"/>
      <c r="D9" s="857"/>
      <c r="E9" s="856">
        <v>57330</v>
      </c>
      <c r="F9" s="857"/>
      <c r="G9" s="857"/>
      <c r="H9" s="856">
        <v>11578.56</v>
      </c>
      <c r="I9" s="857"/>
      <c r="J9" s="857"/>
      <c r="K9" s="856">
        <v>14177.61</v>
      </c>
      <c r="L9" s="857"/>
      <c r="M9" s="857"/>
      <c r="N9" s="856">
        <v>15364.51</v>
      </c>
      <c r="O9" s="857"/>
      <c r="P9" s="857"/>
      <c r="Q9" s="856"/>
      <c r="R9" s="857"/>
      <c r="S9" s="857"/>
      <c r="T9" s="856"/>
      <c r="U9" s="857"/>
      <c r="V9" s="857"/>
      <c r="W9" s="856"/>
      <c r="X9" s="857"/>
      <c r="Y9" s="857"/>
      <c r="Z9" s="856"/>
      <c r="AA9" s="857"/>
      <c r="AB9" s="858"/>
    </row>
    <row r="10" spans="1:28" ht="14.45" customHeight="1" x14ac:dyDescent="0.25">
      <c r="A10" s="859" t="s">
        <v>4949</v>
      </c>
      <c r="B10" s="860">
        <v>118539</v>
      </c>
      <c r="C10" s="861"/>
      <c r="D10" s="861"/>
      <c r="E10" s="860">
        <v>148555</v>
      </c>
      <c r="F10" s="861"/>
      <c r="G10" s="861"/>
      <c r="H10" s="860">
        <v>112313.12</v>
      </c>
      <c r="I10" s="861"/>
      <c r="J10" s="861"/>
      <c r="K10" s="860">
        <v>655.8</v>
      </c>
      <c r="L10" s="861"/>
      <c r="M10" s="861"/>
      <c r="N10" s="860">
        <v>983.69999999999993</v>
      </c>
      <c r="O10" s="861"/>
      <c r="P10" s="861"/>
      <c r="Q10" s="860">
        <v>848.52</v>
      </c>
      <c r="R10" s="861"/>
      <c r="S10" s="861"/>
      <c r="T10" s="860"/>
      <c r="U10" s="861"/>
      <c r="V10" s="861"/>
      <c r="W10" s="860"/>
      <c r="X10" s="861"/>
      <c r="Y10" s="861"/>
      <c r="Z10" s="860"/>
      <c r="AA10" s="861"/>
      <c r="AB10" s="862"/>
    </row>
    <row r="11" spans="1:28" ht="14.45" customHeight="1" thickBot="1" x14ac:dyDescent="0.3">
      <c r="A11" s="867" t="s">
        <v>4950</v>
      </c>
      <c r="B11" s="863">
        <v>118539</v>
      </c>
      <c r="C11" s="864"/>
      <c r="D11" s="864"/>
      <c r="E11" s="863">
        <v>148555</v>
      </c>
      <c r="F11" s="864"/>
      <c r="G11" s="864"/>
      <c r="H11" s="863">
        <v>112313.12</v>
      </c>
      <c r="I11" s="864"/>
      <c r="J11" s="864"/>
      <c r="K11" s="863">
        <v>655.8</v>
      </c>
      <c r="L11" s="864"/>
      <c r="M11" s="864"/>
      <c r="N11" s="863">
        <v>983.69999999999993</v>
      </c>
      <c r="O11" s="864"/>
      <c r="P11" s="864"/>
      <c r="Q11" s="863">
        <v>848.52</v>
      </c>
      <c r="R11" s="864"/>
      <c r="S11" s="864"/>
      <c r="T11" s="863"/>
      <c r="U11" s="864"/>
      <c r="V11" s="864"/>
      <c r="W11" s="863"/>
      <c r="X11" s="864"/>
      <c r="Y11" s="864"/>
      <c r="Z11" s="863"/>
      <c r="AA11" s="864"/>
      <c r="AB11" s="865"/>
    </row>
    <row r="12" spans="1:28" ht="14.45" customHeight="1" thickBot="1" x14ac:dyDescent="0.25"/>
    <row r="13" spans="1:28" ht="14.45" customHeight="1" x14ac:dyDescent="0.25">
      <c r="A13" s="852" t="s">
        <v>614</v>
      </c>
      <c r="B13" s="853">
        <v>9420190.7199999988</v>
      </c>
      <c r="C13" s="854"/>
      <c r="D13" s="854"/>
      <c r="E13" s="853">
        <v>8222980.8800000027</v>
      </c>
      <c r="F13" s="854"/>
      <c r="G13" s="854"/>
      <c r="H13" s="853">
        <v>9396456.2399999946</v>
      </c>
      <c r="I13" s="854"/>
      <c r="J13" s="855"/>
    </row>
    <row r="14" spans="1:28" ht="14.45" customHeight="1" x14ac:dyDescent="0.25">
      <c r="A14" s="866" t="s">
        <v>4952</v>
      </c>
      <c r="B14" s="856">
        <v>437421.67999999993</v>
      </c>
      <c r="C14" s="857"/>
      <c r="D14" s="857"/>
      <c r="E14" s="856">
        <v>410852.34</v>
      </c>
      <c r="F14" s="857"/>
      <c r="G14" s="857"/>
      <c r="H14" s="856">
        <v>524236.66</v>
      </c>
      <c r="I14" s="857"/>
      <c r="J14" s="858"/>
    </row>
    <row r="15" spans="1:28" ht="14.45" customHeight="1" x14ac:dyDescent="0.25">
      <c r="A15" s="866" t="s">
        <v>4953</v>
      </c>
      <c r="B15" s="856">
        <v>8982769.0399999991</v>
      </c>
      <c r="C15" s="857"/>
      <c r="D15" s="857"/>
      <c r="E15" s="856">
        <v>7812128.5400000028</v>
      </c>
      <c r="F15" s="857"/>
      <c r="G15" s="857"/>
      <c r="H15" s="856">
        <v>8872219.5799999945</v>
      </c>
      <c r="I15" s="857"/>
      <c r="J15" s="858"/>
    </row>
    <row r="16" spans="1:28" ht="14.45" customHeight="1" x14ac:dyDescent="0.25">
      <c r="A16" s="859" t="s">
        <v>617</v>
      </c>
      <c r="B16" s="860">
        <v>828890.29999999993</v>
      </c>
      <c r="C16" s="861"/>
      <c r="D16" s="861"/>
      <c r="E16" s="860">
        <v>821021.45</v>
      </c>
      <c r="F16" s="861"/>
      <c r="G16" s="861"/>
      <c r="H16" s="860">
        <v>737781.97999999975</v>
      </c>
      <c r="I16" s="861"/>
      <c r="J16" s="862"/>
    </row>
    <row r="17" spans="1:10" ht="14.45" customHeight="1" x14ac:dyDescent="0.25">
      <c r="A17" s="866" t="s">
        <v>4952</v>
      </c>
      <c r="B17" s="856">
        <v>88112.33</v>
      </c>
      <c r="C17" s="857"/>
      <c r="D17" s="857"/>
      <c r="E17" s="856">
        <v>110975.23</v>
      </c>
      <c r="F17" s="857"/>
      <c r="G17" s="857"/>
      <c r="H17" s="856">
        <v>150753.89000000001</v>
      </c>
      <c r="I17" s="857"/>
      <c r="J17" s="858"/>
    </row>
    <row r="18" spans="1:10" ht="14.45" customHeight="1" thickBot="1" x14ac:dyDescent="0.3">
      <c r="A18" s="867" t="s">
        <v>4953</v>
      </c>
      <c r="B18" s="863">
        <v>740777.97</v>
      </c>
      <c r="C18" s="864"/>
      <c r="D18" s="864"/>
      <c r="E18" s="863">
        <v>710046.22</v>
      </c>
      <c r="F18" s="864"/>
      <c r="G18" s="864"/>
      <c r="H18" s="863">
        <v>587028.08999999973</v>
      </c>
      <c r="I18" s="864"/>
      <c r="J18" s="865"/>
    </row>
    <row r="19" spans="1:10" ht="14.45" customHeight="1" x14ac:dyDescent="0.2">
      <c r="A19" s="786" t="s">
        <v>295</v>
      </c>
    </row>
    <row r="20" spans="1:10" ht="14.45" customHeight="1" x14ac:dyDescent="0.2">
      <c r="A20" s="787" t="s">
        <v>1753</v>
      </c>
    </row>
    <row r="21" spans="1:10" ht="14.45" customHeight="1" x14ac:dyDescent="0.2">
      <c r="A21" s="786" t="s">
        <v>4954</v>
      </c>
    </row>
    <row r="22" spans="1:10" ht="14.45" customHeight="1" x14ac:dyDescent="0.2">
      <c r="A22" s="786" t="s">
        <v>4955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116C4EFE-9E50-479B-8886-61DF05E6DE2D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36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8" hidden="1" customWidth="1" outlineLevel="1"/>
    <col min="3" max="3" width="7.7109375" style="328" customWidth="1" collapsed="1"/>
    <col min="4" max="4" width="7.7109375" style="328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6" t="s">
        <v>4959</v>
      </c>
      <c r="B1" s="516"/>
      <c r="C1" s="516"/>
      <c r="D1" s="516"/>
      <c r="E1" s="516"/>
      <c r="F1" s="516"/>
      <c r="G1" s="516"/>
    </row>
    <row r="2" spans="1:7" ht="14.45" customHeight="1" thickBot="1" x14ac:dyDescent="0.25">
      <c r="A2" s="370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8" t="s">
        <v>158</v>
      </c>
      <c r="B3" s="402">
        <f t="shared" ref="B3:G3" si="0">SUBTOTAL(9,B6:B1048576)</f>
        <v>47396</v>
      </c>
      <c r="C3" s="403">
        <f t="shared" si="0"/>
        <v>46055</v>
      </c>
      <c r="D3" s="437">
        <f t="shared" si="0"/>
        <v>45270</v>
      </c>
      <c r="E3" s="345">
        <f t="shared" si="0"/>
        <v>10249081.020000001</v>
      </c>
      <c r="F3" s="343">
        <f t="shared" si="0"/>
        <v>9044002.3300000001</v>
      </c>
      <c r="G3" s="404">
        <f t="shared" si="0"/>
        <v>10134238.220000001</v>
      </c>
    </row>
    <row r="4" spans="1:7" ht="14.45" customHeight="1" x14ac:dyDescent="0.2">
      <c r="A4" s="627" t="s">
        <v>166</v>
      </c>
      <c r="B4" s="632" t="s">
        <v>253</v>
      </c>
      <c r="C4" s="630"/>
      <c r="D4" s="633"/>
      <c r="E4" s="632" t="s">
        <v>122</v>
      </c>
      <c r="F4" s="630"/>
      <c r="G4" s="633"/>
    </row>
    <row r="5" spans="1:7" ht="14.45" customHeight="1" thickBot="1" x14ac:dyDescent="0.25">
      <c r="A5" s="847"/>
      <c r="B5" s="848">
        <v>2019</v>
      </c>
      <c r="C5" s="849">
        <v>2020</v>
      </c>
      <c r="D5" s="868">
        <v>2021</v>
      </c>
      <c r="E5" s="848">
        <v>2019</v>
      </c>
      <c r="F5" s="849">
        <v>2020</v>
      </c>
      <c r="G5" s="868">
        <v>2021</v>
      </c>
    </row>
    <row r="6" spans="1:7" ht="14.45" customHeight="1" x14ac:dyDescent="0.2">
      <c r="A6" s="838" t="s">
        <v>4952</v>
      </c>
      <c r="B6" s="225">
        <v>6323</v>
      </c>
      <c r="C6" s="225">
        <v>6511</v>
      </c>
      <c r="D6" s="225">
        <v>6453</v>
      </c>
      <c r="E6" s="869">
        <v>525534.01</v>
      </c>
      <c r="F6" s="869">
        <v>521827.57000000007</v>
      </c>
      <c r="G6" s="870">
        <v>674990.55</v>
      </c>
    </row>
    <row r="7" spans="1:7" ht="14.45" customHeight="1" x14ac:dyDescent="0.2">
      <c r="A7" s="839" t="s">
        <v>1755</v>
      </c>
      <c r="B7" s="831">
        <v>2590</v>
      </c>
      <c r="C7" s="831">
        <v>4358</v>
      </c>
      <c r="D7" s="831">
        <v>3985</v>
      </c>
      <c r="E7" s="871">
        <v>775507.34</v>
      </c>
      <c r="F7" s="871">
        <v>1031148.11</v>
      </c>
      <c r="G7" s="872">
        <v>1055100.23</v>
      </c>
    </row>
    <row r="8" spans="1:7" ht="14.45" customHeight="1" x14ac:dyDescent="0.2">
      <c r="A8" s="839" t="s">
        <v>1756</v>
      </c>
      <c r="B8" s="831"/>
      <c r="C8" s="831"/>
      <c r="D8" s="831">
        <v>79</v>
      </c>
      <c r="E8" s="871"/>
      <c r="F8" s="871"/>
      <c r="G8" s="872">
        <v>17458.440000000002</v>
      </c>
    </row>
    <row r="9" spans="1:7" ht="14.45" customHeight="1" x14ac:dyDescent="0.2">
      <c r="A9" s="839" t="s">
        <v>4956</v>
      </c>
      <c r="B9" s="831">
        <v>8</v>
      </c>
      <c r="C9" s="831">
        <v>3</v>
      </c>
      <c r="D9" s="831"/>
      <c r="E9" s="871">
        <v>304</v>
      </c>
      <c r="F9" s="871">
        <v>114</v>
      </c>
      <c r="G9" s="872"/>
    </row>
    <row r="10" spans="1:7" ht="14.45" customHeight="1" x14ac:dyDescent="0.2">
      <c r="A10" s="839" t="s">
        <v>1757</v>
      </c>
      <c r="B10" s="831">
        <v>1518</v>
      </c>
      <c r="C10" s="831">
        <v>1486</v>
      </c>
      <c r="D10" s="831">
        <v>1441</v>
      </c>
      <c r="E10" s="871">
        <v>255870.33</v>
      </c>
      <c r="F10" s="871">
        <v>268937.44999999995</v>
      </c>
      <c r="G10" s="872">
        <v>279487.56000000006</v>
      </c>
    </row>
    <row r="11" spans="1:7" ht="14.45" customHeight="1" x14ac:dyDescent="0.2">
      <c r="A11" s="839" t="s">
        <v>1758</v>
      </c>
      <c r="B11" s="831">
        <v>207</v>
      </c>
      <c r="C11" s="831">
        <v>298</v>
      </c>
      <c r="D11" s="831">
        <v>289</v>
      </c>
      <c r="E11" s="871">
        <v>35613.67</v>
      </c>
      <c r="F11" s="871">
        <v>38068.430000000008</v>
      </c>
      <c r="G11" s="872">
        <v>39738.679999999993</v>
      </c>
    </row>
    <row r="12" spans="1:7" ht="14.45" customHeight="1" x14ac:dyDescent="0.2">
      <c r="A12" s="839" t="s">
        <v>1759</v>
      </c>
      <c r="B12" s="831">
        <v>3060</v>
      </c>
      <c r="C12" s="831">
        <v>686</v>
      </c>
      <c r="D12" s="831">
        <v>750</v>
      </c>
      <c r="E12" s="871">
        <v>838787.01000000013</v>
      </c>
      <c r="F12" s="871">
        <v>335447.44</v>
      </c>
      <c r="G12" s="872">
        <v>437591.02</v>
      </c>
    </row>
    <row r="13" spans="1:7" ht="14.45" customHeight="1" x14ac:dyDescent="0.2">
      <c r="A13" s="839" t="s">
        <v>1760</v>
      </c>
      <c r="B13" s="831"/>
      <c r="C13" s="831"/>
      <c r="D13" s="831">
        <v>27</v>
      </c>
      <c r="E13" s="871"/>
      <c r="F13" s="871"/>
      <c r="G13" s="872">
        <v>13573.78</v>
      </c>
    </row>
    <row r="14" spans="1:7" ht="14.45" customHeight="1" x14ac:dyDescent="0.2">
      <c r="A14" s="839" t="s">
        <v>1761</v>
      </c>
      <c r="B14" s="831">
        <v>1506</v>
      </c>
      <c r="C14" s="831">
        <v>1822</v>
      </c>
      <c r="D14" s="831">
        <v>1249</v>
      </c>
      <c r="E14" s="871">
        <v>300784.99000000005</v>
      </c>
      <c r="F14" s="871">
        <v>362005.54999999993</v>
      </c>
      <c r="G14" s="872">
        <v>313611.33</v>
      </c>
    </row>
    <row r="15" spans="1:7" ht="14.45" customHeight="1" x14ac:dyDescent="0.2">
      <c r="A15" s="839" t="s">
        <v>1762</v>
      </c>
      <c r="B15" s="831">
        <v>1031</v>
      </c>
      <c r="C15" s="831">
        <v>854</v>
      </c>
      <c r="D15" s="831">
        <v>1045</v>
      </c>
      <c r="E15" s="871">
        <v>268733.99</v>
      </c>
      <c r="F15" s="871">
        <v>204144.22999999998</v>
      </c>
      <c r="G15" s="872">
        <v>297995.14</v>
      </c>
    </row>
    <row r="16" spans="1:7" ht="14.45" customHeight="1" x14ac:dyDescent="0.2">
      <c r="A16" s="839" t="s">
        <v>1764</v>
      </c>
      <c r="B16" s="831">
        <v>2067</v>
      </c>
      <c r="C16" s="831">
        <v>2277</v>
      </c>
      <c r="D16" s="831">
        <v>2004</v>
      </c>
      <c r="E16" s="871">
        <v>425206.66000000003</v>
      </c>
      <c r="F16" s="871">
        <v>481897.34</v>
      </c>
      <c r="G16" s="872">
        <v>462521.89</v>
      </c>
    </row>
    <row r="17" spans="1:7" ht="14.45" customHeight="1" x14ac:dyDescent="0.2">
      <c r="A17" s="839" t="s">
        <v>1765</v>
      </c>
      <c r="B17" s="831">
        <v>3111</v>
      </c>
      <c r="C17" s="831">
        <v>3033</v>
      </c>
      <c r="D17" s="831">
        <v>3324</v>
      </c>
      <c r="E17" s="871">
        <v>869812.68</v>
      </c>
      <c r="F17" s="871">
        <v>749265.8899999999</v>
      </c>
      <c r="G17" s="872">
        <v>860288.79000000015</v>
      </c>
    </row>
    <row r="18" spans="1:7" ht="14.45" customHeight="1" x14ac:dyDescent="0.2">
      <c r="A18" s="839" t="s">
        <v>1766</v>
      </c>
      <c r="B18" s="831">
        <v>2367</v>
      </c>
      <c r="C18" s="831">
        <v>2561</v>
      </c>
      <c r="D18" s="831">
        <v>2397</v>
      </c>
      <c r="E18" s="871">
        <v>772561.32000000007</v>
      </c>
      <c r="F18" s="871">
        <v>665328.2300000001</v>
      </c>
      <c r="G18" s="872">
        <v>726378.35</v>
      </c>
    </row>
    <row r="19" spans="1:7" ht="14.45" customHeight="1" x14ac:dyDescent="0.2">
      <c r="A19" s="839" t="s">
        <v>1767</v>
      </c>
      <c r="B19" s="831">
        <v>893</v>
      </c>
      <c r="C19" s="831">
        <v>262</v>
      </c>
      <c r="D19" s="831">
        <v>305</v>
      </c>
      <c r="E19" s="871">
        <v>252146.67</v>
      </c>
      <c r="F19" s="871">
        <v>61948.650000000009</v>
      </c>
      <c r="G19" s="872">
        <v>112423.46</v>
      </c>
    </row>
    <row r="20" spans="1:7" ht="14.45" customHeight="1" x14ac:dyDescent="0.2">
      <c r="A20" s="839" t="s">
        <v>1768</v>
      </c>
      <c r="B20" s="831">
        <v>4076</v>
      </c>
      <c r="C20" s="831">
        <v>2017</v>
      </c>
      <c r="D20" s="831">
        <v>1686</v>
      </c>
      <c r="E20" s="871">
        <v>639985.34</v>
      </c>
      <c r="F20" s="871">
        <v>322009.11</v>
      </c>
      <c r="G20" s="872">
        <v>291255.34000000003</v>
      </c>
    </row>
    <row r="21" spans="1:7" ht="14.45" customHeight="1" x14ac:dyDescent="0.2">
      <c r="A21" s="839" t="s">
        <v>1770</v>
      </c>
      <c r="B21" s="831">
        <v>958</v>
      </c>
      <c r="C21" s="831">
        <v>583</v>
      </c>
      <c r="D21" s="831">
        <v>369</v>
      </c>
      <c r="E21" s="871">
        <v>317280</v>
      </c>
      <c r="F21" s="871">
        <v>207750.99999999997</v>
      </c>
      <c r="G21" s="872">
        <v>155671.56</v>
      </c>
    </row>
    <row r="22" spans="1:7" ht="14.45" customHeight="1" x14ac:dyDescent="0.2">
      <c r="A22" s="839" t="s">
        <v>1771</v>
      </c>
      <c r="B22" s="831">
        <v>126</v>
      </c>
      <c r="C22" s="831">
        <v>93</v>
      </c>
      <c r="D22" s="831">
        <v>116</v>
      </c>
      <c r="E22" s="871">
        <v>17221.010000000002</v>
      </c>
      <c r="F22" s="871">
        <v>11854.55</v>
      </c>
      <c r="G22" s="872">
        <v>17986.12</v>
      </c>
    </row>
    <row r="23" spans="1:7" ht="14.45" customHeight="1" x14ac:dyDescent="0.2">
      <c r="A23" s="839" t="s">
        <v>1772</v>
      </c>
      <c r="B23" s="831">
        <v>4778</v>
      </c>
      <c r="C23" s="831">
        <v>6388</v>
      </c>
      <c r="D23" s="831">
        <v>6671</v>
      </c>
      <c r="E23" s="871">
        <v>885195.99</v>
      </c>
      <c r="F23" s="871">
        <v>999414.66</v>
      </c>
      <c r="G23" s="872">
        <v>1143605.4500000002</v>
      </c>
    </row>
    <row r="24" spans="1:7" ht="14.45" customHeight="1" x14ac:dyDescent="0.2">
      <c r="A24" s="839" t="s">
        <v>1774</v>
      </c>
      <c r="B24" s="831">
        <v>412</v>
      </c>
      <c r="C24" s="831">
        <v>537</v>
      </c>
      <c r="D24" s="831">
        <v>413</v>
      </c>
      <c r="E24" s="871">
        <v>210017.00000000003</v>
      </c>
      <c r="F24" s="871">
        <v>247922.77999999997</v>
      </c>
      <c r="G24" s="872">
        <v>194526.88999999998</v>
      </c>
    </row>
    <row r="25" spans="1:7" ht="14.45" customHeight="1" x14ac:dyDescent="0.2">
      <c r="A25" s="839" t="s">
        <v>1776</v>
      </c>
      <c r="B25" s="831">
        <v>1391</v>
      </c>
      <c r="C25" s="831">
        <v>1324</v>
      </c>
      <c r="D25" s="831">
        <v>1745</v>
      </c>
      <c r="E25" s="871">
        <v>377155.33</v>
      </c>
      <c r="F25" s="871">
        <v>284788.88</v>
      </c>
      <c r="G25" s="872">
        <v>490284.14</v>
      </c>
    </row>
    <row r="26" spans="1:7" ht="14.45" customHeight="1" x14ac:dyDescent="0.2">
      <c r="A26" s="839" t="s">
        <v>1777</v>
      </c>
      <c r="B26" s="831">
        <v>1084</v>
      </c>
      <c r="C26" s="831">
        <v>1060</v>
      </c>
      <c r="D26" s="831">
        <v>1153</v>
      </c>
      <c r="E26" s="871">
        <v>178499.33</v>
      </c>
      <c r="F26" s="871">
        <v>185406.89</v>
      </c>
      <c r="G26" s="872">
        <v>219048.12</v>
      </c>
    </row>
    <row r="27" spans="1:7" ht="14.45" customHeight="1" x14ac:dyDescent="0.2">
      <c r="A27" s="839" t="s">
        <v>1778</v>
      </c>
      <c r="B27" s="831">
        <v>1342</v>
      </c>
      <c r="C27" s="831">
        <v>1482</v>
      </c>
      <c r="D27" s="831">
        <v>1939</v>
      </c>
      <c r="E27" s="871">
        <v>168310</v>
      </c>
      <c r="F27" s="871">
        <v>177331.77</v>
      </c>
      <c r="G27" s="872">
        <v>259142.24</v>
      </c>
    </row>
    <row r="28" spans="1:7" ht="14.45" customHeight="1" x14ac:dyDescent="0.2">
      <c r="A28" s="839" t="s">
        <v>4957</v>
      </c>
      <c r="B28" s="831">
        <v>561</v>
      </c>
      <c r="C28" s="831">
        <v>703</v>
      </c>
      <c r="D28" s="831"/>
      <c r="E28" s="871">
        <v>147030</v>
      </c>
      <c r="F28" s="871">
        <v>180256.68000000005</v>
      </c>
      <c r="G28" s="872"/>
    </row>
    <row r="29" spans="1:7" ht="14.45" customHeight="1" x14ac:dyDescent="0.2">
      <c r="A29" s="839" t="s">
        <v>1780</v>
      </c>
      <c r="B29" s="831">
        <v>2927</v>
      </c>
      <c r="C29" s="831">
        <v>2870</v>
      </c>
      <c r="D29" s="831">
        <v>3009</v>
      </c>
      <c r="E29" s="871">
        <v>474070.01</v>
      </c>
      <c r="F29" s="871">
        <v>454303.78</v>
      </c>
      <c r="G29" s="872">
        <v>539872.23</v>
      </c>
    </row>
    <row r="30" spans="1:7" ht="14.45" customHeight="1" x14ac:dyDescent="0.2">
      <c r="A30" s="839" t="s">
        <v>1781</v>
      </c>
      <c r="B30" s="831">
        <v>4347</v>
      </c>
      <c r="C30" s="831">
        <v>4376</v>
      </c>
      <c r="D30" s="831">
        <v>3925</v>
      </c>
      <c r="E30" s="871">
        <v>1241976</v>
      </c>
      <c r="F30" s="871">
        <v>1085105.22</v>
      </c>
      <c r="G30" s="872">
        <v>1266683.8100000003</v>
      </c>
    </row>
    <row r="31" spans="1:7" ht="14.45" customHeight="1" x14ac:dyDescent="0.2">
      <c r="A31" s="839" t="s">
        <v>1782</v>
      </c>
      <c r="B31" s="831"/>
      <c r="C31" s="831"/>
      <c r="D31" s="831">
        <v>13</v>
      </c>
      <c r="E31" s="871"/>
      <c r="F31" s="871"/>
      <c r="G31" s="872">
        <v>6446</v>
      </c>
    </row>
    <row r="32" spans="1:7" ht="14.45" customHeight="1" x14ac:dyDescent="0.2">
      <c r="A32" s="839" t="s">
        <v>4958</v>
      </c>
      <c r="B32" s="831">
        <v>375</v>
      </c>
      <c r="C32" s="831">
        <v>105</v>
      </c>
      <c r="D32" s="831">
        <v>226</v>
      </c>
      <c r="E32" s="871">
        <v>115386</v>
      </c>
      <c r="F32" s="871">
        <v>29213.340000000004</v>
      </c>
      <c r="G32" s="872">
        <v>71095.55</v>
      </c>
    </row>
    <row r="33" spans="1:7" ht="14.45" customHeight="1" thickBot="1" x14ac:dyDescent="0.25">
      <c r="A33" s="875" t="s">
        <v>1783</v>
      </c>
      <c r="B33" s="833">
        <v>338</v>
      </c>
      <c r="C33" s="833">
        <v>366</v>
      </c>
      <c r="D33" s="833">
        <v>657</v>
      </c>
      <c r="E33" s="873">
        <v>156092.34</v>
      </c>
      <c r="F33" s="873">
        <v>138510.78</v>
      </c>
      <c r="G33" s="874">
        <v>187461.55</v>
      </c>
    </row>
    <row r="34" spans="1:7" ht="14.45" customHeight="1" x14ac:dyDescent="0.2">
      <c r="A34" s="786" t="s">
        <v>295</v>
      </c>
    </row>
    <row r="35" spans="1:7" ht="14.45" customHeight="1" x14ac:dyDescent="0.2">
      <c r="A35" s="787" t="s">
        <v>1753</v>
      </c>
    </row>
    <row r="36" spans="1:7" ht="14.45" customHeight="1" x14ac:dyDescent="0.2">
      <c r="A36" s="786" t="s">
        <v>4954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A0EEE03E-587C-4C95-A0B7-CCFE76087326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308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8" hidden="1" customWidth="1" outlineLevel="1"/>
    <col min="9" max="10" width="9.28515625" style="247" hidden="1" customWidth="1"/>
    <col min="11" max="12" width="11.140625" style="328" customWidth="1"/>
    <col min="13" max="14" width="9.28515625" style="247" hidden="1" customWidth="1"/>
    <col min="15" max="16" width="11.140625" style="328" customWidth="1"/>
    <col min="17" max="17" width="11.140625" style="331" customWidth="1"/>
    <col min="18" max="18" width="11.140625" style="328" customWidth="1"/>
    <col min="19" max="16384" width="8.85546875" style="247"/>
  </cols>
  <sheetData>
    <row r="1" spans="1:18" ht="18.600000000000001" customHeight="1" thickBot="1" x14ac:dyDescent="0.35">
      <c r="A1" s="516" t="s">
        <v>5283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</row>
    <row r="2" spans="1:18" ht="14.45" customHeight="1" thickBot="1" x14ac:dyDescent="0.25">
      <c r="A2" s="370" t="s">
        <v>328</v>
      </c>
      <c r="B2" s="318"/>
      <c r="C2" s="318"/>
      <c r="D2" s="220"/>
      <c r="E2" s="220"/>
      <c r="F2" s="220"/>
      <c r="G2" s="351"/>
      <c r="H2" s="351"/>
      <c r="I2" s="220"/>
      <c r="J2" s="220"/>
      <c r="K2" s="351"/>
      <c r="L2" s="351"/>
      <c r="M2" s="220"/>
      <c r="N2" s="220"/>
      <c r="O2" s="351"/>
      <c r="P2" s="351"/>
      <c r="Q2" s="348"/>
      <c r="R2" s="351"/>
    </row>
    <row r="3" spans="1:18" ht="14.45" customHeight="1" thickBot="1" x14ac:dyDescent="0.25">
      <c r="F3" s="112" t="s">
        <v>158</v>
      </c>
      <c r="G3" s="207">
        <f t="shared" ref="G3:P3" si="0">SUBTOTAL(9,G6:G1048576)</f>
        <v>48816.6</v>
      </c>
      <c r="H3" s="208">
        <f t="shared" si="0"/>
        <v>12816697.710000003</v>
      </c>
      <c r="I3" s="78"/>
      <c r="J3" s="78"/>
      <c r="K3" s="208">
        <f t="shared" si="0"/>
        <v>47330.929999999993</v>
      </c>
      <c r="L3" s="208">
        <f t="shared" si="0"/>
        <v>11407895.619999997</v>
      </c>
      <c r="M3" s="78"/>
      <c r="N3" s="78"/>
      <c r="O3" s="208">
        <f t="shared" si="0"/>
        <v>46671.78</v>
      </c>
      <c r="P3" s="208">
        <f t="shared" si="0"/>
        <v>12900407.789999997</v>
      </c>
      <c r="Q3" s="79">
        <f>IF(L3=0,0,P3/L3)</f>
        <v>1.1308315065035632</v>
      </c>
      <c r="R3" s="209">
        <f>IF(O3=0,0,P3/O3)</f>
        <v>276.40702347328511</v>
      </c>
    </row>
    <row r="4" spans="1:18" ht="14.45" customHeight="1" x14ac:dyDescent="0.2">
      <c r="A4" s="634" t="s">
        <v>260</v>
      </c>
      <c r="B4" s="634" t="s">
        <v>118</v>
      </c>
      <c r="C4" s="642" t="s">
        <v>0</v>
      </c>
      <c r="D4" s="636" t="s">
        <v>119</v>
      </c>
      <c r="E4" s="641" t="s">
        <v>89</v>
      </c>
      <c r="F4" s="637" t="s">
        <v>80</v>
      </c>
      <c r="G4" s="638">
        <v>2019</v>
      </c>
      <c r="H4" s="639"/>
      <c r="I4" s="206"/>
      <c r="J4" s="206"/>
      <c r="K4" s="638">
        <v>2020</v>
      </c>
      <c r="L4" s="639"/>
      <c r="M4" s="206"/>
      <c r="N4" s="206"/>
      <c r="O4" s="638">
        <v>2021</v>
      </c>
      <c r="P4" s="639"/>
      <c r="Q4" s="640" t="s">
        <v>2</v>
      </c>
      <c r="R4" s="635" t="s">
        <v>121</v>
      </c>
    </row>
    <row r="5" spans="1:18" ht="14.45" customHeight="1" thickBot="1" x14ac:dyDescent="0.25">
      <c r="A5" s="876"/>
      <c r="B5" s="876"/>
      <c r="C5" s="877"/>
      <c r="D5" s="878"/>
      <c r="E5" s="879"/>
      <c r="F5" s="880"/>
      <c r="G5" s="881" t="s">
        <v>90</v>
      </c>
      <c r="H5" s="882" t="s">
        <v>14</v>
      </c>
      <c r="I5" s="883"/>
      <c r="J5" s="883"/>
      <c r="K5" s="881" t="s">
        <v>90</v>
      </c>
      <c r="L5" s="882" t="s">
        <v>14</v>
      </c>
      <c r="M5" s="883"/>
      <c r="N5" s="883"/>
      <c r="O5" s="881" t="s">
        <v>90</v>
      </c>
      <c r="P5" s="882" t="s">
        <v>14</v>
      </c>
      <c r="Q5" s="884"/>
      <c r="R5" s="885"/>
    </row>
    <row r="6" spans="1:18" ht="14.45" customHeight="1" x14ac:dyDescent="0.2">
      <c r="A6" s="806"/>
      <c r="B6" s="807" t="s">
        <v>4960</v>
      </c>
      <c r="C6" s="807" t="s">
        <v>617</v>
      </c>
      <c r="D6" s="807" t="s">
        <v>4961</v>
      </c>
      <c r="E6" s="807" t="s">
        <v>4962</v>
      </c>
      <c r="F6" s="807" t="s">
        <v>1735</v>
      </c>
      <c r="G6" s="225">
        <v>0.4</v>
      </c>
      <c r="H6" s="225">
        <v>655.8</v>
      </c>
      <c r="I6" s="807"/>
      <c r="J6" s="807">
        <v>1639.4999999999998</v>
      </c>
      <c r="K6" s="225">
        <v>0.5</v>
      </c>
      <c r="L6" s="225">
        <v>819.75</v>
      </c>
      <c r="M6" s="807"/>
      <c r="N6" s="807">
        <v>1639.5</v>
      </c>
      <c r="O6" s="225"/>
      <c r="P6" s="225"/>
      <c r="Q6" s="812"/>
      <c r="R6" s="830"/>
    </row>
    <row r="7" spans="1:18" ht="14.45" customHeight="1" x14ac:dyDescent="0.2">
      <c r="A7" s="813"/>
      <c r="B7" s="814" t="s">
        <v>4960</v>
      </c>
      <c r="C7" s="814" t="s">
        <v>617</v>
      </c>
      <c r="D7" s="814" t="s">
        <v>4963</v>
      </c>
      <c r="E7" s="814" t="s">
        <v>4964</v>
      </c>
      <c r="F7" s="814" t="s">
        <v>4965</v>
      </c>
      <c r="G7" s="831">
        <v>4</v>
      </c>
      <c r="H7" s="831">
        <v>1634.96</v>
      </c>
      <c r="I7" s="814"/>
      <c r="J7" s="814">
        <v>408.74</v>
      </c>
      <c r="K7" s="831">
        <v>5</v>
      </c>
      <c r="L7" s="831">
        <v>2043.7</v>
      </c>
      <c r="M7" s="814"/>
      <c r="N7" s="814">
        <v>408.74</v>
      </c>
      <c r="O7" s="831"/>
      <c r="P7" s="831"/>
      <c r="Q7" s="819"/>
      <c r="R7" s="832"/>
    </row>
    <row r="8" spans="1:18" ht="14.45" customHeight="1" x14ac:dyDescent="0.2">
      <c r="A8" s="813"/>
      <c r="B8" s="814" t="s">
        <v>4960</v>
      </c>
      <c r="C8" s="814" t="s">
        <v>617</v>
      </c>
      <c r="D8" s="814" t="s">
        <v>4963</v>
      </c>
      <c r="E8" s="814" t="s">
        <v>4966</v>
      </c>
      <c r="F8" s="814" t="s">
        <v>4967</v>
      </c>
      <c r="G8" s="831">
        <v>1</v>
      </c>
      <c r="H8" s="831">
        <v>187.97</v>
      </c>
      <c r="I8" s="814"/>
      <c r="J8" s="814">
        <v>187.97</v>
      </c>
      <c r="K8" s="831">
        <v>1</v>
      </c>
      <c r="L8" s="831">
        <v>153.19999999999999</v>
      </c>
      <c r="M8" s="814"/>
      <c r="N8" s="814">
        <v>153.19999999999999</v>
      </c>
      <c r="O8" s="831"/>
      <c r="P8" s="831"/>
      <c r="Q8" s="819"/>
      <c r="R8" s="832"/>
    </row>
    <row r="9" spans="1:18" ht="14.45" customHeight="1" x14ac:dyDescent="0.2">
      <c r="A9" s="813"/>
      <c r="B9" s="814" t="s">
        <v>4960</v>
      </c>
      <c r="C9" s="814" t="s">
        <v>617</v>
      </c>
      <c r="D9" s="814" t="s">
        <v>4963</v>
      </c>
      <c r="E9" s="814" t="s">
        <v>4968</v>
      </c>
      <c r="F9" s="814" t="s">
        <v>4969</v>
      </c>
      <c r="G9" s="831">
        <v>1</v>
      </c>
      <c r="H9" s="831">
        <v>1098.25</v>
      </c>
      <c r="I9" s="814"/>
      <c r="J9" s="814">
        <v>1098.25</v>
      </c>
      <c r="K9" s="831"/>
      <c r="L9" s="831"/>
      <c r="M9" s="814"/>
      <c r="N9" s="814"/>
      <c r="O9" s="831"/>
      <c r="P9" s="831"/>
      <c r="Q9" s="819"/>
      <c r="R9" s="832"/>
    </row>
    <row r="10" spans="1:18" ht="14.45" customHeight="1" x14ac:dyDescent="0.2">
      <c r="A10" s="813"/>
      <c r="B10" s="814" t="s">
        <v>4960</v>
      </c>
      <c r="C10" s="814" t="s">
        <v>617</v>
      </c>
      <c r="D10" s="814" t="s">
        <v>4963</v>
      </c>
      <c r="E10" s="814" t="s">
        <v>4970</v>
      </c>
      <c r="F10" s="814" t="s">
        <v>4971</v>
      </c>
      <c r="G10" s="831">
        <v>1</v>
      </c>
      <c r="H10" s="831">
        <v>2170.0300000000002</v>
      </c>
      <c r="I10" s="814"/>
      <c r="J10" s="814">
        <v>2170.0300000000002</v>
      </c>
      <c r="K10" s="831">
        <v>2</v>
      </c>
      <c r="L10" s="831">
        <v>4340.0600000000004</v>
      </c>
      <c r="M10" s="814"/>
      <c r="N10" s="814">
        <v>2170.0300000000002</v>
      </c>
      <c r="O10" s="831"/>
      <c r="P10" s="831"/>
      <c r="Q10" s="819"/>
      <c r="R10" s="832"/>
    </row>
    <row r="11" spans="1:18" ht="14.45" customHeight="1" x14ac:dyDescent="0.2">
      <c r="A11" s="813"/>
      <c r="B11" s="814" t="s">
        <v>4960</v>
      </c>
      <c r="C11" s="814" t="s">
        <v>617</v>
      </c>
      <c r="D11" s="814" t="s">
        <v>4963</v>
      </c>
      <c r="E11" s="814" t="s">
        <v>4972</v>
      </c>
      <c r="F11" s="814" t="s">
        <v>4973</v>
      </c>
      <c r="G11" s="831">
        <v>1</v>
      </c>
      <c r="H11" s="831">
        <v>740</v>
      </c>
      <c r="I11" s="814"/>
      <c r="J11" s="814">
        <v>740</v>
      </c>
      <c r="K11" s="831"/>
      <c r="L11" s="831"/>
      <c r="M11" s="814"/>
      <c r="N11" s="814"/>
      <c r="O11" s="831"/>
      <c r="P11" s="831"/>
      <c r="Q11" s="819"/>
      <c r="R11" s="832"/>
    </row>
    <row r="12" spans="1:18" ht="14.45" customHeight="1" x14ac:dyDescent="0.2">
      <c r="A12" s="813"/>
      <c r="B12" s="814" t="s">
        <v>4960</v>
      </c>
      <c r="C12" s="814" t="s">
        <v>617</v>
      </c>
      <c r="D12" s="814" t="s">
        <v>4963</v>
      </c>
      <c r="E12" s="814" t="s">
        <v>4974</v>
      </c>
      <c r="F12" s="814" t="s">
        <v>4975</v>
      </c>
      <c r="G12" s="831">
        <v>3</v>
      </c>
      <c r="H12" s="831">
        <v>3840</v>
      </c>
      <c r="I12" s="814"/>
      <c r="J12" s="814">
        <v>1280</v>
      </c>
      <c r="K12" s="831">
        <v>4</v>
      </c>
      <c r="L12" s="831">
        <v>4160</v>
      </c>
      <c r="M12" s="814"/>
      <c r="N12" s="814">
        <v>1040</v>
      </c>
      <c r="O12" s="831"/>
      <c r="P12" s="831"/>
      <c r="Q12" s="819"/>
      <c r="R12" s="832"/>
    </row>
    <row r="13" spans="1:18" ht="14.45" customHeight="1" x14ac:dyDescent="0.2">
      <c r="A13" s="813"/>
      <c r="B13" s="814" t="s">
        <v>4960</v>
      </c>
      <c r="C13" s="814" t="s">
        <v>617</v>
      </c>
      <c r="D13" s="814" t="s">
        <v>4963</v>
      </c>
      <c r="E13" s="814" t="s">
        <v>4976</v>
      </c>
      <c r="F13" s="814" t="s">
        <v>4977</v>
      </c>
      <c r="G13" s="831">
        <v>6</v>
      </c>
      <c r="H13" s="831">
        <v>3850.6</v>
      </c>
      <c r="I13" s="814"/>
      <c r="J13" s="814">
        <v>641.76666666666665</v>
      </c>
      <c r="K13" s="831">
        <v>6</v>
      </c>
      <c r="L13" s="831">
        <v>3847.8</v>
      </c>
      <c r="M13" s="814"/>
      <c r="N13" s="814">
        <v>641.30000000000007</v>
      </c>
      <c r="O13" s="831"/>
      <c r="P13" s="831"/>
      <c r="Q13" s="819"/>
      <c r="R13" s="832"/>
    </row>
    <row r="14" spans="1:18" ht="14.45" customHeight="1" x14ac:dyDescent="0.2">
      <c r="A14" s="813"/>
      <c r="B14" s="814" t="s">
        <v>4960</v>
      </c>
      <c r="C14" s="814" t="s">
        <v>617</v>
      </c>
      <c r="D14" s="814" t="s">
        <v>4978</v>
      </c>
      <c r="E14" s="814" t="s">
        <v>4979</v>
      </c>
      <c r="F14" s="814" t="s">
        <v>4980</v>
      </c>
      <c r="G14" s="831">
        <v>58</v>
      </c>
      <c r="H14" s="831">
        <v>14732</v>
      </c>
      <c r="I14" s="814"/>
      <c r="J14" s="814">
        <v>254</v>
      </c>
      <c r="K14" s="831">
        <v>2</v>
      </c>
      <c r="L14" s="831">
        <v>510</v>
      </c>
      <c r="M14" s="814"/>
      <c r="N14" s="814">
        <v>255</v>
      </c>
      <c r="O14" s="831">
        <v>1</v>
      </c>
      <c r="P14" s="831">
        <v>275</v>
      </c>
      <c r="Q14" s="819"/>
      <c r="R14" s="832">
        <v>275</v>
      </c>
    </row>
    <row r="15" spans="1:18" ht="14.45" customHeight="1" x14ac:dyDescent="0.2">
      <c r="A15" s="813"/>
      <c r="B15" s="814" t="s">
        <v>4960</v>
      </c>
      <c r="C15" s="814" t="s">
        <v>617</v>
      </c>
      <c r="D15" s="814" t="s">
        <v>4978</v>
      </c>
      <c r="E15" s="814" t="s">
        <v>4981</v>
      </c>
      <c r="F15" s="814" t="s">
        <v>4982</v>
      </c>
      <c r="G15" s="831">
        <v>1</v>
      </c>
      <c r="H15" s="831">
        <v>200</v>
      </c>
      <c r="I15" s="814"/>
      <c r="J15" s="814">
        <v>200</v>
      </c>
      <c r="K15" s="831"/>
      <c r="L15" s="831"/>
      <c r="M15" s="814"/>
      <c r="N15" s="814"/>
      <c r="O15" s="831"/>
      <c r="P15" s="831"/>
      <c r="Q15" s="819"/>
      <c r="R15" s="832"/>
    </row>
    <row r="16" spans="1:18" ht="14.45" customHeight="1" x14ac:dyDescent="0.2">
      <c r="A16" s="813"/>
      <c r="B16" s="814" t="s">
        <v>4960</v>
      </c>
      <c r="C16" s="814" t="s">
        <v>617</v>
      </c>
      <c r="D16" s="814" t="s">
        <v>4978</v>
      </c>
      <c r="E16" s="814" t="s">
        <v>4983</v>
      </c>
      <c r="F16" s="814" t="s">
        <v>4984</v>
      </c>
      <c r="G16" s="831"/>
      <c r="H16" s="831"/>
      <c r="I16" s="814"/>
      <c r="J16" s="814"/>
      <c r="K16" s="831">
        <v>1</v>
      </c>
      <c r="L16" s="831">
        <v>336</v>
      </c>
      <c r="M16" s="814"/>
      <c r="N16" s="814">
        <v>336</v>
      </c>
      <c r="O16" s="831"/>
      <c r="P16" s="831"/>
      <c r="Q16" s="819"/>
      <c r="R16" s="832"/>
    </row>
    <row r="17" spans="1:18" ht="14.45" customHeight="1" x14ac:dyDescent="0.2">
      <c r="A17" s="813"/>
      <c r="B17" s="814" t="s">
        <v>4960</v>
      </c>
      <c r="C17" s="814" t="s">
        <v>617</v>
      </c>
      <c r="D17" s="814" t="s">
        <v>4978</v>
      </c>
      <c r="E17" s="814" t="s">
        <v>4985</v>
      </c>
      <c r="F17" s="814" t="s">
        <v>4986</v>
      </c>
      <c r="G17" s="831"/>
      <c r="H17" s="831"/>
      <c r="I17" s="814"/>
      <c r="J17" s="814"/>
      <c r="K17" s="831">
        <v>1</v>
      </c>
      <c r="L17" s="831">
        <v>360</v>
      </c>
      <c r="M17" s="814"/>
      <c r="N17" s="814">
        <v>360</v>
      </c>
      <c r="O17" s="831"/>
      <c r="P17" s="831"/>
      <c r="Q17" s="819"/>
      <c r="R17" s="832"/>
    </row>
    <row r="18" spans="1:18" ht="14.45" customHeight="1" x14ac:dyDescent="0.2">
      <c r="A18" s="813"/>
      <c r="B18" s="814" t="s">
        <v>4960</v>
      </c>
      <c r="C18" s="814" t="s">
        <v>617</v>
      </c>
      <c r="D18" s="814" t="s">
        <v>4978</v>
      </c>
      <c r="E18" s="814" t="s">
        <v>4987</v>
      </c>
      <c r="F18" s="814" t="s">
        <v>4988</v>
      </c>
      <c r="G18" s="831">
        <v>1</v>
      </c>
      <c r="H18" s="831">
        <v>715</v>
      </c>
      <c r="I18" s="814"/>
      <c r="J18" s="814">
        <v>715</v>
      </c>
      <c r="K18" s="831">
        <v>2</v>
      </c>
      <c r="L18" s="831">
        <v>1440</v>
      </c>
      <c r="M18" s="814"/>
      <c r="N18" s="814">
        <v>720</v>
      </c>
      <c r="O18" s="831"/>
      <c r="P18" s="831"/>
      <c r="Q18" s="819"/>
      <c r="R18" s="832"/>
    </row>
    <row r="19" spans="1:18" ht="14.45" customHeight="1" x14ac:dyDescent="0.2">
      <c r="A19" s="813"/>
      <c r="B19" s="814" t="s">
        <v>4960</v>
      </c>
      <c r="C19" s="814" t="s">
        <v>617</v>
      </c>
      <c r="D19" s="814" t="s">
        <v>4978</v>
      </c>
      <c r="E19" s="814" t="s">
        <v>4989</v>
      </c>
      <c r="F19" s="814" t="s">
        <v>4990</v>
      </c>
      <c r="G19" s="831">
        <v>5</v>
      </c>
      <c r="H19" s="831">
        <v>166.66000000000003</v>
      </c>
      <c r="I19" s="814"/>
      <c r="J19" s="814">
        <v>33.332000000000008</v>
      </c>
      <c r="K19" s="831"/>
      <c r="L19" s="831"/>
      <c r="M19" s="814"/>
      <c r="N19" s="814"/>
      <c r="O19" s="831">
        <v>1</v>
      </c>
      <c r="P19" s="831">
        <v>45.56</v>
      </c>
      <c r="Q19" s="819"/>
      <c r="R19" s="832">
        <v>45.56</v>
      </c>
    </row>
    <row r="20" spans="1:18" ht="14.45" customHeight="1" x14ac:dyDescent="0.2">
      <c r="A20" s="813"/>
      <c r="B20" s="814" t="s">
        <v>4960</v>
      </c>
      <c r="C20" s="814" t="s">
        <v>617</v>
      </c>
      <c r="D20" s="814" t="s">
        <v>4978</v>
      </c>
      <c r="E20" s="814" t="s">
        <v>4991</v>
      </c>
      <c r="F20" s="814" t="s">
        <v>4992</v>
      </c>
      <c r="G20" s="831"/>
      <c r="H20" s="831"/>
      <c r="I20" s="814"/>
      <c r="J20" s="814"/>
      <c r="K20" s="831">
        <v>1</v>
      </c>
      <c r="L20" s="831">
        <v>266</v>
      </c>
      <c r="M20" s="814"/>
      <c r="N20" s="814">
        <v>266</v>
      </c>
      <c r="O20" s="831"/>
      <c r="P20" s="831"/>
      <c r="Q20" s="819"/>
      <c r="R20" s="832"/>
    </row>
    <row r="21" spans="1:18" ht="14.45" customHeight="1" x14ac:dyDescent="0.2">
      <c r="A21" s="813"/>
      <c r="B21" s="814" t="s">
        <v>4960</v>
      </c>
      <c r="C21" s="814" t="s">
        <v>617</v>
      </c>
      <c r="D21" s="814" t="s">
        <v>4978</v>
      </c>
      <c r="E21" s="814" t="s">
        <v>4993</v>
      </c>
      <c r="F21" s="814" t="s">
        <v>4994</v>
      </c>
      <c r="G21" s="831">
        <v>1</v>
      </c>
      <c r="H21" s="831">
        <v>87</v>
      </c>
      <c r="I21" s="814"/>
      <c r="J21" s="814">
        <v>87</v>
      </c>
      <c r="K21" s="831">
        <v>1</v>
      </c>
      <c r="L21" s="831">
        <v>88</v>
      </c>
      <c r="M21" s="814"/>
      <c r="N21" s="814">
        <v>88</v>
      </c>
      <c r="O21" s="831"/>
      <c r="P21" s="831"/>
      <c r="Q21" s="819"/>
      <c r="R21" s="832"/>
    </row>
    <row r="22" spans="1:18" ht="14.45" customHeight="1" x14ac:dyDescent="0.2">
      <c r="A22" s="813"/>
      <c r="B22" s="814" t="s">
        <v>4960</v>
      </c>
      <c r="C22" s="814" t="s">
        <v>617</v>
      </c>
      <c r="D22" s="814" t="s">
        <v>4978</v>
      </c>
      <c r="E22" s="814" t="s">
        <v>4995</v>
      </c>
      <c r="F22" s="814" t="s">
        <v>4996</v>
      </c>
      <c r="G22" s="831"/>
      <c r="H22" s="831"/>
      <c r="I22" s="814"/>
      <c r="J22" s="814"/>
      <c r="K22" s="831">
        <v>3</v>
      </c>
      <c r="L22" s="831">
        <v>2616</v>
      </c>
      <c r="M22" s="814"/>
      <c r="N22" s="814">
        <v>872</v>
      </c>
      <c r="O22" s="831"/>
      <c r="P22" s="831"/>
      <c r="Q22" s="819"/>
      <c r="R22" s="832"/>
    </row>
    <row r="23" spans="1:18" ht="14.45" customHeight="1" x14ac:dyDescent="0.2">
      <c r="A23" s="813"/>
      <c r="B23" s="814" t="s">
        <v>4960</v>
      </c>
      <c r="C23" s="814" t="s">
        <v>617</v>
      </c>
      <c r="D23" s="814" t="s">
        <v>4978</v>
      </c>
      <c r="E23" s="814" t="s">
        <v>4997</v>
      </c>
      <c r="F23" s="814" t="s">
        <v>4998</v>
      </c>
      <c r="G23" s="831">
        <v>24</v>
      </c>
      <c r="H23" s="831">
        <v>14280</v>
      </c>
      <c r="I23" s="814"/>
      <c r="J23" s="814">
        <v>595</v>
      </c>
      <c r="K23" s="831">
        <v>23</v>
      </c>
      <c r="L23" s="831">
        <v>13754</v>
      </c>
      <c r="M23" s="814"/>
      <c r="N23" s="814">
        <v>598</v>
      </c>
      <c r="O23" s="831">
        <v>2</v>
      </c>
      <c r="P23" s="831">
        <v>1220</v>
      </c>
      <c r="Q23" s="819"/>
      <c r="R23" s="832">
        <v>610</v>
      </c>
    </row>
    <row r="24" spans="1:18" ht="14.45" customHeight="1" x14ac:dyDescent="0.2">
      <c r="A24" s="813"/>
      <c r="B24" s="814" t="s">
        <v>4960</v>
      </c>
      <c r="C24" s="814" t="s">
        <v>617</v>
      </c>
      <c r="D24" s="814" t="s">
        <v>4978</v>
      </c>
      <c r="E24" s="814" t="s">
        <v>4999</v>
      </c>
      <c r="F24" s="814" t="s">
        <v>5000</v>
      </c>
      <c r="G24" s="831">
        <v>6</v>
      </c>
      <c r="H24" s="831">
        <v>4620</v>
      </c>
      <c r="I24" s="814"/>
      <c r="J24" s="814">
        <v>770</v>
      </c>
      <c r="K24" s="831">
        <v>6</v>
      </c>
      <c r="L24" s="831">
        <v>4626</v>
      </c>
      <c r="M24" s="814"/>
      <c r="N24" s="814">
        <v>771</v>
      </c>
      <c r="O24" s="831"/>
      <c r="P24" s="831"/>
      <c r="Q24" s="819"/>
      <c r="R24" s="832"/>
    </row>
    <row r="25" spans="1:18" ht="14.45" customHeight="1" x14ac:dyDescent="0.2">
      <c r="A25" s="813"/>
      <c r="B25" s="814" t="s">
        <v>4960</v>
      </c>
      <c r="C25" s="814" t="s">
        <v>617</v>
      </c>
      <c r="D25" s="814" t="s">
        <v>4978</v>
      </c>
      <c r="E25" s="814" t="s">
        <v>5001</v>
      </c>
      <c r="F25" s="814" t="s">
        <v>5002</v>
      </c>
      <c r="G25" s="831"/>
      <c r="H25" s="831"/>
      <c r="I25" s="814"/>
      <c r="J25" s="814"/>
      <c r="K25" s="831">
        <v>2</v>
      </c>
      <c r="L25" s="831">
        <v>326</v>
      </c>
      <c r="M25" s="814"/>
      <c r="N25" s="814">
        <v>163</v>
      </c>
      <c r="O25" s="831"/>
      <c r="P25" s="831"/>
      <c r="Q25" s="819"/>
      <c r="R25" s="832"/>
    </row>
    <row r="26" spans="1:18" ht="14.45" customHeight="1" x14ac:dyDescent="0.2">
      <c r="A26" s="813"/>
      <c r="B26" s="814" t="s">
        <v>4960</v>
      </c>
      <c r="C26" s="814" t="s">
        <v>617</v>
      </c>
      <c r="D26" s="814" t="s">
        <v>4978</v>
      </c>
      <c r="E26" s="814" t="s">
        <v>5003</v>
      </c>
      <c r="F26" s="814" t="s">
        <v>5004</v>
      </c>
      <c r="G26" s="831"/>
      <c r="H26" s="831"/>
      <c r="I26" s="814"/>
      <c r="J26" s="814"/>
      <c r="K26" s="831">
        <v>1</v>
      </c>
      <c r="L26" s="831">
        <v>45</v>
      </c>
      <c r="M26" s="814"/>
      <c r="N26" s="814">
        <v>45</v>
      </c>
      <c r="O26" s="831"/>
      <c r="P26" s="831"/>
      <c r="Q26" s="819"/>
      <c r="R26" s="832"/>
    </row>
    <row r="27" spans="1:18" ht="14.45" customHeight="1" x14ac:dyDescent="0.2">
      <c r="A27" s="813"/>
      <c r="B27" s="814" t="s">
        <v>4960</v>
      </c>
      <c r="C27" s="814" t="s">
        <v>617</v>
      </c>
      <c r="D27" s="814" t="s">
        <v>4978</v>
      </c>
      <c r="E27" s="814" t="s">
        <v>5005</v>
      </c>
      <c r="F27" s="814" t="s">
        <v>5006</v>
      </c>
      <c r="G27" s="831">
        <v>38</v>
      </c>
      <c r="H27" s="831">
        <v>51072</v>
      </c>
      <c r="I27" s="814"/>
      <c r="J27" s="814">
        <v>1344</v>
      </c>
      <c r="K27" s="831">
        <v>22</v>
      </c>
      <c r="L27" s="831">
        <v>29678</v>
      </c>
      <c r="M27" s="814"/>
      <c r="N27" s="814">
        <v>1349</v>
      </c>
      <c r="O27" s="831">
        <v>7</v>
      </c>
      <c r="P27" s="831">
        <v>9667</v>
      </c>
      <c r="Q27" s="819"/>
      <c r="R27" s="832">
        <v>1381</v>
      </c>
    </row>
    <row r="28" spans="1:18" ht="14.45" customHeight="1" x14ac:dyDescent="0.2">
      <c r="A28" s="813"/>
      <c r="B28" s="814" t="s">
        <v>4960</v>
      </c>
      <c r="C28" s="814" t="s">
        <v>617</v>
      </c>
      <c r="D28" s="814" t="s">
        <v>4978</v>
      </c>
      <c r="E28" s="814" t="s">
        <v>5007</v>
      </c>
      <c r="F28" s="814" t="s">
        <v>5008</v>
      </c>
      <c r="G28" s="831">
        <v>5</v>
      </c>
      <c r="H28" s="831">
        <v>1820</v>
      </c>
      <c r="I28" s="814"/>
      <c r="J28" s="814">
        <v>364</v>
      </c>
      <c r="K28" s="831">
        <v>9</v>
      </c>
      <c r="L28" s="831">
        <v>3285</v>
      </c>
      <c r="M28" s="814"/>
      <c r="N28" s="814">
        <v>365</v>
      </c>
      <c r="O28" s="831">
        <v>1</v>
      </c>
      <c r="P28" s="831">
        <v>371</v>
      </c>
      <c r="Q28" s="819"/>
      <c r="R28" s="832">
        <v>371</v>
      </c>
    </row>
    <row r="29" spans="1:18" ht="14.45" customHeight="1" x14ac:dyDescent="0.2">
      <c r="A29" s="813"/>
      <c r="B29" s="814" t="s">
        <v>4960</v>
      </c>
      <c r="C29" s="814" t="s">
        <v>617</v>
      </c>
      <c r="D29" s="814" t="s">
        <v>4978</v>
      </c>
      <c r="E29" s="814" t="s">
        <v>5009</v>
      </c>
      <c r="F29" s="814" t="s">
        <v>5010</v>
      </c>
      <c r="G29" s="831">
        <v>1</v>
      </c>
      <c r="H29" s="831">
        <v>797</v>
      </c>
      <c r="I29" s="814"/>
      <c r="J29" s="814">
        <v>797</v>
      </c>
      <c r="K29" s="831"/>
      <c r="L29" s="831"/>
      <c r="M29" s="814"/>
      <c r="N29" s="814"/>
      <c r="O29" s="831"/>
      <c r="P29" s="831"/>
      <c r="Q29" s="819"/>
      <c r="R29" s="832"/>
    </row>
    <row r="30" spans="1:18" ht="14.45" customHeight="1" x14ac:dyDescent="0.2">
      <c r="A30" s="813" t="s">
        <v>5011</v>
      </c>
      <c r="B30" s="814" t="s">
        <v>5012</v>
      </c>
      <c r="C30" s="814" t="s">
        <v>614</v>
      </c>
      <c r="D30" s="814" t="s">
        <v>4961</v>
      </c>
      <c r="E30" s="814" t="s">
        <v>5013</v>
      </c>
      <c r="F30" s="814" t="s">
        <v>978</v>
      </c>
      <c r="G30" s="831">
        <v>3.9</v>
      </c>
      <c r="H30" s="831">
        <v>271.89000000000004</v>
      </c>
      <c r="I30" s="814"/>
      <c r="J30" s="814">
        <v>69.715384615384622</v>
      </c>
      <c r="K30" s="831">
        <v>2.4000000000000008</v>
      </c>
      <c r="L30" s="831">
        <v>167.28</v>
      </c>
      <c r="M30" s="814"/>
      <c r="N30" s="814">
        <v>69.699999999999974</v>
      </c>
      <c r="O30" s="831">
        <v>5.0999999999999996</v>
      </c>
      <c r="P30" s="831">
        <v>355.56</v>
      </c>
      <c r="Q30" s="819"/>
      <c r="R30" s="832">
        <v>69.71764705882353</v>
      </c>
    </row>
    <row r="31" spans="1:18" ht="14.45" customHeight="1" x14ac:dyDescent="0.2">
      <c r="A31" s="813" t="s">
        <v>5011</v>
      </c>
      <c r="B31" s="814" t="s">
        <v>5012</v>
      </c>
      <c r="C31" s="814" t="s">
        <v>614</v>
      </c>
      <c r="D31" s="814" t="s">
        <v>4961</v>
      </c>
      <c r="E31" s="814" t="s">
        <v>5014</v>
      </c>
      <c r="F31" s="814" t="s">
        <v>5015</v>
      </c>
      <c r="G31" s="831">
        <v>5</v>
      </c>
      <c r="H31" s="831">
        <v>7904</v>
      </c>
      <c r="I31" s="814"/>
      <c r="J31" s="814">
        <v>1580.8</v>
      </c>
      <c r="K31" s="831">
        <v>1</v>
      </c>
      <c r="L31" s="831">
        <v>1580.8</v>
      </c>
      <c r="M31" s="814"/>
      <c r="N31" s="814">
        <v>1580.8</v>
      </c>
      <c r="O31" s="831">
        <v>2</v>
      </c>
      <c r="P31" s="831">
        <v>2829.13</v>
      </c>
      <c r="Q31" s="819"/>
      <c r="R31" s="832">
        <v>1414.5650000000001</v>
      </c>
    </row>
    <row r="32" spans="1:18" ht="14.45" customHeight="1" x14ac:dyDescent="0.2">
      <c r="A32" s="813" t="s">
        <v>5011</v>
      </c>
      <c r="B32" s="814" t="s">
        <v>5012</v>
      </c>
      <c r="C32" s="814" t="s">
        <v>614</v>
      </c>
      <c r="D32" s="814" t="s">
        <v>4961</v>
      </c>
      <c r="E32" s="814" t="s">
        <v>5016</v>
      </c>
      <c r="F32" s="814"/>
      <c r="G32" s="831"/>
      <c r="H32" s="831"/>
      <c r="I32" s="814"/>
      <c r="J32" s="814"/>
      <c r="K32" s="831">
        <v>0.2</v>
      </c>
      <c r="L32" s="831">
        <v>73.540000000000006</v>
      </c>
      <c r="M32" s="814"/>
      <c r="N32" s="814">
        <v>367.7</v>
      </c>
      <c r="O32" s="831"/>
      <c r="P32" s="831"/>
      <c r="Q32" s="819"/>
      <c r="R32" s="832"/>
    </row>
    <row r="33" spans="1:18" ht="14.45" customHeight="1" x14ac:dyDescent="0.2">
      <c r="A33" s="813" t="s">
        <v>5011</v>
      </c>
      <c r="B33" s="814" t="s">
        <v>5012</v>
      </c>
      <c r="C33" s="814" t="s">
        <v>614</v>
      </c>
      <c r="D33" s="814" t="s">
        <v>4961</v>
      </c>
      <c r="E33" s="814" t="s">
        <v>5017</v>
      </c>
      <c r="F33" s="814"/>
      <c r="G33" s="831">
        <v>3</v>
      </c>
      <c r="H33" s="831">
        <v>14227.199999999999</v>
      </c>
      <c r="I33" s="814"/>
      <c r="J33" s="814">
        <v>4742.3999999999996</v>
      </c>
      <c r="K33" s="831"/>
      <c r="L33" s="831"/>
      <c r="M33" s="814"/>
      <c r="N33" s="814"/>
      <c r="O33" s="831"/>
      <c r="P33" s="831"/>
      <c r="Q33" s="819"/>
      <c r="R33" s="832"/>
    </row>
    <row r="34" spans="1:18" ht="14.45" customHeight="1" x14ac:dyDescent="0.2">
      <c r="A34" s="813" t="s">
        <v>5011</v>
      </c>
      <c r="B34" s="814" t="s">
        <v>5012</v>
      </c>
      <c r="C34" s="814" t="s">
        <v>614</v>
      </c>
      <c r="D34" s="814" t="s">
        <v>4961</v>
      </c>
      <c r="E34" s="814" t="s">
        <v>5017</v>
      </c>
      <c r="F34" s="814" t="s">
        <v>5015</v>
      </c>
      <c r="G34" s="831">
        <v>1</v>
      </c>
      <c r="H34" s="831">
        <v>4742.3999999999996</v>
      </c>
      <c r="I34" s="814"/>
      <c r="J34" s="814">
        <v>4742.3999999999996</v>
      </c>
      <c r="K34" s="831"/>
      <c r="L34" s="831"/>
      <c r="M34" s="814"/>
      <c r="N34" s="814"/>
      <c r="O34" s="831"/>
      <c r="P34" s="831"/>
      <c r="Q34" s="819"/>
      <c r="R34" s="832"/>
    </row>
    <row r="35" spans="1:18" ht="14.45" customHeight="1" x14ac:dyDescent="0.2">
      <c r="A35" s="813" t="s">
        <v>5011</v>
      </c>
      <c r="B35" s="814" t="s">
        <v>5012</v>
      </c>
      <c r="C35" s="814" t="s">
        <v>614</v>
      </c>
      <c r="D35" s="814" t="s">
        <v>4961</v>
      </c>
      <c r="E35" s="814" t="s">
        <v>5018</v>
      </c>
      <c r="F35" s="814" t="s">
        <v>1012</v>
      </c>
      <c r="G35" s="831">
        <v>0.1</v>
      </c>
      <c r="H35" s="831">
        <v>5.07</v>
      </c>
      <c r="I35" s="814"/>
      <c r="J35" s="814">
        <v>50.7</v>
      </c>
      <c r="K35" s="831">
        <v>0.1</v>
      </c>
      <c r="L35" s="831">
        <v>4.13</v>
      </c>
      <c r="M35" s="814"/>
      <c r="N35" s="814">
        <v>41.3</v>
      </c>
      <c r="O35" s="831"/>
      <c r="P35" s="831"/>
      <c r="Q35" s="819"/>
      <c r="R35" s="832"/>
    </row>
    <row r="36" spans="1:18" ht="14.45" customHeight="1" x14ac:dyDescent="0.2">
      <c r="A36" s="813" t="s">
        <v>5011</v>
      </c>
      <c r="B36" s="814" t="s">
        <v>5012</v>
      </c>
      <c r="C36" s="814" t="s">
        <v>614</v>
      </c>
      <c r="D36" s="814" t="s">
        <v>4961</v>
      </c>
      <c r="E36" s="814" t="s">
        <v>5019</v>
      </c>
      <c r="F36" s="814" t="s">
        <v>771</v>
      </c>
      <c r="G36" s="831">
        <v>0.4</v>
      </c>
      <c r="H36" s="831">
        <v>23.24</v>
      </c>
      <c r="I36" s="814"/>
      <c r="J36" s="814">
        <v>58.099999999999994</v>
      </c>
      <c r="K36" s="831"/>
      <c r="L36" s="831"/>
      <c r="M36" s="814"/>
      <c r="N36" s="814"/>
      <c r="O36" s="831">
        <v>0.60000000000000009</v>
      </c>
      <c r="P36" s="831">
        <v>34.86</v>
      </c>
      <c r="Q36" s="819"/>
      <c r="R36" s="832">
        <v>58.099999999999987</v>
      </c>
    </row>
    <row r="37" spans="1:18" ht="14.45" customHeight="1" x14ac:dyDescent="0.2">
      <c r="A37" s="813" t="s">
        <v>5011</v>
      </c>
      <c r="B37" s="814" t="s">
        <v>5012</v>
      </c>
      <c r="C37" s="814" t="s">
        <v>614</v>
      </c>
      <c r="D37" s="814" t="s">
        <v>4961</v>
      </c>
      <c r="E37" s="814" t="s">
        <v>5020</v>
      </c>
      <c r="F37" s="814"/>
      <c r="G37" s="831"/>
      <c r="H37" s="831"/>
      <c r="I37" s="814"/>
      <c r="J37" s="814"/>
      <c r="K37" s="831">
        <v>0.08</v>
      </c>
      <c r="L37" s="831">
        <v>31</v>
      </c>
      <c r="M37" s="814"/>
      <c r="N37" s="814">
        <v>387.5</v>
      </c>
      <c r="O37" s="831"/>
      <c r="P37" s="831"/>
      <c r="Q37" s="819"/>
      <c r="R37" s="832"/>
    </row>
    <row r="38" spans="1:18" ht="14.45" customHeight="1" x14ac:dyDescent="0.2">
      <c r="A38" s="813" t="s">
        <v>5011</v>
      </c>
      <c r="B38" s="814" t="s">
        <v>5012</v>
      </c>
      <c r="C38" s="814" t="s">
        <v>614</v>
      </c>
      <c r="D38" s="814" t="s">
        <v>4961</v>
      </c>
      <c r="E38" s="814" t="s">
        <v>5021</v>
      </c>
      <c r="F38" s="814" t="s">
        <v>767</v>
      </c>
      <c r="G38" s="831"/>
      <c r="H38" s="831"/>
      <c r="I38" s="814"/>
      <c r="J38" s="814"/>
      <c r="K38" s="831">
        <v>1</v>
      </c>
      <c r="L38" s="831">
        <v>136.16</v>
      </c>
      <c r="M38" s="814"/>
      <c r="N38" s="814">
        <v>136.16</v>
      </c>
      <c r="O38" s="831"/>
      <c r="P38" s="831"/>
      <c r="Q38" s="819"/>
      <c r="R38" s="832"/>
    </row>
    <row r="39" spans="1:18" ht="14.45" customHeight="1" x14ac:dyDescent="0.2">
      <c r="A39" s="813" t="s">
        <v>5011</v>
      </c>
      <c r="B39" s="814" t="s">
        <v>5012</v>
      </c>
      <c r="C39" s="814" t="s">
        <v>614</v>
      </c>
      <c r="D39" s="814" t="s">
        <v>4961</v>
      </c>
      <c r="E39" s="814" t="s">
        <v>5021</v>
      </c>
      <c r="F39" s="814" t="s">
        <v>2693</v>
      </c>
      <c r="G39" s="831">
        <v>0.5</v>
      </c>
      <c r="H39" s="831">
        <v>68.08</v>
      </c>
      <c r="I39" s="814"/>
      <c r="J39" s="814">
        <v>136.16</v>
      </c>
      <c r="K39" s="831">
        <v>0.5</v>
      </c>
      <c r="L39" s="831">
        <v>68.08</v>
      </c>
      <c r="M39" s="814"/>
      <c r="N39" s="814">
        <v>136.16</v>
      </c>
      <c r="O39" s="831">
        <v>0.75</v>
      </c>
      <c r="P39" s="831">
        <v>102.12</v>
      </c>
      <c r="Q39" s="819"/>
      <c r="R39" s="832">
        <v>136.16</v>
      </c>
    </row>
    <row r="40" spans="1:18" ht="14.45" customHeight="1" x14ac:dyDescent="0.2">
      <c r="A40" s="813" t="s">
        <v>5011</v>
      </c>
      <c r="B40" s="814" t="s">
        <v>5012</v>
      </c>
      <c r="C40" s="814" t="s">
        <v>614</v>
      </c>
      <c r="D40" s="814" t="s">
        <v>4961</v>
      </c>
      <c r="E40" s="814" t="s">
        <v>5022</v>
      </c>
      <c r="F40" s="814" t="s">
        <v>1846</v>
      </c>
      <c r="G40" s="831">
        <v>3.0000000000000004</v>
      </c>
      <c r="H40" s="831">
        <v>116.99999999999999</v>
      </c>
      <c r="I40" s="814"/>
      <c r="J40" s="814">
        <v>38.999999999999993</v>
      </c>
      <c r="K40" s="831">
        <v>6.2000000000000011</v>
      </c>
      <c r="L40" s="831">
        <v>241.8</v>
      </c>
      <c r="M40" s="814"/>
      <c r="N40" s="814">
        <v>38.999999999999993</v>
      </c>
      <c r="O40" s="831">
        <v>0.2</v>
      </c>
      <c r="P40" s="831">
        <v>7.8</v>
      </c>
      <c r="Q40" s="819"/>
      <c r="R40" s="832">
        <v>39</v>
      </c>
    </row>
    <row r="41" spans="1:18" ht="14.45" customHeight="1" x14ac:dyDescent="0.2">
      <c r="A41" s="813" t="s">
        <v>5011</v>
      </c>
      <c r="B41" s="814" t="s">
        <v>5012</v>
      </c>
      <c r="C41" s="814" t="s">
        <v>614</v>
      </c>
      <c r="D41" s="814" t="s">
        <v>4961</v>
      </c>
      <c r="E41" s="814" t="s">
        <v>5023</v>
      </c>
      <c r="F41" s="814" t="s">
        <v>654</v>
      </c>
      <c r="G41" s="831">
        <v>3.5000000000000013</v>
      </c>
      <c r="H41" s="831">
        <v>164.89999999999995</v>
      </c>
      <c r="I41" s="814"/>
      <c r="J41" s="814">
        <v>47.114285714285678</v>
      </c>
      <c r="K41" s="831">
        <v>0.99999999999999989</v>
      </c>
      <c r="L41" s="831">
        <v>46.769999999999996</v>
      </c>
      <c r="M41" s="814"/>
      <c r="N41" s="814">
        <v>46.77</v>
      </c>
      <c r="O41" s="831">
        <v>4.8</v>
      </c>
      <c r="P41" s="831">
        <v>227.79000000000002</v>
      </c>
      <c r="Q41" s="819"/>
      <c r="R41" s="832">
        <v>47.456250000000004</v>
      </c>
    </row>
    <row r="42" spans="1:18" ht="14.45" customHeight="1" x14ac:dyDescent="0.2">
      <c r="A42" s="813" t="s">
        <v>5011</v>
      </c>
      <c r="B42" s="814" t="s">
        <v>5012</v>
      </c>
      <c r="C42" s="814" t="s">
        <v>614</v>
      </c>
      <c r="D42" s="814" t="s">
        <v>4961</v>
      </c>
      <c r="E42" s="814" t="s">
        <v>5024</v>
      </c>
      <c r="F42" s="814" t="s">
        <v>5025</v>
      </c>
      <c r="G42" s="831">
        <v>0.2</v>
      </c>
      <c r="H42" s="831">
        <v>909.52</v>
      </c>
      <c r="I42" s="814"/>
      <c r="J42" s="814">
        <v>4547.5999999999995</v>
      </c>
      <c r="K42" s="831">
        <v>0.30000000000000004</v>
      </c>
      <c r="L42" s="831">
        <v>1364.28</v>
      </c>
      <c r="M42" s="814"/>
      <c r="N42" s="814">
        <v>4547.5999999999995</v>
      </c>
      <c r="O42" s="831"/>
      <c r="P42" s="831"/>
      <c r="Q42" s="819"/>
      <c r="R42" s="832"/>
    </row>
    <row r="43" spans="1:18" ht="14.45" customHeight="1" x14ac:dyDescent="0.2">
      <c r="A43" s="813" t="s">
        <v>5011</v>
      </c>
      <c r="B43" s="814" t="s">
        <v>5012</v>
      </c>
      <c r="C43" s="814" t="s">
        <v>614</v>
      </c>
      <c r="D43" s="814" t="s">
        <v>4961</v>
      </c>
      <c r="E43" s="814" t="s">
        <v>5024</v>
      </c>
      <c r="F43" s="814"/>
      <c r="G43" s="831">
        <v>0.79999999999999993</v>
      </c>
      <c r="H43" s="831">
        <v>3638.0800000000008</v>
      </c>
      <c r="I43" s="814"/>
      <c r="J43" s="814">
        <v>4547.6000000000013</v>
      </c>
      <c r="K43" s="831">
        <v>0.5</v>
      </c>
      <c r="L43" s="831">
        <v>2273.8000000000002</v>
      </c>
      <c r="M43" s="814"/>
      <c r="N43" s="814">
        <v>4547.6000000000004</v>
      </c>
      <c r="O43" s="831"/>
      <c r="P43" s="831"/>
      <c r="Q43" s="819"/>
      <c r="R43" s="832"/>
    </row>
    <row r="44" spans="1:18" ht="14.45" customHeight="1" x14ac:dyDescent="0.2">
      <c r="A44" s="813" t="s">
        <v>5011</v>
      </c>
      <c r="B44" s="814" t="s">
        <v>5012</v>
      </c>
      <c r="C44" s="814" t="s">
        <v>614</v>
      </c>
      <c r="D44" s="814" t="s">
        <v>4961</v>
      </c>
      <c r="E44" s="814" t="s">
        <v>5026</v>
      </c>
      <c r="F44" s="814" t="s">
        <v>5027</v>
      </c>
      <c r="G44" s="831">
        <v>1</v>
      </c>
      <c r="H44" s="831">
        <v>51.87</v>
      </c>
      <c r="I44" s="814"/>
      <c r="J44" s="814">
        <v>51.87</v>
      </c>
      <c r="K44" s="831">
        <v>5.0999999999999996</v>
      </c>
      <c r="L44" s="831">
        <v>264.10000000000002</v>
      </c>
      <c r="M44" s="814"/>
      <c r="N44" s="814">
        <v>51.784313725490208</v>
      </c>
      <c r="O44" s="831">
        <v>9.1</v>
      </c>
      <c r="P44" s="831">
        <v>471.84000000000003</v>
      </c>
      <c r="Q44" s="819"/>
      <c r="R44" s="832">
        <v>51.850549450549458</v>
      </c>
    </row>
    <row r="45" spans="1:18" ht="14.45" customHeight="1" x14ac:dyDescent="0.2">
      <c r="A45" s="813" t="s">
        <v>5011</v>
      </c>
      <c r="B45" s="814" t="s">
        <v>5012</v>
      </c>
      <c r="C45" s="814" t="s">
        <v>614</v>
      </c>
      <c r="D45" s="814" t="s">
        <v>4961</v>
      </c>
      <c r="E45" s="814" t="s">
        <v>5028</v>
      </c>
      <c r="F45" s="814" t="s">
        <v>5029</v>
      </c>
      <c r="G45" s="831">
        <v>1</v>
      </c>
      <c r="H45" s="831">
        <v>4742.3999999999996</v>
      </c>
      <c r="I45" s="814"/>
      <c r="J45" s="814">
        <v>4742.3999999999996</v>
      </c>
      <c r="K45" s="831">
        <v>1</v>
      </c>
      <c r="L45" s="831">
        <v>4742.3999999999996</v>
      </c>
      <c r="M45" s="814"/>
      <c r="N45" s="814">
        <v>4742.3999999999996</v>
      </c>
      <c r="O45" s="831"/>
      <c r="P45" s="831"/>
      <c r="Q45" s="819"/>
      <c r="R45" s="832"/>
    </row>
    <row r="46" spans="1:18" ht="14.45" customHeight="1" x14ac:dyDescent="0.2">
      <c r="A46" s="813" t="s">
        <v>5011</v>
      </c>
      <c r="B46" s="814" t="s">
        <v>5012</v>
      </c>
      <c r="C46" s="814" t="s">
        <v>614</v>
      </c>
      <c r="D46" s="814" t="s">
        <v>4961</v>
      </c>
      <c r="E46" s="814" t="s">
        <v>5030</v>
      </c>
      <c r="F46" s="814" t="s">
        <v>1731</v>
      </c>
      <c r="G46" s="831">
        <v>7</v>
      </c>
      <c r="H46" s="831">
        <v>46946.2</v>
      </c>
      <c r="I46" s="814"/>
      <c r="J46" s="814">
        <v>6706.5999999999995</v>
      </c>
      <c r="K46" s="831">
        <v>9</v>
      </c>
      <c r="L46" s="831">
        <v>60358.080000000002</v>
      </c>
      <c r="M46" s="814"/>
      <c r="N46" s="814">
        <v>6706.4533333333338</v>
      </c>
      <c r="O46" s="831">
        <v>8</v>
      </c>
      <c r="P46" s="831">
        <v>53651.040000000001</v>
      </c>
      <c r="Q46" s="819"/>
      <c r="R46" s="832">
        <v>6706.38</v>
      </c>
    </row>
    <row r="47" spans="1:18" ht="14.45" customHeight="1" x14ac:dyDescent="0.2">
      <c r="A47" s="813" t="s">
        <v>5011</v>
      </c>
      <c r="B47" s="814" t="s">
        <v>5012</v>
      </c>
      <c r="C47" s="814" t="s">
        <v>614</v>
      </c>
      <c r="D47" s="814" t="s">
        <v>4961</v>
      </c>
      <c r="E47" s="814" t="s">
        <v>5031</v>
      </c>
      <c r="F47" s="814" t="s">
        <v>5032</v>
      </c>
      <c r="G47" s="831">
        <v>108</v>
      </c>
      <c r="H47" s="831">
        <v>281059.11</v>
      </c>
      <c r="I47" s="814"/>
      <c r="J47" s="814">
        <v>2602.3991666666666</v>
      </c>
      <c r="K47" s="831">
        <v>30</v>
      </c>
      <c r="L47" s="831">
        <v>83938.18</v>
      </c>
      <c r="M47" s="814"/>
      <c r="N47" s="814">
        <v>2797.9393333333333</v>
      </c>
      <c r="O47" s="831"/>
      <c r="P47" s="831"/>
      <c r="Q47" s="819"/>
      <c r="R47" s="832"/>
    </row>
    <row r="48" spans="1:18" ht="14.45" customHeight="1" x14ac:dyDescent="0.2">
      <c r="A48" s="813" t="s">
        <v>5011</v>
      </c>
      <c r="B48" s="814" t="s">
        <v>5012</v>
      </c>
      <c r="C48" s="814" t="s">
        <v>614</v>
      </c>
      <c r="D48" s="814" t="s">
        <v>4961</v>
      </c>
      <c r="E48" s="814" t="s">
        <v>5033</v>
      </c>
      <c r="F48" s="814" t="s">
        <v>5034</v>
      </c>
      <c r="G48" s="831">
        <v>139</v>
      </c>
      <c r="H48" s="831">
        <v>447675.79</v>
      </c>
      <c r="I48" s="814"/>
      <c r="J48" s="814">
        <v>3220.6891366906475</v>
      </c>
      <c r="K48" s="831">
        <v>136</v>
      </c>
      <c r="L48" s="831">
        <v>436228.15999999986</v>
      </c>
      <c r="M48" s="814"/>
      <c r="N48" s="814">
        <v>3207.559999999999</v>
      </c>
      <c r="O48" s="831">
        <v>48</v>
      </c>
      <c r="P48" s="831">
        <v>147297.62</v>
      </c>
      <c r="Q48" s="819"/>
      <c r="R48" s="832">
        <v>3068.7004166666666</v>
      </c>
    </row>
    <row r="49" spans="1:18" ht="14.45" customHeight="1" x14ac:dyDescent="0.2">
      <c r="A49" s="813" t="s">
        <v>5011</v>
      </c>
      <c r="B49" s="814" t="s">
        <v>5012</v>
      </c>
      <c r="C49" s="814" t="s">
        <v>614</v>
      </c>
      <c r="D49" s="814" t="s">
        <v>4961</v>
      </c>
      <c r="E49" s="814" t="s">
        <v>5035</v>
      </c>
      <c r="F49" s="814" t="s">
        <v>5034</v>
      </c>
      <c r="G49" s="831">
        <v>7.5</v>
      </c>
      <c r="H49" s="831">
        <v>29565.260000000002</v>
      </c>
      <c r="I49" s="814"/>
      <c r="J49" s="814">
        <v>3942.0346666666669</v>
      </c>
      <c r="K49" s="831">
        <v>5.5</v>
      </c>
      <c r="L49" s="831">
        <v>21640.07</v>
      </c>
      <c r="M49" s="814"/>
      <c r="N49" s="814">
        <v>3934.5581818181818</v>
      </c>
      <c r="O49" s="831">
        <v>11</v>
      </c>
      <c r="P49" s="831">
        <v>35778.839999999997</v>
      </c>
      <c r="Q49" s="819"/>
      <c r="R49" s="832">
        <v>3252.6218181818181</v>
      </c>
    </row>
    <row r="50" spans="1:18" ht="14.45" customHeight="1" x14ac:dyDescent="0.2">
      <c r="A50" s="813" t="s">
        <v>5011</v>
      </c>
      <c r="B50" s="814" t="s">
        <v>5012</v>
      </c>
      <c r="C50" s="814" t="s">
        <v>614</v>
      </c>
      <c r="D50" s="814" t="s">
        <v>4961</v>
      </c>
      <c r="E50" s="814" t="s">
        <v>5036</v>
      </c>
      <c r="F50" s="814"/>
      <c r="G50" s="831"/>
      <c r="H50" s="831"/>
      <c r="I50" s="814"/>
      <c r="J50" s="814"/>
      <c r="K50" s="831">
        <v>1</v>
      </c>
      <c r="L50" s="831">
        <v>3640.4</v>
      </c>
      <c r="M50" s="814"/>
      <c r="N50" s="814">
        <v>3640.4</v>
      </c>
      <c r="O50" s="831"/>
      <c r="P50" s="831"/>
      <c r="Q50" s="819"/>
      <c r="R50" s="832"/>
    </row>
    <row r="51" spans="1:18" ht="14.45" customHeight="1" x14ac:dyDescent="0.2">
      <c r="A51" s="813" t="s">
        <v>5011</v>
      </c>
      <c r="B51" s="814" t="s">
        <v>5012</v>
      </c>
      <c r="C51" s="814" t="s">
        <v>614</v>
      </c>
      <c r="D51" s="814" t="s">
        <v>4961</v>
      </c>
      <c r="E51" s="814" t="s">
        <v>5037</v>
      </c>
      <c r="F51" s="814" t="s">
        <v>795</v>
      </c>
      <c r="G51" s="831"/>
      <c r="H51" s="831"/>
      <c r="I51" s="814"/>
      <c r="J51" s="814"/>
      <c r="K51" s="831">
        <v>22</v>
      </c>
      <c r="L51" s="831">
        <v>9326.65</v>
      </c>
      <c r="M51" s="814"/>
      <c r="N51" s="814">
        <v>423.93863636363636</v>
      </c>
      <c r="O51" s="831"/>
      <c r="P51" s="831"/>
      <c r="Q51" s="819"/>
      <c r="R51" s="832"/>
    </row>
    <row r="52" spans="1:18" ht="14.45" customHeight="1" x14ac:dyDescent="0.2">
      <c r="A52" s="813" t="s">
        <v>5011</v>
      </c>
      <c r="B52" s="814" t="s">
        <v>5012</v>
      </c>
      <c r="C52" s="814" t="s">
        <v>614</v>
      </c>
      <c r="D52" s="814" t="s">
        <v>4961</v>
      </c>
      <c r="E52" s="814" t="s">
        <v>5038</v>
      </c>
      <c r="F52" s="814" t="s">
        <v>1351</v>
      </c>
      <c r="G52" s="831">
        <v>4</v>
      </c>
      <c r="H52" s="831">
        <v>12144</v>
      </c>
      <c r="I52" s="814"/>
      <c r="J52" s="814">
        <v>3036</v>
      </c>
      <c r="K52" s="831">
        <v>14</v>
      </c>
      <c r="L52" s="831">
        <v>40877.199999999997</v>
      </c>
      <c r="M52" s="814"/>
      <c r="N52" s="814">
        <v>2919.7999999999997</v>
      </c>
      <c r="O52" s="831">
        <v>12</v>
      </c>
      <c r="P52" s="831">
        <v>34047.119999999995</v>
      </c>
      <c r="Q52" s="819"/>
      <c r="R52" s="832">
        <v>2837.2599999999998</v>
      </c>
    </row>
    <row r="53" spans="1:18" ht="14.45" customHeight="1" x14ac:dyDescent="0.2">
      <c r="A53" s="813" t="s">
        <v>5011</v>
      </c>
      <c r="B53" s="814" t="s">
        <v>5012</v>
      </c>
      <c r="C53" s="814" t="s">
        <v>614</v>
      </c>
      <c r="D53" s="814" t="s">
        <v>4961</v>
      </c>
      <c r="E53" s="814" t="s">
        <v>5039</v>
      </c>
      <c r="F53" s="814" t="s">
        <v>5040</v>
      </c>
      <c r="G53" s="831">
        <v>99</v>
      </c>
      <c r="H53" s="831">
        <v>286769.24000000005</v>
      </c>
      <c r="I53" s="814"/>
      <c r="J53" s="814">
        <v>2896.6589898989905</v>
      </c>
      <c r="K53" s="831">
        <v>15</v>
      </c>
      <c r="L53" s="831">
        <v>43416.299999999996</v>
      </c>
      <c r="M53" s="814"/>
      <c r="N53" s="814">
        <v>2894.4199999999996</v>
      </c>
      <c r="O53" s="831">
        <v>109</v>
      </c>
      <c r="P53" s="831">
        <v>464214.6399999999</v>
      </c>
      <c r="Q53" s="819"/>
      <c r="R53" s="832">
        <v>4258.8499082568796</v>
      </c>
    </row>
    <row r="54" spans="1:18" ht="14.45" customHeight="1" x14ac:dyDescent="0.2">
      <c r="A54" s="813" t="s">
        <v>5011</v>
      </c>
      <c r="B54" s="814" t="s">
        <v>5012</v>
      </c>
      <c r="C54" s="814" t="s">
        <v>614</v>
      </c>
      <c r="D54" s="814" t="s">
        <v>4961</v>
      </c>
      <c r="E54" s="814" t="s">
        <v>5041</v>
      </c>
      <c r="F54" s="814" t="s">
        <v>5042</v>
      </c>
      <c r="G54" s="831"/>
      <c r="H54" s="831"/>
      <c r="I54" s="814"/>
      <c r="J54" s="814"/>
      <c r="K54" s="831"/>
      <c r="L54" s="831"/>
      <c r="M54" s="814"/>
      <c r="N54" s="814"/>
      <c r="O54" s="831">
        <v>1</v>
      </c>
      <c r="P54" s="831">
        <v>424.61</v>
      </c>
      <c r="Q54" s="819"/>
      <c r="R54" s="832">
        <v>424.61</v>
      </c>
    </row>
    <row r="55" spans="1:18" ht="14.45" customHeight="1" x14ac:dyDescent="0.2">
      <c r="A55" s="813" t="s">
        <v>5011</v>
      </c>
      <c r="B55" s="814" t="s">
        <v>5012</v>
      </c>
      <c r="C55" s="814" t="s">
        <v>614</v>
      </c>
      <c r="D55" s="814" t="s">
        <v>4961</v>
      </c>
      <c r="E55" s="814" t="s">
        <v>5043</v>
      </c>
      <c r="F55" s="814" t="s">
        <v>5044</v>
      </c>
      <c r="G55" s="831">
        <v>6</v>
      </c>
      <c r="H55" s="831">
        <v>10363.58</v>
      </c>
      <c r="I55" s="814"/>
      <c r="J55" s="814">
        <v>1727.2633333333333</v>
      </c>
      <c r="K55" s="831">
        <v>3</v>
      </c>
      <c r="L55" s="831">
        <v>5178.8099999999995</v>
      </c>
      <c r="M55" s="814"/>
      <c r="N55" s="814">
        <v>1726.2699999999998</v>
      </c>
      <c r="O55" s="831">
        <v>3</v>
      </c>
      <c r="P55" s="831">
        <v>5182.79</v>
      </c>
      <c r="Q55" s="819"/>
      <c r="R55" s="832">
        <v>1727.5966666666666</v>
      </c>
    </row>
    <row r="56" spans="1:18" ht="14.45" customHeight="1" x14ac:dyDescent="0.2">
      <c r="A56" s="813" t="s">
        <v>5011</v>
      </c>
      <c r="B56" s="814" t="s">
        <v>5012</v>
      </c>
      <c r="C56" s="814" t="s">
        <v>614</v>
      </c>
      <c r="D56" s="814" t="s">
        <v>4961</v>
      </c>
      <c r="E56" s="814" t="s">
        <v>5045</v>
      </c>
      <c r="F56" s="814" t="s">
        <v>5015</v>
      </c>
      <c r="G56" s="831">
        <v>83</v>
      </c>
      <c r="H56" s="831">
        <v>339204.43000000005</v>
      </c>
      <c r="I56" s="814"/>
      <c r="J56" s="814">
        <v>4086.8003614457839</v>
      </c>
      <c r="K56" s="831">
        <v>121</v>
      </c>
      <c r="L56" s="831">
        <v>494001.70000000013</v>
      </c>
      <c r="M56" s="814"/>
      <c r="N56" s="814">
        <v>4082.6586776859513</v>
      </c>
      <c r="O56" s="831">
        <v>143</v>
      </c>
      <c r="P56" s="831">
        <v>529199.93000000005</v>
      </c>
      <c r="Q56" s="819"/>
      <c r="R56" s="832">
        <v>3700.6988111888118</v>
      </c>
    </row>
    <row r="57" spans="1:18" ht="14.45" customHeight="1" x14ac:dyDescent="0.2">
      <c r="A57" s="813" t="s">
        <v>5011</v>
      </c>
      <c r="B57" s="814" t="s">
        <v>5012</v>
      </c>
      <c r="C57" s="814" t="s">
        <v>614</v>
      </c>
      <c r="D57" s="814" t="s">
        <v>4961</v>
      </c>
      <c r="E57" s="814" t="s">
        <v>5046</v>
      </c>
      <c r="F57" s="814" t="s">
        <v>5047</v>
      </c>
      <c r="G57" s="831"/>
      <c r="H57" s="831"/>
      <c r="I57" s="814"/>
      <c r="J57" s="814"/>
      <c r="K57" s="831"/>
      <c r="L57" s="831"/>
      <c r="M57" s="814"/>
      <c r="N57" s="814"/>
      <c r="O57" s="831">
        <v>0.03</v>
      </c>
      <c r="P57" s="831">
        <v>2.4300000000000002</v>
      </c>
      <c r="Q57" s="819"/>
      <c r="R57" s="832">
        <v>81.000000000000014</v>
      </c>
    </row>
    <row r="58" spans="1:18" ht="14.45" customHeight="1" x14ac:dyDescent="0.2">
      <c r="A58" s="813" t="s">
        <v>5011</v>
      </c>
      <c r="B58" s="814" t="s">
        <v>5012</v>
      </c>
      <c r="C58" s="814" t="s">
        <v>614</v>
      </c>
      <c r="D58" s="814" t="s">
        <v>4961</v>
      </c>
      <c r="E58" s="814" t="s">
        <v>5048</v>
      </c>
      <c r="F58" s="814" t="s">
        <v>5047</v>
      </c>
      <c r="G58" s="831"/>
      <c r="H58" s="831"/>
      <c r="I58" s="814"/>
      <c r="J58" s="814"/>
      <c r="K58" s="831">
        <v>0.2</v>
      </c>
      <c r="L58" s="831">
        <v>24.35</v>
      </c>
      <c r="M58" s="814"/>
      <c r="N58" s="814">
        <v>121.75</v>
      </c>
      <c r="O58" s="831"/>
      <c r="P58" s="831"/>
      <c r="Q58" s="819"/>
      <c r="R58" s="832"/>
    </row>
    <row r="59" spans="1:18" ht="14.45" customHeight="1" x14ac:dyDescent="0.2">
      <c r="A59" s="813" t="s">
        <v>5011</v>
      </c>
      <c r="B59" s="814" t="s">
        <v>5012</v>
      </c>
      <c r="C59" s="814" t="s">
        <v>614</v>
      </c>
      <c r="D59" s="814" t="s">
        <v>4961</v>
      </c>
      <c r="E59" s="814" t="s">
        <v>5049</v>
      </c>
      <c r="F59" s="814" t="s">
        <v>5047</v>
      </c>
      <c r="G59" s="831"/>
      <c r="H59" s="831"/>
      <c r="I59" s="814"/>
      <c r="J59" s="814"/>
      <c r="K59" s="831"/>
      <c r="L59" s="831"/>
      <c r="M59" s="814"/>
      <c r="N59" s="814"/>
      <c r="O59" s="831">
        <v>0.1</v>
      </c>
      <c r="P59" s="831">
        <v>12.16</v>
      </c>
      <c r="Q59" s="819"/>
      <c r="R59" s="832">
        <v>121.6</v>
      </c>
    </row>
    <row r="60" spans="1:18" ht="14.45" customHeight="1" x14ac:dyDescent="0.2">
      <c r="A60" s="813" t="s">
        <v>5011</v>
      </c>
      <c r="B60" s="814" t="s">
        <v>5012</v>
      </c>
      <c r="C60" s="814" t="s">
        <v>614</v>
      </c>
      <c r="D60" s="814" t="s">
        <v>4961</v>
      </c>
      <c r="E60" s="814" t="s">
        <v>5050</v>
      </c>
      <c r="F60" s="814"/>
      <c r="G60" s="831">
        <v>1</v>
      </c>
      <c r="H60" s="831">
        <v>147.75</v>
      </c>
      <c r="I60" s="814"/>
      <c r="J60" s="814">
        <v>147.75</v>
      </c>
      <c r="K60" s="831"/>
      <c r="L60" s="831"/>
      <c r="M60" s="814"/>
      <c r="N60" s="814"/>
      <c r="O60" s="831"/>
      <c r="P60" s="831"/>
      <c r="Q60" s="819"/>
      <c r="R60" s="832"/>
    </row>
    <row r="61" spans="1:18" ht="14.45" customHeight="1" x14ac:dyDescent="0.2">
      <c r="A61" s="813" t="s">
        <v>5011</v>
      </c>
      <c r="B61" s="814" t="s">
        <v>5012</v>
      </c>
      <c r="C61" s="814" t="s">
        <v>614</v>
      </c>
      <c r="D61" s="814" t="s">
        <v>4961</v>
      </c>
      <c r="E61" s="814" t="s">
        <v>4962</v>
      </c>
      <c r="F61" s="814" t="s">
        <v>1735</v>
      </c>
      <c r="G61" s="831">
        <v>41.900000000000006</v>
      </c>
      <c r="H61" s="831">
        <v>68694.289999999979</v>
      </c>
      <c r="I61" s="814"/>
      <c r="J61" s="814">
        <v>1639.4818615751783</v>
      </c>
      <c r="K61" s="831">
        <v>34.600000000000016</v>
      </c>
      <c r="L61" s="831">
        <v>56726.44999999999</v>
      </c>
      <c r="M61" s="814"/>
      <c r="N61" s="814">
        <v>1639.4927745664729</v>
      </c>
      <c r="O61" s="831">
        <v>32.500000000000007</v>
      </c>
      <c r="P61" s="831">
        <v>55457.929999999978</v>
      </c>
      <c r="Q61" s="819"/>
      <c r="R61" s="832">
        <v>1706.3978461538452</v>
      </c>
    </row>
    <row r="62" spans="1:18" ht="14.45" customHeight="1" x14ac:dyDescent="0.2">
      <c r="A62" s="813" t="s">
        <v>5011</v>
      </c>
      <c r="B62" s="814" t="s">
        <v>5012</v>
      </c>
      <c r="C62" s="814" t="s">
        <v>614</v>
      </c>
      <c r="D62" s="814" t="s">
        <v>4961</v>
      </c>
      <c r="E62" s="814" t="s">
        <v>5051</v>
      </c>
      <c r="F62" s="814" t="s">
        <v>795</v>
      </c>
      <c r="G62" s="831"/>
      <c r="H62" s="831"/>
      <c r="I62" s="814"/>
      <c r="J62" s="814"/>
      <c r="K62" s="831">
        <v>1</v>
      </c>
      <c r="L62" s="831">
        <v>182.02</v>
      </c>
      <c r="M62" s="814"/>
      <c r="N62" s="814">
        <v>182.02</v>
      </c>
      <c r="O62" s="831"/>
      <c r="P62" s="831"/>
      <c r="Q62" s="819"/>
      <c r="R62" s="832"/>
    </row>
    <row r="63" spans="1:18" ht="14.45" customHeight="1" x14ac:dyDescent="0.2">
      <c r="A63" s="813" t="s">
        <v>5011</v>
      </c>
      <c r="B63" s="814" t="s">
        <v>5012</v>
      </c>
      <c r="C63" s="814" t="s">
        <v>614</v>
      </c>
      <c r="D63" s="814" t="s">
        <v>4961</v>
      </c>
      <c r="E63" s="814" t="s">
        <v>5052</v>
      </c>
      <c r="F63" s="814" t="s">
        <v>5029</v>
      </c>
      <c r="G63" s="831"/>
      <c r="H63" s="831"/>
      <c r="I63" s="814"/>
      <c r="J63" s="814"/>
      <c r="K63" s="831">
        <v>41</v>
      </c>
      <c r="L63" s="831">
        <v>286509.2300000001</v>
      </c>
      <c r="M63" s="814"/>
      <c r="N63" s="814">
        <v>6988.0300000000025</v>
      </c>
      <c r="O63" s="831">
        <v>42</v>
      </c>
      <c r="P63" s="831">
        <v>285284.27</v>
      </c>
      <c r="Q63" s="819"/>
      <c r="R63" s="832">
        <v>6792.4826190476197</v>
      </c>
    </row>
    <row r="64" spans="1:18" ht="14.45" customHeight="1" x14ac:dyDescent="0.2">
      <c r="A64" s="813" t="s">
        <v>5011</v>
      </c>
      <c r="B64" s="814" t="s">
        <v>5012</v>
      </c>
      <c r="C64" s="814" t="s">
        <v>614</v>
      </c>
      <c r="D64" s="814" t="s">
        <v>4961</v>
      </c>
      <c r="E64" s="814" t="s">
        <v>5053</v>
      </c>
      <c r="F64" s="814" t="s">
        <v>795</v>
      </c>
      <c r="G64" s="831"/>
      <c r="H64" s="831"/>
      <c r="I64" s="814"/>
      <c r="J64" s="814"/>
      <c r="K64" s="831">
        <v>16</v>
      </c>
      <c r="L64" s="831">
        <v>10972.210000000001</v>
      </c>
      <c r="M64" s="814"/>
      <c r="N64" s="814">
        <v>685.76312500000006</v>
      </c>
      <c r="O64" s="831">
        <v>10</v>
      </c>
      <c r="P64" s="831">
        <v>5119.83</v>
      </c>
      <c r="Q64" s="819"/>
      <c r="R64" s="832">
        <v>511.983</v>
      </c>
    </row>
    <row r="65" spans="1:18" ht="14.45" customHeight="1" x14ac:dyDescent="0.2">
      <c r="A65" s="813" t="s">
        <v>5011</v>
      </c>
      <c r="B65" s="814" t="s">
        <v>5012</v>
      </c>
      <c r="C65" s="814" t="s">
        <v>614</v>
      </c>
      <c r="D65" s="814" t="s">
        <v>4961</v>
      </c>
      <c r="E65" s="814" t="s">
        <v>5054</v>
      </c>
      <c r="F65" s="814" t="s">
        <v>5015</v>
      </c>
      <c r="G65" s="831"/>
      <c r="H65" s="831"/>
      <c r="I65" s="814"/>
      <c r="J65" s="814"/>
      <c r="K65" s="831"/>
      <c r="L65" s="831"/>
      <c r="M65" s="814"/>
      <c r="N65" s="814"/>
      <c r="O65" s="831">
        <v>26</v>
      </c>
      <c r="P65" s="831">
        <v>223135.52000000002</v>
      </c>
      <c r="Q65" s="819"/>
      <c r="R65" s="832">
        <v>8582.1353846153852</v>
      </c>
    </row>
    <row r="66" spans="1:18" ht="14.45" customHeight="1" x14ac:dyDescent="0.2">
      <c r="A66" s="813" t="s">
        <v>5011</v>
      </c>
      <c r="B66" s="814" t="s">
        <v>5012</v>
      </c>
      <c r="C66" s="814" t="s">
        <v>614</v>
      </c>
      <c r="D66" s="814" t="s">
        <v>4961</v>
      </c>
      <c r="E66" s="814" t="s">
        <v>5055</v>
      </c>
      <c r="F66" s="814"/>
      <c r="G66" s="831"/>
      <c r="H66" s="831"/>
      <c r="I66" s="814"/>
      <c r="J66" s="814"/>
      <c r="K66" s="831">
        <v>1</v>
      </c>
      <c r="L66" s="831">
        <v>765.6</v>
      </c>
      <c r="M66" s="814"/>
      <c r="N66" s="814">
        <v>765.6</v>
      </c>
      <c r="O66" s="831"/>
      <c r="P66" s="831"/>
      <c r="Q66" s="819"/>
      <c r="R66" s="832"/>
    </row>
    <row r="67" spans="1:18" ht="14.45" customHeight="1" x14ac:dyDescent="0.2">
      <c r="A67" s="813" t="s">
        <v>5011</v>
      </c>
      <c r="B67" s="814" t="s">
        <v>5012</v>
      </c>
      <c r="C67" s="814" t="s">
        <v>614</v>
      </c>
      <c r="D67" s="814" t="s">
        <v>4961</v>
      </c>
      <c r="E67" s="814" t="s">
        <v>5056</v>
      </c>
      <c r="F67" s="814"/>
      <c r="G67" s="831"/>
      <c r="H67" s="831"/>
      <c r="I67" s="814"/>
      <c r="J67" s="814"/>
      <c r="K67" s="831">
        <v>1</v>
      </c>
      <c r="L67" s="831">
        <v>3640.4</v>
      </c>
      <c r="M67" s="814"/>
      <c r="N67" s="814">
        <v>3640.4</v>
      </c>
      <c r="O67" s="831"/>
      <c r="P67" s="831"/>
      <c r="Q67" s="819"/>
      <c r="R67" s="832"/>
    </row>
    <row r="68" spans="1:18" ht="14.45" customHeight="1" x14ac:dyDescent="0.2">
      <c r="A68" s="813" t="s">
        <v>5011</v>
      </c>
      <c r="B68" s="814" t="s">
        <v>5012</v>
      </c>
      <c r="C68" s="814" t="s">
        <v>614</v>
      </c>
      <c r="D68" s="814" t="s">
        <v>4961</v>
      </c>
      <c r="E68" s="814" t="s">
        <v>5057</v>
      </c>
      <c r="F68" s="814" t="s">
        <v>5058</v>
      </c>
      <c r="G68" s="831"/>
      <c r="H68" s="831"/>
      <c r="I68" s="814"/>
      <c r="J68" s="814"/>
      <c r="K68" s="831"/>
      <c r="L68" s="831"/>
      <c r="M68" s="814"/>
      <c r="N68" s="814"/>
      <c r="O68" s="831">
        <v>0.1</v>
      </c>
      <c r="P68" s="831">
        <v>9.3800000000000008</v>
      </c>
      <c r="Q68" s="819"/>
      <c r="R68" s="832">
        <v>93.8</v>
      </c>
    </row>
    <row r="69" spans="1:18" ht="14.45" customHeight="1" x14ac:dyDescent="0.2">
      <c r="A69" s="813" t="s">
        <v>5011</v>
      </c>
      <c r="B69" s="814" t="s">
        <v>5012</v>
      </c>
      <c r="C69" s="814" t="s">
        <v>614</v>
      </c>
      <c r="D69" s="814" t="s">
        <v>4961</v>
      </c>
      <c r="E69" s="814" t="s">
        <v>5059</v>
      </c>
      <c r="F69" s="814" t="s">
        <v>983</v>
      </c>
      <c r="G69" s="831"/>
      <c r="H69" s="831"/>
      <c r="I69" s="814"/>
      <c r="J69" s="814"/>
      <c r="K69" s="831">
        <v>1</v>
      </c>
      <c r="L69" s="831">
        <v>3996.4</v>
      </c>
      <c r="M69" s="814"/>
      <c r="N69" s="814">
        <v>3996.4</v>
      </c>
      <c r="O69" s="831"/>
      <c r="P69" s="831"/>
      <c r="Q69" s="819"/>
      <c r="R69" s="832"/>
    </row>
    <row r="70" spans="1:18" ht="14.45" customHeight="1" x14ac:dyDescent="0.2">
      <c r="A70" s="813" t="s">
        <v>5011</v>
      </c>
      <c r="B70" s="814" t="s">
        <v>5012</v>
      </c>
      <c r="C70" s="814" t="s">
        <v>614</v>
      </c>
      <c r="D70" s="814" t="s">
        <v>4961</v>
      </c>
      <c r="E70" s="814" t="s">
        <v>5060</v>
      </c>
      <c r="F70" s="814" t="s">
        <v>5061</v>
      </c>
      <c r="G70" s="831"/>
      <c r="H70" s="831"/>
      <c r="I70" s="814"/>
      <c r="J70" s="814"/>
      <c r="K70" s="831"/>
      <c r="L70" s="831"/>
      <c r="M70" s="814"/>
      <c r="N70" s="814"/>
      <c r="O70" s="831">
        <v>1</v>
      </c>
      <c r="P70" s="831">
        <v>424.61</v>
      </c>
      <c r="Q70" s="819"/>
      <c r="R70" s="832">
        <v>424.61</v>
      </c>
    </row>
    <row r="71" spans="1:18" ht="14.45" customHeight="1" x14ac:dyDescent="0.2">
      <c r="A71" s="813" t="s">
        <v>5011</v>
      </c>
      <c r="B71" s="814" t="s">
        <v>5012</v>
      </c>
      <c r="C71" s="814" t="s">
        <v>614</v>
      </c>
      <c r="D71" s="814" t="s">
        <v>4963</v>
      </c>
      <c r="E71" s="814" t="s">
        <v>5062</v>
      </c>
      <c r="F71" s="814" t="s">
        <v>5063</v>
      </c>
      <c r="G71" s="831"/>
      <c r="H71" s="831"/>
      <c r="I71" s="814"/>
      <c r="J71" s="814"/>
      <c r="K71" s="831">
        <v>2</v>
      </c>
      <c r="L71" s="831">
        <v>3015.79</v>
      </c>
      <c r="M71" s="814"/>
      <c r="N71" s="814">
        <v>1507.895</v>
      </c>
      <c r="O71" s="831"/>
      <c r="P71" s="831"/>
      <c r="Q71" s="819"/>
      <c r="R71" s="832"/>
    </row>
    <row r="72" spans="1:18" ht="14.45" customHeight="1" x14ac:dyDescent="0.2">
      <c r="A72" s="813" t="s">
        <v>5011</v>
      </c>
      <c r="B72" s="814" t="s">
        <v>5012</v>
      </c>
      <c r="C72" s="814" t="s">
        <v>614</v>
      </c>
      <c r="D72" s="814" t="s">
        <v>4963</v>
      </c>
      <c r="E72" s="814" t="s">
        <v>5064</v>
      </c>
      <c r="F72" s="814" t="s">
        <v>5065</v>
      </c>
      <c r="G72" s="831">
        <v>58</v>
      </c>
      <c r="H72" s="831">
        <v>152256.37999999995</v>
      </c>
      <c r="I72" s="814"/>
      <c r="J72" s="814">
        <v>2625.1099999999992</v>
      </c>
      <c r="K72" s="831">
        <v>55</v>
      </c>
      <c r="L72" s="831">
        <v>144381.04999999999</v>
      </c>
      <c r="M72" s="814"/>
      <c r="N72" s="814">
        <v>2625.1099999999997</v>
      </c>
      <c r="O72" s="831">
        <v>63</v>
      </c>
      <c r="P72" s="831">
        <v>165381.92999999993</v>
      </c>
      <c r="Q72" s="819"/>
      <c r="R72" s="832">
        <v>2625.1099999999988</v>
      </c>
    </row>
    <row r="73" spans="1:18" ht="14.45" customHeight="1" x14ac:dyDescent="0.2">
      <c r="A73" s="813" t="s">
        <v>5011</v>
      </c>
      <c r="B73" s="814" t="s">
        <v>5012</v>
      </c>
      <c r="C73" s="814" t="s">
        <v>614</v>
      </c>
      <c r="D73" s="814" t="s">
        <v>4963</v>
      </c>
      <c r="E73" s="814" t="s">
        <v>5066</v>
      </c>
      <c r="F73" s="814" t="s">
        <v>5067</v>
      </c>
      <c r="G73" s="831">
        <v>14</v>
      </c>
      <c r="H73" s="831">
        <v>13781.04</v>
      </c>
      <c r="I73" s="814"/>
      <c r="J73" s="814">
        <v>984.36</v>
      </c>
      <c r="K73" s="831">
        <v>11</v>
      </c>
      <c r="L73" s="831">
        <v>8385.2999999999993</v>
      </c>
      <c r="M73" s="814"/>
      <c r="N73" s="814">
        <v>762.3</v>
      </c>
      <c r="O73" s="831">
        <v>6</v>
      </c>
      <c r="P73" s="831">
        <v>4573.8</v>
      </c>
      <c r="Q73" s="819"/>
      <c r="R73" s="832">
        <v>762.30000000000007</v>
      </c>
    </row>
    <row r="74" spans="1:18" ht="14.45" customHeight="1" x14ac:dyDescent="0.2">
      <c r="A74" s="813" t="s">
        <v>5011</v>
      </c>
      <c r="B74" s="814" t="s">
        <v>5012</v>
      </c>
      <c r="C74" s="814" t="s">
        <v>614</v>
      </c>
      <c r="D74" s="814" t="s">
        <v>4963</v>
      </c>
      <c r="E74" s="814" t="s">
        <v>5068</v>
      </c>
      <c r="F74" s="814" t="s">
        <v>5069</v>
      </c>
      <c r="G74" s="831">
        <v>5</v>
      </c>
      <c r="H74" s="831">
        <v>3551.08</v>
      </c>
      <c r="I74" s="814"/>
      <c r="J74" s="814">
        <v>710.21600000000001</v>
      </c>
      <c r="K74" s="831">
        <v>5</v>
      </c>
      <c r="L74" s="831">
        <v>3267</v>
      </c>
      <c r="M74" s="814"/>
      <c r="N74" s="814">
        <v>653.4</v>
      </c>
      <c r="O74" s="831">
        <v>5</v>
      </c>
      <c r="P74" s="831">
        <v>3263.78</v>
      </c>
      <c r="Q74" s="819"/>
      <c r="R74" s="832">
        <v>652.75600000000009</v>
      </c>
    </row>
    <row r="75" spans="1:18" ht="14.45" customHeight="1" x14ac:dyDescent="0.2">
      <c r="A75" s="813" t="s">
        <v>5011</v>
      </c>
      <c r="B75" s="814" t="s">
        <v>5012</v>
      </c>
      <c r="C75" s="814" t="s">
        <v>614</v>
      </c>
      <c r="D75" s="814" t="s">
        <v>4963</v>
      </c>
      <c r="E75" s="814" t="s">
        <v>5070</v>
      </c>
      <c r="F75" s="814" t="s">
        <v>5071</v>
      </c>
      <c r="G75" s="831">
        <v>5</v>
      </c>
      <c r="H75" s="831">
        <v>1124.7800000000002</v>
      </c>
      <c r="I75" s="814"/>
      <c r="J75" s="814">
        <v>224.95600000000005</v>
      </c>
      <c r="K75" s="831">
        <v>2</v>
      </c>
      <c r="L75" s="831">
        <v>315.98</v>
      </c>
      <c r="M75" s="814"/>
      <c r="N75" s="814">
        <v>157.99</v>
      </c>
      <c r="O75" s="831">
        <v>4</v>
      </c>
      <c r="P75" s="831">
        <v>631.48</v>
      </c>
      <c r="Q75" s="819"/>
      <c r="R75" s="832">
        <v>157.87</v>
      </c>
    </row>
    <row r="76" spans="1:18" ht="14.45" customHeight="1" x14ac:dyDescent="0.2">
      <c r="A76" s="813" t="s">
        <v>5011</v>
      </c>
      <c r="B76" s="814" t="s">
        <v>5012</v>
      </c>
      <c r="C76" s="814" t="s">
        <v>614</v>
      </c>
      <c r="D76" s="814" t="s">
        <v>4963</v>
      </c>
      <c r="E76" s="814" t="s">
        <v>5072</v>
      </c>
      <c r="F76" s="814" t="s">
        <v>5073</v>
      </c>
      <c r="G76" s="831">
        <v>26</v>
      </c>
      <c r="H76" s="831">
        <v>23011.059999999998</v>
      </c>
      <c r="I76" s="814"/>
      <c r="J76" s="814">
        <v>885.04076923076911</v>
      </c>
      <c r="K76" s="831">
        <v>17</v>
      </c>
      <c r="L76" s="831">
        <v>14399</v>
      </c>
      <c r="M76" s="814"/>
      <c r="N76" s="814">
        <v>847</v>
      </c>
      <c r="O76" s="831">
        <v>13</v>
      </c>
      <c r="P76" s="831">
        <v>11006.82</v>
      </c>
      <c r="Q76" s="819"/>
      <c r="R76" s="832">
        <v>846.67846153846153</v>
      </c>
    </row>
    <row r="77" spans="1:18" ht="14.45" customHeight="1" x14ac:dyDescent="0.2">
      <c r="A77" s="813" t="s">
        <v>5011</v>
      </c>
      <c r="B77" s="814" t="s">
        <v>5012</v>
      </c>
      <c r="C77" s="814" t="s">
        <v>614</v>
      </c>
      <c r="D77" s="814" t="s">
        <v>4963</v>
      </c>
      <c r="E77" s="814" t="s">
        <v>5074</v>
      </c>
      <c r="F77" s="814" t="s">
        <v>5075</v>
      </c>
      <c r="G77" s="831"/>
      <c r="H77" s="831"/>
      <c r="I77" s="814"/>
      <c r="J77" s="814"/>
      <c r="K77" s="831"/>
      <c r="L77" s="831"/>
      <c r="M77" s="814"/>
      <c r="N77" s="814"/>
      <c r="O77" s="831">
        <v>1</v>
      </c>
      <c r="P77" s="831">
        <v>323</v>
      </c>
      <c r="Q77" s="819"/>
      <c r="R77" s="832">
        <v>323</v>
      </c>
    </row>
    <row r="78" spans="1:18" ht="14.45" customHeight="1" x14ac:dyDescent="0.2">
      <c r="A78" s="813" t="s">
        <v>5011</v>
      </c>
      <c r="B78" s="814" t="s">
        <v>5012</v>
      </c>
      <c r="C78" s="814" t="s">
        <v>614</v>
      </c>
      <c r="D78" s="814" t="s">
        <v>4963</v>
      </c>
      <c r="E78" s="814" t="s">
        <v>4964</v>
      </c>
      <c r="F78" s="814" t="s">
        <v>4965</v>
      </c>
      <c r="G78" s="831">
        <v>140</v>
      </c>
      <c r="H78" s="831">
        <v>57223.6</v>
      </c>
      <c r="I78" s="814"/>
      <c r="J78" s="814">
        <v>408.74</v>
      </c>
      <c r="K78" s="831">
        <v>146</v>
      </c>
      <c r="L78" s="831">
        <v>59676.039999999994</v>
      </c>
      <c r="M78" s="814"/>
      <c r="N78" s="814">
        <v>408.73999999999995</v>
      </c>
      <c r="O78" s="831">
        <v>179</v>
      </c>
      <c r="P78" s="831">
        <v>73164.460000000036</v>
      </c>
      <c r="Q78" s="819"/>
      <c r="R78" s="832">
        <v>408.74000000000018</v>
      </c>
    </row>
    <row r="79" spans="1:18" ht="14.45" customHeight="1" x14ac:dyDescent="0.2">
      <c r="A79" s="813" t="s">
        <v>5011</v>
      </c>
      <c r="B79" s="814" t="s">
        <v>5012</v>
      </c>
      <c r="C79" s="814" t="s">
        <v>614</v>
      </c>
      <c r="D79" s="814" t="s">
        <v>4963</v>
      </c>
      <c r="E79" s="814" t="s">
        <v>4966</v>
      </c>
      <c r="F79" s="814" t="s">
        <v>4967</v>
      </c>
      <c r="G79" s="831">
        <v>56</v>
      </c>
      <c r="H79" s="831">
        <v>10352.469999999996</v>
      </c>
      <c r="I79" s="814"/>
      <c r="J79" s="814">
        <v>184.86553571428564</v>
      </c>
      <c r="K79" s="831">
        <v>42</v>
      </c>
      <c r="L79" s="831">
        <v>6886.41</v>
      </c>
      <c r="M79" s="814"/>
      <c r="N79" s="814">
        <v>163.96214285714285</v>
      </c>
      <c r="O79" s="831">
        <v>40</v>
      </c>
      <c r="P79" s="831">
        <v>6614.78</v>
      </c>
      <c r="Q79" s="819"/>
      <c r="R79" s="832">
        <v>165.36949999999999</v>
      </c>
    </row>
    <row r="80" spans="1:18" ht="14.45" customHeight="1" x14ac:dyDescent="0.2">
      <c r="A80" s="813" t="s">
        <v>5011</v>
      </c>
      <c r="B80" s="814" t="s">
        <v>5012</v>
      </c>
      <c r="C80" s="814" t="s">
        <v>614</v>
      </c>
      <c r="D80" s="814" t="s">
        <v>4963</v>
      </c>
      <c r="E80" s="814" t="s">
        <v>5076</v>
      </c>
      <c r="F80" s="814" t="s">
        <v>5077</v>
      </c>
      <c r="G80" s="831">
        <v>47</v>
      </c>
      <c r="H80" s="831">
        <v>49021</v>
      </c>
      <c r="I80" s="814"/>
      <c r="J80" s="814">
        <v>1043</v>
      </c>
      <c r="K80" s="831">
        <v>36</v>
      </c>
      <c r="L80" s="831">
        <v>37548</v>
      </c>
      <c r="M80" s="814"/>
      <c r="N80" s="814">
        <v>1043</v>
      </c>
      <c r="O80" s="831">
        <v>36</v>
      </c>
      <c r="P80" s="831">
        <v>37548</v>
      </c>
      <c r="Q80" s="819"/>
      <c r="R80" s="832">
        <v>1043</v>
      </c>
    </row>
    <row r="81" spans="1:18" ht="14.45" customHeight="1" x14ac:dyDescent="0.2">
      <c r="A81" s="813" t="s">
        <v>5011</v>
      </c>
      <c r="B81" s="814" t="s">
        <v>5012</v>
      </c>
      <c r="C81" s="814" t="s">
        <v>614</v>
      </c>
      <c r="D81" s="814" t="s">
        <v>4963</v>
      </c>
      <c r="E81" s="814" t="s">
        <v>4968</v>
      </c>
      <c r="F81" s="814" t="s">
        <v>4969</v>
      </c>
      <c r="G81" s="831">
        <v>41</v>
      </c>
      <c r="H81" s="831">
        <v>63164.25</v>
      </c>
      <c r="I81" s="814"/>
      <c r="J81" s="814">
        <v>1540.5914634146341</v>
      </c>
      <c r="K81" s="831">
        <v>27</v>
      </c>
      <c r="L81" s="831">
        <v>32486.5</v>
      </c>
      <c r="M81" s="814"/>
      <c r="N81" s="814">
        <v>1203.2037037037037</v>
      </c>
      <c r="O81" s="831">
        <v>20</v>
      </c>
      <c r="P81" s="831">
        <v>24798.75</v>
      </c>
      <c r="Q81" s="819"/>
      <c r="R81" s="832">
        <v>1239.9375</v>
      </c>
    </row>
    <row r="82" spans="1:18" ht="14.45" customHeight="1" x14ac:dyDescent="0.2">
      <c r="A82" s="813" t="s">
        <v>5011</v>
      </c>
      <c r="B82" s="814" t="s">
        <v>5012</v>
      </c>
      <c r="C82" s="814" t="s">
        <v>614</v>
      </c>
      <c r="D82" s="814" t="s">
        <v>4963</v>
      </c>
      <c r="E82" s="814" t="s">
        <v>4970</v>
      </c>
      <c r="F82" s="814" t="s">
        <v>4971</v>
      </c>
      <c r="G82" s="831">
        <v>67</v>
      </c>
      <c r="H82" s="831">
        <v>134314.31999999995</v>
      </c>
      <c r="I82" s="814"/>
      <c r="J82" s="814">
        <v>2004.6913432835813</v>
      </c>
      <c r="K82" s="831">
        <v>63</v>
      </c>
      <c r="L82" s="831">
        <v>112000.11999999998</v>
      </c>
      <c r="M82" s="814"/>
      <c r="N82" s="814">
        <v>1777.7796825396822</v>
      </c>
      <c r="O82" s="831">
        <v>84</v>
      </c>
      <c r="P82" s="831">
        <v>121781.28999999995</v>
      </c>
      <c r="Q82" s="819"/>
      <c r="R82" s="832">
        <v>1449.7772619047614</v>
      </c>
    </row>
    <row r="83" spans="1:18" ht="14.45" customHeight="1" x14ac:dyDescent="0.2">
      <c r="A83" s="813" t="s">
        <v>5011</v>
      </c>
      <c r="B83" s="814" t="s">
        <v>5012</v>
      </c>
      <c r="C83" s="814" t="s">
        <v>614</v>
      </c>
      <c r="D83" s="814" t="s">
        <v>4963</v>
      </c>
      <c r="E83" s="814" t="s">
        <v>4972</v>
      </c>
      <c r="F83" s="814" t="s">
        <v>4973</v>
      </c>
      <c r="G83" s="831">
        <v>17</v>
      </c>
      <c r="H83" s="831">
        <v>12562.720000000001</v>
      </c>
      <c r="I83" s="814"/>
      <c r="J83" s="814">
        <v>738.98352941176472</v>
      </c>
      <c r="K83" s="831">
        <v>15</v>
      </c>
      <c r="L83" s="831">
        <v>11100</v>
      </c>
      <c r="M83" s="814"/>
      <c r="N83" s="814">
        <v>740</v>
      </c>
      <c r="O83" s="831">
        <v>15</v>
      </c>
      <c r="P83" s="831">
        <v>11100</v>
      </c>
      <c r="Q83" s="819"/>
      <c r="R83" s="832">
        <v>740</v>
      </c>
    </row>
    <row r="84" spans="1:18" ht="14.45" customHeight="1" x14ac:dyDescent="0.2">
      <c r="A84" s="813" t="s">
        <v>5011</v>
      </c>
      <c r="B84" s="814" t="s">
        <v>5012</v>
      </c>
      <c r="C84" s="814" t="s">
        <v>614</v>
      </c>
      <c r="D84" s="814" t="s">
        <v>4963</v>
      </c>
      <c r="E84" s="814" t="s">
        <v>5078</v>
      </c>
      <c r="F84" s="814" t="s">
        <v>5079</v>
      </c>
      <c r="G84" s="831">
        <v>2</v>
      </c>
      <c r="H84" s="831">
        <v>7003.74</v>
      </c>
      <c r="I84" s="814"/>
      <c r="J84" s="814">
        <v>3501.87</v>
      </c>
      <c r="K84" s="831">
        <v>1</v>
      </c>
      <c r="L84" s="831">
        <v>3501.87</v>
      </c>
      <c r="M84" s="814"/>
      <c r="N84" s="814">
        <v>3501.87</v>
      </c>
      <c r="O84" s="831"/>
      <c r="P84" s="831"/>
      <c r="Q84" s="819"/>
      <c r="R84" s="832"/>
    </row>
    <row r="85" spans="1:18" ht="14.45" customHeight="1" x14ac:dyDescent="0.2">
      <c r="A85" s="813" t="s">
        <v>5011</v>
      </c>
      <c r="B85" s="814" t="s">
        <v>5012</v>
      </c>
      <c r="C85" s="814" t="s">
        <v>614</v>
      </c>
      <c r="D85" s="814" t="s">
        <v>4963</v>
      </c>
      <c r="E85" s="814" t="s">
        <v>5080</v>
      </c>
      <c r="F85" s="814" t="s">
        <v>5081</v>
      </c>
      <c r="G85" s="831"/>
      <c r="H85" s="831"/>
      <c r="I85" s="814"/>
      <c r="J85" s="814"/>
      <c r="K85" s="831">
        <v>2</v>
      </c>
      <c r="L85" s="831">
        <v>2793</v>
      </c>
      <c r="M85" s="814"/>
      <c r="N85" s="814">
        <v>1396.5</v>
      </c>
      <c r="O85" s="831"/>
      <c r="P85" s="831"/>
      <c r="Q85" s="819"/>
      <c r="R85" s="832"/>
    </row>
    <row r="86" spans="1:18" ht="14.45" customHeight="1" x14ac:dyDescent="0.2">
      <c r="A86" s="813" t="s">
        <v>5011</v>
      </c>
      <c r="B86" s="814" t="s">
        <v>5012</v>
      </c>
      <c r="C86" s="814" t="s">
        <v>614</v>
      </c>
      <c r="D86" s="814" t="s">
        <v>4963</v>
      </c>
      <c r="E86" s="814" t="s">
        <v>5082</v>
      </c>
      <c r="F86" s="814" t="s">
        <v>5083</v>
      </c>
      <c r="G86" s="831"/>
      <c r="H86" s="831"/>
      <c r="I86" s="814"/>
      <c r="J86" s="814"/>
      <c r="K86" s="831">
        <v>1</v>
      </c>
      <c r="L86" s="831">
        <v>511</v>
      </c>
      <c r="M86" s="814"/>
      <c r="N86" s="814">
        <v>511</v>
      </c>
      <c r="O86" s="831"/>
      <c r="P86" s="831"/>
      <c r="Q86" s="819"/>
      <c r="R86" s="832"/>
    </row>
    <row r="87" spans="1:18" ht="14.45" customHeight="1" x14ac:dyDescent="0.2">
      <c r="A87" s="813" t="s">
        <v>5011</v>
      </c>
      <c r="B87" s="814" t="s">
        <v>5012</v>
      </c>
      <c r="C87" s="814" t="s">
        <v>614</v>
      </c>
      <c r="D87" s="814" t="s">
        <v>4963</v>
      </c>
      <c r="E87" s="814" t="s">
        <v>4974</v>
      </c>
      <c r="F87" s="814" t="s">
        <v>4975</v>
      </c>
      <c r="G87" s="831">
        <v>46</v>
      </c>
      <c r="H87" s="831">
        <v>59360</v>
      </c>
      <c r="I87" s="814"/>
      <c r="J87" s="814">
        <v>1290.4347826086957</v>
      </c>
      <c r="K87" s="831">
        <v>56</v>
      </c>
      <c r="L87" s="831">
        <v>66160</v>
      </c>
      <c r="M87" s="814"/>
      <c r="N87" s="814">
        <v>1181.4285714285713</v>
      </c>
      <c r="O87" s="831">
        <v>73</v>
      </c>
      <c r="P87" s="831">
        <v>79520</v>
      </c>
      <c r="Q87" s="819"/>
      <c r="R87" s="832">
        <v>1089.3150684931506</v>
      </c>
    </row>
    <row r="88" spans="1:18" ht="14.45" customHeight="1" x14ac:dyDescent="0.2">
      <c r="A88" s="813" t="s">
        <v>5011</v>
      </c>
      <c r="B88" s="814" t="s">
        <v>5012</v>
      </c>
      <c r="C88" s="814" t="s">
        <v>614</v>
      </c>
      <c r="D88" s="814" t="s">
        <v>4963</v>
      </c>
      <c r="E88" s="814" t="s">
        <v>5084</v>
      </c>
      <c r="F88" s="814" t="s">
        <v>5085</v>
      </c>
      <c r="G88" s="831">
        <v>12</v>
      </c>
      <c r="H88" s="831">
        <v>13133.570000000002</v>
      </c>
      <c r="I88" s="814"/>
      <c r="J88" s="814">
        <v>1094.4641666666669</v>
      </c>
      <c r="K88" s="831">
        <v>11</v>
      </c>
      <c r="L88" s="831">
        <v>10206.94</v>
      </c>
      <c r="M88" s="814"/>
      <c r="N88" s="814">
        <v>927.90363636363645</v>
      </c>
      <c r="O88" s="831">
        <v>1</v>
      </c>
      <c r="P88" s="831">
        <v>926.87</v>
      </c>
      <c r="Q88" s="819"/>
      <c r="R88" s="832">
        <v>926.87</v>
      </c>
    </row>
    <row r="89" spans="1:18" ht="14.45" customHeight="1" x14ac:dyDescent="0.2">
      <c r="A89" s="813" t="s">
        <v>5011</v>
      </c>
      <c r="B89" s="814" t="s">
        <v>5012</v>
      </c>
      <c r="C89" s="814" t="s">
        <v>614</v>
      </c>
      <c r="D89" s="814" t="s">
        <v>4963</v>
      </c>
      <c r="E89" s="814" t="s">
        <v>5086</v>
      </c>
      <c r="F89" s="814" t="s">
        <v>5087</v>
      </c>
      <c r="G89" s="831">
        <v>11</v>
      </c>
      <c r="H89" s="831">
        <v>12206.699999999999</v>
      </c>
      <c r="I89" s="814"/>
      <c r="J89" s="814">
        <v>1109.6999999999998</v>
      </c>
      <c r="K89" s="831">
        <v>11</v>
      </c>
      <c r="L89" s="831">
        <v>12206.7</v>
      </c>
      <c r="M89" s="814"/>
      <c r="N89" s="814">
        <v>1109.7</v>
      </c>
      <c r="O89" s="831">
        <v>2</v>
      </c>
      <c r="P89" s="831">
        <v>2219.4</v>
      </c>
      <c r="Q89" s="819"/>
      <c r="R89" s="832">
        <v>1109.7</v>
      </c>
    </row>
    <row r="90" spans="1:18" ht="14.45" customHeight="1" x14ac:dyDescent="0.2">
      <c r="A90" s="813" t="s">
        <v>5011</v>
      </c>
      <c r="B90" s="814" t="s">
        <v>5012</v>
      </c>
      <c r="C90" s="814" t="s">
        <v>614</v>
      </c>
      <c r="D90" s="814" t="s">
        <v>4963</v>
      </c>
      <c r="E90" s="814" t="s">
        <v>5088</v>
      </c>
      <c r="F90" s="814" t="s">
        <v>5089</v>
      </c>
      <c r="G90" s="831">
        <v>1</v>
      </c>
      <c r="H90" s="831">
        <v>1143.2</v>
      </c>
      <c r="I90" s="814"/>
      <c r="J90" s="814">
        <v>1143.2</v>
      </c>
      <c r="K90" s="831">
        <v>2</v>
      </c>
      <c r="L90" s="831">
        <v>2286.4</v>
      </c>
      <c r="M90" s="814"/>
      <c r="N90" s="814">
        <v>1143.2</v>
      </c>
      <c r="O90" s="831"/>
      <c r="P90" s="831"/>
      <c r="Q90" s="819"/>
      <c r="R90" s="832"/>
    </row>
    <row r="91" spans="1:18" ht="14.45" customHeight="1" x14ac:dyDescent="0.2">
      <c r="A91" s="813" t="s">
        <v>5011</v>
      </c>
      <c r="B91" s="814" t="s">
        <v>5012</v>
      </c>
      <c r="C91" s="814" t="s">
        <v>614</v>
      </c>
      <c r="D91" s="814" t="s">
        <v>4963</v>
      </c>
      <c r="E91" s="814" t="s">
        <v>5090</v>
      </c>
      <c r="F91" s="814" t="s">
        <v>5091</v>
      </c>
      <c r="G91" s="831"/>
      <c r="H91" s="831"/>
      <c r="I91" s="814"/>
      <c r="J91" s="814"/>
      <c r="K91" s="831"/>
      <c r="L91" s="831"/>
      <c r="M91" s="814"/>
      <c r="N91" s="814"/>
      <c r="O91" s="831">
        <v>1</v>
      </c>
      <c r="P91" s="831">
        <v>4315.7700000000004</v>
      </c>
      <c r="Q91" s="819"/>
      <c r="R91" s="832">
        <v>4315.7700000000004</v>
      </c>
    </row>
    <row r="92" spans="1:18" ht="14.45" customHeight="1" x14ac:dyDescent="0.2">
      <c r="A92" s="813" t="s">
        <v>5011</v>
      </c>
      <c r="B92" s="814" t="s">
        <v>5012</v>
      </c>
      <c r="C92" s="814" t="s">
        <v>614</v>
      </c>
      <c r="D92" s="814" t="s">
        <v>4963</v>
      </c>
      <c r="E92" s="814" t="s">
        <v>5092</v>
      </c>
      <c r="F92" s="814" t="s">
        <v>5093</v>
      </c>
      <c r="G92" s="831">
        <v>1</v>
      </c>
      <c r="H92" s="831">
        <v>1316.18</v>
      </c>
      <c r="I92" s="814"/>
      <c r="J92" s="814">
        <v>1316.18</v>
      </c>
      <c r="K92" s="831"/>
      <c r="L92" s="831"/>
      <c r="M92" s="814"/>
      <c r="N92" s="814"/>
      <c r="O92" s="831"/>
      <c r="P92" s="831"/>
      <c r="Q92" s="819"/>
      <c r="R92" s="832"/>
    </row>
    <row r="93" spans="1:18" ht="14.45" customHeight="1" x14ac:dyDescent="0.2">
      <c r="A93" s="813" t="s">
        <v>5011</v>
      </c>
      <c r="B93" s="814" t="s">
        <v>5012</v>
      </c>
      <c r="C93" s="814" t="s">
        <v>614</v>
      </c>
      <c r="D93" s="814" t="s">
        <v>4963</v>
      </c>
      <c r="E93" s="814" t="s">
        <v>5094</v>
      </c>
      <c r="F93" s="814" t="s">
        <v>5095</v>
      </c>
      <c r="G93" s="831"/>
      <c r="H93" s="831"/>
      <c r="I93" s="814"/>
      <c r="J93" s="814"/>
      <c r="K93" s="831"/>
      <c r="L93" s="831"/>
      <c r="M93" s="814"/>
      <c r="N93" s="814"/>
      <c r="O93" s="831">
        <v>1</v>
      </c>
      <c r="P93" s="831">
        <v>344.85</v>
      </c>
      <c r="Q93" s="819"/>
      <c r="R93" s="832">
        <v>344.85</v>
      </c>
    </row>
    <row r="94" spans="1:18" ht="14.45" customHeight="1" x14ac:dyDescent="0.2">
      <c r="A94" s="813" t="s">
        <v>5011</v>
      </c>
      <c r="B94" s="814" t="s">
        <v>5012</v>
      </c>
      <c r="C94" s="814" t="s">
        <v>614</v>
      </c>
      <c r="D94" s="814" t="s">
        <v>4963</v>
      </c>
      <c r="E94" s="814" t="s">
        <v>5096</v>
      </c>
      <c r="F94" s="814" t="s">
        <v>5097</v>
      </c>
      <c r="G94" s="831">
        <v>11</v>
      </c>
      <c r="H94" s="831">
        <v>28947.599999999995</v>
      </c>
      <c r="I94" s="814"/>
      <c r="J94" s="814">
        <v>2631.5999999999995</v>
      </c>
      <c r="K94" s="831">
        <v>8</v>
      </c>
      <c r="L94" s="831">
        <v>11059.2</v>
      </c>
      <c r="M94" s="814"/>
      <c r="N94" s="814">
        <v>1382.4</v>
      </c>
      <c r="O94" s="831">
        <v>26</v>
      </c>
      <c r="P94" s="831">
        <v>68421.599999999991</v>
      </c>
      <c r="Q94" s="819"/>
      <c r="R94" s="832">
        <v>2631.5999999999995</v>
      </c>
    </row>
    <row r="95" spans="1:18" ht="14.45" customHeight="1" x14ac:dyDescent="0.2">
      <c r="A95" s="813" t="s">
        <v>5011</v>
      </c>
      <c r="B95" s="814" t="s">
        <v>5012</v>
      </c>
      <c r="C95" s="814" t="s">
        <v>614</v>
      </c>
      <c r="D95" s="814" t="s">
        <v>4963</v>
      </c>
      <c r="E95" s="814" t="s">
        <v>5098</v>
      </c>
      <c r="F95" s="814" t="s">
        <v>5099</v>
      </c>
      <c r="G95" s="831">
        <v>1</v>
      </c>
      <c r="H95" s="831">
        <v>4286.8</v>
      </c>
      <c r="I95" s="814"/>
      <c r="J95" s="814">
        <v>4286.8</v>
      </c>
      <c r="K95" s="831"/>
      <c r="L95" s="831"/>
      <c r="M95" s="814"/>
      <c r="N95" s="814"/>
      <c r="O95" s="831"/>
      <c r="P95" s="831"/>
      <c r="Q95" s="819"/>
      <c r="R95" s="832"/>
    </row>
    <row r="96" spans="1:18" ht="14.45" customHeight="1" x14ac:dyDescent="0.2">
      <c r="A96" s="813" t="s">
        <v>5011</v>
      </c>
      <c r="B96" s="814" t="s">
        <v>5012</v>
      </c>
      <c r="C96" s="814" t="s">
        <v>614</v>
      </c>
      <c r="D96" s="814" t="s">
        <v>4963</v>
      </c>
      <c r="E96" s="814" t="s">
        <v>5100</v>
      </c>
      <c r="F96" s="814" t="s">
        <v>5101</v>
      </c>
      <c r="G96" s="831">
        <v>7</v>
      </c>
      <c r="H96" s="831">
        <v>15400</v>
      </c>
      <c r="I96" s="814"/>
      <c r="J96" s="814">
        <v>2200</v>
      </c>
      <c r="K96" s="831">
        <v>1</v>
      </c>
      <c r="L96" s="831">
        <v>2200</v>
      </c>
      <c r="M96" s="814"/>
      <c r="N96" s="814">
        <v>2200</v>
      </c>
      <c r="O96" s="831">
        <v>3</v>
      </c>
      <c r="P96" s="831">
        <v>6600</v>
      </c>
      <c r="Q96" s="819"/>
      <c r="R96" s="832">
        <v>2200</v>
      </c>
    </row>
    <row r="97" spans="1:18" ht="14.45" customHeight="1" x14ac:dyDescent="0.2">
      <c r="A97" s="813" t="s">
        <v>5011</v>
      </c>
      <c r="B97" s="814" t="s">
        <v>5012</v>
      </c>
      <c r="C97" s="814" t="s">
        <v>614</v>
      </c>
      <c r="D97" s="814" t="s">
        <v>4963</v>
      </c>
      <c r="E97" s="814" t="s">
        <v>5102</v>
      </c>
      <c r="F97" s="814" t="s">
        <v>5103</v>
      </c>
      <c r="G97" s="831">
        <v>14</v>
      </c>
      <c r="H97" s="831">
        <v>14522.619999999999</v>
      </c>
      <c r="I97" s="814"/>
      <c r="J97" s="814">
        <v>1037.33</v>
      </c>
      <c r="K97" s="831">
        <v>8</v>
      </c>
      <c r="L97" s="831">
        <v>4279.04</v>
      </c>
      <c r="M97" s="814"/>
      <c r="N97" s="814">
        <v>534.88</v>
      </c>
      <c r="O97" s="831">
        <v>10</v>
      </c>
      <c r="P97" s="831">
        <v>5348.9</v>
      </c>
      <c r="Q97" s="819"/>
      <c r="R97" s="832">
        <v>534.89</v>
      </c>
    </row>
    <row r="98" spans="1:18" ht="14.45" customHeight="1" x14ac:dyDescent="0.2">
      <c r="A98" s="813" t="s">
        <v>5011</v>
      </c>
      <c r="B98" s="814" t="s">
        <v>5012</v>
      </c>
      <c r="C98" s="814" t="s">
        <v>614</v>
      </c>
      <c r="D98" s="814" t="s">
        <v>4963</v>
      </c>
      <c r="E98" s="814" t="s">
        <v>5104</v>
      </c>
      <c r="F98" s="814" t="s">
        <v>5105</v>
      </c>
      <c r="G98" s="831">
        <v>1</v>
      </c>
      <c r="H98" s="831">
        <v>612.6</v>
      </c>
      <c r="I98" s="814"/>
      <c r="J98" s="814">
        <v>612.6</v>
      </c>
      <c r="K98" s="831"/>
      <c r="L98" s="831"/>
      <c r="M98" s="814"/>
      <c r="N98" s="814"/>
      <c r="O98" s="831">
        <v>2</v>
      </c>
      <c r="P98" s="831">
        <v>740.52</v>
      </c>
      <c r="Q98" s="819"/>
      <c r="R98" s="832">
        <v>370.26</v>
      </c>
    </row>
    <row r="99" spans="1:18" ht="14.45" customHeight="1" x14ac:dyDescent="0.2">
      <c r="A99" s="813" t="s">
        <v>5011</v>
      </c>
      <c r="B99" s="814" t="s">
        <v>5012</v>
      </c>
      <c r="C99" s="814" t="s">
        <v>614</v>
      </c>
      <c r="D99" s="814" t="s">
        <v>4963</v>
      </c>
      <c r="E99" s="814" t="s">
        <v>5106</v>
      </c>
      <c r="F99" s="814" t="s">
        <v>5107</v>
      </c>
      <c r="G99" s="831">
        <v>4</v>
      </c>
      <c r="H99" s="831">
        <v>6759.1999999999989</v>
      </c>
      <c r="I99" s="814"/>
      <c r="J99" s="814">
        <v>1689.7999999999997</v>
      </c>
      <c r="K99" s="831">
        <v>14</v>
      </c>
      <c r="L99" s="831">
        <v>15076.599999999999</v>
      </c>
      <c r="M99" s="814"/>
      <c r="N99" s="814">
        <v>1076.8999999999999</v>
      </c>
      <c r="O99" s="831">
        <v>18</v>
      </c>
      <c r="P99" s="831">
        <v>19384.170000000002</v>
      </c>
      <c r="Q99" s="819"/>
      <c r="R99" s="832">
        <v>1076.8983333333335</v>
      </c>
    </row>
    <row r="100" spans="1:18" ht="14.45" customHeight="1" x14ac:dyDescent="0.2">
      <c r="A100" s="813" t="s">
        <v>5011</v>
      </c>
      <c r="B100" s="814" t="s">
        <v>5012</v>
      </c>
      <c r="C100" s="814" t="s">
        <v>614</v>
      </c>
      <c r="D100" s="814" t="s">
        <v>4963</v>
      </c>
      <c r="E100" s="814" t="s">
        <v>5108</v>
      </c>
      <c r="F100" s="814" t="s">
        <v>5109</v>
      </c>
      <c r="G100" s="831">
        <v>8</v>
      </c>
      <c r="H100" s="831">
        <v>7832.91</v>
      </c>
      <c r="I100" s="814"/>
      <c r="J100" s="814">
        <v>979.11374999999998</v>
      </c>
      <c r="K100" s="831">
        <v>8</v>
      </c>
      <c r="L100" s="831">
        <v>6663.6399999999994</v>
      </c>
      <c r="M100" s="814"/>
      <c r="N100" s="814">
        <v>832.95499999999993</v>
      </c>
      <c r="O100" s="831">
        <v>11</v>
      </c>
      <c r="P100" s="831">
        <v>9125.5299999999988</v>
      </c>
      <c r="Q100" s="819"/>
      <c r="R100" s="832">
        <v>829.59363636363628</v>
      </c>
    </row>
    <row r="101" spans="1:18" ht="14.45" customHeight="1" x14ac:dyDescent="0.2">
      <c r="A101" s="813" t="s">
        <v>5011</v>
      </c>
      <c r="B101" s="814" t="s">
        <v>5012</v>
      </c>
      <c r="C101" s="814" t="s">
        <v>614</v>
      </c>
      <c r="D101" s="814" t="s">
        <v>4963</v>
      </c>
      <c r="E101" s="814" t="s">
        <v>5110</v>
      </c>
      <c r="F101" s="814" t="s">
        <v>5111</v>
      </c>
      <c r="G101" s="831">
        <v>4</v>
      </c>
      <c r="H101" s="831">
        <v>11135.82</v>
      </c>
      <c r="I101" s="814"/>
      <c r="J101" s="814">
        <v>2783.9549999999999</v>
      </c>
      <c r="K101" s="831">
        <v>2</v>
      </c>
      <c r="L101" s="831">
        <v>5654.54</v>
      </c>
      <c r="M101" s="814"/>
      <c r="N101" s="814">
        <v>2827.27</v>
      </c>
      <c r="O101" s="831">
        <v>1</v>
      </c>
      <c r="P101" s="831">
        <v>3264.55</v>
      </c>
      <c r="Q101" s="819"/>
      <c r="R101" s="832">
        <v>3264.55</v>
      </c>
    </row>
    <row r="102" spans="1:18" ht="14.45" customHeight="1" x14ac:dyDescent="0.2">
      <c r="A102" s="813" t="s">
        <v>5011</v>
      </c>
      <c r="B102" s="814" t="s">
        <v>5012</v>
      </c>
      <c r="C102" s="814" t="s">
        <v>614</v>
      </c>
      <c r="D102" s="814" t="s">
        <v>4963</v>
      </c>
      <c r="E102" s="814" t="s">
        <v>4976</v>
      </c>
      <c r="F102" s="814" t="s">
        <v>4977</v>
      </c>
      <c r="G102" s="831">
        <v>150</v>
      </c>
      <c r="H102" s="831">
        <v>96274.100000000035</v>
      </c>
      <c r="I102" s="814"/>
      <c r="J102" s="814">
        <v>641.82733333333351</v>
      </c>
      <c r="K102" s="831">
        <v>180</v>
      </c>
      <c r="L102" s="831">
        <v>115434.00000000007</v>
      </c>
      <c r="M102" s="814"/>
      <c r="N102" s="814">
        <v>641.30000000000041</v>
      </c>
      <c r="O102" s="831">
        <v>241</v>
      </c>
      <c r="P102" s="831">
        <v>154320.74</v>
      </c>
      <c r="Q102" s="819"/>
      <c r="R102" s="832">
        <v>640.33502074688795</v>
      </c>
    </row>
    <row r="103" spans="1:18" ht="14.45" customHeight="1" x14ac:dyDescent="0.2">
      <c r="A103" s="813" t="s">
        <v>5011</v>
      </c>
      <c r="B103" s="814" t="s">
        <v>5012</v>
      </c>
      <c r="C103" s="814" t="s">
        <v>614</v>
      </c>
      <c r="D103" s="814" t="s">
        <v>4963</v>
      </c>
      <c r="E103" s="814" t="s">
        <v>5112</v>
      </c>
      <c r="F103" s="814" t="s">
        <v>5113</v>
      </c>
      <c r="G103" s="831">
        <v>5</v>
      </c>
      <c r="H103" s="831">
        <v>15800</v>
      </c>
      <c r="I103" s="814"/>
      <c r="J103" s="814">
        <v>3160</v>
      </c>
      <c r="K103" s="831"/>
      <c r="L103" s="831"/>
      <c r="M103" s="814"/>
      <c r="N103" s="814"/>
      <c r="O103" s="831">
        <v>1</v>
      </c>
      <c r="P103" s="831">
        <v>3160</v>
      </c>
      <c r="Q103" s="819"/>
      <c r="R103" s="832">
        <v>3160</v>
      </c>
    </row>
    <row r="104" spans="1:18" ht="14.45" customHeight="1" x14ac:dyDescent="0.2">
      <c r="A104" s="813" t="s">
        <v>5011</v>
      </c>
      <c r="B104" s="814" t="s">
        <v>5012</v>
      </c>
      <c r="C104" s="814" t="s">
        <v>614</v>
      </c>
      <c r="D104" s="814" t="s">
        <v>4963</v>
      </c>
      <c r="E104" s="814" t="s">
        <v>5114</v>
      </c>
      <c r="F104" s="814" t="s">
        <v>5115</v>
      </c>
      <c r="G104" s="831">
        <v>12</v>
      </c>
      <c r="H104" s="831">
        <v>28716</v>
      </c>
      <c r="I104" s="814"/>
      <c r="J104" s="814">
        <v>2393</v>
      </c>
      <c r="K104" s="831">
        <v>7</v>
      </c>
      <c r="L104" s="831">
        <v>11753</v>
      </c>
      <c r="M104" s="814"/>
      <c r="N104" s="814">
        <v>1679</v>
      </c>
      <c r="O104" s="831">
        <v>3</v>
      </c>
      <c r="P104" s="831">
        <v>5036.96</v>
      </c>
      <c r="Q104" s="819"/>
      <c r="R104" s="832">
        <v>1678.9866666666667</v>
      </c>
    </row>
    <row r="105" spans="1:18" ht="14.45" customHeight="1" x14ac:dyDescent="0.2">
      <c r="A105" s="813" t="s">
        <v>5011</v>
      </c>
      <c r="B105" s="814" t="s">
        <v>5012</v>
      </c>
      <c r="C105" s="814" t="s">
        <v>614</v>
      </c>
      <c r="D105" s="814" t="s">
        <v>4963</v>
      </c>
      <c r="E105" s="814" t="s">
        <v>5116</v>
      </c>
      <c r="F105" s="814" t="s">
        <v>5117</v>
      </c>
      <c r="G105" s="831">
        <v>1</v>
      </c>
      <c r="H105" s="831">
        <v>1199.1600000000001</v>
      </c>
      <c r="I105" s="814"/>
      <c r="J105" s="814">
        <v>1199.1600000000001</v>
      </c>
      <c r="K105" s="831">
        <v>8</v>
      </c>
      <c r="L105" s="831">
        <v>9856.1200000000008</v>
      </c>
      <c r="M105" s="814"/>
      <c r="N105" s="814">
        <v>1232.0150000000001</v>
      </c>
      <c r="O105" s="831">
        <v>9</v>
      </c>
      <c r="P105" s="831">
        <v>11239.29</v>
      </c>
      <c r="Q105" s="819"/>
      <c r="R105" s="832">
        <v>1248.8100000000002</v>
      </c>
    </row>
    <row r="106" spans="1:18" ht="14.45" customHeight="1" x14ac:dyDescent="0.2">
      <c r="A106" s="813" t="s">
        <v>5011</v>
      </c>
      <c r="B106" s="814" t="s">
        <v>5012</v>
      </c>
      <c r="C106" s="814" t="s">
        <v>614</v>
      </c>
      <c r="D106" s="814" t="s">
        <v>4963</v>
      </c>
      <c r="E106" s="814" t="s">
        <v>5118</v>
      </c>
      <c r="F106" s="814" t="s">
        <v>5119</v>
      </c>
      <c r="G106" s="831"/>
      <c r="H106" s="831"/>
      <c r="I106" s="814"/>
      <c r="J106" s="814"/>
      <c r="K106" s="831">
        <v>3</v>
      </c>
      <c r="L106" s="831">
        <v>7639.0499999999993</v>
      </c>
      <c r="M106" s="814"/>
      <c r="N106" s="814">
        <v>2546.35</v>
      </c>
      <c r="O106" s="831"/>
      <c r="P106" s="831"/>
      <c r="Q106" s="819"/>
      <c r="R106" s="832"/>
    </row>
    <row r="107" spans="1:18" ht="14.45" customHeight="1" x14ac:dyDescent="0.2">
      <c r="A107" s="813" t="s">
        <v>5011</v>
      </c>
      <c r="B107" s="814" t="s">
        <v>5012</v>
      </c>
      <c r="C107" s="814" t="s">
        <v>614</v>
      </c>
      <c r="D107" s="814" t="s">
        <v>4963</v>
      </c>
      <c r="E107" s="814" t="s">
        <v>5120</v>
      </c>
      <c r="F107" s="814" t="s">
        <v>5121</v>
      </c>
      <c r="G107" s="831"/>
      <c r="H107" s="831"/>
      <c r="I107" s="814"/>
      <c r="J107" s="814"/>
      <c r="K107" s="831"/>
      <c r="L107" s="831"/>
      <c r="M107" s="814"/>
      <c r="N107" s="814"/>
      <c r="O107" s="831">
        <v>1</v>
      </c>
      <c r="P107" s="831">
        <v>2519</v>
      </c>
      <c r="Q107" s="819"/>
      <c r="R107" s="832">
        <v>2519</v>
      </c>
    </row>
    <row r="108" spans="1:18" ht="14.45" customHeight="1" x14ac:dyDescent="0.2">
      <c r="A108" s="813" t="s">
        <v>5011</v>
      </c>
      <c r="B108" s="814" t="s">
        <v>5012</v>
      </c>
      <c r="C108" s="814" t="s">
        <v>614</v>
      </c>
      <c r="D108" s="814" t="s">
        <v>4963</v>
      </c>
      <c r="E108" s="814" t="s">
        <v>5122</v>
      </c>
      <c r="F108" s="814" t="s">
        <v>5123</v>
      </c>
      <c r="G108" s="831"/>
      <c r="H108" s="831"/>
      <c r="I108" s="814"/>
      <c r="J108" s="814"/>
      <c r="K108" s="831">
        <v>1</v>
      </c>
      <c r="L108" s="831">
        <v>711.4</v>
      </c>
      <c r="M108" s="814"/>
      <c r="N108" s="814">
        <v>711.4</v>
      </c>
      <c r="O108" s="831"/>
      <c r="P108" s="831"/>
      <c r="Q108" s="819"/>
      <c r="R108" s="832"/>
    </row>
    <row r="109" spans="1:18" ht="14.45" customHeight="1" x14ac:dyDescent="0.2">
      <c r="A109" s="813" t="s">
        <v>5011</v>
      </c>
      <c r="B109" s="814" t="s">
        <v>5012</v>
      </c>
      <c r="C109" s="814" t="s">
        <v>614</v>
      </c>
      <c r="D109" s="814" t="s">
        <v>4963</v>
      </c>
      <c r="E109" s="814" t="s">
        <v>5124</v>
      </c>
      <c r="F109" s="814" t="s">
        <v>5125</v>
      </c>
      <c r="G109" s="831"/>
      <c r="H109" s="831"/>
      <c r="I109" s="814"/>
      <c r="J109" s="814"/>
      <c r="K109" s="831"/>
      <c r="L109" s="831"/>
      <c r="M109" s="814"/>
      <c r="N109" s="814"/>
      <c r="O109" s="831">
        <v>1</v>
      </c>
      <c r="P109" s="831">
        <v>2870</v>
      </c>
      <c r="Q109" s="819"/>
      <c r="R109" s="832">
        <v>2870</v>
      </c>
    </row>
    <row r="110" spans="1:18" ht="14.45" customHeight="1" x14ac:dyDescent="0.2">
      <c r="A110" s="813" t="s">
        <v>5011</v>
      </c>
      <c r="B110" s="814" t="s">
        <v>5012</v>
      </c>
      <c r="C110" s="814" t="s">
        <v>614</v>
      </c>
      <c r="D110" s="814" t="s">
        <v>4978</v>
      </c>
      <c r="E110" s="814" t="s">
        <v>5126</v>
      </c>
      <c r="F110" s="814" t="s">
        <v>5127</v>
      </c>
      <c r="G110" s="831">
        <v>1</v>
      </c>
      <c r="H110" s="831">
        <v>302</v>
      </c>
      <c r="I110" s="814"/>
      <c r="J110" s="814">
        <v>302</v>
      </c>
      <c r="K110" s="831">
        <v>1</v>
      </c>
      <c r="L110" s="831">
        <v>304</v>
      </c>
      <c r="M110" s="814"/>
      <c r="N110" s="814">
        <v>304</v>
      </c>
      <c r="O110" s="831">
        <v>2</v>
      </c>
      <c r="P110" s="831">
        <v>654</v>
      </c>
      <c r="Q110" s="819"/>
      <c r="R110" s="832">
        <v>327</v>
      </c>
    </row>
    <row r="111" spans="1:18" ht="14.45" customHeight="1" x14ac:dyDescent="0.2">
      <c r="A111" s="813" t="s">
        <v>5011</v>
      </c>
      <c r="B111" s="814" t="s">
        <v>5012</v>
      </c>
      <c r="C111" s="814" t="s">
        <v>614</v>
      </c>
      <c r="D111" s="814" t="s">
        <v>4978</v>
      </c>
      <c r="E111" s="814" t="s">
        <v>5128</v>
      </c>
      <c r="F111" s="814" t="s">
        <v>5129</v>
      </c>
      <c r="G111" s="831">
        <v>512</v>
      </c>
      <c r="H111" s="831">
        <v>105984</v>
      </c>
      <c r="I111" s="814"/>
      <c r="J111" s="814">
        <v>207</v>
      </c>
      <c r="K111" s="831">
        <v>499</v>
      </c>
      <c r="L111" s="831">
        <v>104291</v>
      </c>
      <c r="M111" s="814"/>
      <c r="N111" s="814">
        <v>209</v>
      </c>
      <c r="O111" s="831">
        <v>561</v>
      </c>
      <c r="P111" s="831">
        <v>123420</v>
      </c>
      <c r="Q111" s="819"/>
      <c r="R111" s="832">
        <v>220</v>
      </c>
    </row>
    <row r="112" spans="1:18" ht="14.45" customHeight="1" x14ac:dyDescent="0.2">
      <c r="A112" s="813" t="s">
        <v>5011</v>
      </c>
      <c r="B112" s="814" t="s">
        <v>5012</v>
      </c>
      <c r="C112" s="814" t="s">
        <v>614</v>
      </c>
      <c r="D112" s="814" t="s">
        <v>4978</v>
      </c>
      <c r="E112" s="814" t="s">
        <v>5130</v>
      </c>
      <c r="F112" s="814" t="s">
        <v>5131</v>
      </c>
      <c r="G112" s="831">
        <v>32</v>
      </c>
      <c r="H112" s="831">
        <v>2528</v>
      </c>
      <c r="I112" s="814"/>
      <c r="J112" s="814">
        <v>79</v>
      </c>
      <c r="K112" s="831">
        <v>27</v>
      </c>
      <c r="L112" s="831">
        <v>2160</v>
      </c>
      <c r="M112" s="814"/>
      <c r="N112" s="814">
        <v>80</v>
      </c>
      <c r="O112" s="831">
        <v>15</v>
      </c>
      <c r="P112" s="831">
        <v>1275</v>
      </c>
      <c r="Q112" s="819"/>
      <c r="R112" s="832">
        <v>85</v>
      </c>
    </row>
    <row r="113" spans="1:18" ht="14.45" customHeight="1" x14ac:dyDescent="0.2">
      <c r="A113" s="813" t="s">
        <v>5011</v>
      </c>
      <c r="B113" s="814" t="s">
        <v>5012</v>
      </c>
      <c r="C113" s="814" t="s">
        <v>614</v>
      </c>
      <c r="D113" s="814" t="s">
        <v>4978</v>
      </c>
      <c r="E113" s="814" t="s">
        <v>5132</v>
      </c>
      <c r="F113" s="814" t="s">
        <v>5133</v>
      </c>
      <c r="G113" s="831">
        <v>2</v>
      </c>
      <c r="H113" s="831">
        <v>232</v>
      </c>
      <c r="I113" s="814"/>
      <c r="J113" s="814">
        <v>116</v>
      </c>
      <c r="K113" s="831"/>
      <c r="L113" s="831"/>
      <c r="M113" s="814"/>
      <c r="N113" s="814"/>
      <c r="O113" s="831"/>
      <c r="P113" s="831"/>
      <c r="Q113" s="819"/>
      <c r="R113" s="832"/>
    </row>
    <row r="114" spans="1:18" ht="14.45" customHeight="1" x14ac:dyDescent="0.2">
      <c r="A114" s="813" t="s">
        <v>5011</v>
      </c>
      <c r="B114" s="814" t="s">
        <v>5012</v>
      </c>
      <c r="C114" s="814" t="s">
        <v>614</v>
      </c>
      <c r="D114" s="814" t="s">
        <v>4978</v>
      </c>
      <c r="E114" s="814" t="s">
        <v>5134</v>
      </c>
      <c r="F114" s="814" t="s">
        <v>5135</v>
      </c>
      <c r="G114" s="831">
        <v>2</v>
      </c>
      <c r="H114" s="831">
        <v>168</v>
      </c>
      <c r="I114" s="814"/>
      <c r="J114" s="814">
        <v>84</v>
      </c>
      <c r="K114" s="831">
        <v>2</v>
      </c>
      <c r="L114" s="831">
        <v>170</v>
      </c>
      <c r="M114" s="814"/>
      <c r="N114" s="814">
        <v>85</v>
      </c>
      <c r="O114" s="831">
        <v>2</v>
      </c>
      <c r="P114" s="831">
        <v>178</v>
      </c>
      <c r="Q114" s="819"/>
      <c r="R114" s="832">
        <v>89</v>
      </c>
    </row>
    <row r="115" spans="1:18" ht="14.45" customHeight="1" x14ac:dyDescent="0.2">
      <c r="A115" s="813" t="s">
        <v>5011</v>
      </c>
      <c r="B115" s="814" t="s">
        <v>5012</v>
      </c>
      <c r="C115" s="814" t="s">
        <v>614</v>
      </c>
      <c r="D115" s="814" t="s">
        <v>4978</v>
      </c>
      <c r="E115" s="814" t="s">
        <v>5136</v>
      </c>
      <c r="F115" s="814" t="s">
        <v>5137</v>
      </c>
      <c r="G115" s="831">
        <v>17</v>
      </c>
      <c r="H115" s="831">
        <v>1819</v>
      </c>
      <c r="I115" s="814"/>
      <c r="J115" s="814">
        <v>107</v>
      </c>
      <c r="K115" s="831">
        <v>16</v>
      </c>
      <c r="L115" s="831">
        <v>1728</v>
      </c>
      <c r="M115" s="814"/>
      <c r="N115" s="814">
        <v>108</v>
      </c>
      <c r="O115" s="831">
        <v>5</v>
      </c>
      <c r="P115" s="831">
        <v>560</v>
      </c>
      <c r="Q115" s="819"/>
      <c r="R115" s="832">
        <v>112</v>
      </c>
    </row>
    <row r="116" spans="1:18" ht="14.45" customHeight="1" x14ac:dyDescent="0.2">
      <c r="A116" s="813" t="s">
        <v>5011</v>
      </c>
      <c r="B116" s="814" t="s">
        <v>5012</v>
      </c>
      <c r="C116" s="814" t="s">
        <v>614</v>
      </c>
      <c r="D116" s="814" t="s">
        <v>4978</v>
      </c>
      <c r="E116" s="814" t="s">
        <v>5138</v>
      </c>
      <c r="F116" s="814" t="s">
        <v>5139</v>
      </c>
      <c r="G116" s="831">
        <v>5319</v>
      </c>
      <c r="H116" s="831">
        <v>202122</v>
      </c>
      <c r="I116" s="814"/>
      <c r="J116" s="814">
        <v>38</v>
      </c>
      <c r="K116" s="831">
        <v>4645</v>
      </c>
      <c r="L116" s="831">
        <v>176510</v>
      </c>
      <c r="M116" s="814"/>
      <c r="N116" s="814">
        <v>38</v>
      </c>
      <c r="O116" s="831">
        <v>4375</v>
      </c>
      <c r="P116" s="831">
        <v>175000</v>
      </c>
      <c r="Q116" s="819"/>
      <c r="R116" s="832">
        <v>40</v>
      </c>
    </row>
    <row r="117" spans="1:18" ht="14.45" customHeight="1" x14ac:dyDescent="0.2">
      <c r="A117" s="813" t="s">
        <v>5011</v>
      </c>
      <c r="B117" s="814" t="s">
        <v>5012</v>
      </c>
      <c r="C117" s="814" t="s">
        <v>614</v>
      </c>
      <c r="D117" s="814" t="s">
        <v>4978</v>
      </c>
      <c r="E117" s="814" t="s">
        <v>5140</v>
      </c>
      <c r="F117" s="814" t="s">
        <v>5141</v>
      </c>
      <c r="G117" s="831">
        <v>33</v>
      </c>
      <c r="H117" s="831">
        <v>330</v>
      </c>
      <c r="I117" s="814"/>
      <c r="J117" s="814">
        <v>10</v>
      </c>
      <c r="K117" s="831">
        <v>50</v>
      </c>
      <c r="L117" s="831">
        <v>500</v>
      </c>
      <c r="M117" s="814"/>
      <c r="N117" s="814">
        <v>10</v>
      </c>
      <c r="O117" s="831">
        <v>29</v>
      </c>
      <c r="P117" s="831">
        <v>290</v>
      </c>
      <c r="Q117" s="819"/>
      <c r="R117" s="832">
        <v>10</v>
      </c>
    </row>
    <row r="118" spans="1:18" ht="14.45" customHeight="1" x14ac:dyDescent="0.2">
      <c r="A118" s="813" t="s">
        <v>5011</v>
      </c>
      <c r="B118" s="814" t="s">
        <v>5012</v>
      </c>
      <c r="C118" s="814" t="s">
        <v>614</v>
      </c>
      <c r="D118" s="814" t="s">
        <v>4978</v>
      </c>
      <c r="E118" s="814" t="s">
        <v>5142</v>
      </c>
      <c r="F118" s="814" t="s">
        <v>5143</v>
      </c>
      <c r="G118" s="831">
        <v>2</v>
      </c>
      <c r="H118" s="831">
        <v>10</v>
      </c>
      <c r="I118" s="814"/>
      <c r="J118" s="814">
        <v>5</v>
      </c>
      <c r="K118" s="831">
        <v>5</v>
      </c>
      <c r="L118" s="831">
        <v>25</v>
      </c>
      <c r="M118" s="814"/>
      <c r="N118" s="814">
        <v>5</v>
      </c>
      <c r="O118" s="831">
        <v>1</v>
      </c>
      <c r="P118" s="831">
        <v>5</v>
      </c>
      <c r="Q118" s="819"/>
      <c r="R118" s="832">
        <v>5</v>
      </c>
    </row>
    <row r="119" spans="1:18" ht="14.45" customHeight="1" x14ac:dyDescent="0.2">
      <c r="A119" s="813" t="s">
        <v>5011</v>
      </c>
      <c r="B119" s="814" t="s">
        <v>5012</v>
      </c>
      <c r="C119" s="814" t="s">
        <v>614</v>
      </c>
      <c r="D119" s="814" t="s">
        <v>4978</v>
      </c>
      <c r="E119" s="814" t="s">
        <v>5144</v>
      </c>
      <c r="F119" s="814" t="s">
        <v>5145</v>
      </c>
      <c r="G119" s="831"/>
      <c r="H119" s="831"/>
      <c r="I119" s="814"/>
      <c r="J119" s="814"/>
      <c r="K119" s="831">
        <v>2</v>
      </c>
      <c r="L119" s="831">
        <v>10</v>
      </c>
      <c r="M119" s="814"/>
      <c r="N119" s="814">
        <v>5</v>
      </c>
      <c r="O119" s="831"/>
      <c r="P119" s="831"/>
      <c r="Q119" s="819"/>
      <c r="R119" s="832"/>
    </row>
    <row r="120" spans="1:18" ht="14.45" customHeight="1" x14ac:dyDescent="0.2">
      <c r="A120" s="813" t="s">
        <v>5011</v>
      </c>
      <c r="B120" s="814" t="s">
        <v>5012</v>
      </c>
      <c r="C120" s="814" t="s">
        <v>614</v>
      </c>
      <c r="D120" s="814" t="s">
        <v>4978</v>
      </c>
      <c r="E120" s="814" t="s">
        <v>4979</v>
      </c>
      <c r="F120" s="814" t="s">
        <v>4980</v>
      </c>
      <c r="G120" s="831">
        <v>5801</v>
      </c>
      <c r="H120" s="831">
        <v>1473454</v>
      </c>
      <c r="I120" s="814"/>
      <c r="J120" s="814">
        <v>254</v>
      </c>
      <c r="K120" s="831">
        <v>5398</v>
      </c>
      <c r="L120" s="831">
        <v>1376490</v>
      </c>
      <c r="M120" s="814"/>
      <c r="N120" s="814">
        <v>255</v>
      </c>
      <c r="O120" s="831">
        <v>5128</v>
      </c>
      <c r="P120" s="831">
        <v>1410200</v>
      </c>
      <c r="Q120" s="819"/>
      <c r="R120" s="832">
        <v>275</v>
      </c>
    </row>
    <row r="121" spans="1:18" ht="14.45" customHeight="1" x14ac:dyDescent="0.2">
      <c r="A121" s="813" t="s">
        <v>5011</v>
      </c>
      <c r="B121" s="814" t="s">
        <v>5012</v>
      </c>
      <c r="C121" s="814" t="s">
        <v>614</v>
      </c>
      <c r="D121" s="814" t="s">
        <v>4978</v>
      </c>
      <c r="E121" s="814" t="s">
        <v>5146</v>
      </c>
      <c r="F121" s="814" t="s">
        <v>5147</v>
      </c>
      <c r="G121" s="831">
        <v>4608</v>
      </c>
      <c r="H121" s="831">
        <v>580608</v>
      </c>
      <c r="I121" s="814"/>
      <c r="J121" s="814">
        <v>126</v>
      </c>
      <c r="K121" s="831">
        <v>4858</v>
      </c>
      <c r="L121" s="831">
        <v>616966</v>
      </c>
      <c r="M121" s="814"/>
      <c r="N121" s="814">
        <v>127</v>
      </c>
      <c r="O121" s="831">
        <v>4402</v>
      </c>
      <c r="P121" s="831">
        <v>603074</v>
      </c>
      <c r="Q121" s="819"/>
      <c r="R121" s="832">
        <v>137</v>
      </c>
    </row>
    <row r="122" spans="1:18" ht="14.45" customHeight="1" x14ac:dyDescent="0.2">
      <c r="A122" s="813" t="s">
        <v>5011</v>
      </c>
      <c r="B122" s="814" t="s">
        <v>5012</v>
      </c>
      <c r="C122" s="814" t="s">
        <v>614</v>
      </c>
      <c r="D122" s="814" t="s">
        <v>4978</v>
      </c>
      <c r="E122" s="814" t="s">
        <v>5148</v>
      </c>
      <c r="F122" s="814" t="s">
        <v>5149</v>
      </c>
      <c r="G122" s="831">
        <v>61</v>
      </c>
      <c r="H122" s="831">
        <v>19154</v>
      </c>
      <c r="I122" s="814"/>
      <c r="J122" s="814">
        <v>314</v>
      </c>
      <c r="K122" s="831">
        <v>44</v>
      </c>
      <c r="L122" s="831">
        <v>13948</v>
      </c>
      <c r="M122" s="814"/>
      <c r="N122" s="814">
        <v>317</v>
      </c>
      <c r="O122" s="831">
        <v>39</v>
      </c>
      <c r="P122" s="831">
        <v>12987</v>
      </c>
      <c r="Q122" s="819"/>
      <c r="R122" s="832">
        <v>333</v>
      </c>
    </row>
    <row r="123" spans="1:18" ht="14.45" customHeight="1" x14ac:dyDescent="0.2">
      <c r="A123" s="813" t="s">
        <v>5011</v>
      </c>
      <c r="B123" s="814" t="s">
        <v>5012</v>
      </c>
      <c r="C123" s="814" t="s">
        <v>614</v>
      </c>
      <c r="D123" s="814" t="s">
        <v>4978</v>
      </c>
      <c r="E123" s="814" t="s">
        <v>5150</v>
      </c>
      <c r="F123" s="814" t="s">
        <v>5151</v>
      </c>
      <c r="G123" s="831">
        <v>20</v>
      </c>
      <c r="H123" s="831">
        <v>16380</v>
      </c>
      <c r="I123" s="814"/>
      <c r="J123" s="814">
        <v>819</v>
      </c>
      <c r="K123" s="831">
        <v>16</v>
      </c>
      <c r="L123" s="831">
        <v>13152</v>
      </c>
      <c r="M123" s="814"/>
      <c r="N123" s="814">
        <v>822</v>
      </c>
      <c r="O123" s="831">
        <v>23</v>
      </c>
      <c r="P123" s="831">
        <v>19274</v>
      </c>
      <c r="Q123" s="819"/>
      <c r="R123" s="832">
        <v>838</v>
      </c>
    </row>
    <row r="124" spans="1:18" ht="14.45" customHeight="1" x14ac:dyDescent="0.2">
      <c r="A124" s="813" t="s">
        <v>5011</v>
      </c>
      <c r="B124" s="814" t="s">
        <v>5012</v>
      </c>
      <c r="C124" s="814" t="s">
        <v>614</v>
      </c>
      <c r="D124" s="814" t="s">
        <v>4978</v>
      </c>
      <c r="E124" s="814" t="s">
        <v>5152</v>
      </c>
      <c r="F124" s="814" t="s">
        <v>5153</v>
      </c>
      <c r="G124" s="831">
        <v>49</v>
      </c>
      <c r="H124" s="831">
        <v>78400</v>
      </c>
      <c r="I124" s="814"/>
      <c r="J124" s="814">
        <v>1600</v>
      </c>
      <c r="K124" s="831">
        <v>37</v>
      </c>
      <c r="L124" s="831">
        <v>59385</v>
      </c>
      <c r="M124" s="814"/>
      <c r="N124" s="814">
        <v>1605</v>
      </c>
      <c r="O124" s="831">
        <v>36</v>
      </c>
      <c r="P124" s="831">
        <v>59868</v>
      </c>
      <c r="Q124" s="819"/>
      <c r="R124" s="832">
        <v>1663</v>
      </c>
    </row>
    <row r="125" spans="1:18" ht="14.45" customHeight="1" x14ac:dyDescent="0.2">
      <c r="A125" s="813" t="s">
        <v>5011</v>
      </c>
      <c r="B125" s="814" t="s">
        <v>5012</v>
      </c>
      <c r="C125" s="814" t="s">
        <v>614</v>
      </c>
      <c r="D125" s="814" t="s">
        <v>4978</v>
      </c>
      <c r="E125" s="814" t="s">
        <v>4981</v>
      </c>
      <c r="F125" s="814" t="s">
        <v>4982</v>
      </c>
      <c r="G125" s="831">
        <v>10</v>
      </c>
      <c r="H125" s="831">
        <v>2000</v>
      </c>
      <c r="I125" s="814"/>
      <c r="J125" s="814">
        <v>200</v>
      </c>
      <c r="K125" s="831">
        <v>7</v>
      </c>
      <c r="L125" s="831">
        <v>1407</v>
      </c>
      <c r="M125" s="814"/>
      <c r="N125" s="814">
        <v>201</v>
      </c>
      <c r="O125" s="831">
        <v>13</v>
      </c>
      <c r="P125" s="831">
        <v>2730</v>
      </c>
      <c r="Q125" s="819"/>
      <c r="R125" s="832">
        <v>210</v>
      </c>
    </row>
    <row r="126" spans="1:18" ht="14.45" customHeight="1" x14ac:dyDescent="0.2">
      <c r="A126" s="813" t="s">
        <v>5011</v>
      </c>
      <c r="B126" s="814" t="s">
        <v>5012</v>
      </c>
      <c r="C126" s="814" t="s">
        <v>614</v>
      </c>
      <c r="D126" s="814" t="s">
        <v>4978</v>
      </c>
      <c r="E126" s="814" t="s">
        <v>4983</v>
      </c>
      <c r="F126" s="814" t="s">
        <v>4984</v>
      </c>
      <c r="G126" s="831">
        <v>371</v>
      </c>
      <c r="H126" s="831">
        <v>124285</v>
      </c>
      <c r="I126" s="814"/>
      <c r="J126" s="814">
        <v>335</v>
      </c>
      <c r="K126" s="831">
        <v>271</v>
      </c>
      <c r="L126" s="831">
        <v>91056</v>
      </c>
      <c r="M126" s="814"/>
      <c r="N126" s="814">
        <v>336</v>
      </c>
      <c r="O126" s="831">
        <v>306</v>
      </c>
      <c r="P126" s="831">
        <v>105570</v>
      </c>
      <c r="Q126" s="819"/>
      <c r="R126" s="832">
        <v>345</v>
      </c>
    </row>
    <row r="127" spans="1:18" ht="14.45" customHeight="1" x14ac:dyDescent="0.2">
      <c r="A127" s="813" t="s">
        <v>5011</v>
      </c>
      <c r="B127" s="814" t="s">
        <v>5012</v>
      </c>
      <c r="C127" s="814" t="s">
        <v>614</v>
      </c>
      <c r="D127" s="814" t="s">
        <v>4978</v>
      </c>
      <c r="E127" s="814" t="s">
        <v>5154</v>
      </c>
      <c r="F127" s="814" t="s">
        <v>5155</v>
      </c>
      <c r="G127" s="831">
        <v>213</v>
      </c>
      <c r="H127" s="831">
        <v>24708</v>
      </c>
      <c r="I127" s="814"/>
      <c r="J127" s="814">
        <v>116</v>
      </c>
      <c r="K127" s="831">
        <v>110</v>
      </c>
      <c r="L127" s="831">
        <v>12870</v>
      </c>
      <c r="M127" s="814"/>
      <c r="N127" s="814">
        <v>117</v>
      </c>
      <c r="O127" s="831">
        <v>138</v>
      </c>
      <c r="P127" s="831">
        <v>16974</v>
      </c>
      <c r="Q127" s="819"/>
      <c r="R127" s="832">
        <v>123</v>
      </c>
    </row>
    <row r="128" spans="1:18" ht="14.45" customHeight="1" x14ac:dyDescent="0.2">
      <c r="A128" s="813" t="s">
        <v>5011</v>
      </c>
      <c r="B128" s="814" t="s">
        <v>5012</v>
      </c>
      <c r="C128" s="814" t="s">
        <v>614</v>
      </c>
      <c r="D128" s="814" t="s">
        <v>4978</v>
      </c>
      <c r="E128" s="814" t="s">
        <v>4985</v>
      </c>
      <c r="F128" s="814" t="s">
        <v>4986</v>
      </c>
      <c r="G128" s="831">
        <v>89</v>
      </c>
      <c r="H128" s="831">
        <v>31773</v>
      </c>
      <c r="I128" s="814"/>
      <c r="J128" s="814">
        <v>357</v>
      </c>
      <c r="K128" s="831">
        <v>64</v>
      </c>
      <c r="L128" s="831">
        <v>23040</v>
      </c>
      <c r="M128" s="814"/>
      <c r="N128" s="814">
        <v>360</v>
      </c>
      <c r="O128" s="831">
        <v>86</v>
      </c>
      <c r="P128" s="831">
        <v>32508</v>
      </c>
      <c r="Q128" s="819"/>
      <c r="R128" s="832">
        <v>378</v>
      </c>
    </row>
    <row r="129" spans="1:18" ht="14.45" customHeight="1" x14ac:dyDescent="0.2">
      <c r="A129" s="813" t="s">
        <v>5011</v>
      </c>
      <c r="B129" s="814" t="s">
        <v>5012</v>
      </c>
      <c r="C129" s="814" t="s">
        <v>614</v>
      </c>
      <c r="D129" s="814" t="s">
        <v>4978</v>
      </c>
      <c r="E129" s="814" t="s">
        <v>5156</v>
      </c>
      <c r="F129" s="814" t="s">
        <v>5157</v>
      </c>
      <c r="G129" s="831">
        <v>3</v>
      </c>
      <c r="H129" s="831">
        <v>777</v>
      </c>
      <c r="I129" s="814"/>
      <c r="J129" s="814">
        <v>259</v>
      </c>
      <c r="K129" s="831"/>
      <c r="L129" s="831"/>
      <c r="M129" s="814"/>
      <c r="N129" s="814"/>
      <c r="O129" s="831">
        <v>2</v>
      </c>
      <c r="P129" s="831">
        <v>542</v>
      </c>
      <c r="Q129" s="819"/>
      <c r="R129" s="832">
        <v>271</v>
      </c>
    </row>
    <row r="130" spans="1:18" ht="14.45" customHeight="1" x14ac:dyDescent="0.2">
      <c r="A130" s="813" t="s">
        <v>5011</v>
      </c>
      <c r="B130" s="814" t="s">
        <v>5012</v>
      </c>
      <c r="C130" s="814" t="s">
        <v>614</v>
      </c>
      <c r="D130" s="814" t="s">
        <v>4978</v>
      </c>
      <c r="E130" s="814" t="s">
        <v>5158</v>
      </c>
      <c r="F130" s="814" t="s">
        <v>5159</v>
      </c>
      <c r="G130" s="831"/>
      <c r="H130" s="831"/>
      <c r="I130" s="814"/>
      <c r="J130" s="814"/>
      <c r="K130" s="831">
        <v>1</v>
      </c>
      <c r="L130" s="831">
        <v>339</v>
      </c>
      <c r="M130" s="814"/>
      <c r="N130" s="814">
        <v>339</v>
      </c>
      <c r="O130" s="831">
        <v>1</v>
      </c>
      <c r="P130" s="831">
        <v>349</v>
      </c>
      <c r="Q130" s="819"/>
      <c r="R130" s="832">
        <v>349</v>
      </c>
    </row>
    <row r="131" spans="1:18" ht="14.45" customHeight="1" x14ac:dyDescent="0.2">
      <c r="A131" s="813" t="s">
        <v>5011</v>
      </c>
      <c r="B131" s="814" t="s">
        <v>5012</v>
      </c>
      <c r="C131" s="814" t="s">
        <v>614</v>
      </c>
      <c r="D131" s="814" t="s">
        <v>4978</v>
      </c>
      <c r="E131" s="814" t="s">
        <v>5160</v>
      </c>
      <c r="F131" s="814" t="s">
        <v>5161</v>
      </c>
      <c r="G131" s="831">
        <v>19</v>
      </c>
      <c r="H131" s="831">
        <v>6175</v>
      </c>
      <c r="I131" s="814"/>
      <c r="J131" s="814">
        <v>325</v>
      </c>
      <c r="K131" s="831">
        <v>17</v>
      </c>
      <c r="L131" s="831">
        <v>5542</v>
      </c>
      <c r="M131" s="814"/>
      <c r="N131" s="814">
        <v>326</v>
      </c>
      <c r="O131" s="831">
        <v>32</v>
      </c>
      <c r="P131" s="831">
        <v>10720</v>
      </c>
      <c r="Q131" s="819"/>
      <c r="R131" s="832">
        <v>335</v>
      </c>
    </row>
    <row r="132" spans="1:18" ht="14.45" customHeight="1" x14ac:dyDescent="0.2">
      <c r="A132" s="813" t="s">
        <v>5011</v>
      </c>
      <c r="B132" s="814" t="s">
        <v>5012</v>
      </c>
      <c r="C132" s="814" t="s">
        <v>614</v>
      </c>
      <c r="D132" s="814" t="s">
        <v>4978</v>
      </c>
      <c r="E132" s="814" t="s">
        <v>5162</v>
      </c>
      <c r="F132" s="814" t="s">
        <v>5163</v>
      </c>
      <c r="G132" s="831">
        <v>5</v>
      </c>
      <c r="H132" s="831">
        <v>1490</v>
      </c>
      <c r="I132" s="814"/>
      <c r="J132" s="814">
        <v>298</v>
      </c>
      <c r="K132" s="831">
        <v>4</v>
      </c>
      <c r="L132" s="831">
        <v>1200</v>
      </c>
      <c r="M132" s="814"/>
      <c r="N132" s="814">
        <v>300</v>
      </c>
      <c r="O132" s="831">
        <v>5</v>
      </c>
      <c r="P132" s="831">
        <v>1550</v>
      </c>
      <c r="Q132" s="819"/>
      <c r="R132" s="832">
        <v>310</v>
      </c>
    </row>
    <row r="133" spans="1:18" ht="14.45" customHeight="1" x14ac:dyDescent="0.2">
      <c r="A133" s="813" t="s">
        <v>5011</v>
      </c>
      <c r="B133" s="814" t="s">
        <v>5012</v>
      </c>
      <c r="C133" s="814" t="s">
        <v>614</v>
      </c>
      <c r="D133" s="814" t="s">
        <v>4978</v>
      </c>
      <c r="E133" s="814" t="s">
        <v>5164</v>
      </c>
      <c r="F133" s="814" t="s">
        <v>5165</v>
      </c>
      <c r="G133" s="831"/>
      <c r="H133" s="831"/>
      <c r="I133" s="814"/>
      <c r="J133" s="814"/>
      <c r="K133" s="831">
        <v>1</v>
      </c>
      <c r="L133" s="831">
        <v>501</v>
      </c>
      <c r="M133" s="814"/>
      <c r="N133" s="814">
        <v>501</v>
      </c>
      <c r="O133" s="831"/>
      <c r="P133" s="831"/>
      <c r="Q133" s="819"/>
      <c r="R133" s="832"/>
    </row>
    <row r="134" spans="1:18" ht="14.45" customHeight="1" x14ac:dyDescent="0.2">
      <c r="A134" s="813" t="s">
        <v>5011</v>
      </c>
      <c r="B134" s="814" t="s">
        <v>5012</v>
      </c>
      <c r="C134" s="814" t="s">
        <v>614</v>
      </c>
      <c r="D134" s="814" t="s">
        <v>4978</v>
      </c>
      <c r="E134" s="814" t="s">
        <v>5166</v>
      </c>
      <c r="F134" s="814" t="s">
        <v>5167</v>
      </c>
      <c r="G134" s="831">
        <v>65</v>
      </c>
      <c r="H134" s="831">
        <v>77155</v>
      </c>
      <c r="I134" s="814"/>
      <c r="J134" s="814">
        <v>1187</v>
      </c>
      <c r="K134" s="831">
        <v>43</v>
      </c>
      <c r="L134" s="831">
        <v>51170</v>
      </c>
      <c r="M134" s="814"/>
      <c r="N134" s="814">
        <v>1190</v>
      </c>
      <c r="O134" s="831">
        <v>40</v>
      </c>
      <c r="P134" s="831">
        <v>48320</v>
      </c>
      <c r="Q134" s="819"/>
      <c r="R134" s="832">
        <v>1208</v>
      </c>
    </row>
    <row r="135" spans="1:18" ht="14.45" customHeight="1" x14ac:dyDescent="0.2">
      <c r="A135" s="813" t="s">
        <v>5011</v>
      </c>
      <c r="B135" s="814" t="s">
        <v>5012</v>
      </c>
      <c r="C135" s="814" t="s">
        <v>614</v>
      </c>
      <c r="D135" s="814" t="s">
        <v>4978</v>
      </c>
      <c r="E135" s="814" t="s">
        <v>4987</v>
      </c>
      <c r="F135" s="814" t="s">
        <v>4988</v>
      </c>
      <c r="G135" s="831">
        <v>29</v>
      </c>
      <c r="H135" s="831">
        <v>20735</v>
      </c>
      <c r="I135" s="814"/>
      <c r="J135" s="814">
        <v>715</v>
      </c>
      <c r="K135" s="831">
        <v>44</v>
      </c>
      <c r="L135" s="831">
        <v>31680</v>
      </c>
      <c r="M135" s="814"/>
      <c r="N135" s="814">
        <v>720</v>
      </c>
      <c r="O135" s="831">
        <v>44</v>
      </c>
      <c r="P135" s="831">
        <v>33088</v>
      </c>
      <c r="Q135" s="819"/>
      <c r="R135" s="832">
        <v>752</v>
      </c>
    </row>
    <row r="136" spans="1:18" ht="14.45" customHeight="1" x14ac:dyDescent="0.2">
      <c r="A136" s="813" t="s">
        <v>5011</v>
      </c>
      <c r="B136" s="814" t="s">
        <v>5012</v>
      </c>
      <c r="C136" s="814" t="s">
        <v>614</v>
      </c>
      <c r="D136" s="814" t="s">
        <v>4978</v>
      </c>
      <c r="E136" s="814" t="s">
        <v>5168</v>
      </c>
      <c r="F136" s="814" t="s">
        <v>5169</v>
      </c>
      <c r="G136" s="831"/>
      <c r="H136" s="831"/>
      <c r="I136" s="814"/>
      <c r="J136" s="814"/>
      <c r="K136" s="831"/>
      <c r="L136" s="831"/>
      <c r="M136" s="814"/>
      <c r="N136" s="814"/>
      <c r="O136" s="831">
        <v>2</v>
      </c>
      <c r="P136" s="831">
        <v>550</v>
      </c>
      <c r="Q136" s="819"/>
      <c r="R136" s="832">
        <v>275</v>
      </c>
    </row>
    <row r="137" spans="1:18" ht="14.45" customHeight="1" x14ac:dyDescent="0.2">
      <c r="A137" s="813" t="s">
        <v>5011</v>
      </c>
      <c r="B137" s="814" t="s">
        <v>5012</v>
      </c>
      <c r="C137" s="814" t="s">
        <v>614</v>
      </c>
      <c r="D137" s="814" t="s">
        <v>4978</v>
      </c>
      <c r="E137" s="814" t="s">
        <v>5170</v>
      </c>
      <c r="F137" s="814" t="s">
        <v>5171</v>
      </c>
      <c r="G137" s="831"/>
      <c r="H137" s="831"/>
      <c r="I137" s="814"/>
      <c r="J137" s="814"/>
      <c r="K137" s="831"/>
      <c r="L137" s="831"/>
      <c r="M137" s="814"/>
      <c r="N137" s="814"/>
      <c r="O137" s="831">
        <v>0</v>
      </c>
      <c r="P137" s="831">
        <v>0</v>
      </c>
      <c r="Q137" s="819"/>
      <c r="R137" s="832"/>
    </row>
    <row r="138" spans="1:18" ht="14.45" customHeight="1" x14ac:dyDescent="0.2">
      <c r="A138" s="813" t="s">
        <v>5011</v>
      </c>
      <c r="B138" s="814" t="s">
        <v>5012</v>
      </c>
      <c r="C138" s="814" t="s">
        <v>614</v>
      </c>
      <c r="D138" s="814" t="s">
        <v>4978</v>
      </c>
      <c r="E138" s="814" t="s">
        <v>5172</v>
      </c>
      <c r="F138" s="814" t="s">
        <v>5173</v>
      </c>
      <c r="G138" s="831"/>
      <c r="H138" s="831"/>
      <c r="I138" s="814"/>
      <c r="J138" s="814"/>
      <c r="K138" s="831"/>
      <c r="L138" s="831"/>
      <c r="M138" s="814"/>
      <c r="N138" s="814"/>
      <c r="O138" s="831">
        <v>3</v>
      </c>
      <c r="P138" s="831">
        <v>3492</v>
      </c>
      <c r="Q138" s="819"/>
      <c r="R138" s="832">
        <v>1164</v>
      </c>
    </row>
    <row r="139" spans="1:18" ht="14.45" customHeight="1" x14ac:dyDescent="0.2">
      <c r="A139" s="813" t="s">
        <v>5011</v>
      </c>
      <c r="B139" s="814" t="s">
        <v>5012</v>
      </c>
      <c r="C139" s="814" t="s">
        <v>614</v>
      </c>
      <c r="D139" s="814" t="s">
        <v>4978</v>
      </c>
      <c r="E139" s="814" t="s">
        <v>5174</v>
      </c>
      <c r="F139" s="814" t="s">
        <v>5175</v>
      </c>
      <c r="G139" s="831"/>
      <c r="H139" s="831"/>
      <c r="I139" s="814"/>
      <c r="J139" s="814"/>
      <c r="K139" s="831"/>
      <c r="L139" s="831"/>
      <c r="M139" s="814"/>
      <c r="N139" s="814"/>
      <c r="O139" s="831">
        <v>2</v>
      </c>
      <c r="P139" s="831">
        <v>552</v>
      </c>
      <c r="Q139" s="819"/>
      <c r="R139" s="832">
        <v>276</v>
      </c>
    </row>
    <row r="140" spans="1:18" ht="14.45" customHeight="1" x14ac:dyDescent="0.2">
      <c r="A140" s="813" t="s">
        <v>5011</v>
      </c>
      <c r="B140" s="814" t="s">
        <v>5012</v>
      </c>
      <c r="C140" s="814" t="s">
        <v>614</v>
      </c>
      <c r="D140" s="814" t="s">
        <v>4978</v>
      </c>
      <c r="E140" s="814" t="s">
        <v>5176</v>
      </c>
      <c r="F140" s="814" t="s">
        <v>5177</v>
      </c>
      <c r="G140" s="831"/>
      <c r="H140" s="831"/>
      <c r="I140" s="814"/>
      <c r="J140" s="814"/>
      <c r="K140" s="831"/>
      <c r="L140" s="831"/>
      <c r="M140" s="814"/>
      <c r="N140" s="814"/>
      <c r="O140" s="831">
        <v>8</v>
      </c>
      <c r="P140" s="831">
        <v>7384</v>
      </c>
      <c r="Q140" s="819"/>
      <c r="R140" s="832">
        <v>923</v>
      </c>
    </row>
    <row r="141" spans="1:18" ht="14.45" customHeight="1" x14ac:dyDescent="0.2">
      <c r="A141" s="813" t="s">
        <v>5011</v>
      </c>
      <c r="B141" s="814" t="s">
        <v>5012</v>
      </c>
      <c r="C141" s="814" t="s">
        <v>614</v>
      </c>
      <c r="D141" s="814" t="s">
        <v>4978</v>
      </c>
      <c r="E141" s="814" t="s">
        <v>5178</v>
      </c>
      <c r="F141" s="814" t="s">
        <v>5179</v>
      </c>
      <c r="G141" s="831"/>
      <c r="H141" s="831"/>
      <c r="I141" s="814"/>
      <c r="J141" s="814"/>
      <c r="K141" s="831"/>
      <c r="L141" s="831"/>
      <c r="M141" s="814"/>
      <c r="N141" s="814"/>
      <c r="O141" s="831">
        <v>2</v>
      </c>
      <c r="P141" s="831">
        <v>0</v>
      </c>
      <c r="Q141" s="819"/>
      <c r="R141" s="832">
        <v>0</v>
      </c>
    </row>
    <row r="142" spans="1:18" ht="14.45" customHeight="1" x14ac:dyDescent="0.2">
      <c r="A142" s="813" t="s">
        <v>5011</v>
      </c>
      <c r="B142" s="814" t="s">
        <v>5012</v>
      </c>
      <c r="C142" s="814" t="s">
        <v>614</v>
      </c>
      <c r="D142" s="814" t="s">
        <v>4978</v>
      </c>
      <c r="E142" s="814" t="s">
        <v>4989</v>
      </c>
      <c r="F142" s="814" t="s">
        <v>4990</v>
      </c>
      <c r="G142" s="831">
        <v>9639</v>
      </c>
      <c r="H142" s="831">
        <v>321300.05999999988</v>
      </c>
      <c r="I142" s="814"/>
      <c r="J142" s="814">
        <v>33.333339558045431</v>
      </c>
      <c r="K142" s="831">
        <v>10697</v>
      </c>
      <c r="L142" s="831">
        <v>397466.66000000003</v>
      </c>
      <c r="M142" s="814"/>
      <c r="N142" s="814">
        <v>37.156834626530809</v>
      </c>
      <c r="O142" s="831">
        <v>9863</v>
      </c>
      <c r="P142" s="831">
        <v>392370.08999999991</v>
      </c>
      <c r="Q142" s="819"/>
      <c r="R142" s="832">
        <v>39.782022711142645</v>
      </c>
    </row>
    <row r="143" spans="1:18" ht="14.45" customHeight="1" x14ac:dyDescent="0.2">
      <c r="A143" s="813" t="s">
        <v>5011</v>
      </c>
      <c r="B143" s="814" t="s">
        <v>5012</v>
      </c>
      <c r="C143" s="814" t="s">
        <v>614</v>
      </c>
      <c r="D143" s="814" t="s">
        <v>4978</v>
      </c>
      <c r="E143" s="814" t="s">
        <v>5180</v>
      </c>
      <c r="F143" s="814" t="s">
        <v>5181</v>
      </c>
      <c r="G143" s="831">
        <v>4017</v>
      </c>
      <c r="H143" s="831">
        <v>1249287</v>
      </c>
      <c r="I143" s="814"/>
      <c r="J143" s="814">
        <v>311</v>
      </c>
      <c r="K143" s="831">
        <v>3432</v>
      </c>
      <c r="L143" s="831">
        <v>1074216</v>
      </c>
      <c r="M143" s="814"/>
      <c r="N143" s="814">
        <v>313</v>
      </c>
      <c r="O143" s="831">
        <v>3479</v>
      </c>
      <c r="P143" s="831">
        <v>1141112</v>
      </c>
      <c r="Q143" s="819"/>
      <c r="R143" s="832">
        <v>328</v>
      </c>
    </row>
    <row r="144" spans="1:18" ht="14.45" customHeight="1" x14ac:dyDescent="0.2">
      <c r="A144" s="813" t="s">
        <v>5011</v>
      </c>
      <c r="B144" s="814" t="s">
        <v>5012</v>
      </c>
      <c r="C144" s="814" t="s">
        <v>614</v>
      </c>
      <c r="D144" s="814" t="s">
        <v>4978</v>
      </c>
      <c r="E144" s="814" t="s">
        <v>4991</v>
      </c>
      <c r="F144" s="814" t="s">
        <v>4992</v>
      </c>
      <c r="G144" s="831">
        <v>157</v>
      </c>
      <c r="H144" s="831">
        <v>41291</v>
      </c>
      <c r="I144" s="814"/>
      <c r="J144" s="814">
        <v>263</v>
      </c>
      <c r="K144" s="831">
        <v>229</v>
      </c>
      <c r="L144" s="831">
        <v>60914</v>
      </c>
      <c r="M144" s="814"/>
      <c r="N144" s="814">
        <v>266</v>
      </c>
      <c r="O144" s="831">
        <v>221</v>
      </c>
      <c r="P144" s="831">
        <v>62322</v>
      </c>
      <c r="Q144" s="819"/>
      <c r="R144" s="832">
        <v>282</v>
      </c>
    </row>
    <row r="145" spans="1:18" ht="14.45" customHeight="1" x14ac:dyDescent="0.2">
      <c r="A145" s="813" t="s">
        <v>5011</v>
      </c>
      <c r="B145" s="814" t="s">
        <v>5012</v>
      </c>
      <c r="C145" s="814" t="s">
        <v>614</v>
      </c>
      <c r="D145" s="814" t="s">
        <v>4978</v>
      </c>
      <c r="E145" s="814" t="s">
        <v>5182</v>
      </c>
      <c r="F145" s="814" t="s">
        <v>5183</v>
      </c>
      <c r="G145" s="831">
        <v>2071</v>
      </c>
      <c r="H145" s="831">
        <v>78698</v>
      </c>
      <c r="I145" s="814"/>
      <c r="J145" s="814">
        <v>38</v>
      </c>
      <c r="K145" s="831">
        <v>1903</v>
      </c>
      <c r="L145" s="831">
        <v>72314</v>
      </c>
      <c r="M145" s="814"/>
      <c r="N145" s="814">
        <v>38</v>
      </c>
      <c r="O145" s="831">
        <v>1898</v>
      </c>
      <c r="P145" s="831">
        <v>74022</v>
      </c>
      <c r="Q145" s="819"/>
      <c r="R145" s="832">
        <v>39</v>
      </c>
    </row>
    <row r="146" spans="1:18" ht="14.45" customHeight="1" x14ac:dyDescent="0.2">
      <c r="A146" s="813" t="s">
        <v>5011</v>
      </c>
      <c r="B146" s="814" t="s">
        <v>5012</v>
      </c>
      <c r="C146" s="814" t="s">
        <v>614</v>
      </c>
      <c r="D146" s="814" t="s">
        <v>4978</v>
      </c>
      <c r="E146" s="814" t="s">
        <v>4993</v>
      </c>
      <c r="F146" s="814" t="s">
        <v>4994</v>
      </c>
      <c r="G146" s="831">
        <v>42</v>
      </c>
      <c r="H146" s="831">
        <v>3654</v>
      </c>
      <c r="I146" s="814"/>
      <c r="J146" s="814">
        <v>87</v>
      </c>
      <c r="K146" s="831">
        <v>33</v>
      </c>
      <c r="L146" s="831">
        <v>2904</v>
      </c>
      <c r="M146" s="814"/>
      <c r="N146" s="814">
        <v>88</v>
      </c>
      <c r="O146" s="831">
        <v>21</v>
      </c>
      <c r="P146" s="831">
        <v>1953</v>
      </c>
      <c r="Q146" s="819"/>
      <c r="R146" s="832">
        <v>93</v>
      </c>
    </row>
    <row r="147" spans="1:18" ht="14.45" customHeight="1" x14ac:dyDescent="0.2">
      <c r="A147" s="813" t="s">
        <v>5011</v>
      </c>
      <c r="B147" s="814" t="s">
        <v>5012</v>
      </c>
      <c r="C147" s="814" t="s">
        <v>614</v>
      </c>
      <c r="D147" s="814" t="s">
        <v>4978</v>
      </c>
      <c r="E147" s="814" t="s">
        <v>5184</v>
      </c>
      <c r="F147" s="814" t="s">
        <v>5185</v>
      </c>
      <c r="G147" s="831">
        <v>1410</v>
      </c>
      <c r="H147" s="831">
        <v>219960</v>
      </c>
      <c r="I147" s="814"/>
      <c r="J147" s="814">
        <v>156</v>
      </c>
      <c r="K147" s="831">
        <v>1039</v>
      </c>
      <c r="L147" s="831">
        <v>163123</v>
      </c>
      <c r="M147" s="814"/>
      <c r="N147" s="814">
        <v>157</v>
      </c>
      <c r="O147" s="831">
        <v>1115</v>
      </c>
      <c r="P147" s="831">
        <v>183975</v>
      </c>
      <c r="Q147" s="819"/>
      <c r="R147" s="832">
        <v>165</v>
      </c>
    </row>
    <row r="148" spans="1:18" ht="14.45" customHeight="1" x14ac:dyDescent="0.2">
      <c r="A148" s="813" t="s">
        <v>5011</v>
      </c>
      <c r="B148" s="814" t="s">
        <v>5012</v>
      </c>
      <c r="C148" s="814" t="s">
        <v>614</v>
      </c>
      <c r="D148" s="814" t="s">
        <v>4978</v>
      </c>
      <c r="E148" s="814" t="s">
        <v>5186</v>
      </c>
      <c r="F148" s="814" t="s">
        <v>5187</v>
      </c>
      <c r="G148" s="831">
        <v>293</v>
      </c>
      <c r="H148" s="831">
        <v>9669</v>
      </c>
      <c r="I148" s="814"/>
      <c r="J148" s="814">
        <v>33</v>
      </c>
      <c r="K148" s="831">
        <v>382</v>
      </c>
      <c r="L148" s="831">
        <v>12606</v>
      </c>
      <c r="M148" s="814"/>
      <c r="N148" s="814">
        <v>33</v>
      </c>
      <c r="O148" s="831">
        <v>357</v>
      </c>
      <c r="P148" s="831">
        <v>12138</v>
      </c>
      <c r="Q148" s="819"/>
      <c r="R148" s="832">
        <v>34</v>
      </c>
    </row>
    <row r="149" spans="1:18" ht="14.45" customHeight="1" x14ac:dyDescent="0.2">
      <c r="A149" s="813" t="s">
        <v>5011</v>
      </c>
      <c r="B149" s="814" t="s">
        <v>5012</v>
      </c>
      <c r="C149" s="814" t="s">
        <v>614</v>
      </c>
      <c r="D149" s="814" t="s">
        <v>4978</v>
      </c>
      <c r="E149" s="814" t="s">
        <v>5188</v>
      </c>
      <c r="F149" s="814" t="s">
        <v>5189</v>
      </c>
      <c r="G149" s="831"/>
      <c r="H149" s="831"/>
      <c r="I149" s="814"/>
      <c r="J149" s="814"/>
      <c r="K149" s="831"/>
      <c r="L149" s="831"/>
      <c r="M149" s="814"/>
      <c r="N149" s="814"/>
      <c r="O149" s="831">
        <v>23</v>
      </c>
      <c r="P149" s="831">
        <v>0</v>
      </c>
      <c r="Q149" s="819"/>
      <c r="R149" s="832">
        <v>0</v>
      </c>
    </row>
    <row r="150" spans="1:18" ht="14.45" customHeight="1" x14ac:dyDescent="0.2">
      <c r="A150" s="813" t="s">
        <v>5011</v>
      </c>
      <c r="B150" s="814" t="s">
        <v>5012</v>
      </c>
      <c r="C150" s="814" t="s">
        <v>614</v>
      </c>
      <c r="D150" s="814" t="s">
        <v>4978</v>
      </c>
      <c r="E150" s="814" t="s">
        <v>5190</v>
      </c>
      <c r="F150" s="814" t="s">
        <v>5191</v>
      </c>
      <c r="G150" s="831"/>
      <c r="H150" s="831"/>
      <c r="I150" s="814"/>
      <c r="J150" s="814"/>
      <c r="K150" s="831"/>
      <c r="L150" s="831"/>
      <c r="M150" s="814"/>
      <c r="N150" s="814"/>
      <c r="O150" s="831">
        <v>0</v>
      </c>
      <c r="P150" s="831">
        <v>0</v>
      </c>
      <c r="Q150" s="819"/>
      <c r="R150" s="832"/>
    </row>
    <row r="151" spans="1:18" ht="14.45" customHeight="1" x14ac:dyDescent="0.2">
      <c r="A151" s="813" t="s">
        <v>5011</v>
      </c>
      <c r="B151" s="814" t="s">
        <v>5012</v>
      </c>
      <c r="C151" s="814" t="s">
        <v>614</v>
      </c>
      <c r="D151" s="814" t="s">
        <v>4978</v>
      </c>
      <c r="E151" s="814" t="s">
        <v>5192</v>
      </c>
      <c r="F151" s="814" t="s">
        <v>5193</v>
      </c>
      <c r="G151" s="831"/>
      <c r="H151" s="831"/>
      <c r="I151" s="814"/>
      <c r="J151" s="814"/>
      <c r="K151" s="831">
        <v>2</v>
      </c>
      <c r="L151" s="831">
        <v>274</v>
      </c>
      <c r="M151" s="814"/>
      <c r="N151" s="814">
        <v>137</v>
      </c>
      <c r="O151" s="831"/>
      <c r="P151" s="831"/>
      <c r="Q151" s="819"/>
      <c r="R151" s="832"/>
    </row>
    <row r="152" spans="1:18" ht="14.45" customHeight="1" x14ac:dyDescent="0.2">
      <c r="A152" s="813" t="s">
        <v>5011</v>
      </c>
      <c r="B152" s="814" t="s">
        <v>5012</v>
      </c>
      <c r="C152" s="814" t="s">
        <v>614</v>
      </c>
      <c r="D152" s="814" t="s">
        <v>4978</v>
      </c>
      <c r="E152" s="814" t="s">
        <v>5194</v>
      </c>
      <c r="F152" s="814" t="s">
        <v>5195</v>
      </c>
      <c r="G152" s="831"/>
      <c r="H152" s="831"/>
      <c r="I152" s="814"/>
      <c r="J152" s="814"/>
      <c r="K152" s="831"/>
      <c r="L152" s="831"/>
      <c r="M152" s="814"/>
      <c r="N152" s="814"/>
      <c r="O152" s="831">
        <v>0</v>
      </c>
      <c r="P152" s="831">
        <v>0</v>
      </c>
      <c r="Q152" s="819"/>
      <c r="R152" s="832"/>
    </row>
    <row r="153" spans="1:18" ht="14.45" customHeight="1" x14ac:dyDescent="0.2">
      <c r="A153" s="813" t="s">
        <v>5011</v>
      </c>
      <c r="B153" s="814" t="s">
        <v>5012</v>
      </c>
      <c r="C153" s="814" t="s">
        <v>614</v>
      </c>
      <c r="D153" s="814" t="s">
        <v>4978</v>
      </c>
      <c r="E153" s="814" t="s">
        <v>5196</v>
      </c>
      <c r="F153" s="814" t="s">
        <v>5197</v>
      </c>
      <c r="G153" s="831">
        <v>117</v>
      </c>
      <c r="H153" s="831">
        <v>8775</v>
      </c>
      <c r="I153" s="814"/>
      <c r="J153" s="814">
        <v>75</v>
      </c>
      <c r="K153" s="831">
        <v>80</v>
      </c>
      <c r="L153" s="831">
        <v>6080</v>
      </c>
      <c r="M153" s="814"/>
      <c r="N153" s="814">
        <v>76</v>
      </c>
      <c r="O153" s="831">
        <v>459</v>
      </c>
      <c r="P153" s="831">
        <v>37179</v>
      </c>
      <c r="Q153" s="819"/>
      <c r="R153" s="832">
        <v>81</v>
      </c>
    </row>
    <row r="154" spans="1:18" ht="14.45" customHeight="1" x14ac:dyDescent="0.2">
      <c r="A154" s="813" t="s">
        <v>5011</v>
      </c>
      <c r="B154" s="814" t="s">
        <v>5012</v>
      </c>
      <c r="C154" s="814" t="s">
        <v>614</v>
      </c>
      <c r="D154" s="814" t="s">
        <v>4978</v>
      </c>
      <c r="E154" s="814" t="s">
        <v>5198</v>
      </c>
      <c r="F154" s="814" t="s">
        <v>5199</v>
      </c>
      <c r="G154" s="831">
        <v>249</v>
      </c>
      <c r="H154" s="831">
        <v>240036</v>
      </c>
      <c r="I154" s="814"/>
      <c r="J154" s="814">
        <v>964</v>
      </c>
      <c r="K154" s="831">
        <v>244</v>
      </c>
      <c r="L154" s="831">
        <v>235948</v>
      </c>
      <c r="M154" s="814"/>
      <c r="N154" s="814">
        <v>967</v>
      </c>
      <c r="O154" s="831">
        <v>272</v>
      </c>
      <c r="P154" s="831">
        <v>267920</v>
      </c>
      <c r="Q154" s="819"/>
      <c r="R154" s="832">
        <v>985</v>
      </c>
    </row>
    <row r="155" spans="1:18" ht="14.45" customHeight="1" x14ac:dyDescent="0.2">
      <c r="A155" s="813" t="s">
        <v>5011</v>
      </c>
      <c r="B155" s="814" t="s">
        <v>5012</v>
      </c>
      <c r="C155" s="814" t="s">
        <v>614</v>
      </c>
      <c r="D155" s="814" t="s">
        <v>4978</v>
      </c>
      <c r="E155" s="814" t="s">
        <v>5200</v>
      </c>
      <c r="F155" s="814" t="s">
        <v>5201</v>
      </c>
      <c r="G155" s="831">
        <v>1</v>
      </c>
      <c r="H155" s="831">
        <v>0</v>
      </c>
      <c r="I155" s="814"/>
      <c r="J155" s="814">
        <v>0</v>
      </c>
      <c r="K155" s="831">
        <v>1</v>
      </c>
      <c r="L155" s="831">
        <v>0</v>
      </c>
      <c r="M155" s="814"/>
      <c r="N155" s="814">
        <v>0</v>
      </c>
      <c r="O155" s="831"/>
      <c r="P155" s="831"/>
      <c r="Q155" s="819"/>
      <c r="R155" s="832"/>
    </row>
    <row r="156" spans="1:18" ht="14.45" customHeight="1" x14ac:dyDescent="0.2">
      <c r="A156" s="813" t="s">
        <v>5011</v>
      </c>
      <c r="B156" s="814" t="s">
        <v>5012</v>
      </c>
      <c r="C156" s="814" t="s">
        <v>614</v>
      </c>
      <c r="D156" s="814" t="s">
        <v>4978</v>
      </c>
      <c r="E156" s="814" t="s">
        <v>4995</v>
      </c>
      <c r="F156" s="814" t="s">
        <v>4996</v>
      </c>
      <c r="G156" s="831">
        <v>2</v>
      </c>
      <c r="H156" s="831">
        <v>1740</v>
      </c>
      <c r="I156" s="814"/>
      <c r="J156" s="814">
        <v>870</v>
      </c>
      <c r="K156" s="831">
        <v>1</v>
      </c>
      <c r="L156" s="831">
        <v>872</v>
      </c>
      <c r="M156" s="814"/>
      <c r="N156" s="814">
        <v>872</v>
      </c>
      <c r="O156" s="831">
        <v>9</v>
      </c>
      <c r="P156" s="831">
        <v>7938</v>
      </c>
      <c r="Q156" s="819"/>
      <c r="R156" s="832">
        <v>882</v>
      </c>
    </row>
    <row r="157" spans="1:18" ht="14.45" customHeight="1" x14ac:dyDescent="0.2">
      <c r="A157" s="813" t="s">
        <v>5011</v>
      </c>
      <c r="B157" s="814" t="s">
        <v>5012</v>
      </c>
      <c r="C157" s="814" t="s">
        <v>614</v>
      </c>
      <c r="D157" s="814" t="s">
        <v>4978</v>
      </c>
      <c r="E157" s="814" t="s">
        <v>5202</v>
      </c>
      <c r="F157" s="814" t="s">
        <v>5203</v>
      </c>
      <c r="G157" s="831">
        <v>4</v>
      </c>
      <c r="H157" s="831">
        <v>244</v>
      </c>
      <c r="I157" s="814"/>
      <c r="J157" s="814">
        <v>61</v>
      </c>
      <c r="K157" s="831">
        <v>2</v>
      </c>
      <c r="L157" s="831">
        <v>124</v>
      </c>
      <c r="M157" s="814"/>
      <c r="N157" s="814">
        <v>62</v>
      </c>
      <c r="O157" s="831">
        <v>6</v>
      </c>
      <c r="P157" s="831">
        <v>396</v>
      </c>
      <c r="Q157" s="819"/>
      <c r="R157" s="832">
        <v>66</v>
      </c>
    </row>
    <row r="158" spans="1:18" ht="14.45" customHeight="1" x14ac:dyDescent="0.2">
      <c r="A158" s="813" t="s">
        <v>5011</v>
      </c>
      <c r="B158" s="814" t="s">
        <v>5012</v>
      </c>
      <c r="C158" s="814" t="s">
        <v>614</v>
      </c>
      <c r="D158" s="814" t="s">
        <v>4978</v>
      </c>
      <c r="E158" s="814" t="s">
        <v>4997</v>
      </c>
      <c r="F158" s="814" t="s">
        <v>4998</v>
      </c>
      <c r="G158" s="831">
        <v>290</v>
      </c>
      <c r="H158" s="831">
        <v>172550</v>
      </c>
      <c r="I158" s="814"/>
      <c r="J158" s="814">
        <v>595</v>
      </c>
      <c r="K158" s="831">
        <v>225</v>
      </c>
      <c r="L158" s="831">
        <v>134550</v>
      </c>
      <c r="M158" s="814"/>
      <c r="N158" s="814">
        <v>598</v>
      </c>
      <c r="O158" s="831">
        <v>250</v>
      </c>
      <c r="P158" s="831">
        <v>152500</v>
      </c>
      <c r="Q158" s="819"/>
      <c r="R158" s="832">
        <v>610</v>
      </c>
    </row>
    <row r="159" spans="1:18" ht="14.45" customHeight="1" x14ac:dyDescent="0.2">
      <c r="A159" s="813" t="s">
        <v>5011</v>
      </c>
      <c r="B159" s="814" t="s">
        <v>5012</v>
      </c>
      <c r="C159" s="814" t="s">
        <v>614</v>
      </c>
      <c r="D159" s="814" t="s">
        <v>4978</v>
      </c>
      <c r="E159" s="814" t="s">
        <v>4999</v>
      </c>
      <c r="F159" s="814" t="s">
        <v>5000</v>
      </c>
      <c r="G159" s="831">
        <v>323</v>
      </c>
      <c r="H159" s="831">
        <v>248710</v>
      </c>
      <c r="I159" s="814"/>
      <c r="J159" s="814">
        <v>770</v>
      </c>
      <c r="K159" s="831">
        <v>255</v>
      </c>
      <c r="L159" s="831">
        <v>196605</v>
      </c>
      <c r="M159" s="814"/>
      <c r="N159" s="814">
        <v>771</v>
      </c>
      <c r="O159" s="831">
        <v>308</v>
      </c>
      <c r="P159" s="831">
        <v>241164</v>
      </c>
      <c r="Q159" s="819"/>
      <c r="R159" s="832">
        <v>783</v>
      </c>
    </row>
    <row r="160" spans="1:18" ht="14.45" customHeight="1" x14ac:dyDescent="0.2">
      <c r="A160" s="813" t="s">
        <v>5011</v>
      </c>
      <c r="B160" s="814" t="s">
        <v>5012</v>
      </c>
      <c r="C160" s="814" t="s">
        <v>614</v>
      </c>
      <c r="D160" s="814" t="s">
        <v>4978</v>
      </c>
      <c r="E160" s="814" t="s">
        <v>5204</v>
      </c>
      <c r="F160" s="814" t="s">
        <v>5205</v>
      </c>
      <c r="G160" s="831"/>
      <c r="H160" s="831"/>
      <c r="I160" s="814"/>
      <c r="J160" s="814"/>
      <c r="K160" s="831">
        <v>3</v>
      </c>
      <c r="L160" s="831">
        <v>87</v>
      </c>
      <c r="M160" s="814"/>
      <c r="N160" s="814">
        <v>29</v>
      </c>
      <c r="O160" s="831"/>
      <c r="P160" s="831"/>
      <c r="Q160" s="819"/>
      <c r="R160" s="832"/>
    </row>
    <row r="161" spans="1:18" ht="14.45" customHeight="1" x14ac:dyDescent="0.2">
      <c r="A161" s="813" t="s">
        <v>5011</v>
      </c>
      <c r="B161" s="814" t="s">
        <v>5012</v>
      </c>
      <c r="C161" s="814" t="s">
        <v>614</v>
      </c>
      <c r="D161" s="814" t="s">
        <v>4978</v>
      </c>
      <c r="E161" s="814" t="s">
        <v>5206</v>
      </c>
      <c r="F161" s="814" t="s">
        <v>5207</v>
      </c>
      <c r="G161" s="831"/>
      <c r="H161" s="831"/>
      <c r="I161" s="814"/>
      <c r="J161" s="814"/>
      <c r="K161" s="831"/>
      <c r="L161" s="831"/>
      <c r="M161" s="814"/>
      <c r="N161" s="814"/>
      <c r="O161" s="831">
        <v>1</v>
      </c>
      <c r="P161" s="831">
        <v>131</v>
      </c>
      <c r="Q161" s="819"/>
      <c r="R161" s="832">
        <v>131</v>
      </c>
    </row>
    <row r="162" spans="1:18" ht="14.45" customHeight="1" x14ac:dyDescent="0.2">
      <c r="A162" s="813" t="s">
        <v>5011</v>
      </c>
      <c r="B162" s="814" t="s">
        <v>5012</v>
      </c>
      <c r="C162" s="814" t="s">
        <v>614</v>
      </c>
      <c r="D162" s="814" t="s">
        <v>4978</v>
      </c>
      <c r="E162" s="814" t="s">
        <v>5208</v>
      </c>
      <c r="F162" s="814" t="s">
        <v>5209</v>
      </c>
      <c r="G162" s="831">
        <v>387</v>
      </c>
      <c r="H162" s="831">
        <v>1714023</v>
      </c>
      <c r="I162" s="814"/>
      <c r="J162" s="814">
        <v>4429</v>
      </c>
      <c r="K162" s="831">
        <v>238</v>
      </c>
      <c r="L162" s="831">
        <v>1058386</v>
      </c>
      <c r="M162" s="814"/>
      <c r="N162" s="814">
        <v>4447</v>
      </c>
      <c r="O162" s="831">
        <v>347</v>
      </c>
      <c r="P162" s="831">
        <v>1564970</v>
      </c>
      <c r="Q162" s="819"/>
      <c r="R162" s="832">
        <v>4510</v>
      </c>
    </row>
    <row r="163" spans="1:18" ht="14.45" customHeight="1" x14ac:dyDescent="0.2">
      <c r="A163" s="813" t="s">
        <v>5011</v>
      </c>
      <c r="B163" s="814" t="s">
        <v>5012</v>
      </c>
      <c r="C163" s="814" t="s">
        <v>614</v>
      </c>
      <c r="D163" s="814" t="s">
        <v>4978</v>
      </c>
      <c r="E163" s="814" t="s">
        <v>5210</v>
      </c>
      <c r="F163" s="814" t="s">
        <v>5211</v>
      </c>
      <c r="G163" s="831">
        <v>1</v>
      </c>
      <c r="H163" s="831">
        <v>61</v>
      </c>
      <c r="I163" s="814"/>
      <c r="J163" s="814">
        <v>61</v>
      </c>
      <c r="K163" s="831">
        <v>1</v>
      </c>
      <c r="L163" s="831">
        <v>62</v>
      </c>
      <c r="M163" s="814"/>
      <c r="N163" s="814">
        <v>62</v>
      </c>
      <c r="O163" s="831">
        <v>73</v>
      </c>
      <c r="P163" s="831">
        <v>4818</v>
      </c>
      <c r="Q163" s="819"/>
      <c r="R163" s="832">
        <v>66</v>
      </c>
    </row>
    <row r="164" spans="1:18" ht="14.45" customHeight="1" x14ac:dyDescent="0.2">
      <c r="A164" s="813" t="s">
        <v>5011</v>
      </c>
      <c r="B164" s="814" t="s">
        <v>5012</v>
      </c>
      <c r="C164" s="814" t="s">
        <v>614</v>
      </c>
      <c r="D164" s="814" t="s">
        <v>4978</v>
      </c>
      <c r="E164" s="814" t="s">
        <v>5212</v>
      </c>
      <c r="F164" s="814" t="s">
        <v>5213</v>
      </c>
      <c r="G164" s="831">
        <v>686</v>
      </c>
      <c r="H164" s="831">
        <v>79576</v>
      </c>
      <c r="I164" s="814"/>
      <c r="J164" s="814">
        <v>116</v>
      </c>
      <c r="K164" s="831">
        <v>643</v>
      </c>
      <c r="L164" s="831">
        <v>75231</v>
      </c>
      <c r="M164" s="814"/>
      <c r="N164" s="814">
        <v>117</v>
      </c>
      <c r="O164" s="831">
        <v>329</v>
      </c>
      <c r="P164" s="831">
        <v>41783</v>
      </c>
      <c r="Q164" s="819"/>
      <c r="R164" s="832">
        <v>127</v>
      </c>
    </row>
    <row r="165" spans="1:18" ht="14.45" customHeight="1" x14ac:dyDescent="0.2">
      <c r="A165" s="813" t="s">
        <v>5011</v>
      </c>
      <c r="B165" s="814" t="s">
        <v>5012</v>
      </c>
      <c r="C165" s="814" t="s">
        <v>614</v>
      </c>
      <c r="D165" s="814" t="s">
        <v>4978</v>
      </c>
      <c r="E165" s="814" t="s">
        <v>5214</v>
      </c>
      <c r="F165" s="814" t="s">
        <v>5215</v>
      </c>
      <c r="G165" s="831">
        <v>1</v>
      </c>
      <c r="H165" s="831">
        <v>92</v>
      </c>
      <c r="I165" s="814"/>
      <c r="J165" s="814">
        <v>92</v>
      </c>
      <c r="K165" s="831"/>
      <c r="L165" s="831"/>
      <c r="M165" s="814"/>
      <c r="N165" s="814"/>
      <c r="O165" s="831"/>
      <c r="P165" s="831"/>
      <c r="Q165" s="819"/>
      <c r="R165" s="832"/>
    </row>
    <row r="166" spans="1:18" ht="14.45" customHeight="1" x14ac:dyDescent="0.2">
      <c r="A166" s="813" t="s">
        <v>5011</v>
      </c>
      <c r="B166" s="814" t="s">
        <v>5012</v>
      </c>
      <c r="C166" s="814" t="s">
        <v>614</v>
      </c>
      <c r="D166" s="814" t="s">
        <v>4978</v>
      </c>
      <c r="E166" s="814" t="s">
        <v>5216</v>
      </c>
      <c r="F166" s="814" t="s">
        <v>5217</v>
      </c>
      <c r="G166" s="831">
        <v>1</v>
      </c>
      <c r="H166" s="831">
        <v>376</v>
      </c>
      <c r="I166" s="814"/>
      <c r="J166" s="814">
        <v>376</v>
      </c>
      <c r="K166" s="831"/>
      <c r="L166" s="831"/>
      <c r="M166" s="814"/>
      <c r="N166" s="814"/>
      <c r="O166" s="831"/>
      <c r="P166" s="831"/>
      <c r="Q166" s="819"/>
      <c r="R166" s="832"/>
    </row>
    <row r="167" spans="1:18" ht="14.45" customHeight="1" x14ac:dyDescent="0.2">
      <c r="A167" s="813" t="s">
        <v>5011</v>
      </c>
      <c r="B167" s="814" t="s">
        <v>5012</v>
      </c>
      <c r="C167" s="814" t="s">
        <v>614</v>
      </c>
      <c r="D167" s="814" t="s">
        <v>4978</v>
      </c>
      <c r="E167" s="814" t="s">
        <v>5001</v>
      </c>
      <c r="F167" s="814" t="s">
        <v>5002</v>
      </c>
      <c r="G167" s="831">
        <v>738</v>
      </c>
      <c r="H167" s="831">
        <v>119556</v>
      </c>
      <c r="I167" s="814"/>
      <c r="J167" s="814">
        <v>162</v>
      </c>
      <c r="K167" s="831">
        <v>639</v>
      </c>
      <c r="L167" s="831">
        <v>104157</v>
      </c>
      <c r="M167" s="814"/>
      <c r="N167" s="814">
        <v>163</v>
      </c>
      <c r="O167" s="831">
        <v>574</v>
      </c>
      <c r="P167" s="831">
        <v>98728</v>
      </c>
      <c r="Q167" s="819"/>
      <c r="R167" s="832">
        <v>172</v>
      </c>
    </row>
    <row r="168" spans="1:18" ht="14.45" customHeight="1" x14ac:dyDescent="0.2">
      <c r="A168" s="813" t="s">
        <v>5011</v>
      </c>
      <c r="B168" s="814" t="s">
        <v>5012</v>
      </c>
      <c r="C168" s="814" t="s">
        <v>614</v>
      </c>
      <c r="D168" s="814" t="s">
        <v>4978</v>
      </c>
      <c r="E168" s="814" t="s">
        <v>5218</v>
      </c>
      <c r="F168" s="814" t="s">
        <v>5219</v>
      </c>
      <c r="G168" s="831">
        <v>405</v>
      </c>
      <c r="H168" s="831">
        <v>161190</v>
      </c>
      <c r="I168" s="814"/>
      <c r="J168" s="814">
        <v>398</v>
      </c>
      <c r="K168" s="831">
        <v>399</v>
      </c>
      <c r="L168" s="831">
        <v>159600</v>
      </c>
      <c r="M168" s="814"/>
      <c r="N168" s="814">
        <v>400</v>
      </c>
      <c r="O168" s="831">
        <v>386</v>
      </c>
      <c r="P168" s="831">
        <v>160190</v>
      </c>
      <c r="Q168" s="819"/>
      <c r="R168" s="832">
        <v>415</v>
      </c>
    </row>
    <row r="169" spans="1:18" ht="14.45" customHeight="1" x14ac:dyDescent="0.2">
      <c r="A169" s="813" t="s">
        <v>5011</v>
      </c>
      <c r="B169" s="814" t="s">
        <v>5012</v>
      </c>
      <c r="C169" s="814" t="s">
        <v>614</v>
      </c>
      <c r="D169" s="814" t="s">
        <v>4978</v>
      </c>
      <c r="E169" s="814" t="s">
        <v>5220</v>
      </c>
      <c r="F169" s="814" t="s">
        <v>5221</v>
      </c>
      <c r="G169" s="831">
        <v>187</v>
      </c>
      <c r="H169" s="831">
        <v>12342</v>
      </c>
      <c r="I169" s="814"/>
      <c r="J169" s="814">
        <v>66</v>
      </c>
      <c r="K169" s="831">
        <v>62</v>
      </c>
      <c r="L169" s="831">
        <v>4092</v>
      </c>
      <c r="M169" s="814"/>
      <c r="N169" s="814">
        <v>66</v>
      </c>
      <c r="O169" s="831">
        <v>109</v>
      </c>
      <c r="P169" s="831">
        <v>7412</v>
      </c>
      <c r="Q169" s="819"/>
      <c r="R169" s="832">
        <v>68</v>
      </c>
    </row>
    <row r="170" spans="1:18" ht="14.45" customHeight="1" x14ac:dyDescent="0.2">
      <c r="A170" s="813" t="s">
        <v>5011</v>
      </c>
      <c r="B170" s="814" t="s">
        <v>5012</v>
      </c>
      <c r="C170" s="814" t="s">
        <v>614</v>
      </c>
      <c r="D170" s="814" t="s">
        <v>4978</v>
      </c>
      <c r="E170" s="814" t="s">
        <v>5003</v>
      </c>
      <c r="F170" s="814" t="s">
        <v>5004</v>
      </c>
      <c r="G170" s="831">
        <v>12</v>
      </c>
      <c r="H170" s="831">
        <v>528</v>
      </c>
      <c r="I170" s="814"/>
      <c r="J170" s="814">
        <v>44</v>
      </c>
      <c r="K170" s="831">
        <v>17</v>
      </c>
      <c r="L170" s="831">
        <v>765</v>
      </c>
      <c r="M170" s="814"/>
      <c r="N170" s="814">
        <v>45</v>
      </c>
      <c r="O170" s="831">
        <v>24</v>
      </c>
      <c r="P170" s="831">
        <v>1104</v>
      </c>
      <c r="Q170" s="819"/>
      <c r="R170" s="832">
        <v>46</v>
      </c>
    </row>
    <row r="171" spans="1:18" ht="14.45" customHeight="1" x14ac:dyDescent="0.2">
      <c r="A171" s="813" t="s">
        <v>5011</v>
      </c>
      <c r="B171" s="814" t="s">
        <v>5012</v>
      </c>
      <c r="C171" s="814" t="s">
        <v>614</v>
      </c>
      <c r="D171" s="814" t="s">
        <v>4978</v>
      </c>
      <c r="E171" s="814" t="s">
        <v>5222</v>
      </c>
      <c r="F171" s="814" t="s">
        <v>5223</v>
      </c>
      <c r="G171" s="831">
        <v>1</v>
      </c>
      <c r="H171" s="831">
        <v>320</v>
      </c>
      <c r="I171" s="814"/>
      <c r="J171" s="814">
        <v>320</v>
      </c>
      <c r="K171" s="831">
        <v>2</v>
      </c>
      <c r="L171" s="831">
        <v>646</v>
      </c>
      <c r="M171" s="814"/>
      <c r="N171" s="814">
        <v>323</v>
      </c>
      <c r="O171" s="831">
        <v>3</v>
      </c>
      <c r="P171" s="831">
        <v>1005</v>
      </c>
      <c r="Q171" s="819"/>
      <c r="R171" s="832">
        <v>335</v>
      </c>
    </row>
    <row r="172" spans="1:18" ht="14.45" customHeight="1" x14ac:dyDescent="0.2">
      <c r="A172" s="813" t="s">
        <v>5011</v>
      </c>
      <c r="B172" s="814" t="s">
        <v>5012</v>
      </c>
      <c r="C172" s="814" t="s">
        <v>614</v>
      </c>
      <c r="D172" s="814" t="s">
        <v>4978</v>
      </c>
      <c r="E172" s="814" t="s">
        <v>5224</v>
      </c>
      <c r="F172" s="814" t="s">
        <v>5225</v>
      </c>
      <c r="G172" s="831">
        <v>2</v>
      </c>
      <c r="H172" s="831">
        <v>76</v>
      </c>
      <c r="I172" s="814"/>
      <c r="J172" s="814">
        <v>38</v>
      </c>
      <c r="K172" s="831">
        <v>164</v>
      </c>
      <c r="L172" s="831">
        <v>6232</v>
      </c>
      <c r="M172" s="814"/>
      <c r="N172" s="814">
        <v>38</v>
      </c>
      <c r="O172" s="831">
        <v>198</v>
      </c>
      <c r="P172" s="831">
        <v>8118</v>
      </c>
      <c r="Q172" s="819"/>
      <c r="R172" s="832">
        <v>41</v>
      </c>
    </row>
    <row r="173" spans="1:18" ht="14.45" customHeight="1" x14ac:dyDescent="0.2">
      <c r="A173" s="813" t="s">
        <v>5011</v>
      </c>
      <c r="B173" s="814" t="s">
        <v>5012</v>
      </c>
      <c r="C173" s="814" t="s">
        <v>614</v>
      </c>
      <c r="D173" s="814" t="s">
        <v>4978</v>
      </c>
      <c r="E173" s="814" t="s">
        <v>5226</v>
      </c>
      <c r="F173" s="814" t="s">
        <v>5227</v>
      </c>
      <c r="G173" s="831">
        <v>507</v>
      </c>
      <c r="H173" s="831">
        <v>190632</v>
      </c>
      <c r="I173" s="814"/>
      <c r="J173" s="814">
        <v>376</v>
      </c>
      <c r="K173" s="831">
        <v>555</v>
      </c>
      <c r="L173" s="831">
        <v>210345</v>
      </c>
      <c r="M173" s="814"/>
      <c r="N173" s="814">
        <v>379</v>
      </c>
      <c r="O173" s="831">
        <v>528</v>
      </c>
      <c r="P173" s="831">
        <v>215424</v>
      </c>
      <c r="Q173" s="819"/>
      <c r="R173" s="832">
        <v>408</v>
      </c>
    </row>
    <row r="174" spans="1:18" ht="14.45" customHeight="1" x14ac:dyDescent="0.2">
      <c r="A174" s="813" t="s">
        <v>5011</v>
      </c>
      <c r="B174" s="814" t="s">
        <v>5012</v>
      </c>
      <c r="C174" s="814" t="s">
        <v>614</v>
      </c>
      <c r="D174" s="814" t="s">
        <v>4978</v>
      </c>
      <c r="E174" s="814" t="s">
        <v>5005</v>
      </c>
      <c r="F174" s="814" t="s">
        <v>5006</v>
      </c>
      <c r="G174" s="831">
        <v>206</v>
      </c>
      <c r="H174" s="831">
        <v>276864</v>
      </c>
      <c r="I174" s="814"/>
      <c r="J174" s="814">
        <v>1344</v>
      </c>
      <c r="K174" s="831">
        <v>204</v>
      </c>
      <c r="L174" s="831">
        <v>275196</v>
      </c>
      <c r="M174" s="814"/>
      <c r="N174" s="814">
        <v>1349</v>
      </c>
      <c r="O174" s="831">
        <v>305</v>
      </c>
      <c r="P174" s="831">
        <v>421205</v>
      </c>
      <c r="Q174" s="819"/>
      <c r="R174" s="832">
        <v>1381</v>
      </c>
    </row>
    <row r="175" spans="1:18" ht="14.45" customHeight="1" x14ac:dyDescent="0.2">
      <c r="A175" s="813" t="s">
        <v>5011</v>
      </c>
      <c r="B175" s="814" t="s">
        <v>5012</v>
      </c>
      <c r="C175" s="814" t="s">
        <v>614</v>
      </c>
      <c r="D175" s="814" t="s">
        <v>4978</v>
      </c>
      <c r="E175" s="814" t="s">
        <v>5007</v>
      </c>
      <c r="F175" s="814" t="s">
        <v>5008</v>
      </c>
      <c r="G175" s="831">
        <v>175</v>
      </c>
      <c r="H175" s="831">
        <v>63700</v>
      </c>
      <c r="I175" s="814"/>
      <c r="J175" s="814">
        <v>364</v>
      </c>
      <c r="K175" s="831">
        <v>141</v>
      </c>
      <c r="L175" s="831">
        <v>51465</v>
      </c>
      <c r="M175" s="814"/>
      <c r="N175" s="814">
        <v>365</v>
      </c>
      <c r="O175" s="831">
        <v>191</v>
      </c>
      <c r="P175" s="831">
        <v>70861</v>
      </c>
      <c r="Q175" s="819"/>
      <c r="R175" s="832">
        <v>371</v>
      </c>
    </row>
    <row r="176" spans="1:18" ht="14.45" customHeight="1" x14ac:dyDescent="0.2">
      <c r="A176" s="813" t="s">
        <v>5011</v>
      </c>
      <c r="B176" s="814" t="s">
        <v>5012</v>
      </c>
      <c r="C176" s="814" t="s">
        <v>614</v>
      </c>
      <c r="D176" s="814" t="s">
        <v>4978</v>
      </c>
      <c r="E176" s="814" t="s">
        <v>5228</v>
      </c>
      <c r="F176" s="814" t="s">
        <v>5229</v>
      </c>
      <c r="G176" s="831"/>
      <c r="H176" s="831"/>
      <c r="I176" s="814"/>
      <c r="J176" s="814"/>
      <c r="K176" s="831"/>
      <c r="L176" s="831"/>
      <c r="M176" s="814"/>
      <c r="N176" s="814"/>
      <c r="O176" s="831">
        <v>1</v>
      </c>
      <c r="P176" s="831">
        <v>501</v>
      </c>
      <c r="Q176" s="819"/>
      <c r="R176" s="832">
        <v>501</v>
      </c>
    </row>
    <row r="177" spans="1:18" ht="14.45" customHeight="1" x14ac:dyDescent="0.2">
      <c r="A177" s="813" t="s">
        <v>5011</v>
      </c>
      <c r="B177" s="814" t="s">
        <v>5012</v>
      </c>
      <c r="C177" s="814" t="s">
        <v>614</v>
      </c>
      <c r="D177" s="814" t="s">
        <v>4978</v>
      </c>
      <c r="E177" s="814" t="s">
        <v>5009</v>
      </c>
      <c r="F177" s="814" t="s">
        <v>5010</v>
      </c>
      <c r="G177" s="831">
        <v>22</v>
      </c>
      <c r="H177" s="831">
        <v>17534</v>
      </c>
      <c r="I177" s="814"/>
      <c r="J177" s="814">
        <v>797</v>
      </c>
      <c r="K177" s="831">
        <v>16</v>
      </c>
      <c r="L177" s="831">
        <v>12800</v>
      </c>
      <c r="M177" s="814"/>
      <c r="N177" s="814">
        <v>800</v>
      </c>
      <c r="O177" s="831">
        <v>23</v>
      </c>
      <c r="P177" s="831">
        <v>18768</v>
      </c>
      <c r="Q177" s="819"/>
      <c r="R177" s="832">
        <v>816</v>
      </c>
    </row>
    <row r="178" spans="1:18" ht="14.45" customHeight="1" x14ac:dyDescent="0.2">
      <c r="A178" s="813" t="s">
        <v>5011</v>
      </c>
      <c r="B178" s="814" t="s">
        <v>5012</v>
      </c>
      <c r="C178" s="814" t="s">
        <v>614</v>
      </c>
      <c r="D178" s="814" t="s">
        <v>4978</v>
      </c>
      <c r="E178" s="814" t="s">
        <v>5230</v>
      </c>
      <c r="F178" s="814" t="s">
        <v>5231</v>
      </c>
      <c r="G178" s="831">
        <v>29</v>
      </c>
      <c r="H178" s="831">
        <v>2871</v>
      </c>
      <c r="I178" s="814"/>
      <c r="J178" s="814">
        <v>99</v>
      </c>
      <c r="K178" s="831">
        <v>39</v>
      </c>
      <c r="L178" s="831">
        <v>3861</v>
      </c>
      <c r="M178" s="814"/>
      <c r="N178" s="814">
        <v>99</v>
      </c>
      <c r="O178" s="831">
        <v>73</v>
      </c>
      <c r="P178" s="831">
        <v>7373</v>
      </c>
      <c r="Q178" s="819"/>
      <c r="R178" s="832">
        <v>101</v>
      </c>
    </row>
    <row r="179" spans="1:18" ht="14.45" customHeight="1" x14ac:dyDescent="0.2">
      <c r="A179" s="813" t="s">
        <v>5011</v>
      </c>
      <c r="B179" s="814" t="s">
        <v>5012</v>
      </c>
      <c r="C179" s="814" t="s">
        <v>614</v>
      </c>
      <c r="D179" s="814" t="s">
        <v>4978</v>
      </c>
      <c r="E179" s="814" t="s">
        <v>5232</v>
      </c>
      <c r="F179" s="814" t="s">
        <v>5233</v>
      </c>
      <c r="G179" s="831"/>
      <c r="H179" s="831"/>
      <c r="I179" s="814"/>
      <c r="J179" s="814"/>
      <c r="K179" s="831"/>
      <c r="L179" s="831"/>
      <c r="M179" s="814"/>
      <c r="N179" s="814"/>
      <c r="O179" s="831">
        <v>1</v>
      </c>
      <c r="P179" s="831">
        <v>226</v>
      </c>
      <c r="Q179" s="819"/>
      <c r="R179" s="832">
        <v>226</v>
      </c>
    </row>
    <row r="180" spans="1:18" ht="14.45" customHeight="1" x14ac:dyDescent="0.2">
      <c r="A180" s="813" t="s">
        <v>5011</v>
      </c>
      <c r="B180" s="814" t="s">
        <v>5012</v>
      </c>
      <c r="C180" s="814" t="s">
        <v>614</v>
      </c>
      <c r="D180" s="814" t="s">
        <v>4978</v>
      </c>
      <c r="E180" s="814" t="s">
        <v>5234</v>
      </c>
      <c r="F180" s="814" t="s">
        <v>5235</v>
      </c>
      <c r="G180" s="831"/>
      <c r="H180" s="831"/>
      <c r="I180" s="814"/>
      <c r="J180" s="814"/>
      <c r="K180" s="831">
        <v>0</v>
      </c>
      <c r="L180" s="831">
        <v>0</v>
      </c>
      <c r="M180" s="814"/>
      <c r="N180" s="814"/>
      <c r="O180" s="831">
        <v>11</v>
      </c>
      <c r="P180" s="831">
        <v>2068</v>
      </c>
      <c r="Q180" s="819"/>
      <c r="R180" s="832">
        <v>188</v>
      </c>
    </row>
    <row r="181" spans="1:18" ht="14.45" customHeight="1" x14ac:dyDescent="0.2">
      <c r="A181" s="813" t="s">
        <v>5011</v>
      </c>
      <c r="B181" s="814" t="s">
        <v>5012</v>
      </c>
      <c r="C181" s="814" t="s">
        <v>614</v>
      </c>
      <c r="D181" s="814" t="s">
        <v>4978</v>
      </c>
      <c r="E181" s="814" t="s">
        <v>5236</v>
      </c>
      <c r="F181" s="814" t="s">
        <v>5237</v>
      </c>
      <c r="G181" s="831">
        <v>1</v>
      </c>
      <c r="H181" s="831">
        <v>0</v>
      </c>
      <c r="I181" s="814"/>
      <c r="J181" s="814">
        <v>0</v>
      </c>
      <c r="K181" s="831"/>
      <c r="L181" s="831"/>
      <c r="M181" s="814"/>
      <c r="N181" s="814"/>
      <c r="O181" s="831"/>
      <c r="P181" s="831"/>
      <c r="Q181" s="819"/>
      <c r="R181" s="832"/>
    </row>
    <row r="182" spans="1:18" ht="14.45" customHeight="1" x14ac:dyDescent="0.2">
      <c r="A182" s="813" t="s">
        <v>5011</v>
      </c>
      <c r="B182" s="814" t="s">
        <v>5012</v>
      </c>
      <c r="C182" s="814" t="s">
        <v>614</v>
      </c>
      <c r="D182" s="814" t="s">
        <v>4978</v>
      </c>
      <c r="E182" s="814" t="s">
        <v>5238</v>
      </c>
      <c r="F182" s="814" t="s">
        <v>5239</v>
      </c>
      <c r="G182" s="831"/>
      <c r="H182" s="831"/>
      <c r="I182" s="814"/>
      <c r="J182" s="814"/>
      <c r="K182" s="831"/>
      <c r="L182" s="831"/>
      <c r="M182" s="814"/>
      <c r="N182" s="814"/>
      <c r="O182" s="831">
        <v>389</v>
      </c>
      <c r="P182" s="831">
        <v>91026</v>
      </c>
      <c r="Q182" s="819"/>
      <c r="R182" s="832">
        <v>234</v>
      </c>
    </row>
    <row r="183" spans="1:18" ht="14.45" customHeight="1" x14ac:dyDescent="0.2">
      <c r="A183" s="813" t="s">
        <v>5011</v>
      </c>
      <c r="B183" s="814" t="s">
        <v>5012</v>
      </c>
      <c r="C183" s="814" t="s">
        <v>614</v>
      </c>
      <c r="D183" s="814" t="s">
        <v>4978</v>
      </c>
      <c r="E183" s="814" t="s">
        <v>5240</v>
      </c>
      <c r="F183" s="814" t="s">
        <v>5241</v>
      </c>
      <c r="G183" s="831"/>
      <c r="H183" s="831"/>
      <c r="I183" s="814"/>
      <c r="J183" s="814"/>
      <c r="K183" s="831">
        <v>94</v>
      </c>
      <c r="L183" s="831">
        <v>0</v>
      </c>
      <c r="M183" s="814"/>
      <c r="N183" s="814">
        <v>0</v>
      </c>
      <c r="O183" s="831">
        <v>32</v>
      </c>
      <c r="P183" s="831">
        <v>0</v>
      </c>
      <c r="Q183" s="819"/>
      <c r="R183" s="832">
        <v>0</v>
      </c>
    </row>
    <row r="184" spans="1:18" ht="14.45" customHeight="1" x14ac:dyDescent="0.2">
      <c r="A184" s="813" t="s">
        <v>5011</v>
      </c>
      <c r="B184" s="814" t="s">
        <v>5012</v>
      </c>
      <c r="C184" s="814" t="s">
        <v>614</v>
      </c>
      <c r="D184" s="814" t="s">
        <v>4978</v>
      </c>
      <c r="E184" s="814" t="s">
        <v>5242</v>
      </c>
      <c r="F184" s="814" t="s">
        <v>5243</v>
      </c>
      <c r="G184" s="831"/>
      <c r="H184" s="831"/>
      <c r="I184" s="814"/>
      <c r="J184" s="814"/>
      <c r="K184" s="831">
        <v>3</v>
      </c>
      <c r="L184" s="831">
        <v>0</v>
      </c>
      <c r="M184" s="814"/>
      <c r="N184" s="814">
        <v>0</v>
      </c>
      <c r="O184" s="831"/>
      <c r="P184" s="831"/>
      <c r="Q184" s="819"/>
      <c r="R184" s="832"/>
    </row>
    <row r="185" spans="1:18" ht="14.45" customHeight="1" x14ac:dyDescent="0.2">
      <c r="A185" s="813" t="s">
        <v>5011</v>
      </c>
      <c r="B185" s="814" t="s">
        <v>5012</v>
      </c>
      <c r="C185" s="814" t="s">
        <v>614</v>
      </c>
      <c r="D185" s="814" t="s">
        <v>4978</v>
      </c>
      <c r="E185" s="814" t="s">
        <v>5244</v>
      </c>
      <c r="F185" s="814" t="s">
        <v>5239</v>
      </c>
      <c r="G185" s="831"/>
      <c r="H185" s="831"/>
      <c r="I185" s="814"/>
      <c r="J185" s="814"/>
      <c r="K185" s="831"/>
      <c r="L185" s="831"/>
      <c r="M185" s="814"/>
      <c r="N185" s="814"/>
      <c r="O185" s="831">
        <v>13</v>
      </c>
      <c r="P185" s="831">
        <v>1521</v>
      </c>
      <c r="Q185" s="819"/>
      <c r="R185" s="832">
        <v>117</v>
      </c>
    </row>
    <row r="186" spans="1:18" ht="14.45" customHeight="1" x14ac:dyDescent="0.2">
      <c r="A186" s="813" t="s">
        <v>5011</v>
      </c>
      <c r="B186" s="814" t="s">
        <v>5012</v>
      </c>
      <c r="C186" s="814" t="s">
        <v>614</v>
      </c>
      <c r="D186" s="814" t="s">
        <v>4978</v>
      </c>
      <c r="E186" s="814" t="s">
        <v>5245</v>
      </c>
      <c r="F186" s="814" t="s">
        <v>5246</v>
      </c>
      <c r="G186" s="831"/>
      <c r="H186" s="831"/>
      <c r="I186" s="814"/>
      <c r="J186" s="814"/>
      <c r="K186" s="831">
        <v>108</v>
      </c>
      <c r="L186" s="831">
        <v>0</v>
      </c>
      <c r="M186" s="814"/>
      <c r="N186" s="814">
        <v>0</v>
      </c>
      <c r="O186" s="831">
        <v>38</v>
      </c>
      <c r="P186" s="831">
        <v>0</v>
      </c>
      <c r="Q186" s="819"/>
      <c r="R186" s="832">
        <v>0</v>
      </c>
    </row>
    <row r="187" spans="1:18" ht="14.45" customHeight="1" x14ac:dyDescent="0.2">
      <c r="A187" s="813" t="s">
        <v>5011</v>
      </c>
      <c r="B187" s="814" t="s">
        <v>5012</v>
      </c>
      <c r="C187" s="814" t="s">
        <v>614</v>
      </c>
      <c r="D187" s="814" t="s">
        <v>4978</v>
      </c>
      <c r="E187" s="814" t="s">
        <v>5247</v>
      </c>
      <c r="F187" s="814"/>
      <c r="G187" s="831"/>
      <c r="H187" s="831"/>
      <c r="I187" s="814"/>
      <c r="J187" s="814"/>
      <c r="K187" s="831"/>
      <c r="L187" s="831"/>
      <c r="M187" s="814"/>
      <c r="N187" s="814"/>
      <c r="O187" s="831">
        <v>0</v>
      </c>
      <c r="P187" s="831">
        <v>0</v>
      </c>
      <c r="Q187" s="819"/>
      <c r="R187" s="832"/>
    </row>
    <row r="188" spans="1:18" ht="14.45" customHeight="1" x14ac:dyDescent="0.2">
      <c r="A188" s="813" t="s">
        <v>5011</v>
      </c>
      <c r="B188" s="814" t="s">
        <v>5012</v>
      </c>
      <c r="C188" s="814" t="s">
        <v>614</v>
      </c>
      <c r="D188" s="814" t="s">
        <v>4978</v>
      </c>
      <c r="E188" s="814" t="s">
        <v>5248</v>
      </c>
      <c r="F188" s="814" t="s">
        <v>5249</v>
      </c>
      <c r="G188" s="831"/>
      <c r="H188" s="831"/>
      <c r="I188" s="814"/>
      <c r="J188" s="814"/>
      <c r="K188" s="831"/>
      <c r="L188" s="831"/>
      <c r="M188" s="814"/>
      <c r="N188" s="814"/>
      <c r="O188" s="831">
        <v>1</v>
      </c>
      <c r="P188" s="831">
        <v>2031</v>
      </c>
      <c r="Q188" s="819"/>
      <c r="R188" s="832">
        <v>2031</v>
      </c>
    </row>
    <row r="189" spans="1:18" ht="14.45" customHeight="1" x14ac:dyDescent="0.2">
      <c r="A189" s="813" t="s">
        <v>5011</v>
      </c>
      <c r="B189" s="814" t="s">
        <v>5012</v>
      </c>
      <c r="C189" s="814" t="s">
        <v>614</v>
      </c>
      <c r="D189" s="814" t="s">
        <v>4978</v>
      </c>
      <c r="E189" s="814" t="s">
        <v>5250</v>
      </c>
      <c r="F189" s="814" t="s">
        <v>5251</v>
      </c>
      <c r="G189" s="831">
        <v>1</v>
      </c>
      <c r="H189" s="831">
        <v>969</v>
      </c>
      <c r="I189" s="814"/>
      <c r="J189" s="814">
        <v>969</v>
      </c>
      <c r="K189" s="831"/>
      <c r="L189" s="831"/>
      <c r="M189" s="814"/>
      <c r="N189" s="814"/>
      <c r="O189" s="831"/>
      <c r="P189" s="831"/>
      <c r="Q189" s="819"/>
      <c r="R189" s="832"/>
    </row>
    <row r="190" spans="1:18" ht="14.45" customHeight="1" x14ac:dyDescent="0.2">
      <c r="A190" s="813" t="s">
        <v>5011</v>
      </c>
      <c r="B190" s="814" t="s">
        <v>5012</v>
      </c>
      <c r="C190" s="814" t="s">
        <v>617</v>
      </c>
      <c r="D190" s="814" t="s">
        <v>4961</v>
      </c>
      <c r="E190" s="814" t="s">
        <v>5013</v>
      </c>
      <c r="F190" s="814" t="s">
        <v>978</v>
      </c>
      <c r="G190" s="831"/>
      <c r="H190" s="831"/>
      <c r="I190" s="814"/>
      <c r="J190" s="814"/>
      <c r="K190" s="831">
        <v>0.1</v>
      </c>
      <c r="L190" s="831">
        <v>6.97</v>
      </c>
      <c r="M190" s="814"/>
      <c r="N190" s="814">
        <v>69.699999999999989</v>
      </c>
      <c r="O190" s="831"/>
      <c r="P190" s="831"/>
      <c r="Q190" s="819"/>
      <c r="R190" s="832"/>
    </row>
    <row r="191" spans="1:18" ht="14.45" customHeight="1" x14ac:dyDescent="0.2">
      <c r="A191" s="813" t="s">
        <v>5011</v>
      </c>
      <c r="B191" s="814" t="s">
        <v>5012</v>
      </c>
      <c r="C191" s="814" t="s">
        <v>617</v>
      </c>
      <c r="D191" s="814" t="s">
        <v>4961</v>
      </c>
      <c r="E191" s="814" t="s">
        <v>5021</v>
      </c>
      <c r="F191" s="814" t="s">
        <v>767</v>
      </c>
      <c r="G191" s="831"/>
      <c r="H191" s="831"/>
      <c r="I191" s="814"/>
      <c r="J191" s="814"/>
      <c r="K191" s="831">
        <v>0.25</v>
      </c>
      <c r="L191" s="831">
        <v>34.04</v>
      </c>
      <c r="M191" s="814"/>
      <c r="N191" s="814">
        <v>136.16</v>
      </c>
      <c r="O191" s="831"/>
      <c r="P191" s="831"/>
      <c r="Q191" s="819"/>
      <c r="R191" s="832"/>
    </row>
    <row r="192" spans="1:18" ht="14.45" customHeight="1" x14ac:dyDescent="0.2">
      <c r="A192" s="813" t="s">
        <v>5011</v>
      </c>
      <c r="B192" s="814" t="s">
        <v>5012</v>
      </c>
      <c r="C192" s="814" t="s">
        <v>617</v>
      </c>
      <c r="D192" s="814" t="s">
        <v>4961</v>
      </c>
      <c r="E192" s="814" t="s">
        <v>5023</v>
      </c>
      <c r="F192" s="814" t="s">
        <v>654</v>
      </c>
      <c r="G192" s="831">
        <v>0.1</v>
      </c>
      <c r="H192" s="831">
        <v>4.71</v>
      </c>
      <c r="I192" s="814"/>
      <c r="J192" s="814">
        <v>47.099999999999994</v>
      </c>
      <c r="K192" s="831"/>
      <c r="L192" s="831"/>
      <c r="M192" s="814"/>
      <c r="N192" s="814"/>
      <c r="O192" s="831"/>
      <c r="P192" s="831"/>
      <c r="Q192" s="819"/>
      <c r="R192" s="832"/>
    </row>
    <row r="193" spans="1:18" ht="14.45" customHeight="1" x14ac:dyDescent="0.2">
      <c r="A193" s="813" t="s">
        <v>5011</v>
      </c>
      <c r="B193" s="814" t="s">
        <v>5012</v>
      </c>
      <c r="C193" s="814" t="s">
        <v>617</v>
      </c>
      <c r="D193" s="814" t="s">
        <v>4961</v>
      </c>
      <c r="E193" s="814" t="s">
        <v>5026</v>
      </c>
      <c r="F193" s="814" t="s">
        <v>5027</v>
      </c>
      <c r="G193" s="831">
        <v>4</v>
      </c>
      <c r="H193" s="831">
        <v>207.16</v>
      </c>
      <c r="I193" s="814"/>
      <c r="J193" s="814">
        <v>51.79</v>
      </c>
      <c r="K193" s="831">
        <v>5.1999999999999993</v>
      </c>
      <c r="L193" s="831">
        <v>265.63</v>
      </c>
      <c r="M193" s="814"/>
      <c r="N193" s="814">
        <v>51.082692307692312</v>
      </c>
      <c r="O193" s="831">
        <v>7</v>
      </c>
      <c r="P193" s="831">
        <v>362.95</v>
      </c>
      <c r="Q193" s="819"/>
      <c r="R193" s="832">
        <v>51.85</v>
      </c>
    </row>
    <row r="194" spans="1:18" ht="14.45" customHeight="1" x14ac:dyDescent="0.2">
      <c r="A194" s="813" t="s">
        <v>5011</v>
      </c>
      <c r="B194" s="814" t="s">
        <v>5012</v>
      </c>
      <c r="C194" s="814" t="s">
        <v>617</v>
      </c>
      <c r="D194" s="814" t="s">
        <v>4961</v>
      </c>
      <c r="E194" s="814" t="s">
        <v>5038</v>
      </c>
      <c r="F194" s="814" t="s">
        <v>1351</v>
      </c>
      <c r="G194" s="831">
        <v>15</v>
      </c>
      <c r="H194" s="831">
        <v>45540</v>
      </c>
      <c r="I194" s="814"/>
      <c r="J194" s="814">
        <v>3036</v>
      </c>
      <c r="K194" s="831">
        <v>9</v>
      </c>
      <c r="L194" s="831">
        <v>26278.200000000004</v>
      </c>
      <c r="M194" s="814"/>
      <c r="N194" s="814">
        <v>2919.8000000000006</v>
      </c>
      <c r="O194" s="831">
        <v>13</v>
      </c>
      <c r="P194" s="831">
        <v>36887.31</v>
      </c>
      <c r="Q194" s="819"/>
      <c r="R194" s="832">
        <v>2837.4853846153846</v>
      </c>
    </row>
    <row r="195" spans="1:18" ht="14.45" customHeight="1" x14ac:dyDescent="0.2">
      <c r="A195" s="813" t="s">
        <v>5011</v>
      </c>
      <c r="B195" s="814" t="s">
        <v>5012</v>
      </c>
      <c r="C195" s="814" t="s">
        <v>617</v>
      </c>
      <c r="D195" s="814" t="s">
        <v>4961</v>
      </c>
      <c r="E195" s="814" t="s">
        <v>5050</v>
      </c>
      <c r="F195" s="814"/>
      <c r="G195" s="831">
        <v>2</v>
      </c>
      <c r="H195" s="831">
        <v>295.5</v>
      </c>
      <c r="I195" s="814"/>
      <c r="J195" s="814">
        <v>147.75</v>
      </c>
      <c r="K195" s="831"/>
      <c r="L195" s="831"/>
      <c r="M195" s="814"/>
      <c r="N195" s="814"/>
      <c r="O195" s="831"/>
      <c r="P195" s="831"/>
      <c r="Q195" s="819"/>
      <c r="R195" s="832"/>
    </row>
    <row r="196" spans="1:18" ht="14.45" customHeight="1" x14ac:dyDescent="0.2">
      <c r="A196" s="813" t="s">
        <v>5011</v>
      </c>
      <c r="B196" s="814" t="s">
        <v>5012</v>
      </c>
      <c r="C196" s="814" t="s">
        <v>617</v>
      </c>
      <c r="D196" s="814" t="s">
        <v>4961</v>
      </c>
      <c r="E196" s="814" t="s">
        <v>4962</v>
      </c>
      <c r="F196" s="814" t="s">
        <v>1735</v>
      </c>
      <c r="G196" s="831">
        <v>1.9000000000000006</v>
      </c>
      <c r="H196" s="831">
        <v>3115.0499999999993</v>
      </c>
      <c r="I196" s="814"/>
      <c r="J196" s="814">
        <v>1639.4999999999991</v>
      </c>
      <c r="K196" s="831">
        <v>0.60000000000000009</v>
      </c>
      <c r="L196" s="831">
        <v>983.7</v>
      </c>
      <c r="M196" s="814"/>
      <c r="N196" s="814">
        <v>1639.4999999999998</v>
      </c>
      <c r="O196" s="831">
        <v>0.9</v>
      </c>
      <c r="P196" s="831">
        <v>1541.61</v>
      </c>
      <c r="Q196" s="819"/>
      <c r="R196" s="832">
        <v>1712.8999999999999</v>
      </c>
    </row>
    <row r="197" spans="1:18" ht="14.45" customHeight="1" x14ac:dyDescent="0.2">
      <c r="A197" s="813" t="s">
        <v>5011</v>
      </c>
      <c r="B197" s="814" t="s">
        <v>5012</v>
      </c>
      <c r="C197" s="814" t="s">
        <v>617</v>
      </c>
      <c r="D197" s="814" t="s">
        <v>4963</v>
      </c>
      <c r="E197" s="814" t="s">
        <v>5064</v>
      </c>
      <c r="F197" s="814" t="s">
        <v>5065</v>
      </c>
      <c r="G197" s="831">
        <v>1</v>
      </c>
      <c r="H197" s="831">
        <v>2625.11</v>
      </c>
      <c r="I197" s="814"/>
      <c r="J197" s="814">
        <v>2625.11</v>
      </c>
      <c r="K197" s="831">
        <v>1</v>
      </c>
      <c r="L197" s="831">
        <v>2625.11</v>
      </c>
      <c r="M197" s="814"/>
      <c r="N197" s="814">
        <v>2625.11</v>
      </c>
      <c r="O197" s="831"/>
      <c r="P197" s="831"/>
      <c r="Q197" s="819"/>
      <c r="R197" s="832"/>
    </row>
    <row r="198" spans="1:18" ht="14.45" customHeight="1" x14ac:dyDescent="0.2">
      <c r="A198" s="813" t="s">
        <v>5011</v>
      </c>
      <c r="B198" s="814" t="s">
        <v>5012</v>
      </c>
      <c r="C198" s="814" t="s">
        <v>617</v>
      </c>
      <c r="D198" s="814" t="s">
        <v>4963</v>
      </c>
      <c r="E198" s="814" t="s">
        <v>5066</v>
      </c>
      <c r="F198" s="814" t="s">
        <v>5067</v>
      </c>
      <c r="G198" s="831">
        <v>1</v>
      </c>
      <c r="H198" s="831">
        <v>1046.73</v>
      </c>
      <c r="I198" s="814"/>
      <c r="J198" s="814">
        <v>1046.73</v>
      </c>
      <c r="K198" s="831"/>
      <c r="L198" s="831"/>
      <c r="M198" s="814"/>
      <c r="N198" s="814"/>
      <c r="O198" s="831"/>
      <c r="P198" s="831"/>
      <c r="Q198" s="819"/>
      <c r="R198" s="832"/>
    </row>
    <row r="199" spans="1:18" ht="14.45" customHeight="1" x14ac:dyDescent="0.2">
      <c r="A199" s="813" t="s">
        <v>5011</v>
      </c>
      <c r="B199" s="814" t="s">
        <v>5012</v>
      </c>
      <c r="C199" s="814" t="s">
        <v>617</v>
      </c>
      <c r="D199" s="814" t="s">
        <v>4963</v>
      </c>
      <c r="E199" s="814" t="s">
        <v>5072</v>
      </c>
      <c r="F199" s="814" t="s">
        <v>5073</v>
      </c>
      <c r="G199" s="831">
        <v>3</v>
      </c>
      <c r="H199" s="831">
        <v>2642.61</v>
      </c>
      <c r="I199" s="814"/>
      <c r="J199" s="814">
        <v>880.87</v>
      </c>
      <c r="K199" s="831">
        <v>1</v>
      </c>
      <c r="L199" s="831">
        <v>847</v>
      </c>
      <c r="M199" s="814"/>
      <c r="N199" s="814">
        <v>847</v>
      </c>
      <c r="O199" s="831">
        <v>1</v>
      </c>
      <c r="P199" s="831">
        <v>847</v>
      </c>
      <c r="Q199" s="819"/>
      <c r="R199" s="832">
        <v>847</v>
      </c>
    </row>
    <row r="200" spans="1:18" ht="14.45" customHeight="1" x14ac:dyDescent="0.2">
      <c r="A200" s="813" t="s">
        <v>5011</v>
      </c>
      <c r="B200" s="814" t="s">
        <v>5012</v>
      </c>
      <c r="C200" s="814" t="s">
        <v>617</v>
      </c>
      <c r="D200" s="814" t="s">
        <v>4963</v>
      </c>
      <c r="E200" s="814" t="s">
        <v>4964</v>
      </c>
      <c r="F200" s="814" t="s">
        <v>4965</v>
      </c>
      <c r="G200" s="831">
        <v>19</v>
      </c>
      <c r="H200" s="831">
        <v>7766.0599999999986</v>
      </c>
      <c r="I200" s="814"/>
      <c r="J200" s="814">
        <v>408.73999999999995</v>
      </c>
      <c r="K200" s="831">
        <v>5</v>
      </c>
      <c r="L200" s="831">
        <v>2043.7</v>
      </c>
      <c r="M200" s="814"/>
      <c r="N200" s="814">
        <v>408.74</v>
      </c>
      <c r="O200" s="831">
        <v>6</v>
      </c>
      <c r="P200" s="831">
        <v>2452.44</v>
      </c>
      <c r="Q200" s="819"/>
      <c r="R200" s="832">
        <v>408.74</v>
      </c>
    </row>
    <row r="201" spans="1:18" ht="14.45" customHeight="1" x14ac:dyDescent="0.2">
      <c r="A201" s="813" t="s">
        <v>5011</v>
      </c>
      <c r="B201" s="814" t="s">
        <v>5012</v>
      </c>
      <c r="C201" s="814" t="s">
        <v>617</v>
      </c>
      <c r="D201" s="814" t="s">
        <v>4963</v>
      </c>
      <c r="E201" s="814" t="s">
        <v>4966</v>
      </c>
      <c r="F201" s="814" t="s">
        <v>4967</v>
      </c>
      <c r="G201" s="831">
        <v>5</v>
      </c>
      <c r="H201" s="831">
        <v>939.85</v>
      </c>
      <c r="I201" s="814"/>
      <c r="J201" s="814">
        <v>187.97</v>
      </c>
      <c r="K201" s="831"/>
      <c r="L201" s="831"/>
      <c r="M201" s="814"/>
      <c r="N201" s="814"/>
      <c r="O201" s="831"/>
      <c r="P201" s="831"/>
      <c r="Q201" s="819"/>
      <c r="R201" s="832"/>
    </row>
    <row r="202" spans="1:18" ht="14.45" customHeight="1" x14ac:dyDescent="0.2">
      <c r="A202" s="813" t="s">
        <v>5011</v>
      </c>
      <c r="B202" s="814" t="s">
        <v>5012</v>
      </c>
      <c r="C202" s="814" t="s">
        <v>617</v>
      </c>
      <c r="D202" s="814" t="s">
        <v>4963</v>
      </c>
      <c r="E202" s="814" t="s">
        <v>4968</v>
      </c>
      <c r="F202" s="814" t="s">
        <v>4969</v>
      </c>
      <c r="G202" s="831">
        <v>7</v>
      </c>
      <c r="H202" s="831">
        <v>10521.5</v>
      </c>
      <c r="I202" s="814"/>
      <c r="J202" s="814">
        <v>1503.0714285714287</v>
      </c>
      <c r="K202" s="831"/>
      <c r="L202" s="831"/>
      <c r="M202" s="814"/>
      <c r="N202" s="814"/>
      <c r="O202" s="831"/>
      <c r="P202" s="831"/>
      <c r="Q202" s="819"/>
      <c r="R202" s="832"/>
    </row>
    <row r="203" spans="1:18" ht="14.45" customHeight="1" x14ac:dyDescent="0.2">
      <c r="A203" s="813" t="s">
        <v>5011</v>
      </c>
      <c r="B203" s="814" t="s">
        <v>5012</v>
      </c>
      <c r="C203" s="814" t="s">
        <v>617</v>
      </c>
      <c r="D203" s="814" t="s">
        <v>4963</v>
      </c>
      <c r="E203" s="814" t="s">
        <v>4970</v>
      </c>
      <c r="F203" s="814" t="s">
        <v>4971</v>
      </c>
      <c r="G203" s="831">
        <v>9</v>
      </c>
      <c r="H203" s="831">
        <v>18678.14</v>
      </c>
      <c r="I203" s="814"/>
      <c r="J203" s="814">
        <v>2075.3488888888887</v>
      </c>
      <c r="K203" s="831">
        <v>1</v>
      </c>
      <c r="L203" s="831">
        <v>2170.0300000000002</v>
      </c>
      <c r="M203" s="814"/>
      <c r="N203" s="814">
        <v>2170.0300000000002</v>
      </c>
      <c r="O203" s="831">
        <v>3</v>
      </c>
      <c r="P203" s="831">
        <v>3953.7000000000003</v>
      </c>
      <c r="Q203" s="819"/>
      <c r="R203" s="832">
        <v>1317.9</v>
      </c>
    </row>
    <row r="204" spans="1:18" ht="14.45" customHeight="1" x14ac:dyDescent="0.2">
      <c r="A204" s="813" t="s">
        <v>5011</v>
      </c>
      <c r="B204" s="814" t="s">
        <v>5012</v>
      </c>
      <c r="C204" s="814" t="s">
        <v>617</v>
      </c>
      <c r="D204" s="814" t="s">
        <v>4963</v>
      </c>
      <c r="E204" s="814" t="s">
        <v>4972</v>
      </c>
      <c r="F204" s="814" t="s">
        <v>4973</v>
      </c>
      <c r="G204" s="831">
        <v>4</v>
      </c>
      <c r="H204" s="831">
        <v>2960</v>
      </c>
      <c r="I204" s="814"/>
      <c r="J204" s="814">
        <v>740</v>
      </c>
      <c r="K204" s="831"/>
      <c r="L204" s="831"/>
      <c r="M204" s="814"/>
      <c r="N204" s="814"/>
      <c r="O204" s="831"/>
      <c r="P204" s="831"/>
      <c r="Q204" s="819"/>
      <c r="R204" s="832"/>
    </row>
    <row r="205" spans="1:18" ht="14.45" customHeight="1" x14ac:dyDescent="0.2">
      <c r="A205" s="813" t="s">
        <v>5011</v>
      </c>
      <c r="B205" s="814" t="s">
        <v>5012</v>
      </c>
      <c r="C205" s="814" t="s">
        <v>617</v>
      </c>
      <c r="D205" s="814" t="s">
        <v>4963</v>
      </c>
      <c r="E205" s="814" t="s">
        <v>4974</v>
      </c>
      <c r="F205" s="814" t="s">
        <v>4975</v>
      </c>
      <c r="G205" s="831">
        <v>6</v>
      </c>
      <c r="H205" s="831">
        <v>7680</v>
      </c>
      <c r="I205" s="814"/>
      <c r="J205" s="814">
        <v>1280</v>
      </c>
      <c r="K205" s="831">
        <v>2</v>
      </c>
      <c r="L205" s="831">
        <v>2080</v>
      </c>
      <c r="M205" s="814"/>
      <c r="N205" s="814">
        <v>1040</v>
      </c>
      <c r="O205" s="831">
        <v>2</v>
      </c>
      <c r="P205" s="831">
        <v>2080</v>
      </c>
      <c r="Q205" s="819"/>
      <c r="R205" s="832">
        <v>1040</v>
      </c>
    </row>
    <row r="206" spans="1:18" ht="14.45" customHeight="1" x14ac:dyDescent="0.2">
      <c r="A206" s="813" t="s">
        <v>5011</v>
      </c>
      <c r="B206" s="814" t="s">
        <v>5012</v>
      </c>
      <c r="C206" s="814" t="s">
        <v>617</v>
      </c>
      <c r="D206" s="814" t="s">
        <v>4963</v>
      </c>
      <c r="E206" s="814" t="s">
        <v>5092</v>
      </c>
      <c r="F206" s="814" t="s">
        <v>5093</v>
      </c>
      <c r="G206" s="831">
        <v>9</v>
      </c>
      <c r="H206" s="831">
        <v>11845.62</v>
      </c>
      <c r="I206" s="814"/>
      <c r="J206" s="814">
        <v>1316.18</v>
      </c>
      <c r="K206" s="831">
        <v>1</v>
      </c>
      <c r="L206" s="831">
        <v>1316.18</v>
      </c>
      <c r="M206" s="814"/>
      <c r="N206" s="814">
        <v>1316.18</v>
      </c>
      <c r="O206" s="831"/>
      <c r="P206" s="831"/>
      <c r="Q206" s="819"/>
      <c r="R206" s="832"/>
    </row>
    <row r="207" spans="1:18" ht="14.45" customHeight="1" x14ac:dyDescent="0.2">
      <c r="A207" s="813" t="s">
        <v>5011</v>
      </c>
      <c r="B207" s="814" t="s">
        <v>5012</v>
      </c>
      <c r="C207" s="814" t="s">
        <v>617</v>
      </c>
      <c r="D207" s="814" t="s">
        <v>4963</v>
      </c>
      <c r="E207" s="814" t="s">
        <v>5096</v>
      </c>
      <c r="F207" s="814" t="s">
        <v>5097</v>
      </c>
      <c r="G207" s="831">
        <v>2</v>
      </c>
      <c r="H207" s="831">
        <v>5263.2</v>
      </c>
      <c r="I207" s="814"/>
      <c r="J207" s="814">
        <v>2631.6</v>
      </c>
      <c r="K207" s="831">
        <v>1</v>
      </c>
      <c r="L207" s="831">
        <v>2631.6</v>
      </c>
      <c r="M207" s="814"/>
      <c r="N207" s="814">
        <v>2631.6</v>
      </c>
      <c r="O207" s="831">
        <v>1</v>
      </c>
      <c r="P207" s="831">
        <v>2631.6</v>
      </c>
      <c r="Q207" s="819"/>
      <c r="R207" s="832">
        <v>2631.6</v>
      </c>
    </row>
    <row r="208" spans="1:18" ht="14.45" customHeight="1" x14ac:dyDescent="0.2">
      <c r="A208" s="813" t="s">
        <v>5011</v>
      </c>
      <c r="B208" s="814" t="s">
        <v>5012</v>
      </c>
      <c r="C208" s="814" t="s">
        <v>617</v>
      </c>
      <c r="D208" s="814" t="s">
        <v>4963</v>
      </c>
      <c r="E208" s="814" t="s">
        <v>5100</v>
      </c>
      <c r="F208" s="814" t="s">
        <v>5101</v>
      </c>
      <c r="G208" s="831">
        <v>1</v>
      </c>
      <c r="H208" s="831">
        <v>2200</v>
      </c>
      <c r="I208" s="814"/>
      <c r="J208" s="814">
        <v>2200</v>
      </c>
      <c r="K208" s="831"/>
      <c r="L208" s="831"/>
      <c r="M208" s="814"/>
      <c r="N208" s="814"/>
      <c r="O208" s="831"/>
      <c r="P208" s="831"/>
      <c r="Q208" s="819"/>
      <c r="R208" s="832"/>
    </row>
    <row r="209" spans="1:18" ht="14.45" customHeight="1" x14ac:dyDescent="0.2">
      <c r="A209" s="813" t="s">
        <v>5011</v>
      </c>
      <c r="B209" s="814" t="s">
        <v>5012</v>
      </c>
      <c r="C209" s="814" t="s">
        <v>617</v>
      </c>
      <c r="D209" s="814" t="s">
        <v>4963</v>
      </c>
      <c r="E209" s="814" t="s">
        <v>5102</v>
      </c>
      <c r="F209" s="814" t="s">
        <v>5103</v>
      </c>
      <c r="G209" s="831">
        <v>4</v>
      </c>
      <c r="H209" s="831">
        <v>3762.82</v>
      </c>
      <c r="I209" s="814"/>
      <c r="J209" s="814">
        <v>940.70500000000004</v>
      </c>
      <c r="K209" s="831"/>
      <c r="L209" s="831"/>
      <c r="M209" s="814"/>
      <c r="N209" s="814"/>
      <c r="O209" s="831">
        <v>1</v>
      </c>
      <c r="P209" s="831">
        <v>534.88</v>
      </c>
      <c r="Q209" s="819"/>
      <c r="R209" s="832">
        <v>534.88</v>
      </c>
    </row>
    <row r="210" spans="1:18" ht="14.45" customHeight="1" x14ac:dyDescent="0.2">
      <c r="A210" s="813" t="s">
        <v>5011</v>
      </c>
      <c r="B210" s="814" t="s">
        <v>5012</v>
      </c>
      <c r="C210" s="814" t="s">
        <v>617</v>
      </c>
      <c r="D210" s="814" t="s">
        <v>4963</v>
      </c>
      <c r="E210" s="814" t="s">
        <v>5106</v>
      </c>
      <c r="F210" s="814" t="s">
        <v>5107</v>
      </c>
      <c r="G210" s="831"/>
      <c r="H210" s="831"/>
      <c r="I210" s="814"/>
      <c r="J210" s="814"/>
      <c r="K210" s="831"/>
      <c r="L210" s="831"/>
      <c r="M210" s="814"/>
      <c r="N210" s="814"/>
      <c r="O210" s="831">
        <v>2</v>
      </c>
      <c r="P210" s="831">
        <v>2153.8000000000002</v>
      </c>
      <c r="Q210" s="819"/>
      <c r="R210" s="832">
        <v>1076.9000000000001</v>
      </c>
    </row>
    <row r="211" spans="1:18" ht="14.45" customHeight="1" x14ac:dyDescent="0.2">
      <c r="A211" s="813" t="s">
        <v>5011</v>
      </c>
      <c r="B211" s="814" t="s">
        <v>5012</v>
      </c>
      <c r="C211" s="814" t="s">
        <v>617</v>
      </c>
      <c r="D211" s="814" t="s">
        <v>4963</v>
      </c>
      <c r="E211" s="814" t="s">
        <v>4976</v>
      </c>
      <c r="F211" s="814" t="s">
        <v>4977</v>
      </c>
      <c r="G211" s="831">
        <v>17</v>
      </c>
      <c r="H211" s="831">
        <v>10909.099999999999</v>
      </c>
      <c r="I211" s="814"/>
      <c r="J211" s="814">
        <v>641.71176470588227</v>
      </c>
      <c r="K211" s="831">
        <v>6</v>
      </c>
      <c r="L211" s="831">
        <v>3847.7999999999997</v>
      </c>
      <c r="M211" s="814"/>
      <c r="N211" s="814">
        <v>641.29999999999995</v>
      </c>
      <c r="O211" s="831">
        <v>11</v>
      </c>
      <c r="P211" s="831">
        <v>7054.3000000000011</v>
      </c>
      <c r="Q211" s="819"/>
      <c r="R211" s="832">
        <v>641.30000000000007</v>
      </c>
    </row>
    <row r="212" spans="1:18" ht="14.45" customHeight="1" x14ac:dyDescent="0.2">
      <c r="A212" s="813" t="s">
        <v>5011</v>
      </c>
      <c r="B212" s="814" t="s">
        <v>5012</v>
      </c>
      <c r="C212" s="814" t="s">
        <v>617</v>
      </c>
      <c r="D212" s="814" t="s">
        <v>4963</v>
      </c>
      <c r="E212" s="814" t="s">
        <v>5112</v>
      </c>
      <c r="F212" s="814" t="s">
        <v>5113</v>
      </c>
      <c r="G212" s="831">
        <v>1</v>
      </c>
      <c r="H212" s="831">
        <v>3160</v>
      </c>
      <c r="I212" s="814"/>
      <c r="J212" s="814">
        <v>3160</v>
      </c>
      <c r="K212" s="831"/>
      <c r="L212" s="831"/>
      <c r="M212" s="814"/>
      <c r="N212" s="814"/>
      <c r="O212" s="831"/>
      <c r="P212" s="831"/>
      <c r="Q212" s="819"/>
      <c r="R212" s="832"/>
    </row>
    <row r="213" spans="1:18" ht="14.45" customHeight="1" x14ac:dyDescent="0.2">
      <c r="A213" s="813" t="s">
        <v>5011</v>
      </c>
      <c r="B213" s="814" t="s">
        <v>5012</v>
      </c>
      <c r="C213" s="814" t="s">
        <v>617</v>
      </c>
      <c r="D213" s="814" t="s">
        <v>4963</v>
      </c>
      <c r="E213" s="814" t="s">
        <v>5114</v>
      </c>
      <c r="F213" s="814" t="s">
        <v>5115</v>
      </c>
      <c r="G213" s="831">
        <v>1</v>
      </c>
      <c r="H213" s="831">
        <v>2393</v>
      </c>
      <c r="I213" s="814"/>
      <c r="J213" s="814">
        <v>2393</v>
      </c>
      <c r="K213" s="831"/>
      <c r="L213" s="831"/>
      <c r="M213" s="814"/>
      <c r="N213" s="814"/>
      <c r="O213" s="831"/>
      <c r="P213" s="831"/>
      <c r="Q213" s="819"/>
      <c r="R213" s="832"/>
    </row>
    <row r="214" spans="1:18" ht="14.45" customHeight="1" x14ac:dyDescent="0.2">
      <c r="A214" s="813" t="s">
        <v>5011</v>
      </c>
      <c r="B214" s="814" t="s">
        <v>5012</v>
      </c>
      <c r="C214" s="814" t="s">
        <v>617</v>
      </c>
      <c r="D214" s="814" t="s">
        <v>4963</v>
      </c>
      <c r="E214" s="814" t="s">
        <v>5116</v>
      </c>
      <c r="F214" s="814" t="s">
        <v>5117</v>
      </c>
      <c r="G214" s="831">
        <v>3</v>
      </c>
      <c r="H214" s="831">
        <v>3778.92</v>
      </c>
      <c r="I214" s="814"/>
      <c r="J214" s="814">
        <v>1259.6400000000001</v>
      </c>
      <c r="K214" s="831">
        <v>7</v>
      </c>
      <c r="L214" s="831">
        <v>8545.0800000000017</v>
      </c>
      <c r="M214" s="814"/>
      <c r="N214" s="814">
        <v>1220.7257142857145</v>
      </c>
      <c r="O214" s="831">
        <v>10</v>
      </c>
      <c r="P214" s="831">
        <v>12300.74</v>
      </c>
      <c r="Q214" s="819"/>
      <c r="R214" s="832">
        <v>1230.0740000000001</v>
      </c>
    </row>
    <row r="215" spans="1:18" ht="14.45" customHeight="1" x14ac:dyDescent="0.2">
      <c r="A215" s="813" t="s">
        <v>5011</v>
      </c>
      <c r="B215" s="814" t="s">
        <v>5012</v>
      </c>
      <c r="C215" s="814" t="s">
        <v>617</v>
      </c>
      <c r="D215" s="814" t="s">
        <v>4978</v>
      </c>
      <c r="E215" s="814" t="s">
        <v>5128</v>
      </c>
      <c r="F215" s="814" t="s">
        <v>5129</v>
      </c>
      <c r="G215" s="831">
        <v>1</v>
      </c>
      <c r="H215" s="831">
        <v>207</v>
      </c>
      <c r="I215" s="814"/>
      <c r="J215" s="814">
        <v>207</v>
      </c>
      <c r="K215" s="831">
        <v>7</v>
      </c>
      <c r="L215" s="831">
        <v>1463</v>
      </c>
      <c r="M215" s="814"/>
      <c r="N215" s="814">
        <v>209</v>
      </c>
      <c r="O215" s="831">
        <v>4</v>
      </c>
      <c r="P215" s="831">
        <v>880</v>
      </c>
      <c r="Q215" s="819"/>
      <c r="R215" s="832">
        <v>220</v>
      </c>
    </row>
    <row r="216" spans="1:18" ht="14.45" customHeight="1" x14ac:dyDescent="0.2">
      <c r="A216" s="813" t="s">
        <v>5011</v>
      </c>
      <c r="B216" s="814" t="s">
        <v>5012</v>
      </c>
      <c r="C216" s="814" t="s">
        <v>617</v>
      </c>
      <c r="D216" s="814" t="s">
        <v>4978</v>
      </c>
      <c r="E216" s="814" t="s">
        <v>5138</v>
      </c>
      <c r="F216" s="814" t="s">
        <v>5139</v>
      </c>
      <c r="G216" s="831">
        <v>41</v>
      </c>
      <c r="H216" s="831">
        <v>1558</v>
      </c>
      <c r="I216" s="814"/>
      <c r="J216" s="814">
        <v>38</v>
      </c>
      <c r="K216" s="831">
        <v>42</v>
      </c>
      <c r="L216" s="831">
        <v>1596</v>
      </c>
      <c r="M216" s="814"/>
      <c r="N216" s="814">
        <v>38</v>
      </c>
      <c r="O216" s="831">
        <v>36</v>
      </c>
      <c r="P216" s="831">
        <v>1440</v>
      </c>
      <c r="Q216" s="819"/>
      <c r="R216" s="832">
        <v>40</v>
      </c>
    </row>
    <row r="217" spans="1:18" ht="14.45" customHeight="1" x14ac:dyDescent="0.2">
      <c r="A217" s="813" t="s">
        <v>5011</v>
      </c>
      <c r="B217" s="814" t="s">
        <v>5012</v>
      </c>
      <c r="C217" s="814" t="s">
        <v>617</v>
      </c>
      <c r="D217" s="814" t="s">
        <v>4978</v>
      </c>
      <c r="E217" s="814" t="s">
        <v>5140</v>
      </c>
      <c r="F217" s="814" t="s">
        <v>5141</v>
      </c>
      <c r="G217" s="831">
        <v>146</v>
      </c>
      <c r="H217" s="831">
        <v>1460</v>
      </c>
      <c r="I217" s="814"/>
      <c r="J217" s="814">
        <v>10</v>
      </c>
      <c r="K217" s="831">
        <v>49</v>
      </c>
      <c r="L217" s="831">
        <v>490</v>
      </c>
      <c r="M217" s="814"/>
      <c r="N217" s="814">
        <v>10</v>
      </c>
      <c r="O217" s="831">
        <v>76</v>
      </c>
      <c r="P217" s="831">
        <v>760</v>
      </c>
      <c r="Q217" s="819"/>
      <c r="R217" s="832">
        <v>10</v>
      </c>
    </row>
    <row r="218" spans="1:18" ht="14.45" customHeight="1" x14ac:dyDescent="0.2">
      <c r="A218" s="813" t="s">
        <v>5011</v>
      </c>
      <c r="B218" s="814" t="s">
        <v>5012</v>
      </c>
      <c r="C218" s="814" t="s">
        <v>617</v>
      </c>
      <c r="D218" s="814" t="s">
        <v>4978</v>
      </c>
      <c r="E218" s="814" t="s">
        <v>4979</v>
      </c>
      <c r="F218" s="814" t="s">
        <v>4980</v>
      </c>
      <c r="G218" s="831">
        <v>197</v>
      </c>
      <c r="H218" s="831">
        <v>50038</v>
      </c>
      <c r="I218" s="814"/>
      <c r="J218" s="814">
        <v>254</v>
      </c>
      <c r="K218" s="831">
        <v>246</v>
      </c>
      <c r="L218" s="831">
        <v>62730</v>
      </c>
      <c r="M218" s="814"/>
      <c r="N218" s="814">
        <v>255</v>
      </c>
      <c r="O218" s="831">
        <v>136</v>
      </c>
      <c r="P218" s="831">
        <v>37400</v>
      </c>
      <c r="Q218" s="819"/>
      <c r="R218" s="832">
        <v>275</v>
      </c>
    </row>
    <row r="219" spans="1:18" ht="14.45" customHeight="1" x14ac:dyDescent="0.2">
      <c r="A219" s="813" t="s">
        <v>5011</v>
      </c>
      <c r="B219" s="814" t="s">
        <v>5012</v>
      </c>
      <c r="C219" s="814" t="s">
        <v>617</v>
      </c>
      <c r="D219" s="814" t="s">
        <v>4978</v>
      </c>
      <c r="E219" s="814" t="s">
        <v>5146</v>
      </c>
      <c r="F219" s="814" t="s">
        <v>5147</v>
      </c>
      <c r="G219" s="831">
        <v>248</v>
      </c>
      <c r="H219" s="831">
        <v>31248</v>
      </c>
      <c r="I219" s="814"/>
      <c r="J219" s="814">
        <v>126</v>
      </c>
      <c r="K219" s="831">
        <v>207</v>
      </c>
      <c r="L219" s="831">
        <v>26289</v>
      </c>
      <c r="M219" s="814"/>
      <c r="N219" s="814">
        <v>127</v>
      </c>
      <c r="O219" s="831">
        <v>231</v>
      </c>
      <c r="P219" s="831">
        <v>31647</v>
      </c>
      <c r="Q219" s="819"/>
      <c r="R219" s="832">
        <v>137</v>
      </c>
    </row>
    <row r="220" spans="1:18" ht="14.45" customHeight="1" x14ac:dyDescent="0.2">
      <c r="A220" s="813" t="s">
        <v>5011</v>
      </c>
      <c r="B220" s="814" t="s">
        <v>5012</v>
      </c>
      <c r="C220" s="814" t="s">
        <v>617</v>
      </c>
      <c r="D220" s="814" t="s">
        <v>4978</v>
      </c>
      <c r="E220" s="814" t="s">
        <v>5148</v>
      </c>
      <c r="F220" s="814" t="s">
        <v>5149</v>
      </c>
      <c r="G220" s="831">
        <v>5</v>
      </c>
      <c r="H220" s="831">
        <v>1570</v>
      </c>
      <c r="I220" s="814"/>
      <c r="J220" s="814">
        <v>314</v>
      </c>
      <c r="K220" s="831">
        <v>1</v>
      </c>
      <c r="L220" s="831">
        <v>317</v>
      </c>
      <c r="M220" s="814"/>
      <c r="N220" s="814">
        <v>317</v>
      </c>
      <c r="O220" s="831"/>
      <c r="P220" s="831"/>
      <c r="Q220" s="819"/>
      <c r="R220" s="832"/>
    </row>
    <row r="221" spans="1:18" ht="14.45" customHeight="1" x14ac:dyDescent="0.2">
      <c r="A221" s="813" t="s">
        <v>5011</v>
      </c>
      <c r="B221" s="814" t="s">
        <v>5012</v>
      </c>
      <c r="C221" s="814" t="s">
        <v>617</v>
      </c>
      <c r="D221" s="814" t="s">
        <v>4978</v>
      </c>
      <c r="E221" s="814" t="s">
        <v>4981</v>
      </c>
      <c r="F221" s="814" t="s">
        <v>4982</v>
      </c>
      <c r="G221" s="831">
        <v>15</v>
      </c>
      <c r="H221" s="831">
        <v>3000</v>
      </c>
      <c r="I221" s="814"/>
      <c r="J221" s="814">
        <v>200</v>
      </c>
      <c r="K221" s="831">
        <v>6</v>
      </c>
      <c r="L221" s="831">
        <v>1206</v>
      </c>
      <c r="M221" s="814"/>
      <c r="N221" s="814">
        <v>201</v>
      </c>
      <c r="O221" s="831">
        <v>11</v>
      </c>
      <c r="P221" s="831">
        <v>2310</v>
      </c>
      <c r="Q221" s="819"/>
      <c r="R221" s="832">
        <v>210</v>
      </c>
    </row>
    <row r="222" spans="1:18" ht="14.45" customHeight="1" x14ac:dyDescent="0.2">
      <c r="A222" s="813" t="s">
        <v>5011</v>
      </c>
      <c r="B222" s="814" t="s">
        <v>5012</v>
      </c>
      <c r="C222" s="814" t="s">
        <v>617</v>
      </c>
      <c r="D222" s="814" t="s">
        <v>4978</v>
      </c>
      <c r="E222" s="814" t="s">
        <v>4983</v>
      </c>
      <c r="F222" s="814" t="s">
        <v>4984</v>
      </c>
      <c r="G222" s="831">
        <v>10</v>
      </c>
      <c r="H222" s="831">
        <v>3350</v>
      </c>
      <c r="I222" s="814"/>
      <c r="J222" s="814">
        <v>335</v>
      </c>
      <c r="K222" s="831">
        <v>7</v>
      </c>
      <c r="L222" s="831">
        <v>2352</v>
      </c>
      <c r="M222" s="814"/>
      <c r="N222" s="814">
        <v>336</v>
      </c>
      <c r="O222" s="831">
        <v>5</v>
      </c>
      <c r="P222" s="831">
        <v>1725</v>
      </c>
      <c r="Q222" s="819"/>
      <c r="R222" s="832">
        <v>345</v>
      </c>
    </row>
    <row r="223" spans="1:18" ht="14.45" customHeight="1" x14ac:dyDescent="0.2">
      <c r="A223" s="813" t="s">
        <v>5011</v>
      </c>
      <c r="B223" s="814" t="s">
        <v>5012</v>
      </c>
      <c r="C223" s="814" t="s">
        <v>617</v>
      </c>
      <c r="D223" s="814" t="s">
        <v>4978</v>
      </c>
      <c r="E223" s="814" t="s">
        <v>5154</v>
      </c>
      <c r="F223" s="814" t="s">
        <v>5155</v>
      </c>
      <c r="G223" s="831">
        <v>12</v>
      </c>
      <c r="H223" s="831">
        <v>1392</v>
      </c>
      <c r="I223" s="814"/>
      <c r="J223" s="814">
        <v>116</v>
      </c>
      <c r="K223" s="831">
        <v>7</v>
      </c>
      <c r="L223" s="831">
        <v>819</v>
      </c>
      <c r="M223" s="814"/>
      <c r="N223" s="814">
        <v>117</v>
      </c>
      <c r="O223" s="831">
        <v>13</v>
      </c>
      <c r="P223" s="831">
        <v>1599</v>
      </c>
      <c r="Q223" s="819"/>
      <c r="R223" s="832">
        <v>123</v>
      </c>
    </row>
    <row r="224" spans="1:18" ht="14.45" customHeight="1" x14ac:dyDescent="0.2">
      <c r="A224" s="813" t="s">
        <v>5011</v>
      </c>
      <c r="B224" s="814" t="s">
        <v>5012</v>
      </c>
      <c r="C224" s="814" t="s">
        <v>617</v>
      </c>
      <c r="D224" s="814" t="s">
        <v>4978</v>
      </c>
      <c r="E224" s="814" t="s">
        <v>4985</v>
      </c>
      <c r="F224" s="814" t="s">
        <v>4986</v>
      </c>
      <c r="G224" s="831">
        <v>10</v>
      </c>
      <c r="H224" s="831">
        <v>3570</v>
      </c>
      <c r="I224" s="814"/>
      <c r="J224" s="814">
        <v>357</v>
      </c>
      <c r="K224" s="831">
        <v>5</v>
      </c>
      <c r="L224" s="831">
        <v>1800</v>
      </c>
      <c r="M224" s="814"/>
      <c r="N224" s="814">
        <v>360</v>
      </c>
      <c r="O224" s="831">
        <v>4</v>
      </c>
      <c r="P224" s="831">
        <v>1512</v>
      </c>
      <c r="Q224" s="819"/>
      <c r="R224" s="832">
        <v>378</v>
      </c>
    </row>
    <row r="225" spans="1:18" ht="14.45" customHeight="1" x14ac:dyDescent="0.2">
      <c r="A225" s="813" t="s">
        <v>5011</v>
      </c>
      <c r="B225" s="814" t="s">
        <v>5012</v>
      </c>
      <c r="C225" s="814" t="s">
        <v>617</v>
      </c>
      <c r="D225" s="814" t="s">
        <v>4978</v>
      </c>
      <c r="E225" s="814" t="s">
        <v>5156</v>
      </c>
      <c r="F225" s="814" t="s">
        <v>5157</v>
      </c>
      <c r="G225" s="831">
        <v>1</v>
      </c>
      <c r="H225" s="831">
        <v>259</v>
      </c>
      <c r="I225" s="814"/>
      <c r="J225" s="814">
        <v>259</v>
      </c>
      <c r="K225" s="831"/>
      <c r="L225" s="831"/>
      <c r="M225" s="814"/>
      <c r="N225" s="814"/>
      <c r="O225" s="831"/>
      <c r="P225" s="831"/>
      <c r="Q225" s="819"/>
      <c r="R225" s="832"/>
    </row>
    <row r="226" spans="1:18" ht="14.45" customHeight="1" x14ac:dyDescent="0.2">
      <c r="A226" s="813" t="s">
        <v>5011</v>
      </c>
      <c r="B226" s="814" t="s">
        <v>5012</v>
      </c>
      <c r="C226" s="814" t="s">
        <v>617</v>
      </c>
      <c r="D226" s="814" t="s">
        <v>4978</v>
      </c>
      <c r="E226" s="814" t="s">
        <v>5166</v>
      </c>
      <c r="F226" s="814" t="s">
        <v>5167</v>
      </c>
      <c r="G226" s="831">
        <v>1</v>
      </c>
      <c r="H226" s="831">
        <v>1187</v>
      </c>
      <c r="I226" s="814"/>
      <c r="J226" s="814">
        <v>1187</v>
      </c>
      <c r="K226" s="831"/>
      <c r="L226" s="831"/>
      <c r="M226" s="814"/>
      <c r="N226" s="814"/>
      <c r="O226" s="831"/>
      <c r="P226" s="831"/>
      <c r="Q226" s="819"/>
      <c r="R226" s="832"/>
    </row>
    <row r="227" spans="1:18" ht="14.45" customHeight="1" x14ac:dyDescent="0.2">
      <c r="A227" s="813" t="s">
        <v>5011</v>
      </c>
      <c r="B227" s="814" t="s">
        <v>5012</v>
      </c>
      <c r="C227" s="814" t="s">
        <v>617</v>
      </c>
      <c r="D227" s="814" t="s">
        <v>4978</v>
      </c>
      <c r="E227" s="814" t="s">
        <v>4987</v>
      </c>
      <c r="F227" s="814" t="s">
        <v>4988</v>
      </c>
      <c r="G227" s="831">
        <v>1</v>
      </c>
      <c r="H227" s="831">
        <v>715</v>
      </c>
      <c r="I227" s="814"/>
      <c r="J227" s="814">
        <v>715</v>
      </c>
      <c r="K227" s="831">
        <v>1</v>
      </c>
      <c r="L227" s="831">
        <v>720</v>
      </c>
      <c r="M227" s="814"/>
      <c r="N227" s="814">
        <v>720</v>
      </c>
      <c r="O227" s="831"/>
      <c r="P227" s="831"/>
      <c r="Q227" s="819"/>
      <c r="R227" s="832"/>
    </row>
    <row r="228" spans="1:18" ht="14.45" customHeight="1" x14ac:dyDescent="0.2">
      <c r="A228" s="813" t="s">
        <v>5011</v>
      </c>
      <c r="B228" s="814" t="s">
        <v>5012</v>
      </c>
      <c r="C228" s="814" t="s">
        <v>617</v>
      </c>
      <c r="D228" s="814" t="s">
        <v>4978</v>
      </c>
      <c r="E228" s="814" t="s">
        <v>5252</v>
      </c>
      <c r="F228" s="814" t="s">
        <v>5253</v>
      </c>
      <c r="G228" s="831"/>
      <c r="H228" s="831"/>
      <c r="I228" s="814"/>
      <c r="J228" s="814"/>
      <c r="K228" s="831">
        <v>1</v>
      </c>
      <c r="L228" s="831">
        <v>975</v>
      </c>
      <c r="M228" s="814"/>
      <c r="N228" s="814">
        <v>975</v>
      </c>
      <c r="O228" s="831"/>
      <c r="P228" s="831"/>
      <c r="Q228" s="819"/>
      <c r="R228" s="832"/>
    </row>
    <row r="229" spans="1:18" ht="14.45" customHeight="1" x14ac:dyDescent="0.2">
      <c r="A229" s="813" t="s">
        <v>5011</v>
      </c>
      <c r="B229" s="814" t="s">
        <v>5012</v>
      </c>
      <c r="C229" s="814" t="s">
        <v>617</v>
      </c>
      <c r="D229" s="814" t="s">
        <v>4978</v>
      </c>
      <c r="E229" s="814" t="s">
        <v>4989</v>
      </c>
      <c r="F229" s="814" t="s">
        <v>4990</v>
      </c>
      <c r="G229" s="831">
        <v>395</v>
      </c>
      <c r="H229" s="831">
        <v>13166.64</v>
      </c>
      <c r="I229" s="814"/>
      <c r="J229" s="814">
        <v>33.33326582278481</v>
      </c>
      <c r="K229" s="831">
        <v>446</v>
      </c>
      <c r="L229" s="831">
        <v>16174.449999999995</v>
      </c>
      <c r="M229" s="814"/>
      <c r="N229" s="814">
        <v>36.265582959641243</v>
      </c>
      <c r="O229" s="831">
        <v>363</v>
      </c>
      <c r="P229" s="831">
        <v>14623.419999999996</v>
      </c>
      <c r="Q229" s="819"/>
      <c r="R229" s="832">
        <v>40.284903581267208</v>
      </c>
    </row>
    <row r="230" spans="1:18" ht="14.45" customHeight="1" x14ac:dyDescent="0.2">
      <c r="A230" s="813" t="s">
        <v>5011</v>
      </c>
      <c r="B230" s="814" t="s">
        <v>5012</v>
      </c>
      <c r="C230" s="814" t="s">
        <v>617</v>
      </c>
      <c r="D230" s="814" t="s">
        <v>4978</v>
      </c>
      <c r="E230" s="814" t="s">
        <v>5180</v>
      </c>
      <c r="F230" s="814" t="s">
        <v>5181</v>
      </c>
      <c r="G230" s="831">
        <v>11</v>
      </c>
      <c r="H230" s="831">
        <v>3421</v>
      </c>
      <c r="I230" s="814"/>
      <c r="J230" s="814">
        <v>311</v>
      </c>
      <c r="K230" s="831">
        <v>5</v>
      </c>
      <c r="L230" s="831">
        <v>1565</v>
      </c>
      <c r="M230" s="814"/>
      <c r="N230" s="814">
        <v>313</v>
      </c>
      <c r="O230" s="831">
        <v>14</v>
      </c>
      <c r="P230" s="831">
        <v>4592</v>
      </c>
      <c r="Q230" s="819"/>
      <c r="R230" s="832">
        <v>328</v>
      </c>
    </row>
    <row r="231" spans="1:18" ht="14.45" customHeight="1" x14ac:dyDescent="0.2">
      <c r="A231" s="813" t="s">
        <v>5011</v>
      </c>
      <c r="B231" s="814" t="s">
        <v>5012</v>
      </c>
      <c r="C231" s="814" t="s">
        <v>617</v>
      </c>
      <c r="D231" s="814" t="s">
        <v>4978</v>
      </c>
      <c r="E231" s="814" t="s">
        <v>4991</v>
      </c>
      <c r="F231" s="814" t="s">
        <v>4992</v>
      </c>
      <c r="G231" s="831">
        <v>7</v>
      </c>
      <c r="H231" s="831">
        <v>1841</v>
      </c>
      <c r="I231" s="814"/>
      <c r="J231" s="814">
        <v>263</v>
      </c>
      <c r="K231" s="831">
        <v>3</v>
      </c>
      <c r="L231" s="831">
        <v>798</v>
      </c>
      <c r="M231" s="814"/>
      <c r="N231" s="814">
        <v>266</v>
      </c>
      <c r="O231" s="831">
        <v>3</v>
      </c>
      <c r="P231" s="831">
        <v>846</v>
      </c>
      <c r="Q231" s="819"/>
      <c r="R231" s="832">
        <v>282</v>
      </c>
    </row>
    <row r="232" spans="1:18" ht="14.45" customHeight="1" x14ac:dyDescent="0.2">
      <c r="A232" s="813" t="s">
        <v>5011</v>
      </c>
      <c r="B232" s="814" t="s">
        <v>5012</v>
      </c>
      <c r="C232" s="814" t="s">
        <v>617</v>
      </c>
      <c r="D232" s="814" t="s">
        <v>4978</v>
      </c>
      <c r="E232" s="814" t="s">
        <v>5182</v>
      </c>
      <c r="F232" s="814" t="s">
        <v>5183</v>
      </c>
      <c r="G232" s="831"/>
      <c r="H232" s="831"/>
      <c r="I232" s="814"/>
      <c r="J232" s="814"/>
      <c r="K232" s="831"/>
      <c r="L232" s="831"/>
      <c r="M232" s="814"/>
      <c r="N232" s="814"/>
      <c r="O232" s="831">
        <v>1</v>
      </c>
      <c r="P232" s="831">
        <v>39</v>
      </c>
      <c r="Q232" s="819"/>
      <c r="R232" s="832">
        <v>39</v>
      </c>
    </row>
    <row r="233" spans="1:18" ht="14.45" customHeight="1" x14ac:dyDescent="0.2">
      <c r="A233" s="813" t="s">
        <v>5011</v>
      </c>
      <c r="B233" s="814" t="s">
        <v>5012</v>
      </c>
      <c r="C233" s="814" t="s">
        <v>617</v>
      </c>
      <c r="D233" s="814" t="s">
        <v>4978</v>
      </c>
      <c r="E233" s="814" t="s">
        <v>4993</v>
      </c>
      <c r="F233" s="814" t="s">
        <v>4994</v>
      </c>
      <c r="G233" s="831"/>
      <c r="H233" s="831"/>
      <c r="I233" s="814"/>
      <c r="J233" s="814"/>
      <c r="K233" s="831">
        <v>1</v>
      </c>
      <c r="L233" s="831">
        <v>88</v>
      </c>
      <c r="M233" s="814"/>
      <c r="N233" s="814">
        <v>88</v>
      </c>
      <c r="O233" s="831"/>
      <c r="P233" s="831"/>
      <c r="Q233" s="819"/>
      <c r="R233" s="832"/>
    </row>
    <row r="234" spans="1:18" ht="14.45" customHeight="1" x14ac:dyDescent="0.2">
      <c r="A234" s="813" t="s">
        <v>5011</v>
      </c>
      <c r="B234" s="814" t="s">
        <v>5012</v>
      </c>
      <c r="C234" s="814" t="s">
        <v>617</v>
      </c>
      <c r="D234" s="814" t="s">
        <v>4978</v>
      </c>
      <c r="E234" s="814" t="s">
        <v>5184</v>
      </c>
      <c r="F234" s="814" t="s">
        <v>5185</v>
      </c>
      <c r="G234" s="831">
        <v>6</v>
      </c>
      <c r="H234" s="831">
        <v>936</v>
      </c>
      <c r="I234" s="814"/>
      <c r="J234" s="814">
        <v>156</v>
      </c>
      <c r="K234" s="831">
        <v>4</v>
      </c>
      <c r="L234" s="831">
        <v>628</v>
      </c>
      <c r="M234" s="814"/>
      <c r="N234" s="814">
        <v>157</v>
      </c>
      <c r="O234" s="831">
        <v>6</v>
      </c>
      <c r="P234" s="831">
        <v>990</v>
      </c>
      <c r="Q234" s="819"/>
      <c r="R234" s="832">
        <v>165</v>
      </c>
    </row>
    <row r="235" spans="1:18" ht="14.45" customHeight="1" x14ac:dyDescent="0.2">
      <c r="A235" s="813" t="s">
        <v>5011</v>
      </c>
      <c r="B235" s="814" t="s">
        <v>5012</v>
      </c>
      <c r="C235" s="814" t="s">
        <v>617</v>
      </c>
      <c r="D235" s="814" t="s">
        <v>4978</v>
      </c>
      <c r="E235" s="814" t="s">
        <v>5186</v>
      </c>
      <c r="F235" s="814" t="s">
        <v>5187</v>
      </c>
      <c r="G235" s="831">
        <v>2</v>
      </c>
      <c r="H235" s="831">
        <v>66</v>
      </c>
      <c r="I235" s="814"/>
      <c r="J235" s="814">
        <v>33</v>
      </c>
      <c r="K235" s="831">
        <v>6</v>
      </c>
      <c r="L235" s="831">
        <v>198</v>
      </c>
      <c r="M235" s="814"/>
      <c r="N235" s="814">
        <v>33</v>
      </c>
      <c r="O235" s="831">
        <v>7</v>
      </c>
      <c r="P235" s="831">
        <v>238</v>
      </c>
      <c r="Q235" s="819"/>
      <c r="R235" s="832">
        <v>34</v>
      </c>
    </row>
    <row r="236" spans="1:18" ht="14.45" customHeight="1" x14ac:dyDescent="0.2">
      <c r="A236" s="813" t="s">
        <v>5011</v>
      </c>
      <c r="B236" s="814" t="s">
        <v>5012</v>
      </c>
      <c r="C236" s="814" t="s">
        <v>617</v>
      </c>
      <c r="D236" s="814" t="s">
        <v>4978</v>
      </c>
      <c r="E236" s="814" t="s">
        <v>5196</v>
      </c>
      <c r="F236" s="814" t="s">
        <v>5197</v>
      </c>
      <c r="G236" s="831">
        <v>1</v>
      </c>
      <c r="H236" s="831">
        <v>75</v>
      </c>
      <c r="I236" s="814"/>
      <c r="J236" s="814">
        <v>75</v>
      </c>
      <c r="K236" s="831"/>
      <c r="L236" s="831"/>
      <c r="M236" s="814"/>
      <c r="N236" s="814"/>
      <c r="O236" s="831"/>
      <c r="P236" s="831"/>
      <c r="Q236" s="819"/>
      <c r="R236" s="832"/>
    </row>
    <row r="237" spans="1:18" ht="14.45" customHeight="1" x14ac:dyDescent="0.2">
      <c r="A237" s="813" t="s">
        <v>5011</v>
      </c>
      <c r="B237" s="814" t="s">
        <v>5012</v>
      </c>
      <c r="C237" s="814" t="s">
        <v>617</v>
      </c>
      <c r="D237" s="814" t="s">
        <v>4978</v>
      </c>
      <c r="E237" s="814" t="s">
        <v>4995</v>
      </c>
      <c r="F237" s="814" t="s">
        <v>4996</v>
      </c>
      <c r="G237" s="831">
        <v>14</v>
      </c>
      <c r="H237" s="831">
        <v>12180</v>
      </c>
      <c r="I237" s="814"/>
      <c r="J237" s="814">
        <v>870</v>
      </c>
      <c r="K237" s="831">
        <v>18</v>
      </c>
      <c r="L237" s="831">
        <v>15696</v>
      </c>
      <c r="M237" s="814"/>
      <c r="N237" s="814">
        <v>872</v>
      </c>
      <c r="O237" s="831">
        <v>15</v>
      </c>
      <c r="P237" s="831">
        <v>13230</v>
      </c>
      <c r="Q237" s="819"/>
      <c r="R237" s="832">
        <v>882</v>
      </c>
    </row>
    <row r="238" spans="1:18" ht="14.45" customHeight="1" x14ac:dyDescent="0.2">
      <c r="A238" s="813" t="s">
        <v>5011</v>
      </c>
      <c r="B238" s="814" t="s">
        <v>5012</v>
      </c>
      <c r="C238" s="814" t="s">
        <v>617</v>
      </c>
      <c r="D238" s="814" t="s">
        <v>4978</v>
      </c>
      <c r="E238" s="814" t="s">
        <v>4997</v>
      </c>
      <c r="F238" s="814" t="s">
        <v>4998</v>
      </c>
      <c r="G238" s="831">
        <v>278</v>
      </c>
      <c r="H238" s="831">
        <v>165410</v>
      </c>
      <c r="I238" s="814"/>
      <c r="J238" s="814">
        <v>595</v>
      </c>
      <c r="K238" s="831">
        <v>199</v>
      </c>
      <c r="L238" s="831">
        <v>119002</v>
      </c>
      <c r="M238" s="814"/>
      <c r="N238" s="814">
        <v>598</v>
      </c>
      <c r="O238" s="831">
        <v>180</v>
      </c>
      <c r="P238" s="831">
        <v>109800</v>
      </c>
      <c r="Q238" s="819"/>
      <c r="R238" s="832">
        <v>610</v>
      </c>
    </row>
    <row r="239" spans="1:18" ht="14.45" customHeight="1" x14ac:dyDescent="0.2">
      <c r="A239" s="813" t="s">
        <v>5011</v>
      </c>
      <c r="B239" s="814" t="s">
        <v>5012</v>
      </c>
      <c r="C239" s="814" t="s">
        <v>617</v>
      </c>
      <c r="D239" s="814" t="s">
        <v>4978</v>
      </c>
      <c r="E239" s="814" t="s">
        <v>4999</v>
      </c>
      <c r="F239" s="814" t="s">
        <v>5000</v>
      </c>
      <c r="G239" s="831">
        <v>39</v>
      </c>
      <c r="H239" s="831">
        <v>30030</v>
      </c>
      <c r="I239" s="814"/>
      <c r="J239" s="814">
        <v>770</v>
      </c>
      <c r="K239" s="831">
        <v>8</v>
      </c>
      <c r="L239" s="831">
        <v>6168</v>
      </c>
      <c r="M239" s="814"/>
      <c r="N239" s="814">
        <v>771</v>
      </c>
      <c r="O239" s="831">
        <v>13</v>
      </c>
      <c r="P239" s="831">
        <v>10179</v>
      </c>
      <c r="Q239" s="819"/>
      <c r="R239" s="832">
        <v>783</v>
      </c>
    </row>
    <row r="240" spans="1:18" ht="14.45" customHeight="1" x14ac:dyDescent="0.2">
      <c r="A240" s="813" t="s">
        <v>5011</v>
      </c>
      <c r="B240" s="814" t="s">
        <v>5012</v>
      </c>
      <c r="C240" s="814" t="s">
        <v>617</v>
      </c>
      <c r="D240" s="814" t="s">
        <v>4978</v>
      </c>
      <c r="E240" s="814" t="s">
        <v>5212</v>
      </c>
      <c r="F240" s="814" t="s">
        <v>5213</v>
      </c>
      <c r="G240" s="831">
        <v>1</v>
      </c>
      <c r="H240" s="831">
        <v>116</v>
      </c>
      <c r="I240" s="814"/>
      <c r="J240" s="814">
        <v>116</v>
      </c>
      <c r="K240" s="831">
        <v>3</v>
      </c>
      <c r="L240" s="831">
        <v>351</v>
      </c>
      <c r="M240" s="814"/>
      <c r="N240" s="814">
        <v>117</v>
      </c>
      <c r="O240" s="831">
        <v>1</v>
      </c>
      <c r="P240" s="831">
        <v>127</v>
      </c>
      <c r="Q240" s="819"/>
      <c r="R240" s="832">
        <v>127</v>
      </c>
    </row>
    <row r="241" spans="1:18" ht="14.45" customHeight="1" x14ac:dyDescent="0.2">
      <c r="A241" s="813" t="s">
        <v>5011</v>
      </c>
      <c r="B241" s="814" t="s">
        <v>5012</v>
      </c>
      <c r="C241" s="814" t="s">
        <v>617</v>
      </c>
      <c r="D241" s="814" t="s">
        <v>4978</v>
      </c>
      <c r="E241" s="814" t="s">
        <v>5001</v>
      </c>
      <c r="F241" s="814" t="s">
        <v>5002</v>
      </c>
      <c r="G241" s="831">
        <v>6</v>
      </c>
      <c r="H241" s="831">
        <v>972</v>
      </c>
      <c r="I241" s="814"/>
      <c r="J241" s="814">
        <v>162</v>
      </c>
      <c r="K241" s="831">
        <v>1</v>
      </c>
      <c r="L241" s="831">
        <v>163</v>
      </c>
      <c r="M241" s="814"/>
      <c r="N241" s="814">
        <v>163</v>
      </c>
      <c r="O241" s="831">
        <v>3</v>
      </c>
      <c r="P241" s="831">
        <v>516</v>
      </c>
      <c r="Q241" s="819"/>
      <c r="R241" s="832">
        <v>172</v>
      </c>
    </row>
    <row r="242" spans="1:18" ht="14.45" customHeight="1" x14ac:dyDescent="0.2">
      <c r="A242" s="813" t="s">
        <v>5011</v>
      </c>
      <c r="B242" s="814" t="s">
        <v>5012</v>
      </c>
      <c r="C242" s="814" t="s">
        <v>617</v>
      </c>
      <c r="D242" s="814" t="s">
        <v>4978</v>
      </c>
      <c r="E242" s="814" t="s">
        <v>5003</v>
      </c>
      <c r="F242" s="814" t="s">
        <v>5004</v>
      </c>
      <c r="G242" s="831">
        <v>4</v>
      </c>
      <c r="H242" s="831">
        <v>176</v>
      </c>
      <c r="I242" s="814"/>
      <c r="J242" s="814">
        <v>44</v>
      </c>
      <c r="K242" s="831"/>
      <c r="L242" s="831"/>
      <c r="M242" s="814"/>
      <c r="N242" s="814"/>
      <c r="O242" s="831">
        <v>13</v>
      </c>
      <c r="P242" s="831">
        <v>598</v>
      </c>
      <c r="Q242" s="819"/>
      <c r="R242" s="832">
        <v>46</v>
      </c>
    </row>
    <row r="243" spans="1:18" ht="14.45" customHeight="1" x14ac:dyDescent="0.2">
      <c r="A243" s="813" t="s">
        <v>5011</v>
      </c>
      <c r="B243" s="814" t="s">
        <v>5012</v>
      </c>
      <c r="C243" s="814" t="s">
        <v>617</v>
      </c>
      <c r="D243" s="814" t="s">
        <v>4978</v>
      </c>
      <c r="E243" s="814" t="s">
        <v>5224</v>
      </c>
      <c r="F243" s="814" t="s">
        <v>5225</v>
      </c>
      <c r="G243" s="831"/>
      <c r="H243" s="831"/>
      <c r="I243" s="814"/>
      <c r="J243" s="814"/>
      <c r="K243" s="831">
        <v>73</v>
      </c>
      <c r="L243" s="831">
        <v>2774</v>
      </c>
      <c r="M243" s="814"/>
      <c r="N243" s="814">
        <v>38</v>
      </c>
      <c r="O243" s="831">
        <v>78</v>
      </c>
      <c r="P243" s="831">
        <v>3198</v>
      </c>
      <c r="Q243" s="819"/>
      <c r="R243" s="832">
        <v>41</v>
      </c>
    </row>
    <row r="244" spans="1:18" ht="14.45" customHeight="1" x14ac:dyDescent="0.2">
      <c r="A244" s="813" t="s">
        <v>5011</v>
      </c>
      <c r="B244" s="814" t="s">
        <v>5012</v>
      </c>
      <c r="C244" s="814" t="s">
        <v>617</v>
      </c>
      <c r="D244" s="814" t="s">
        <v>4978</v>
      </c>
      <c r="E244" s="814" t="s">
        <v>5226</v>
      </c>
      <c r="F244" s="814" t="s">
        <v>5227</v>
      </c>
      <c r="G244" s="831"/>
      <c r="H244" s="831"/>
      <c r="I244" s="814"/>
      <c r="J244" s="814"/>
      <c r="K244" s="831">
        <v>1</v>
      </c>
      <c r="L244" s="831">
        <v>379</v>
      </c>
      <c r="M244" s="814"/>
      <c r="N244" s="814">
        <v>379</v>
      </c>
      <c r="O244" s="831">
        <v>1</v>
      </c>
      <c r="P244" s="831">
        <v>408</v>
      </c>
      <c r="Q244" s="819"/>
      <c r="R244" s="832">
        <v>408</v>
      </c>
    </row>
    <row r="245" spans="1:18" ht="14.45" customHeight="1" x14ac:dyDescent="0.2">
      <c r="A245" s="813" t="s">
        <v>5011</v>
      </c>
      <c r="B245" s="814" t="s">
        <v>5012</v>
      </c>
      <c r="C245" s="814" t="s">
        <v>617</v>
      </c>
      <c r="D245" s="814" t="s">
        <v>4978</v>
      </c>
      <c r="E245" s="814" t="s">
        <v>5005</v>
      </c>
      <c r="F245" s="814" t="s">
        <v>5006</v>
      </c>
      <c r="G245" s="831">
        <v>286</v>
      </c>
      <c r="H245" s="831">
        <v>384384</v>
      </c>
      <c r="I245" s="814"/>
      <c r="J245" s="814">
        <v>1344</v>
      </c>
      <c r="K245" s="831">
        <v>355</v>
      </c>
      <c r="L245" s="831">
        <v>478895</v>
      </c>
      <c r="M245" s="814"/>
      <c r="N245" s="814">
        <v>1349</v>
      </c>
      <c r="O245" s="831">
        <v>328</v>
      </c>
      <c r="P245" s="831">
        <v>452968</v>
      </c>
      <c r="Q245" s="819"/>
      <c r="R245" s="832">
        <v>1381</v>
      </c>
    </row>
    <row r="246" spans="1:18" ht="14.45" customHeight="1" x14ac:dyDescent="0.2">
      <c r="A246" s="813" t="s">
        <v>5011</v>
      </c>
      <c r="B246" s="814" t="s">
        <v>5012</v>
      </c>
      <c r="C246" s="814" t="s">
        <v>617</v>
      </c>
      <c r="D246" s="814" t="s">
        <v>4978</v>
      </c>
      <c r="E246" s="814" t="s">
        <v>5007</v>
      </c>
      <c r="F246" s="814" t="s">
        <v>5008</v>
      </c>
      <c r="G246" s="831">
        <v>55</v>
      </c>
      <c r="H246" s="831">
        <v>20020</v>
      </c>
      <c r="I246" s="814"/>
      <c r="J246" s="814">
        <v>364</v>
      </c>
      <c r="K246" s="831">
        <v>42</v>
      </c>
      <c r="L246" s="831">
        <v>15330</v>
      </c>
      <c r="M246" s="814"/>
      <c r="N246" s="814">
        <v>365</v>
      </c>
      <c r="O246" s="831">
        <v>38</v>
      </c>
      <c r="P246" s="831">
        <v>14098</v>
      </c>
      <c r="Q246" s="819"/>
      <c r="R246" s="832">
        <v>371</v>
      </c>
    </row>
    <row r="247" spans="1:18" ht="14.45" customHeight="1" x14ac:dyDescent="0.2">
      <c r="A247" s="813" t="s">
        <v>5011</v>
      </c>
      <c r="B247" s="814" t="s">
        <v>5012</v>
      </c>
      <c r="C247" s="814" t="s">
        <v>617</v>
      </c>
      <c r="D247" s="814" t="s">
        <v>4978</v>
      </c>
      <c r="E247" s="814" t="s">
        <v>5230</v>
      </c>
      <c r="F247" s="814" t="s">
        <v>5231</v>
      </c>
      <c r="G247" s="831"/>
      <c r="H247" s="831"/>
      <c r="I247" s="814"/>
      <c r="J247" s="814"/>
      <c r="K247" s="831">
        <v>1</v>
      </c>
      <c r="L247" s="831">
        <v>99</v>
      </c>
      <c r="M247" s="814"/>
      <c r="N247" s="814">
        <v>99</v>
      </c>
      <c r="O247" s="831"/>
      <c r="P247" s="831"/>
      <c r="Q247" s="819"/>
      <c r="R247" s="832"/>
    </row>
    <row r="248" spans="1:18" ht="14.45" customHeight="1" x14ac:dyDescent="0.2">
      <c r="A248" s="813" t="s">
        <v>5011</v>
      </c>
      <c r="B248" s="814" t="s">
        <v>5012</v>
      </c>
      <c r="C248" s="814" t="s">
        <v>617</v>
      </c>
      <c r="D248" s="814" t="s">
        <v>4978</v>
      </c>
      <c r="E248" s="814" t="s">
        <v>5238</v>
      </c>
      <c r="F248" s="814" t="s">
        <v>5239</v>
      </c>
      <c r="G248" s="831"/>
      <c r="H248" s="831"/>
      <c r="I248" s="814"/>
      <c r="J248" s="814"/>
      <c r="K248" s="831"/>
      <c r="L248" s="831"/>
      <c r="M248" s="814"/>
      <c r="N248" s="814"/>
      <c r="O248" s="831">
        <v>5</v>
      </c>
      <c r="P248" s="831">
        <v>1170</v>
      </c>
      <c r="Q248" s="819"/>
      <c r="R248" s="832">
        <v>234</v>
      </c>
    </row>
    <row r="249" spans="1:18" ht="14.45" customHeight="1" x14ac:dyDescent="0.2">
      <c r="A249" s="813" t="s">
        <v>5011</v>
      </c>
      <c r="B249" s="814" t="s">
        <v>5012</v>
      </c>
      <c r="C249" s="814" t="s">
        <v>617</v>
      </c>
      <c r="D249" s="814" t="s">
        <v>4978</v>
      </c>
      <c r="E249" s="814" t="s">
        <v>5240</v>
      </c>
      <c r="F249" s="814" t="s">
        <v>5241</v>
      </c>
      <c r="G249" s="831"/>
      <c r="H249" s="831"/>
      <c r="I249" s="814"/>
      <c r="J249" s="814"/>
      <c r="K249" s="831"/>
      <c r="L249" s="831"/>
      <c r="M249" s="814"/>
      <c r="N249" s="814"/>
      <c r="O249" s="831">
        <v>6</v>
      </c>
      <c r="P249" s="831">
        <v>0</v>
      </c>
      <c r="Q249" s="819"/>
      <c r="R249" s="832">
        <v>0</v>
      </c>
    </row>
    <row r="250" spans="1:18" ht="14.45" customHeight="1" x14ac:dyDescent="0.2">
      <c r="A250" s="813" t="s">
        <v>5011</v>
      </c>
      <c r="B250" s="814" t="s">
        <v>5012</v>
      </c>
      <c r="C250" s="814" t="s">
        <v>617</v>
      </c>
      <c r="D250" s="814" t="s">
        <v>4978</v>
      </c>
      <c r="E250" s="814" t="s">
        <v>5245</v>
      </c>
      <c r="F250" s="814" t="s">
        <v>5246</v>
      </c>
      <c r="G250" s="831"/>
      <c r="H250" s="831"/>
      <c r="I250" s="814"/>
      <c r="J250" s="814"/>
      <c r="K250" s="831"/>
      <c r="L250" s="831"/>
      <c r="M250" s="814"/>
      <c r="N250" s="814"/>
      <c r="O250" s="831">
        <v>6</v>
      </c>
      <c r="P250" s="831">
        <v>0</v>
      </c>
      <c r="Q250" s="819"/>
      <c r="R250" s="832">
        <v>0</v>
      </c>
    </row>
    <row r="251" spans="1:18" ht="14.45" customHeight="1" x14ac:dyDescent="0.2">
      <c r="A251" s="813" t="s">
        <v>5011</v>
      </c>
      <c r="B251" s="814" t="s">
        <v>5012</v>
      </c>
      <c r="C251" s="814" t="s">
        <v>617</v>
      </c>
      <c r="D251" s="814" t="s">
        <v>4978</v>
      </c>
      <c r="E251" s="814" t="s">
        <v>5254</v>
      </c>
      <c r="F251" s="814" t="s">
        <v>5255</v>
      </c>
      <c r="G251" s="831">
        <v>1</v>
      </c>
      <c r="H251" s="831">
        <v>799</v>
      </c>
      <c r="I251" s="814"/>
      <c r="J251" s="814">
        <v>799</v>
      </c>
      <c r="K251" s="831"/>
      <c r="L251" s="831"/>
      <c r="M251" s="814"/>
      <c r="N251" s="814"/>
      <c r="O251" s="831"/>
      <c r="P251" s="831"/>
      <c r="Q251" s="819"/>
      <c r="R251" s="832"/>
    </row>
    <row r="252" spans="1:18" ht="14.45" customHeight="1" x14ac:dyDescent="0.2">
      <c r="A252" s="813" t="s">
        <v>5011</v>
      </c>
      <c r="B252" s="814" t="s">
        <v>5256</v>
      </c>
      <c r="C252" s="814" t="s">
        <v>614</v>
      </c>
      <c r="D252" s="814" t="s">
        <v>4961</v>
      </c>
      <c r="E252" s="814" t="s">
        <v>5052</v>
      </c>
      <c r="F252" s="814" t="s">
        <v>5029</v>
      </c>
      <c r="G252" s="831"/>
      <c r="H252" s="831"/>
      <c r="I252" s="814"/>
      <c r="J252" s="814"/>
      <c r="K252" s="831"/>
      <c r="L252" s="831"/>
      <c r="M252" s="814"/>
      <c r="N252" s="814"/>
      <c r="O252" s="831">
        <v>1</v>
      </c>
      <c r="P252" s="831">
        <v>6809.49</v>
      </c>
      <c r="Q252" s="819"/>
      <c r="R252" s="832">
        <v>6809.49</v>
      </c>
    </row>
    <row r="253" spans="1:18" ht="14.45" customHeight="1" x14ac:dyDescent="0.2">
      <c r="A253" s="813" t="s">
        <v>5011</v>
      </c>
      <c r="B253" s="814" t="s">
        <v>5256</v>
      </c>
      <c r="C253" s="814" t="s">
        <v>614</v>
      </c>
      <c r="D253" s="814" t="s">
        <v>4978</v>
      </c>
      <c r="E253" s="814" t="s">
        <v>5128</v>
      </c>
      <c r="F253" s="814" t="s">
        <v>5129</v>
      </c>
      <c r="G253" s="831">
        <v>169</v>
      </c>
      <c r="H253" s="831">
        <v>34983</v>
      </c>
      <c r="I253" s="814"/>
      <c r="J253" s="814">
        <v>207</v>
      </c>
      <c r="K253" s="831">
        <v>136</v>
      </c>
      <c r="L253" s="831">
        <v>28424</v>
      </c>
      <c r="M253" s="814"/>
      <c r="N253" s="814">
        <v>209</v>
      </c>
      <c r="O253" s="831">
        <v>105</v>
      </c>
      <c r="P253" s="831">
        <v>23100</v>
      </c>
      <c r="Q253" s="819"/>
      <c r="R253" s="832">
        <v>220</v>
      </c>
    </row>
    <row r="254" spans="1:18" ht="14.45" customHeight="1" x14ac:dyDescent="0.2">
      <c r="A254" s="813" t="s">
        <v>5011</v>
      </c>
      <c r="B254" s="814" t="s">
        <v>5256</v>
      </c>
      <c r="C254" s="814" t="s">
        <v>614</v>
      </c>
      <c r="D254" s="814" t="s">
        <v>4978</v>
      </c>
      <c r="E254" s="814" t="s">
        <v>5134</v>
      </c>
      <c r="F254" s="814" t="s">
        <v>5135</v>
      </c>
      <c r="G254" s="831"/>
      <c r="H254" s="831"/>
      <c r="I254" s="814"/>
      <c r="J254" s="814"/>
      <c r="K254" s="831">
        <v>1</v>
      </c>
      <c r="L254" s="831">
        <v>85</v>
      </c>
      <c r="M254" s="814"/>
      <c r="N254" s="814">
        <v>85</v>
      </c>
      <c r="O254" s="831"/>
      <c r="P254" s="831"/>
      <c r="Q254" s="819"/>
      <c r="R254" s="832"/>
    </row>
    <row r="255" spans="1:18" ht="14.45" customHeight="1" x14ac:dyDescent="0.2">
      <c r="A255" s="813" t="s">
        <v>5011</v>
      </c>
      <c r="B255" s="814" t="s">
        <v>5256</v>
      </c>
      <c r="C255" s="814" t="s">
        <v>614</v>
      </c>
      <c r="D255" s="814" t="s">
        <v>4978</v>
      </c>
      <c r="E255" s="814" t="s">
        <v>5138</v>
      </c>
      <c r="F255" s="814" t="s">
        <v>5139</v>
      </c>
      <c r="G255" s="831">
        <v>669</v>
      </c>
      <c r="H255" s="831">
        <v>25422</v>
      </c>
      <c r="I255" s="814"/>
      <c r="J255" s="814">
        <v>38</v>
      </c>
      <c r="K255" s="831">
        <v>857</v>
      </c>
      <c r="L255" s="831">
        <v>32566</v>
      </c>
      <c r="M255" s="814"/>
      <c r="N255" s="814">
        <v>38</v>
      </c>
      <c r="O255" s="831">
        <v>1067</v>
      </c>
      <c r="P255" s="831">
        <v>42680</v>
      </c>
      <c r="Q255" s="819"/>
      <c r="R255" s="832">
        <v>40</v>
      </c>
    </row>
    <row r="256" spans="1:18" ht="14.45" customHeight="1" x14ac:dyDescent="0.2">
      <c r="A256" s="813" t="s">
        <v>5011</v>
      </c>
      <c r="B256" s="814" t="s">
        <v>5256</v>
      </c>
      <c r="C256" s="814" t="s">
        <v>614</v>
      </c>
      <c r="D256" s="814" t="s">
        <v>4978</v>
      </c>
      <c r="E256" s="814" t="s">
        <v>4979</v>
      </c>
      <c r="F256" s="814" t="s">
        <v>4980</v>
      </c>
      <c r="G256" s="831"/>
      <c r="H256" s="831"/>
      <c r="I256" s="814"/>
      <c r="J256" s="814"/>
      <c r="K256" s="831">
        <v>1</v>
      </c>
      <c r="L256" s="831">
        <v>255</v>
      </c>
      <c r="M256" s="814"/>
      <c r="N256" s="814">
        <v>255</v>
      </c>
      <c r="O256" s="831">
        <v>10</v>
      </c>
      <c r="P256" s="831">
        <v>2750</v>
      </c>
      <c r="Q256" s="819"/>
      <c r="R256" s="832">
        <v>275</v>
      </c>
    </row>
    <row r="257" spans="1:18" ht="14.45" customHeight="1" x14ac:dyDescent="0.2">
      <c r="A257" s="813" t="s">
        <v>5011</v>
      </c>
      <c r="B257" s="814" t="s">
        <v>5256</v>
      </c>
      <c r="C257" s="814" t="s">
        <v>614</v>
      </c>
      <c r="D257" s="814" t="s">
        <v>4978</v>
      </c>
      <c r="E257" s="814" t="s">
        <v>5146</v>
      </c>
      <c r="F257" s="814" t="s">
        <v>5147</v>
      </c>
      <c r="G257" s="831"/>
      <c r="H257" s="831"/>
      <c r="I257" s="814"/>
      <c r="J257" s="814"/>
      <c r="K257" s="831">
        <v>1</v>
      </c>
      <c r="L257" s="831">
        <v>127</v>
      </c>
      <c r="M257" s="814"/>
      <c r="N257" s="814">
        <v>127</v>
      </c>
      <c r="O257" s="831">
        <v>12</v>
      </c>
      <c r="P257" s="831">
        <v>1644</v>
      </c>
      <c r="Q257" s="819"/>
      <c r="R257" s="832">
        <v>137</v>
      </c>
    </row>
    <row r="258" spans="1:18" ht="14.45" customHeight="1" x14ac:dyDescent="0.2">
      <c r="A258" s="813" t="s">
        <v>5011</v>
      </c>
      <c r="B258" s="814" t="s">
        <v>5256</v>
      </c>
      <c r="C258" s="814" t="s">
        <v>614</v>
      </c>
      <c r="D258" s="814" t="s">
        <v>4978</v>
      </c>
      <c r="E258" s="814" t="s">
        <v>5148</v>
      </c>
      <c r="F258" s="814" t="s">
        <v>5149</v>
      </c>
      <c r="G258" s="831"/>
      <c r="H258" s="831"/>
      <c r="I258" s="814"/>
      <c r="J258" s="814"/>
      <c r="K258" s="831"/>
      <c r="L258" s="831"/>
      <c r="M258" s="814"/>
      <c r="N258" s="814"/>
      <c r="O258" s="831">
        <v>1</v>
      </c>
      <c r="P258" s="831">
        <v>333</v>
      </c>
      <c r="Q258" s="819"/>
      <c r="R258" s="832">
        <v>333</v>
      </c>
    </row>
    <row r="259" spans="1:18" ht="14.45" customHeight="1" x14ac:dyDescent="0.2">
      <c r="A259" s="813" t="s">
        <v>5011</v>
      </c>
      <c r="B259" s="814" t="s">
        <v>5256</v>
      </c>
      <c r="C259" s="814" t="s">
        <v>614</v>
      </c>
      <c r="D259" s="814" t="s">
        <v>4978</v>
      </c>
      <c r="E259" s="814" t="s">
        <v>4983</v>
      </c>
      <c r="F259" s="814" t="s">
        <v>4984</v>
      </c>
      <c r="G259" s="831"/>
      <c r="H259" s="831"/>
      <c r="I259" s="814"/>
      <c r="J259" s="814"/>
      <c r="K259" s="831"/>
      <c r="L259" s="831"/>
      <c r="M259" s="814"/>
      <c r="N259" s="814"/>
      <c r="O259" s="831">
        <v>1</v>
      </c>
      <c r="P259" s="831">
        <v>345</v>
      </c>
      <c r="Q259" s="819"/>
      <c r="R259" s="832">
        <v>345</v>
      </c>
    </row>
    <row r="260" spans="1:18" ht="14.45" customHeight="1" x14ac:dyDescent="0.2">
      <c r="A260" s="813" t="s">
        <v>5011</v>
      </c>
      <c r="B260" s="814" t="s">
        <v>5256</v>
      </c>
      <c r="C260" s="814" t="s">
        <v>614</v>
      </c>
      <c r="D260" s="814" t="s">
        <v>4978</v>
      </c>
      <c r="E260" s="814" t="s">
        <v>5160</v>
      </c>
      <c r="F260" s="814" t="s">
        <v>5161</v>
      </c>
      <c r="G260" s="831"/>
      <c r="H260" s="831"/>
      <c r="I260" s="814"/>
      <c r="J260" s="814"/>
      <c r="K260" s="831"/>
      <c r="L260" s="831"/>
      <c r="M260" s="814"/>
      <c r="N260" s="814"/>
      <c r="O260" s="831">
        <v>1</v>
      </c>
      <c r="P260" s="831">
        <v>335</v>
      </c>
      <c r="Q260" s="819"/>
      <c r="R260" s="832">
        <v>335</v>
      </c>
    </row>
    <row r="261" spans="1:18" ht="14.45" customHeight="1" x14ac:dyDescent="0.2">
      <c r="A261" s="813" t="s">
        <v>5011</v>
      </c>
      <c r="B261" s="814" t="s">
        <v>5256</v>
      </c>
      <c r="C261" s="814" t="s">
        <v>614</v>
      </c>
      <c r="D261" s="814" t="s">
        <v>4978</v>
      </c>
      <c r="E261" s="814" t="s">
        <v>5162</v>
      </c>
      <c r="F261" s="814" t="s">
        <v>5163</v>
      </c>
      <c r="G261" s="831"/>
      <c r="H261" s="831"/>
      <c r="I261" s="814"/>
      <c r="J261" s="814"/>
      <c r="K261" s="831">
        <v>2</v>
      </c>
      <c r="L261" s="831">
        <v>600</v>
      </c>
      <c r="M261" s="814"/>
      <c r="N261" s="814">
        <v>300</v>
      </c>
      <c r="O261" s="831">
        <v>1</v>
      </c>
      <c r="P261" s="831">
        <v>310</v>
      </c>
      <c r="Q261" s="819"/>
      <c r="R261" s="832">
        <v>310</v>
      </c>
    </row>
    <row r="262" spans="1:18" ht="14.45" customHeight="1" x14ac:dyDescent="0.2">
      <c r="A262" s="813" t="s">
        <v>5011</v>
      </c>
      <c r="B262" s="814" t="s">
        <v>5256</v>
      </c>
      <c r="C262" s="814" t="s">
        <v>614</v>
      </c>
      <c r="D262" s="814" t="s">
        <v>4978</v>
      </c>
      <c r="E262" s="814" t="s">
        <v>5168</v>
      </c>
      <c r="F262" s="814" t="s">
        <v>5169</v>
      </c>
      <c r="G262" s="831">
        <v>1557</v>
      </c>
      <c r="H262" s="831">
        <v>395478</v>
      </c>
      <c r="I262" s="814"/>
      <c r="J262" s="814">
        <v>254</v>
      </c>
      <c r="K262" s="831">
        <v>1399</v>
      </c>
      <c r="L262" s="831">
        <v>356745</v>
      </c>
      <c r="M262" s="814"/>
      <c r="N262" s="814">
        <v>255</v>
      </c>
      <c r="O262" s="831">
        <v>1426</v>
      </c>
      <c r="P262" s="831">
        <v>392150</v>
      </c>
      <c r="Q262" s="819"/>
      <c r="R262" s="832">
        <v>275</v>
      </c>
    </row>
    <row r="263" spans="1:18" ht="14.45" customHeight="1" x14ac:dyDescent="0.2">
      <c r="A263" s="813" t="s">
        <v>5011</v>
      </c>
      <c r="B263" s="814" t="s">
        <v>5256</v>
      </c>
      <c r="C263" s="814" t="s">
        <v>614</v>
      </c>
      <c r="D263" s="814" t="s">
        <v>4978</v>
      </c>
      <c r="E263" s="814" t="s">
        <v>5170</v>
      </c>
      <c r="F263" s="814" t="s">
        <v>5171</v>
      </c>
      <c r="G263" s="831">
        <v>359</v>
      </c>
      <c r="H263" s="831">
        <v>45234</v>
      </c>
      <c r="I263" s="814"/>
      <c r="J263" s="814">
        <v>126</v>
      </c>
      <c r="K263" s="831">
        <v>706</v>
      </c>
      <c r="L263" s="831">
        <v>89662</v>
      </c>
      <c r="M263" s="814"/>
      <c r="N263" s="814">
        <v>127</v>
      </c>
      <c r="O263" s="831">
        <v>362</v>
      </c>
      <c r="P263" s="831">
        <v>49594</v>
      </c>
      <c r="Q263" s="819"/>
      <c r="R263" s="832">
        <v>137</v>
      </c>
    </row>
    <row r="264" spans="1:18" ht="14.45" customHeight="1" x14ac:dyDescent="0.2">
      <c r="A264" s="813" t="s">
        <v>5011</v>
      </c>
      <c r="B264" s="814" t="s">
        <v>5256</v>
      </c>
      <c r="C264" s="814" t="s">
        <v>614</v>
      </c>
      <c r="D264" s="814" t="s">
        <v>4978</v>
      </c>
      <c r="E264" s="814" t="s">
        <v>5176</v>
      </c>
      <c r="F264" s="814" t="s">
        <v>5177</v>
      </c>
      <c r="G264" s="831"/>
      <c r="H264" s="831"/>
      <c r="I264" s="814"/>
      <c r="J264" s="814"/>
      <c r="K264" s="831"/>
      <c r="L264" s="831"/>
      <c r="M264" s="814"/>
      <c r="N264" s="814"/>
      <c r="O264" s="831">
        <v>2</v>
      </c>
      <c r="P264" s="831">
        <v>1846</v>
      </c>
      <c r="Q264" s="819"/>
      <c r="R264" s="832">
        <v>923</v>
      </c>
    </row>
    <row r="265" spans="1:18" ht="14.45" customHeight="1" x14ac:dyDescent="0.2">
      <c r="A265" s="813" t="s">
        <v>5011</v>
      </c>
      <c r="B265" s="814" t="s">
        <v>5256</v>
      </c>
      <c r="C265" s="814" t="s">
        <v>614</v>
      </c>
      <c r="D265" s="814" t="s">
        <v>4978</v>
      </c>
      <c r="E265" s="814" t="s">
        <v>5257</v>
      </c>
      <c r="F265" s="814" t="s">
        <v>5258</v>
      </c>
      <c r="G265" s="831">
        <v>5</v>
      </c>
      <c r="H265" s="831">
        <v>625</v>
      </c>
      <c r="I265" s="814"/>
      <c r="J265" s="814">
        <v>125</v>
      </c>
      <c r="K265" s="831">
        <v>4</v>
      </c>
      <c r="L265" s="831">
        <v>504</v>
      </c>
      <c r="M265" s="814"/>
      <c r="N265" s="814">
        <v>126</v>
      </c>
      <c r="O265" s="831">
        <v>2</v>
      </c>
      <c r="P265" s="831">
        <v>268</v>
      </c>
      <c r="Q265" s="819"/>
      <c r="R265" s="832">
        <v>134</v>
      </c>
    </row>
    <row r="266" spans="1:18" ht="14.45" customHeight="1" x14ac:dyDescent="0.2">
      <c r="A266" s="813" t="s">
        <v>5011</v>
      </c>
      <c r="B266" s="814" t="s">
        <v>5256</v>
      </c>
      <c r="C266" s="814" t="s">
        <v>614</v>
      </c>
      <c r="D266" s="814" t="s">
        <v>4978</v>
      </c>
      <c r="E266" s="814" t="s">
        <v>4989</v>
      </c>
      <c r="F266" s="814" t="s">
        <v>4990</v>
      </c>
      <c r="G266" s="831">
        <v>35</v>
      </c>
      <c r="H266" s="831">
        <v>1166.6600000000001</v>
      </c>
      <c r="I266" s="814"/>
      <c r="J266" s="814">
        <v>33.33314285714286</v>
      </c>
      <c r="K266" s="831">
        <v>64</v>
      </c>
      <c r="L266" s="831">
        <v>2292.2199999999998</v>
      </c>
      <c r="M266" s="814"/>
      <c r="N266" s="814">
        <v>35.815937499999997</v>
      </c>
      <c r="O266" s="831">
        <v>78</v>
      </c>
      <c r="P266" s="831">
        <v>3280.0299999999997</v>
      </c>
      <c r="Q266" s="819"/>
      <c r="R266" s="832">
        <v>42.051666666666662</v>
      </c>
    </row>
    <row r="267" spans="1:18" ht="14.45" customHeight="1" x14ac:dyDescent="0.2">
      <c r="A267" s="813" t="s">
        <v>5011</v>
      </c>
      <c r="B267" s="814" t="s">
        <v>5256</v>
      </c>
      <c r="C267" s="814" t="s">
        <v>614</v>
      </c>
      <c r="D267" s="814" t="s">
        <v>4978</v>
      </c>
      <c r="E267" s="814" t="s">
        <v>5180</v>
      </c>
      <c r="F267" s="814" t="s">
        <v>5181</v>
      </c>
      <c r="G267" s="831">
        <v>1169</v>
      </c>
      <c r="H267" s="831">
        <v>363559</v>
      </c>
      <c r="I267" s="814"/>
      <c r="J267" s="814">
        <v>311</v>
      </c>
      <c r="K267" s="831">
        <v>944</v>
      </c>
      <c r="L267" s="831">
        <v>295472</v>
      </c>
      <c r="M267" s="814"/>
      <c r="N267" s="814">
        <v>313</v>
      </c>
      <c r="O267" s="831">
        <v>1097</v>
      </c>
      <c r="P267" s="831">
        <v>359816</v>
      </c>
      <c r="Q267" s="819"/>
      <c r="R267" s="832">
        <v>328</v>
      </c>
    </row>
    <row r="268" spans="1:18" ht="14.45" customHeight="1" x14ac:dyDescent="0.2">
      <c r="A268" s="813" t="s">
        <v>5011</v>
      </c>
      <c r="B268" s="814" t="s">
        <v>5256</v>
      </c>
      <c r="C268" s="814" t="s">
        <v>614</v>
      </c>
      <c r="D268" s="814" t="s">
        <v>4978</v>
      </c>
      <c r="E268" s="814" t="s">
        <v>5259</v>
      </c>
      <c r="F268" s="814" t="s">
        <v>5260</v>
      </c>
      <c r="G268" s="831">
        <v>989</v>
      </c>
      <c r="H268" s="831">
        <v>114724</v>
      </c>
      <c r="I268" s="814"/>
      <c r="J268" s="814">
        <v>116</v>
      </c>
      <c r="K268" s="831">
        <v>1016</v>
      </c>
      <c r="L268" s="831">
        <v>118872</v>
      </c>
      <c r="M268" s="814"/>
      <c r="N268" s="814">
        <v>117</v>
      </c>
      <c r="O268" s="831">
        <v>1008</v>
      </c>
      <c r="P268" s="831">
        <v>128016</v>
      </c>
      <c r="Q268" s="819"/>
      <c r="R268" s="832">
        <v>127</v>
      </c>
    </row>
    <row r="269" spans="1:18" ht="14.45" customHeight="1" x14ac:dyDescent="0.2">
      <c r="A269" s="813" t="s">
        <v>5011</v>
      </c>
      <c r="B269" s="814" t="s">
        <v>5256</v>
      </c>
      <c r="C269" s="814" t="s">
        <v>614</v>
      </c>
      <c r="D269" s="814" t="s">
        <v>4978</v>
      </c>
      <c r="E269" s="814" t="s">
        <v>5182</v>
      </c>
      <c r="F269" s="814" t="s">
        <v>5183</v>
      </c>
      <c r="G269" s="831"/>
      <c r="H269" s="831"/>
      <c r="I269" s="814"/>
      <c r="J269" s="814"/>
      <c r="K269" s="831"/>
      <c r="L269" s="831"/>
      <c r="M269" s="814"/>
      <c r="N269" s="814"/>
      <c r="O269" s="831">
        <v>5</v>
      </c>
      <c r="P269" s="831">
        <v>195</v>
      </c>
      <c r="Q269" s="819"/>
      <c r="R269" s="832">
        <v>39</v>
      </c>
    </row>
    <row r="270" spans="1:18" ht="14.45" customHeight="1" x14ac:dyDescent="0.2">
      <c r="A270" s="813" t="s">
        <v>5011</v>
      </c>
      <c r="B270" s="814" t="s">
        <v>5256</v>
      </c>
      <c r="C270" s="814" t="s">
        <v>614</v>
      </c>
      <c r="D270" s="814" t="s">
        <v>4978</v>
      </c>
      <c r="E270" s="814" t="s">
        <v>5184</v>
      </c>
      <c r="F270" s="814" t="s">
        <v>5185</v>
      </c>
      <c r="G270" s="831">
        <v>87</v>
      </c>
      <c r="H270" s="831">
        <v>13572</v>
      </c>
      <c r="I270" s="814"/>
      <c r="J270" s="814">
        <v>156</v>
      </c>
      <c r="K270" s="831">
        <v>104</v>
      </c>
      <c r="L270" s="831">
        <v>16328</v>
      </c>
      <c r="M270" s="814"/>
      <c r="N270" s="814">
        <v>157</v>
      </c>
      <c r="O270" s="831">
        <v>140</v>
      </c>
      <c r="P270" s="831">
        <v>23100</v>
      </c>
      <c r="Q270" s="819"/>
      <c r="R270" s="832">
        <v>165</v>
      </c>
    </row>
    <row r="271" spans="1:18" ht="14.45" customHeight="1" x14ac:dyDescent="0.2">
      <c r="A271" s="813" t="s">
        <v>5011</v>
      </c>
      <c r="B271" s="814" t="s">
        <v>5256</v>
      </c>
      <c r="C271" s="814" t="s">
        <v>614</v>
      </c>
      <c r="D271" s="814" t="s">
        <v>4978</v>
      </c>
      <c r="E271" s="814" t="s">
        <v>5186</v>
      </c>
      <c r="F271" s="814" t="s">
        <v>5187</v>
      </c>
      <c r="G271" s="831"/>
      <c r="H271" s="831"/>
      <c r="I271" s="814"/>
      <c r="J271" s="814"/>
      <c r="K271" s="831"/>
      <c r="L271" s="831"/>
      <c r="M271" s="814"/>
      <c r="N271" s="814"/>
      <c r="O271" s="831">
        <v>1</v>
      </c>
      <c r="P271" s="831">
        <v>34</v>
      </c>
      <c r="Q271" s="819"/>
      <c r="R271" s="832">
        <v>34</v>
      </c>
    </row>
    <row r="272" spans="1:18" ht="14.45" customHeight="1" x14ac:dyDescent="0.2">
      <c r="A272" s="813" t="s">
        <v>5011</v>
      </c>
      <c r="B272" s="814" t="s">
        <v>5256</v>
      </c>
      <c r="C272" s="814" t="s">
        <v>614</v>
      </c>
      <c r="D272" s="814" t="s">
        <v>4978</v>
      </c>
      <c r="E272" s="814" t="s">
        <v>5261</v>
      </c>
      <c r="F272" s="814" t="s">
        <v>5262</v>
      </c>
      <c r="G272" s="831">
        <v>27</v>
      </c>
      <c r="H272" s="831">
        <v>8343</v>
      </c>
      <c r="I272" s="814"/>
      <c r="J272" s="814">
        <v>309</v>
      </c>
      <c r="K272" s="831"/>
      <c r="L272" s="831"/>
      <c r="M272" s="814"/>
      <c r="N272" s="814"/>
      <c r="O272" s="831">
        <v>1</v>
      </c>
      <c r="P272" s="831">
        <v>324</v>
      </c>
      <c r="Q272" s="819"/>
      <c r="R272" s="832">
        <v>324</v>
      </c>
    </row>
    <row r="273" spans="1:18" ht="14.45" customHeight="1" x14ac:dyDescent="0.2">
      <c r="A273" s="813" t="s">
        <v>5011</v>
      </c>
      <c r="B273" s="814" t="s">
        <v>5256</v>
      </c>
      <c r="C273" s="814" t="s">
        <v>614</v>
      </c>
      <c r="D273" s="814" t="s">
        <v>4978</v>
      </c>
      <c r="E273" s="814" t="s">
        <v>5190</v>
      </c>
      <c r="F273" s="814" t="s">
        <v>5191</v>
      </c>
      <c r="G273" s="831">
        <v>586</v>
      </c>
      <c r="H273" s="831">
        <v>220336</v>
      </c>
      <c r="I273" s="814"/>
      <c r="J273" s="814">
        <v>376</v>
      </c>
      <c r="K273" s="831">
        <v>481</v>
      </c>
      <c r="L273" s="831">
        <v>182299</v>
      </c>
      <c r="M273" s="814"/>
      <c r="N273" s="814">
        <v>379</v>
      </c>
      <c r="O273" s="831">
        <v>570</v>
      </c>
      <c r="P273" s="831">
        <v>232560</v>
      </c>
      <c r="Q273" s="819"/>
      <c r="R273" s="832">
        <v>408</v>
      </c>
    </row>
    <row r="274" spans="1:18" ht="14.45" customHeight="1" x14ac:dyDescent="0.2">
      <c r="A274" s="813" t="s">
        <v>5011</v>
      </c>
      <c r="B274" s="814" t="s">
        <v>5256</v>
      </c>
      <c r="C274" s="814" t="s">
        <v>614</v>
      </c>
      <c r="D274" s="814" t="s">
        <v>4978</v>
      </c>
      <c r="E274" s="814" t="s">
        <v>5208</v>
      </c>
      <c r="F274" s="814" t="s">
        <v>5209</v>
      </c>
      <c r="G274" s="831">
        <v>2</v>
      </c>
      <c r="H274" s="831">
        <v>8858</v>
      </c>
      <c r="I274" s="814"/>
      <c r="J274" s="814">
        <v>4429</v>
      </c>
      <c r="K274" s="831"/>
      <c r="L274" s="831"/>
      <c r="M274" s="814"/>
      <c r="N274" s="814"/>
      <c r="O274" s="831"/>
      <c r="P274" s="831"/>
      <c r="Q274" s="819"/>
      <c r="R274" s="832"/>
    </row>
    <row r="275" spans="1:18" ht="14.45" customHeight="1" x14ac:dyDescent="0.2">
      <c r="A275" s="813" t="s">
        <v>5011</v>
      </c>
      <c r="B275" s="814" t="s">
        <v>5256</v>
      </c>
      <c r="C275" s="814" t="s">
        <v>614</v>
      </c>
      <c r="D275" s="814" t="s">
        <v>4978</v>
      </c>
      <c r="E275" s="814" t="s">
        <v>5001</v>
      </c>
      <c r="F275" s="814" t="s">
        <v>5002</v>
      </c>
      <c r="G275" s="831">
        <v>359</v>
      </c>
      <c r="H275" s="831">
        <v>58158</v>
      </c>
      <c r="I275" s="814"/>
      <c r="J275" s="814">
        <v>162</v>
      </c>
      <c r="K275" s="831">
        <v>271</v>
      </c>
      <c r="L275" s="831">
        <v>44173</v>
      </c>
      <c r="M275" s="814"/>
      <c r="N275" s="814">
        <v>163</v>
      </c>
      <c r="O275" s="831">
        <v>324</v>
      </c>
      <c r="P275" s="831">
        <v>55728</v>
      </c>
      <c r="Q275" s="819"/>
      <c r="R275" s="832">
        <v>172</v>
      </c>
    </row>
    <row r="276" spans="1:18" ht="14.45" customHeight="1" x14ac:dyDescent="0.2">
      <c r="A276" s="813" t="s">
        <v>5011</v>
      </c>
      <c r="B276" s="814" t="s">
        <v>5256</v>
      </c>
      <c r="C276" s="814" t="s">
        <v>614</v>
      </c>
      <c r="D276" s="814" t="s">
        <v>4978</v>
      </c>
      <c r="E276" s="814" t="s">
        <v>5218</v>
      </c>
      <c r="F276" s="814" t="s">
        <v>5219</v>
      </c>
      <c r="G276" s="831">
        <v>10</v>
      </c>
      <c r="H276" s="831">
        <v>3980</v>
      </c>
      <c r="I276" s="814"/>
      <c r="J276" s="814">
        <v>398</v>
      </c>
      <c r="K276" s="831">
        <v>1</v>
      </c>
      <c r="L276" s="831">
        <v>400</v>
      </c>
      <c r="M276" s="814"/>
      <c r="N276" s="814">
        <v>400</v>
      </c>
      <c r="O276" s="831"/>
      <c r="P276" s="831"/>
      <c r="Q276" s="819"/>
      <c r="R276" s="832"/>
    </row>
    <row r="277" spans="1:18" ht="14.45" customHeight="1" x14ac:dyDescent="0.2">
      <c r="A277" s="813" t="s">
        <v>5011</v>
      </c>
      <c r="B277" s="814" t="s">
        <v>5256</v>
      </c>
      <c r="C277" s="814" t="s">
        <v>614</v>
      </c>
      <c r="D277" s="814" t="s">
        <v>4978</v>
      </c>
      <c r="E277" s="814" t="s">
        <v>5220</v>
      </c>
      <c r="F277" s="814" t="s">
        <v>5221</v>
      </c>
      <c r="G277" s="831"/>
      <c r="H277" s="831"/>
      <c r="I277" s="814"/>
      <c r="J277" s="814"/>
      <c r="K277" s="831">
        <v>1</v>
      </c>
      <c r="L277" s="831">
        <v>66</v>
      </c>
      <c r="M277" s="814"/>
      <c r="N277" s="814">
        <v>66</v>
      </c>
      <c r="O277" s="831"/>
      <c r="P277" s="831"/>
      <c r="Q277" s="819"/>
      <c r="R277" s="832"/>
    </row>
    <row r="278" spans="1:18" ht="14.45" customHeight="1" x14ac:dyDescent="0.2">
      <c r="A278" s="813" t="s">
        <v>5011</v>
      </c>
      <c r="B278" s="814" t="s">
        <v>5256</v>
      </c>
      <c r="C278" s="814" t="s">
        <v>614</v>
      </c>
      <c r="D278" s="814" t="s">
        <v>4978</v>
      </c>
      <c r="E278" s="814" t="s">
        <v>5224</v>
      </c>
      <c r="F278" s="814" t="s">
        <v>5225</v>
      </c>
      <c r="G278" s="831"/>
      <c r="H278" s="831"/>
      <c r="I278" s="814"/>
      <c r="J278" s="814"/>
      <c r="K278" s="831">
        <v>5</v>
      </c>
      <c r="L278" s="831">
        <v>190</v>
      </c>
      <c r="M278" s="814"/>
      <c r="N278" s="814">
        <v>38</v>
      </c>
      <c r="O278" s="831">
        <v>9</v>
      </c>
      <c r="P278" s="831">
        <v>369</v>
      </c>
      <c r="Q278" s="819"/>
      <c r="R278" s="832">
        <v>41</v>
      </c>
    </row>
    <row r="279" spans="1:18" ht="14.45" customHeight="1" x14ac:dyDescent="0.2">
      <c r="A279" s="813" t="s">
        <v>5011</v>
      </c>
      <c r="B279" s="814" t="s">
        <v>5256</v>
      </c>
      <c r="C279" s="814" t="s">
        <v>614</v>
      </c>
      <c r="D279" s="814" t="s">
        <v>4978</v>
      </c>
      <c r="E279" s="814" t="s">
        <v>5263</v>
      </c>
      <c r="F279" s="814" t="s">
        <v>5264</v>
      </c>
      <c r="G279" s="831"/>
      <c r="H279" s="831"/>
      <c r="I279" s="814"/>
      <c r="J279" s="814"/>
      <c r="K279" s="831"/>
      <c r="L279" s="831"/>
      <c r="M279" s="814"/>
      <c r="N279" s="814"/>
      <c r="O279" s="831">
        <v>0</v>
      </c>
      <c r="P279" s="831">
        <v>0</v>
      </c>
      <c r="Q279" s="819"/>
      <c r="R279" s="832"/>
    </row>
    <row r="280" spans="1:18" ht="14.45" customHeight="1" x14ac:dyDescent="0.2">
      <c r="A280" s="813" t="s">
        <v>5011</v>
      </c>
      <c r="B280" s="814" t="s">
        <v>5256</v>
      </c>
      <c r="C280" s="814" t="s">
        <v>617</v>
      </c>
      <c r="D280" s="814" t="s">
        <v>4961</v>
      </c>
      <c r="E280" s="814" t="s">
        <v>5018</v>
      </c>
      <c r="F280" s="814" t="s">
        <v>1012</v>
      </c>
      <c r="G280" s="831"/>
      <c r="H280" s="831"/>
      <c r="I280" s="814"/>
      <c r="J280" s="814"/>
      <c r="K280" s="831"/>
      <c r="L280" s="831"/>
      <c r="M280" s="814"/>
      <c r="N280" s="814"/>
      <c r="O280" s="831">
        <v>0.1</v>
      </c>
      <c r="P280" s="831">
        <v>4.0599999999999996</v>
      </c>
      <c r="Q280" s="819"/>
      <c r="R280" s="832">
        <v>40.599999999999994</v>
      </c>
    </row>
    <row r="281" spans="1:18" ht="14.45" customHeight="1" x14ac:dyDescent="0.2">
      <c r="A281" s="813" t="s">
        <v>5011</v>
      </c>
      <c r="B281" s="814" t="s">
        <v>5256</v>
      </c>
      <c r="C281" s="814" t="s">
        <v>617</v>
      </c>
      <c r="D281" s="814" t="s">
        <v>4961</v>
      </c>
      <c r="E281" s="814" t="s">
        <v>5026</v>
      </c>
      <c r="F281" s="814" t="s">
        <v>5027</v>
      </c>
      <c r="G281" s="831"/>
      <c r="H281" s="831"/>
      <c r="I281" s="814"/>
      <c r="J281" s="814"/>
      <c r="K281" s="831"/>
      <c r="L281" s="831"/>
      <c r="M281" s="814"/>
      <c r="N281" s="814"/>
      <c r="O281" s="831">
        <v>1</v>
      </c>
      <c r="P281" s="831">
        <v>51.85</v>
      </c>
      <c r="Q281" s="819"/>
      <c r="R281" s="832">
        <v>51.85</v>
      </c>
    </row>
    <row r="282" spans="1:18" ht="14.45" customHeight="1" x14ac:dyDescent="0.2">
      <c r="A282" s="813" t="s">
        <v>5011</v>
      </c>
      <c r="B282" s="814" t="s">
        <v>5256</v>
      </c>
      <c r="C282" s="814" t="s">
        <v>617</v>
      </c>
      <c r="D282" s="814" t="s">
        <v>4961</v>
      </c>
      <c r="E282" s="814" t="s">
        <v>5038</v>
      </c>
      <c r="F282" s="814" t="s">
        <v>1351</v>
      </c>
      <c r="G282" s="831"/>
      <c r="H282" s="831"/>
      <c r="I282" s="814"/>
      <c r="J282" s="814"/>
      <c r="K282" s="831"/>
      <c r="L282" s="831"/>
      <c r="M282" s="814"/>
      <c r="N282" s="814"/>
      <c r="O282" s="831">
        <v>1</v>
      </c>
      <c r="P282" s="831">
        <v>2837.26</v>
      </c>
      <c r="Q282" s="819"/>
      <c r="R282" s="832">
        <v>2837.26</v>
      </c>
    </row>
    <row r="283" spans="1:18" ht="14.45" customHeight="1" x14ac:dyDescent="0.2">
      <c r="A283" s="813" t="s">
        <v>5011</v>
      </c>
      <c r="B283" s="814" t="s">
        <v>5256</v>
      </c>
      <c r="C283" s="814" t="s">
        <v>617</v>
      </c>
      <c r="D283" s="814" t="s">
        <v>4978</v>
      </c>
      <c r="E283" s="814" t="s">
        <v>5138</v>
      </c>
      <c r="F283" s="814" t="s">
        <v>5139</v>
      </c>
      <c r="G283" s="831">
        <v>3</v>
      </c>
      <c r="H283" s="831">
        <v>114</v>
      </c>
      <c r="I283" s="814"/>
      <c r="J283" s="814">
        <v>38</v>
      </c>
      <c r="K283" s="831">
        <v>2</v>
      </c>
      <c r="L283" s="831">
        <v>76</v>
      </c>
      <c r="M283" s="814"/>
      <c r="N283" s="814">
        <v>38</v>
      </c>
      <c r="O283" s="831">
        <v>3</v>
      </c>
      <c r="P283" s="831">
        <v>120</v>
      </c>
      <c r="Q283" s="819"/>
      <c r="R283" s="832">
        <v>40</v>
      </c>
    </row>
    <row r="284" spans="1:18" ht="14.45" customHeight="1" x14ac:dyDescent="0.2">
      <c r="A284" s="813" t="s">
        <v>5011</v>
      </c>
      <c r="B284" s="814" t="s">
        <v>5256</v>
      </c>
      <c r="C284" s="814" t="s">
        <v>617</v>
      </c>
      <c r="D284" s="814" t="s">
        <v>4978</v>
      </c>
      <c r="E284" s="814" t="s">
        <v>4981</v>
      </c>
      <c r="F284" s="814" t="s">
        <v>4982</v>
      </c>
      <c r="G284" s="831"/>
      <c r="H284" s="831"/>
      <c r="I284" s="814"/>
      <c r="J284" s="814"/>
      <c r="K284" s="831">
        <v>1</v>
      </c>
      <c r="L284" s="831">
        <v>201</v>
      </c>
      <c r="M284" s="814"/>
      <c r="N284" s="814">
        <v>201</v>
      </c>
      <c r="O284" s="831">
        <v>1</v>
      </c>
      <c r="P284" s="831">
        <v>210</v>
      </c>
      <c r="Q284" s="819"/>
      <c r="R284" s="832">
        <v>210</v>
      </c>
    </row>
    <row r="285" spans="1:18" ht="14.45" customHeight="1" x14ac:dyDescent="0.2">
      <c r="A285" s="813" t="s">
        <v>5011</v>
      </c>
      <c r="B285" s="814" t="s">
        <v>5256</v>
      </c>
      <c r="C285" s="814" t="s">
        <v>617</v>
      </c>
      <c r="D285" s="814" t="s">
        <v>4978</v>
      </c>
      <c r="E285" s="814" t="s">
        <v>5186</v>
      </c>
      <c r="F285" s="814" t="s">
        <v>5187</v>
      </c>
      <c r="G285" s="831"/>
      <c r="H285" s="831"/>
      <c r="I285" s="814"/>
      <c r="J285" s="814"/>
      <c r="K285" s="831"/>
      <c r="L285" s="831"/>
      <c r="M285" s="814"/>
      <c r="N285" s="814"/>
      <c r="O285" s="831">
        <v>1</v>
      </c>
      <c r="P285" s="831">
        <v>34</v>
      </c>
      <c r="Q285" s="819"/>
      <c r="R285" s="832">
        <v>34</v>
      </c>
    </row>
    <row r="286" spans="1:18" ht="14.45" customHeight="1" x14ac:dyDescent="0.2">
      <c r="A286" s="813" t="s">
        <v>5011</v>
      </c>
      <c r="B286" s="814" t="s">
        <v>5256</v>
      </c>
      <c r="C286" s="814" t="s">
        <v>617</v>
      </c>
      <c r="D286" s="814" t="s">
        <v>4978</v>
      </c>
      <c r="E286" s="814" t="s">
        <v>4995</v>
      </c>
      <c r="F286" s="814" t="s">
        <v>4996</v>
      </c>
      <c r="G286" s="831"/>
      <c r="H286" s="831"/>
      <c r="I286" s="814"/>
      <c r="J286" s="814"/>
      <c r="K286" s="831"/>
      <c r="L286" s="831"/>
      <c r="M286" s="814"/>
      <c r="N286" s="814"/>
      <c r="O286" s="831">
        <v>1</v>
      </c>
      <c r="P286" s="831">
        <v>882</v>
      </c>
      <c r="Q286" s="819"/>
      <c r="R286" s="832">
        <v>882</v>
      </c>
    </row>
    <row r="287" spans="1:18" ht="14.45" customHeight="1" x14ac:dyDescent="0.2">
      <c r="A287" s="813" t="s">
        <v>5011</v>
      </c>
      <c r="B287" s="814" t="s">
        <v>5256</v>
      </c>
      <c r="C287" s="814" t="s">
        <v>617</v>
      </c>
      <c r="D287" s="814" t="s">
        <v>4978</v>
      </c>
      <c r="E287" s="814" t="s">
        <v>4997</v>
      </c>
      <c r="F287" s="814" t="s">
        <v>4998</v>
      </c>
      <c r="G287" s="831">
        <v>12</v>
      </c>
      <c r="H287" s="831">
        <v>7140</v>
      </c>
      <c r="I287" s="814"/>
      <c r="J287" s="814">
        <v>595</v>
      </c>
      <c r="K287" s="831">
        <v>7</v>
      </c>
      <c r="L287" s="831">
        <v>4186</v>
      </c>
      <c r="M287" s="814"/>
      <c r="N287" s="814">
        <v>598</v>
      </c>
      <c r="O287" s="831">
        <v>17</v>
      </c>
      <c r="P287" s="831">
        <v>10370</v>
      </c>
      <c r="Q287" s="819"/>
      <c r="R287" s="832">
        <v>610</v>
      </c>
    </row>
    <row r="288" spans="1:18" ht="14.45" customHeight="1" x14ac:dyDescent="0.2">
      <c r="A288" s="813" t="s">
        <v>5011</v>
      </c>
      <c r="B288" s="814" t="s">
        <v>5256</v>
      </c>
      <c r="C288" s="814" t="s">
        <v>617</v>
      </c>
      <c r="D288" s="814" t="s">
        <v>4978</v>
      </c>
      <c r="E288" s="814" t="s">
        <v>5001</v>
      </c>
      <c r="F288" s="814" t="s">
        <v>5002</v>
      </c>
      <c r="G288" s="831"/>
      <c r="H288" s="831"/>
      <c r="I288" s="814"/>
      <c r="J288" s="814"/>
      <c r="K288" s="831">
        <v>1</v>
      </c>
      <c r="L288" s="831">
        <v>163</v>
      </c>
      <c r="M288" s="814"/>
      <c r="N288" s="814">
        <v>163</v>
      </c>
      <c r="O288" s="831">
        <v>1</v>
      </c>
      <c r="P288" s="831">
        <v>172</v>
      </c>
      <c r="Q288" s="819"/>
      <c r="R288" s="832">
        <v>172</v>
      </c>
    </row>
    <row r="289" spans="1:18" ht="14.45" customHeight="1" x14ac:dyDescent="0.2">
      <c r="A289" s="813" t="s">
        <v>5011</v>
      </c>
      <c r="B289" s="814" t="s">
        <v>5256</v>
      </c>
      <c r="C289" s="814" t="s">
        <v>617</v>
      </c>
      <c r="D289" s="814" t="s">
        <v>4978</v>
      </c>
      <c r="E289" s="814" t="s">
        <v>5224</v>
      </c>
      <c r="F289" s="814" t="s">
        <v>5225</v>
      </c>
      <c r="G289" s="831"/>
      <c r="H289" s="831"/>
      <c r="I289" s="814"/>
      <c r="J289" s="814"/>
      <c r="K289" s="831"/>
      <c r="L289" s="831"/>
      <c r="M289" s="814"/>
      <c r="N289" s="814"/>
      <c r="O289" s="831">
        <v>6</v>
      </c>
      <c r="P289" s="831">
        <v>246</v>
      </c>
      <c r="Q289" s="819"/>
      <c r="R289" s="832">
        <v>41</v>
      </c>
    </row>
    <row r="290" spans="1:18" ht="14.45" customHeight="1" x14ac:dyDescent="0.2">
      <c r="A290" s="813" t="s">
        <v>5011</v>
      </c>
      <c r="B290" s="814" t="s">
        <v>5256</v>
      </c>
      <c r="C290" s="814" t="s">
        <v>617</v>
      </c>
      <c r="D290" s="814" t="s">
        <v>4978</v>
      </c>
      <c r="E290" s="814" t="s">
        <v>5005</v>
      </c>
      <c r="F290" s="814" t="s">
        <v>5006</v>
      </c>
      <c r="G290" s="831">
        <v>0</v>
      </c>
      <c r="H290" s="831">
        <v>0</v>
      </c>
      <c r="I290" s="814"/>
      <c r="J290" s="814"/>
      <c r="K290" s="831"/>
      <c r="L290" s="831"/>
      <c r="M290" s="814"/>
      <c r="N290" s="814"/>
      <c r="O290" s="831">
        <v>5</v>
      </c>
      <c r="P290" s="831">
        <v>6905</v>
      </c>
      <c r="Q290" s="819"/>
      <c r="R290" s="832">
        <v>1381</v>
      </c>
    </row>
    <row r="291" spans="1:18" ht="14.45" customHeight="1" x14ac:dyDescent="0.2">
      <c r="A291" s="813" t="s">
        <v>5011</v>
      </c>
      <c r="B291" s="814" t="s">
        <v>5256</v>
      </c>
      <c r="C291" s="814" t="s">
        <v>617</v>
      </c>
      <c r="D291" s="814" t="s">
        <v>4978</v>
      </c>
      <c r="E291" s="814" t="s">
        <v>5007</v>
      </c>
      <c r="F291" s="814" t="s">
        <v>5008</v>
      </c>
      <c r="G291" s="831">
        <v>0</v>
      </c>
      <c r="H291" s="831">
        <v>0</v>
      </c>
      <c r="I291" s="814"/>
      <c r="J291" s="814"/>
      <c r="K291" s="831"/>
      <c r="L291" s="831"/>
      <c r="M291" s="814"/>
      <c r="N291" s="814"/>
      <c r="O291" s="831">
        <v>1</v>
      </c>
      <c r="P291" s="831">
        <v>371</v>
      </c>
      <c r="Q291" s="819"/>
      <c r="R291" s="832">
        <v>371</v>
      </c>
    </row>
    <row r="292" spans="1:18" ht="14.45" customHeight="1" x14ac:dyDescent="0.2">
      <c r="A292" s="813" t="s">
        <v>5265</v>
      </c>
      <c r="B292" s="814" t="s">
        <v>5266</v>
      </c>
      <c r="C292" s="814" t="s">
        <v>614</v>
      </c>
      <c r="D292" s="814" t="s">
        <v>4961</v>
      </c>
      <c r="E292" s="814" t="s">
        <v>4962</v>
      </c>
      <c r="F292" s="814" t="s">
        <v>1735</v>
      </c>
      <c r="G292" s="831">
        <v>0.4</v>
      </c>
      <c r="H292" s="831">
        <v>655.8</v>
      </c>
      <c r="I292" s="814"/>
      <c r="J292" s="814">
        <v>1639.4999999999998</v>
      </c>
      <c r="K292" s="831">
        <v>0.60000000000000009</v>
      </c>
      <c r="L292" s="831">
        <v>983.69999999999993</v>
      </c>
      <c r="M292" s="814"/>
      <c r="N292" s="814">
        <v>1639.4999999999995</v>
      </c>
      <c r="O292" s="831">
        <v>0.5</v>
      </c>
      <c r="P292" s="831">
        <v>848.52</v>
      </c>
      <c r="Q292" s="819"/>
      <c r="R292" s="832">
        <v>1697.04</v>
      </c>
    </row>
    <row r="293" spans="1:18" ht="14.45" customHeight="1" x14ac:dyDescent="0.2">
      <c r="A293" s="813" t="s">
        <v>5265</v>
      </c>
      <c r="B293" s="814" t="s">
        <v>5266</v>
      </c>
      <c r="C293" s="814" t="s">
        <v>614</v>
      </c>
      <c r="D293" s="814" t="s">
        <v>4978</v>
      </c>
      <c r="E293" s="814" t="s">
        <v>5146</v>
      </c>
      <c r="F293" s="814" t="s">
        <v>5147</v>
      </c>
      <c r="G293" s="831"/>
      <c r="H293" s="831"/>
      <c r="I293" s="814"/>
      <c r="J293" s="814"/>
      <c r="K293" s="831"/>
      <c r="L293" s="831"/>
      <c r="M293" s="814"/>
      <c r="N293" s="814"/>
      <c r="O293" s="831">
        <v>2</v>
      </c>
      <c r="P293" s="831">
        <v>274</v>
      </c>
      <c r="Q293" s="819"/>
      <c r="R293" s="832">
        <v>137</v>
      </c>
    </row>
    <row r="294" spans="1:18" ht="14.45" customHeight="1" x14ac:dyDescent="0.2">
      <c r="A294" s="813" t="s">
        <v>5265</v>
      </c>
      <c r="B294" s="814" t="s">
        <v>5266</v>
      </c>
      <c r="C294" s="814" t="s">
        <v>614</v>
      </c>
      <c r="D294" s="814" t="s">
        <v>4978</v>
      </c>
      <c r="E294" s="814" t="s">
        <v>5267</v>
      </c>
      <c r="F294" s="814" t="s">
        <v>5268</v>
      </c>
      <c r="G294" s="831">
        <v>5</v>
      </c>
      <c r="H294" s="831">
        <v>1135</v>
      </c>
      <c r="I294" s="814"/>
      <c r="J294" s="814">
        <v>227</v>
      </c>
      <c r="K294" s="831">
        <v>3</v>
      </c>
      <c r="L294" s="831">
        <v>684</v>
      </c>
      <c r="M294" s="814"/>
      <c r="N294" s="814">
        <v>228</v>
      </c>
      <c r="O294" s="831">
        <v>3</v>
      </c>
      <c r="P294" s="831">
        <v>699</v>
      </c>
      <c r="Q294" s="819"/>
      <c r="R294" s="832">
        <v>233</v>
      </c>
    </row>
    <row r="295" spans="1:18" ht="14.45" customHeight="1" x14ac:dyDescent="0.2">
      <c r="A295" s="813" t="s">
        <v>5265</v>
      </c>
      <c r="B295" s="814" t="s">
        <v>5266</v>
      </c>
      <c r="C295" s="814" t="s">
        <v>614</v>
      </c>
      <c r="D295" s="814" t="s">
        <v>4978</v>
      </c>
      <c r="E295" s="814" t="s">
        <v>5269</v>
      </c>
      <c r="F295" s="814" t="s">
        <v>5270</v>
      </c>
      <c r="G295" s="831"/>
      <c r="H295" s="831"/>
      <c r="I295" s="814"/>
      <c r="J295" s="814"/>
      <c r="K295" s="831">
        <v>1</v>
      </c>
      <c r="L295" s="831">
        <v>1055</v>
      </c>
      <c r="M295" s="814"/>
      <c r="N295" s="814">
        <v>1055</v>
      </c>
      <c r="O295" s="831"/>
      <c r="P295" s="831"/>
      <c r="Q295" s="819"/>
      <c r="R295" s="832"/>
    </row>
    <row r="296" spans="1:18" ht="14.45" customHeight="1" x14ac:dyDescent="0.2">
      <c r="A296" s="813" t="s">
        <v>5265</v>
      </c>
      <c r="B296" s="814" t="s">
        <v>5266</v>
      </c>
      <c r="C296" s="814" t="s">
        <v>614</v>
      </c>
      <c r="D296" s="814" t="s">
        <v>4978</v>
      </c>
      <c r="E296" s="814" t="s">
        <v>5271</v>
      </c>
      <c r="F296" s="814" t="s">
        <v>5272</v>
      </c>
      <c r="G296" s="831">
        <v>10</v>
      </c>
      <c r="H296" s="831">
        <v>4620</v>
      </c>
      <c r="I296" s="814"/>
      <c r="J296" s="814">
        <v>462</v>
      </c>
      <c r="K296" s="831">
        <v>10</v>
      </c>
      <c r="L296" s="831">
        <v>4640</v>
      </c>
      <c r="M296" s="814"/>
      <c r="N296" s="814">
        <v>464</v>
      </c>
      <c r="O296" s="831">
        <v>2</v>
      </c>
      <c r="P296" s="831">
        <v>950</v>
      </c>
      <c r="Q296" s="819"/>
      <c r="R296" s="832">
        <v>475</v>
      </c>
    </row>
    <row r="297" spans="1:18" ht="14.45" customHeight="1" x14ac:dyDescent="0.2">
      <c r="A297" s="813" t="s">
        <v>5265</v>
      </c>
      <c r="B297" s="814" t="s">
        <v>5266</v>
      </c>
      <c r="C297" s="814" t="s">
        <v>614</v>
      </c>
      <c r="D297" s="814" t="s">
        <v>4978</v>
      </c>
      <c r="E297" s="814" t="s">
        <v>5172</v>
      </c>
      <c r="F297" s="814" t="s">
        <v>5173</v>
      </c>
      <c r="G297" s="831">
        <v>44</v>
      </c>
      <c r="H297" s="831">
        <v>50204</v>
      </c>
      <c r="I297" s="814"/>
      <c r="J297" s="814">
        <v>1141</v>
      </c>
      <c r="K297" s="831">
        <v>71</v>
      </c>
      <c r="L297" s="831">
        <v>81224</v>
      </c>
      <c r="M297" s="814"/>
      <c r="N297" s="814">
        <v>1144</v>
      </c>
      <c r="O297" s="831">
        <v>65</v>
      </c>
      <c r="P297" s="831">
        <v>75660</v>
      </c>
      <c r="Q297" s="819"/>
      <c r="R297" s="832">
        <v>1164</v>
      </c>
    </row>
    <row r="298" spans="1:18" ht="14.45" customHeight="1" x14ac:dyDescent="0.2">
      <c r="A298" s="813" t="s">
        <v>5265</v>
      </c>
      <c r="B298" s="814" t="s">
        <v>5266</v>
      </c>
      <c r="C298" s="814" t="s">
        <v>614</v>
      </c>
      <c r="D298" s="814" t="s">
        <v>4978</v>
      </c>
      <c r="E298" s="814" t="s">
        <v>5174</v>
      </c>
      <c r="F298" s="814" t="s">
        <v>5175</v>
      </c>
      <c r="G298" s="831">
        <v>54</v>
      </c>
      <c r="H298" s="831">
        <v>14418</v>
      </c>
      <c r="I298" s="814"/>
      <c r="J298" s="814">
        <v>267</v>
      </c>
      <c r="K298" s="831">
        <v>76</v>
      </c>
      <c r="L298" s="831">
        <v>20368</v>
      </c>
      <c r="M298" s="814"/>
      <c r="N298" s="814">
        <v>268</v>
      </c>
      <c r="O298" s="831">
        <v>64</v>
      </c>
      <c r="P298" s="831">
        <v>17664</v>
      </c>
      <c r="Q298" s="819"/>
      <c r="R298" s="832">
        <v>276</v>
      </c>
    </row>
    <row r="299" spans="1:18" ht="14.45" customHeight="1" x14ac:dyDescent="0.2">
      <c r="A299" s="813" t="s">
        <v>5265</v>
      </c>
      <c r="B299" s="814" t="s">
        <v>5266</v>
      </c>
      <c r="C299" s="814" t="s">
        <v>614</v>
      </c>
      <c r="D299" s="814" t="s">
        <v>4978</v>
      </c>
      <c r="E299" s="814" t="s">
        <v>5273</v>
      </c>
      <c r="F299" s="814" t="s">
        <v>5274</v>
      </c>
      <c r="G299" s="831">
        <v>1</v>
      </c>
      <c r="H299" s="831">
        <v>354</v>
      </c>
      <c r="I299" s="814"/>
      <c r="J299" s="814">
        <v>354</v>
      </c>
      <c r="K299" s="831">
        <v>2</v>
      </c>
      <c r="L299" s="831">
        <v>712</v>
      </c>
      <c r="M299" s="814"/>
      <c r="N299" s="814">
        <v>356</v>
      </c>
      <c r="O299" s="831">
        <v>1</v>
      </c>
      <c r="P299" s="831">
        <v>379</v>
      </c>
      <c r="Q299" s="819"/>
      <c r="R299" s="832">
        <v>379</v>
      </c>
    </row>
    <row r="300" spans="1:18" ht="14.45" customHeight="1" x14ac:dyDescent="0.2">
      <c r="A300" s="813" t="s">
        <v>5265</v>
      </c>
      <c r="B300" s="814" t="s">
        <v>5266</v>
      </c>
      <c r="C300" s="814" t="s">
        <v>614</v>
      </c>
      <c r="D300" s="814" t="s">
        <v>4978</v>
      </c>
      <c r="E300" s="814" t="s">
        <v>5275</v>
      </c>
      <c r="F300" s="814" t="s">
        <v>5276</v>
      </c>
      <c r="G300" s="831">
        <v>1</v>
      </c>
      <c r="H300" s="831">
        <v>284</v>
      </c>
      <c r="I300" s="814"/>
      <c r="J300" s="814">
        <v>284</v>
      </c>
      <c r="K300" s="831"/>
      <c r="L300" s="831"/>
      <c r="M300" s="814"/>
      <c r="N300" s="814"/>
      <c r="O300" s="831"/>
      <c r="P300" s="831"/>
      <c r="Q300" s="819"/>
      <c r="R300" s="832"/>
    </row>
    <row r="301" spans="1:18" ht="14.45" customHeight="1" x14ac:dyDescent="0.2">
      <c r="A301" s="813" t="s">
        <v>5265</v>
      </c>
      <c r="B301" s="814" t="s">
        <v>5266</v>
      </c>
      <c r="C301" s="814" t="s">
        <v>614</v>
      </c>
      <c r="D301" s="814" t="s">
        <v>4978</v>
      </c>
      <c r="E301" s="814" t="s">
        <v>5176</v>
      </c>
      <c r="F301" s="814" t="s">
        <v>5177</v>
      </c>
      <c r="G301" s="831"/>
      <c r="H301" s="831"/>
      <c r="I301" s="814"/>
      <c r="J301" s="814"/>
      <c r="K301" s="831">
        <v>3</v>
      </c>
      <c r="L301" s="831">
        <v>2643</v>
      </c>
      <c r="M301" s="814"/>
      <c r="N301" s="814">
        <v>881</v>
      </c>
      <c r="O301" s="831"/>
      <c r="P301" s="831"/>
      <c r="Q301" s="819"/>
      <c r="R301" s="832"/>
    </row>
    <row r="302" spans="1:18" ht="14.45" customHeight="1" x14ac:dyDescent="0.2">
      <c r="A302" s="813" t="s">
        <v>5265</v>
      </c>
      <c r="B302" s="814" t="s">
        <v>5266</v>
      </c>
      <c r="C302" s="814" t="s">
        <v>614</v>
      </c>
      <c r="D302" s="814" t="s">
        <v>4978</v>
      </c>
      <c r="E302" s="814" t="s">
        <v>4989</v>
      </c>
      <c r="F302" s="814" t="s">
        <v>4990</v>
      </c>
      <c r="G302" s="831"/>
      <c r="H302" s="831"/>
      <c r="I302" s="814"/>
      <c r="J302" s="814"/>
      <c r="K302" s="831"/>
      <c r="L302" s="831"/>
      <c r="M302" s="814"/>
      <c r="N302" s="814"/>
      <c r="O302" s="831">
        <v>2</v>
      </c>
      <c r="P302" s="831">
        <v>91.12</v>
      </c>
      <c r="Q302" s="819"/>
      <c r="R302" s="832">
        <v>45.56</v>
      </c>
    </row>
    <row r="303" spans="1:18" ht="14.45" customHeight="1" x14ac:dyDescent="0.2">
      <c r="A303" s="813" t="s">
        <v>5265</v>
      </c>
      <c r="B303" s="814" t="s">
        <v>5266</v>
      </c>
      <c r="C303" s="814" t="s">
        <v>614</v>
      </c>
      <c r="D303" s="814" t="s">
        <v>4978</v>
      </c>
      <c r="E303" s="814" t="s">
        <v>4991</v>
      </c>
      <c r="F303" s="814" t="s">
        <v>4992</v>
      </c>
      <c r="G303" s="831"/>
      <c r="H303" s="831"/>
      <c r="I303" s="814"/>
      <c r="J303" s="814"/>
      <c r="K303" s="831"/>
      <c r="L303" s="831"/>
      <c r="M303" s="814"/>
      <c r="N303" s="814"/>
      <c r="O303" s="831">
        <v>1</v>
      </c>
      <c r="P303" s="831">
        <v>282</v>
      </c>
      <c r="Q303" s="819"/>
      <c r="R303" s="832">
        <v>282</v>
      </c>
    </row>
    <row r="304" spans="1:18" ht="14.45" customHeight="1" x14ac:dyDescent="0.2">
      <c r="A304" s="813" t="s">
        <v>5265</v>
      </c>
      <c r="B304" s="814" t="s">
        <v>5266</v>
      </c>
      <c r="C304" s="814" t="s">
        <v>614</v>
      </c>
      <c r="D304" s="814" t="s">
        <v>4978</v>
      </c>
      <c r="E304" s="814" t="s">
        <v>5194</v>
      </c>
      <c r="F304" s="814" t="s">
        <v>5195</v>
      </c>
      <c r="G304" s="831">
        <v>45</v>
      </c>
      <c r="H304" s="831">
        <v>25695</v>
      </c>
      <c r="I304" s="814"/>
      <c r="J304" s="814">
        <v>571</v>
      </c>
      <c r="K304" s="831">
        <v>31</v>
      </c>
      <c r="L304" s="831">
        <v>17763</v>
      </c>
      <c r="M304" s="814"/>
      <c r="N304" s="814">
        <v>573</v>
      </c>
      <c r="O304" s="831">
        <v>21</v>
      </c>
      <c r="P304" s="831">
        <v>12306</v>
      </c>
      <c r="Q304" s="819"/>
      <c r="R304" s="832">
        <v>586</v>
      </c>
    </row>
    <row r="305" spans="1:18" ht="14.45" customHeight="1" x14ac:dyDescent="0.2">
      <c r="A305" s="813" t="s">
        <v>5265</v>
      </c>
      <c r="B305" s="814" t="s">
        <v>5266</v>
      </c>
      <c r="C305" s="814" t="s">
        <v>614</v>
      </c>
      <c r="D305" s="814" t="s">
        <v>4978</v>
      </c>
      <c r="E305" s="814" t="s">
        <v>5277</v>
      </c>
      <c r="F305" s="814" t="s">
        <v>5278</v>
      </c>
      <c r="G305" s="831">
        <v>2</v>
      </c>
      <c r="H305" s="831">
        <v>11206</v>
      </c>
      <c r="I305" s="814"/>
      <c r="J305" s="814">
        <v>5603</v>
      </c>
      <c r="K305" s="831">
        <v>2</v>
      </c>
      <c r="L305" s="831">
        <v>11214</v>
      </c>
      <c r="M305" s="814"/>
      <c r="N305" s="814">
        <v>5607</v>
      </c>
      <c r="O305" s="831"/>
      <c r="P305" s="831"/>
      <c r="Q305" s="819"/>
      <c r="R305" s="832"/>
    </row>
    <row r="306" spans="1:18" ht="14.45" customHeight="1" x14ac:dyDescent="0.2">
      <c r="A306" s="813" t="s">
        <v>5265</v>
      </c>
      <c r="B306" s="814" t="s">
        <v>5266</v>
      </c>
      <c r="C306" s="814" t="s">
        <v>614</v>
      </c>
      <c r="D306" s="814" t="s">
        <v>4978</v>
      </c>
      <c r="E306" s="814" t="s">
        <v>5228</v>
      </c>
      <c r="F306" s="814" t="s">
        <v>5229</v>
      </c>
      <c r="G306" s="831">
        <v>21</v>
      </c>
      <c r="H306" s="831">
        <v>10248</v>
      </c>
      <c r="I306" s="814"/>
      <c r="J306" s="814">
        <v>488</v>
      </c>
      <c r="K306" s="831">
        <v>14</v>
      </c>
      <c r="L306" s="831">
        <v>6860</v>
      </c>
      <c r="M306" s="814"/>
      <c r="N306" s="814">
        <v>490</v>
      </c>
      <c r="O306" s="831">
        <v>8</v>
      </c>
      <c r="P306" s="831">
        <v>4008</v>
      </c>
      <c r="Q306" s="819"/>
      <c r="R306" s="832">
        <v>501</v>
      </c>
    </row>
    <row r="307" spans="1:18" ht="14.45" customHeight="1" x14ac:dyDescent="0.2">
      <c r="A307" s="813" t="s">
        <v>5265</v>
      </c>
      <c r="B307" s="814" t="s">
        <v>5266</v>
      </c>
      <c r="C307" s="814" t="s">
        <v>614</v>
      </c>
      <c r="D307" s="814" t="s">
        <v>4978</v>
      </c>
      <c r="E307" s="814" t="s">
        <v>5279</v>
      </c>
      <c r="F307" s="814" t="s">
        <v>5280</v>
      </c>
      <c r="G307" s="831">
        <v>1</v>
      </c>
      <c r="H307" s="831">
        <v>375</v>
      </c>
      <c r="I307" s="814"/>
      <c r="J307" s="814">
        <v>375</v>
      </c>
      <c r="K307" s="831"/>
      <c r="L307" s="831"/>
      <c r="M307" s="814"/>
      <c r="N307" s="814"/>
      <c r="O307" s="831"/>
      <c r="P307" s="831"/>
      <c r="Q307" s="819"/>
      <c r="R307" s="832"/>
    </row>
    <row r="308" spans="1:18" ht="14.45" customHeight="1" thickBot="1" x14ac:dyDescent="0.25">
      <c r="A308" s="821" t="s">
        <v>5265</v>
      </c>
      <c r="B308" s="822" t="s">
        <v>5266</v>
      </c>
      <c r="C308" s="822" t="s">
        <v>614</v>
      </c>
      <c r="D308" s="822" t="s">
        <v>4978</v>
      </c>
      <c r="E308" s="822" t="s">
        <v>5281</v>
      </c>
      <c r="F308" s="822" t="s">
        <v>5282</v>
      </c>
      <c r="G308" s="833"/>
      <c r="H308" s="833"/>
      <c r="I308" s="822"/>
      <c r="J308" s="822"/>
      <c r="K308" s="833">
        <v>3</v>
      </c>
      <c r="L308" s="833">
        <v>1392</v>
      </c>
      <c r="M308" s="822"/>
      <c r="N308" s="822">
        <v>464</v>
      </c>
      <c r="O308" s="833"/>
      <c r="P308" s="833"/>
      <c r="Q308" s="827"/>
      <c r="R308" s="834"/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E4DE0059-78B7-46FB-BD25-72FB9802D7EF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1831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8" hidden="1" customWidth="1" outlineLevel="1"/>
    <col min="10" max="11" width="9.28515625" style="247" hidden="1" customWidth="1"/>
    <col min="12" max="13" width="11.140625" style="328" customWidth="1"/>
    <col min="14" max="15" width="9.28515625" style="247" hidden="1" customWidth="1"/>
    <col min="16" max="17" width="11.140625" style="328" customWidth="1"/>
    <col min="18" max="18" width="11.140625" style="331" customWidth="1"/>
    <col min="19" max="19" width="11.140625" style="328" customWidth="1"/>
    <col min="20" max="16384" width="8.85546875" style="247"/>
  </cols>
  <sheetData>
    <row r="1" spans="1:19" ht="18.600000000000001" customHeight="1" thickBot="1" x14ac:dyDescent="0.35">
      <c r="A1" s="516" t="s">
        <v>5284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4.45" customHeight="1" thickBot="1" x14ac:dyDescent="0.25">
      <c r="A2" s="370" t="s">
        <v>328</v>
      </c>
      <c r="B2" s="318"/>
      <c r="C2" s="318"/>
      <c r="D2" s="318"/>
      <c r="E2" s="220"/>
      <c r="F2" s="220"/>
      <c r="G2" s="220"/>
      <c r="H2" s="351"/>
      <c r="I2" s="351"/>
      <c r="J2" s="220"/>
      <c r="K2" s="220"/>
      <c r="L2" s="351"/>
      <c r="M2" s="351"/>
      <c r="N2" s="220"/>
      <c r="O2" s="220"/>
      <c r="P2" s="351"/>
      <c r="Q2" s="351"/>
      <c r="R2" s="348"/>
      <c r="S2" s="351"/>
    </row>
    <row r="3" spans="1:19" ht="14.45" customHeight="1" thickBot="1" x14ac:dyDescent="0.25">
      <c r="G3" s="112" t="s">
        <v>158</v>
      </c>
      <c r="H3" s="207">
        <f t="shared" ref="H3:Q3" si="0">SUBTOTAL(9,H6:H1048576)</f>
        <v>48816.599999999962</v>
      </c>
      <c r="I3" s="208">
        <f t="shared" si="0"/>
        <v>12816697.71000001</v>
      </c>
      <c r="J3" s="78"/>
      <c r="K3" s="78"/>
      <c r="L3" s="208">
        <f t="shared" si="0"/>
        <v>47330.929999999978</v>
      </c>
      <c r="M3" s="208">
        <f t="shared" si="0"/>
        <v>11407895.620000003</v>
      </c>
      <c r="N3" s="78"/>
      <c r="O3" s="78"/>
      <c r="P3" s="208">
        <f t="shared" si="0"/>
        <v>46671.779999999977</v>
      </c>
      <c r="Q3" s="208">
        <f t="shared" si="0"/>
        <v>12900407.790000008</v>
      </c>
      <c r="R3" s="79">
        <f>IF(M3=0,0,Q3/M3)</f>
        <v>1.1308315065035637</v>
      </c>
      <c r="S3" s="209">
        <f>IF(P3=0,0,Q3/P3)</f>
        <v>276.40702347328545</v>
      </c>
    </row>
    <row r="4" spans="1:19" ht="14.45" customHeight="1" x14ac:dyDescent="0.2">
      <c r="A4" s="634" t="s">
        <v>260</v>
      </c>
      <c r="B4" s="634" t="s">
        <v>118</v>
      </c>
      <c r="C4" s="642" t="s">
        <v>0</v>
      </c>
      <c r="D4" s="430" t="s">
        <v>166</v>
      </c>
      <c r="E4" s="636" t="s">
        <v>119</v>
      </c>
      <c r="F4" s="641" t="s">
        <v>89</v>
      </c>
      <c r="G4" s="637" t="s">
        <v>80</v>
      </c>
      <c r="H4" s="638">
        <v>2019</v>
      </c>
      <c r="I4" s="639"/>
      <c r="J4" s="206"/>
      <c r="K4" s="206"/>
      <c r="L4" s="638">
        <v>2020</v>
      </c>
      <c r="M4" s="639"/>
      <c r="N4" s="206"/>
      <c r="O4" s="206"/>
      <c r="P4" s="638">
        <v>2021</v>
      </c>
      <c r="Q4" s="639"/>
      <c r="R4" s="640" t="s">
        <v>2</v>
      </c>
      <c r="S4" s="635" t="s">
        <v>121</v>
      </c>
    </row>
    <row r="5" spans="1:19" ht="14.45" customHeight="1" thickBot="1" x14ac:dyDescent="0.25">
      <c r="A5" s="876"/>
      <c r="B5" s="876"/>
      <c r="C5" s="877"/>
      <c r="D5" s="886"/>
      <c r="E5" s="878"/>
      <c r="F5" s="879"/>
      <c r="G5" s="880"/>
      <c r="H5" s="881" t="s">
        <v>90</v>
      </c>
      <c r="I5" s="882" t="s">
        <v>14</v>
      </c>
      <c r="J5" s="883"/>
      <c r="K5" s="883"/>
      <c r="L5" s="881" t="s">
        <v>90</v>
      </c>
      <c r="M5" s="882" t="s">
        <v>14</v>
      </c>
      <c r="N5" s="883"/>
      <c r="O5" s="883"/>
      <c r="P5" s="881" t="s">
        <v>90</v>
      </c>
      <c r="Q5" s="882" t="s">
        <v>14</v>
      </c>
      <c r="R5" s="884"/>
      <c r="S5" s="885"/>
    </row>
    <row r="6" spans="1:19" ht="14.45" customHeight="1" x14ac:dyDescent="0.2">
      <c r="A6" s="806"/>
      <c r="B6" s="807" t="s">
        <v>4960</v>
      </c>
      <c r="C6" s="807" t="s">
        <v>617</v>
      </c>
      <c r="D6" s="807" t="s">
        <v>1757</v>
      </c>
      <c r="E6" s="807" t="s">
        <v>4961</v>
      </c>
      <c r="F6" s="807" t="s">
        <v>4962</v>
      </c>
      <c r="G6" s="807" t="s">
        <v>1735</v>
      </c>
      <c r="H6" s="225">
        <v>0.1</v>
      </c>
      <c r="I6" s="225">
        <v>163.95</v>
      </c>
      <c r="J6" s="807"/>
      <c r="K6" s="807">
        <v>1639.4999999999998</v>
      </c>
      <c r="L6" s="225"/>
      <c r="M6" s="225"/>
      <c r="N6" s="807"/>
      <c r="O6" s="807"/>
      <c r="P6" s="225"/>
      <c r="Q6" s="225"/>
      <c r="R6" s="812"/>
      <c r="S6" s="830"/>
    </row>
    <row r="7" spans="1:19" ht="14.45" customHeight="1" x14ac:dyDescent="0.2">
      <c r="A7" s="813"/>
      <c r="B7" s="814" t="s">
        <v>4960</v>
      </c>
      <c r="C7" s="814" t="s">
        <v>617</v>
      </c>
      <c r="D7" s="814" t="s">
        <v>1757</v>
      </c>
      <c r="E7" s="814" t="s">
        <v>4963</v>
      </c>
      <c r="F7" s="814" t="s">
        <v>4964</v>
      </c>
      <c r="G7" s="814" t="s">
        <v>4965</v>
      </c>
      <c r="H7" s="831">
        <v>2</v>
      </c>
      <c r="I7" s="831">
        <v>817.48</v>
      </c>
      <c r="J7" s="814"/>
      <c r="K7" s="814">
        <v>408.74</v>
      </c>
      <c r="L7" s="831">
        <v>1</v>
      </c>
      <c r="M7" s="831">
        <v>408.74</v>
      </c>
      <c r="N7" s="814"/>
      <c r="O7" s="814">
        <v>408.74</v>
      </c>
      <c r="P7" s="831"/>
      <c r="Q7" s="831"/>
      <c r="R7" s="819"/>
      <c r="S7" s="832"/>
    </row>
    <row r="8" spans="1:19" ht="14.45" customHeight="1" x14ac:dyDescent="0.2">
      <c r="A8" s="813"/>
      <c r="B8" s="814" t="s">
        <v>4960</v>
      </c>
      <c r="C8" s="814" t="s">
        <v>617</v>
      </c>
      <c r="D8" s="814" t="s">
        <v>1757</v>
      </c>
      <c r="E8" s="814" t="s">
        <v>4963</v>
      </c>
      <c r="F8" s="814" t="s">
        <v>4966</v>
      </c>
      <c r="G8" s="814" t="s">
        <v>4967</v>
      </c>
      <c r="H8" s="831">
        <v>1</v>
      </c>
      <c r="I8" s="831">
        <v>187.97</v>
      </c>
      <c r="J8" s="814"/>
      <c r="K8" s="814">
        <v>187.97</v>
      </c>
      <c r="L8" s="831"/>
      <c r="M8" s="831"/>
      <c r="N8" s="814"/>
      <c r="O8" s="814"/>
      <c r="P8" s="831"/>
      <c r="Q8" s="831"/>
      <c r="R8" s="819"/>
      <c r="S8" s="832"/>
    </row>
    <row r="9" spans="1:19" ht="14.45" customHeight="1" x14ac:dyDescent="0.2">
      <c r="A9" s="813"/>
      <c r="B9" s="814" t="s">
        <v>4960</v>
      </c>
      <c r="C9" s="814" t="s">
        <v>617</v>
      </c>
      <c r="D9" s="814" t="s">
        <v>1757</v>
      </c>
      <c r="E9" s="814" t="s">
        <v>4963</v>
      </c>
      <c r="F9" s="814" t="s">
        <v>4970</v>
      </c>
      <c r="G9" s="814" t="s">
        <v>4971</v>
      </c>
      <c r="H9" s="831">
        <v>1</v>
      </c>
      <c r="I9" s="831">
        <v>2170.0300000000002</v>
      </c>
      <c r="J9" s="814"/>
      <c r="K9" s="814">
        <v>2170.0300000000002</v>
      </c>
      <c r="L9" s="831"/>
      <c r="M9" s="831"/>
      <c r="N9" s="814"/>
      <c r="O9" s="814"/>
      <c r="P9" s="831"/>
      <c r="Q9" s="831"/>
      <c r="R9" s="819"/>
      <c r="S9" s="832"/>
    </row>
    <row r="10" spans="1:19" ht="14.45" customHeight="1" x14ac:dyDescent="0.2">
      <c r="A10" s="813"/>
      <c r="B10" s="814" t="s">
        <v>4960</v>
      </c>
      <c r="C10" s="814" t="s">
        <v>617</v>
      </c>
      <c r="D10" s="814" t="s">
        <v>1757</v>
      </c>
      <c r="E10" s="814" t="s">
        <v>4963</v>
      </c>
      <c r="F10" s="814" t="s">
        <v>4972</v>
      </c>
      <c r="G10" s="814" t="s">
        <v>4973</v>
      </c>
      <c r="H10" s="831">
        <v>1</v>
      </c>
      <c r="I10" s="831">
        <v>740</v>
      </c>
      <c r="J10" s="814"/>
      <c r="K10" s="814">
        <v>740</v>
      </c>
      <c r="L10" s="831"/>
      <c r="M10" s="831"/>
      <c r="N10" s="814"/>
      <c r="O10" s="814"/>
      <c r="P10" s="831"/>
      <c r="Q10" s="831"/>
      <c r="R10" s="819"/>
      <c r="S10" s="832"/>
    </row>
    <row r="11" spans="1:19" ht="14.45" customHeight="1" x14ac:dyDescent="0.2">
      <c r="A11" s="813"/>
      <c r="B11" s="814" t="s">
        <v>4960</v>
      </c>
      <c r="C11" s="814" t="s">
        <v>617</v>
      </c>
      <c r="D11" s="814" t="s">
        <v>1757</v>
      </c>
      <c r="E11" s="814" t="s">
        <v>4963</v>
      </c>
      <c r="F11" s="814" t="s">
        <v>4974</v>
      </c>
      <c r="G11" s="814" t="s">
        <v>4975</v>
      </c>
      <c r="H11" s="831">
        <v>2</v>
      </c>
      <c r="I11" s="831">
        <v>2800</v>
      </c>
      <c r="J11" s="814"/>
      <c r="K11" s="814">
        <v>1400</v>
      </c>
      <c r="L11" s="831">
        <v>1</v>
      </c>
      <c r="M11" s="831">
        <v>1040</v>
      </c>
      <c r="N11" s="814"/>
      <c r="O11" s="814">
        <v>1040</v>
      </c>
      <c r="P11" s="831"/>
      <c r="Q11" s="831"/>
      <c r="R11" s="819"/>
      <c r="S11" s="832"/>
    </row>
    <row r="12" spans="1:19" ht="14.45" customHeight="1" x14ac:dyDescent="0.2">
      <c r="A12" s="813"/>
      <c r="B12" s="814" t="s">
        <v>4960</v>
      </c>
      <c r="C12" s="814" t="s">
        <v>617</v>
      </c>
      <c r="D12" s="814" t="s">
        <v>1757</v>
      </c>
      <c r="E12" s="814" t="s">
        <v>4963</v>
      </c>
      <c r="F12" s="814" t="s">
        <v>4976</v>
      </c>
      <c r="G12" s="814" t="s">
        <v>4977</v>
      </c>
      <c r="H12" s="831">
        <v>4</v>
      </c>
      <c r="I12" s="831">
        <v>2568</v>
      </c>
      <c r="J12" s="814"/>
      <c r="K12" s="814">
        <v>642</v>
      </c>
      <c r="L12" s="831">
        <v>1</v>
      </c>
      <c r="M12" s="831">
        <v>641.29999999999995</v>
      </c>
      <c r="N12" s="814"/>
      <c r="O12" s="814">
        <v>641.29999999999995</v>
      </c>
      <c r="P12" s="831"/>
      <c r="Q12" s="831"/>
      <c r="R12" s="819"/>
      <c r="S12" s="832"/>
    </row>
    <row r="13" spans="1:19" ht="14.45" customHeight="1" x14ac:dyDescent="0.2">
      <c r="A13" s="813"/>
      <c r="B13" s="814" t="s">
        <v>4960</v>
      </c>
      <c r="C13" s="814" t="s">
        <v>617</v>
      </c>
      <c r="D13" s="814" t="s">
        <v>1757</v>
      </c>
      <c r="E13" s="814" t="s">
        <v>4978</v>
      </c>
      <c r="F13" s="814" t="s">
        <v>4979</v>
      </c>
      <c r="G13" s="814" t="s">
        <v>4980</v>
      </c>
      <c r="H13" s="831"/>
      <c r="I13" s="831"/>
      <c r="J13" s="814"/>
      <c r="K13" s="814"/>
      <c r="L13" s="831">
        <v>2</v>
      </c>
      <c r="M13" s="831">
        <v>510</v>
      </c>
      <c r="N13" s="814"/>
      <c r="O13" s="814">
        <v>255</v>
      </c>
      <c r="P13" s="831">
        <v>1</v>
      </c>
      <c r="Q13" s="831">
        <v>275</v>
      </c>
      <c r="R13" s="819"/>
      <c r="S13" s="832">
        <v>275</v>
      </c>
    </row>
    <row r="14" spans="1:19" ht="14.45" customHeight="1" x14ac:dyDescent="0.2">
      <c r="A14" s="813"/>
      <c r="B14" s="814" t="s">
        <v>4960</v>
      </c>
      <c r="C14" s="814" t="s">
        <v>617</v>
      </c>
      <c r="D14" s="814" t="s">
        <v>1757</v>
      </c>
      <c r="E14" s="814" t="s">
        <v>4978</v>
      </c>
      <c r="F14" s="814" t="s">
        <v>4989</v>
      </c>
      <c r="G14" s="814" t="s">
        <v>4990</v>
      </c>
      <c r="H14" s="831"/>
      <c r="I14" s="831"/>
      <c r="J14" s="814"/>
      <c r="K14" s="814"/>
      <c r="L14" s="831"/>
      <c r="M14" s="831"/>
      <c r="N14" s="814"/>
      <c r="O14" s="814"/>
      <c r="P14" s="831">
        <v>1</v>
      </c>
      <c r="Q14" s="831">
        <v>45.56</v>
      </c>
      <c r="R14" s="819"/>
      <c r="S14" s="832">
        <v>45.56</v>
      </c>
    </row>
    <row r="15" spans="1:19" ht="14.45" customHeight="1" x14ac:dyDescent="0.2">
      <c r="A15" s="813"/>
      <c r="B15" s="814" t="s">
        <v>4960</v>
      </c>
      <c r="C15" s="814" t="s">
        <v>617</v>
      </c>
      <c r="D15" s="814" t="s">
        <v>1757</v>
      </c>
      <c r="E15" s="814" t="s">
        <v>4978</v>
      </c>
      <c r="F15" s="814" t="s">
        <v>4997</v>
      </c>
      <c r="G15" s="814" t="s">
        <v>4998</v>
      </c>
      <c r="H15" s="831">
        <v>3</v>
      </c>
      <c r="I15" s="831">
        <v>1785</v>
      </c>
      <c r="J15" s="814"/>
      <c r="K15" s="814">
        <v>595</v>
      </c>
      <c r="L15" s="831">
        <v>2</v>
      </c>
      <c r="M15" s="831">
        <v>1196</v>
      </c>
      <c r="N15" s="814"/>
      <c r="O15" s="814">
        <v>598</v>
      </c>
      <c r="P15" s="831">
        <v>2</v>
      </c>
      <c r="Q15" s="831">
        <v>1220</v>
      </c>
      <c r="R15" s="819"/>
      <c r="S15" s="832">
        <v>610</v>
      </c>
    </row>
    <row r="16" spans="1:19" ht="14.45" customHeight="1" x14ac:dyDescent="0.2">
      <c r="A16" s="813"/>
      <c r="B16" s="814" t="s">
        <v>4960</v>
      </c>
      <c r="C16" s="814" t="s">
        <v>617</v>
      </c>
      <c r="D16" s="814" t="s">
        <v>1757</v>
      </c>
      <c r="E16" s="814" t="s">
        <v>4978</v>
      </c>
      <c r="F16" s="814" t="s">
        <v>4999</v>
      </c>
      <c r="G16" s="814" t="s">
        <v>5000</v>
      </c>
      <c r="H16" s="831">
        <v>4</v>
      </c>
      <c r="I16" s="831">
        <v>3080</v>
      </c>
      <c r="J16" s="814"/>
      <c r="K16" s="814">
        <v>770</v>
      </c>
      <c r="L16" s="831">
        <v>1</v>
      </c>
      <c r="M16" s="831">
        <v>771</v>
      </c>
      <c r="N16" s="814"/>
      <c r="O16" s="814">
        <v>771</v>
      </c>
      <c r="P16" s="831"/>
      <c r="Q16" s="831"/>
      <c r="R16" s="819"/>
      <c r="S16" s="832"/>
    </row>
    <row r="17" spans="1:19" ht="14.45" customHeight="1" x14ac:dyDescent="0.2">
      <c r="A17" s="813"/>
      <c r="B17" s="814" t="s">
        <v>4960</v>
      </c>
      <c r="C17" s="814" t="s">
        <v>617</v>
      </c>
      <c r="D17" s="814" t="s">
        <v>1757</v>
      </c>
      <c r="E17" s="814" t="s">
        <v>4978</v>
      </c>
      <c r="F17" s="814" t="s">
        <v>5005</v>
      </c>
      <c r="G17" s="814" t="s">
        <v>5006</v>
      </c>
      <c r="H17" s="831"/>
      <c r="I17" s="831"/>
      <c r="J17" s="814"/>
      <c r="K17" s="814"/>
      <c r="L17" s="831">
        <v>5</v>
      </c>
      <c r="M17" s="831">
        <v>6745</v>
      </c>
      <c r="N17" s="814"/>
      <c r="O17" s="814">
        <v>1349</v>
      </c>
      <c r="P17" s="831">
        <v>7</v>
      </c>
      <c r="Q17" s="831">
        <v>9667</v>
      </c>
      <c r="R17" s="819"/>
      <c r="S17" s="832">
        <v>1381</v>
      </c>
    </row>
    <row r="18" spans="1:19" ht="14.45" customHeight="1" x14ac:dyDescent="0.2">
      <c r="A18" s="813"/>
      <c r="B18" s="814" t="s">
        <v>4960</v>
      </c>
      <c r="C18" s="814" t="s">
        <v>617</v>
      </c>
      <c r="D18" s="814" t="s">
        <v>1757</v>
      </c>
      <c r="E18" s="814" t="s">
        <v>4978</v>
      </c>
      <c r="F18" s="814" t="s">
        <v>5007</v>
      </c>
      <c r="G18" s="814" t="s">
        <v>5008</v>
      </c>
      <c r="H18" s="831">
        <v>1</v>
      </c>
      <c r="I18" s="831">
        <v>364</v>
      </c>
      <c r="J18" s="814"/>
      <c r="K18" s="814">
        <v>364</v>
      </c>
      <c r="L18" s="831">
        <v>2</v>
      </c>
      <c r="M18" s="831">
        <v>730</v>
      </c>
      <c r="N18" s="814"/>
      <c r="O18" s="814">
        <v>365</v>
      </c>
      <c r="P18" s="831">
        <v>1</v>
      </c>
      <c r="Q18" s="831">
        <v>371</v>
      </c>
      <c r="R18" s="819"/>
      <c r="S18" s="832">
        <v>371</v>
      </c>
    </row>
    <row r="19" spans="1:19" ht="14.45" customHeight="1" x14ac:dyDescent="0.2">
      <c r="A19" s="813"/>
      <c r="B19" s="814" t="s">
        <v>4960</v>
      </c>
      <c r="C19" s="814" t="s">
        <v>617</v>
      </c>
      <c r="D19" s="814" t="s">
        <v>1757</v>
      </c>
      <c r="E19" s="814" t="s">
        <v>4978</v>
      </c>
      <c r="F19" s="814" t="s">
        <v>5009</v>
      </c>
      <c r="G19" s="814" t="s">
        <v>5010</v>
      </c>
      <c r="H19" s="831">
        <v>1</v>
      </c>
      <c r="I19" s="831">
        <v>797</v>
      </c>
      <c r="J19" s="814"/>
      <c r="K19" s="814">
        <v>797</v>
      </c>
      <c r="L19" s="831"/>
      <c r="M19" s="831"/>
      <c r="N19" s="814"/>
      <c r="O19" s="814"/>
      <c r="P19" s="831"/>
      <c r="Q19" s="831"/>
      <c r="R19" s="819"/>
      <c r="S19" s="832"/>
    </row>
    <row r="20" spans="1:19" ht="14.45" customHeight="1" x14ac:dyDescent="0.2">
      <c r="A20" s="813"/>
      <c r="B20" s="814" t="s">
        <v>4960</v>
      </c>
      <c r="C20" s="814" t="s">
        <v>617</v>
      </c>
      <c r="D20" s="814" t="s">
        <v>1770</v>
      </c>
      <c r="E20" s="814" t="s">
        <v>4978</v>
      </c>
      <c r="F20" s="814" t="s">
        <v>4979</v>
      </c>
      <c r="G20" s="814" t="s">
        <v>4980</v>
      </c>
      <c r="H20" s="831">
        <v>58</v>
      </c>
      <c r="I20" s="831">
        <v>14732</v>
      </c>
      <c r="J20" s="814"/>
      <c r="K20" s="814">
        <v>254</v>
      </c>
      <c r="L20" s="831"/>
      <c r="M20" s="831"/>
      <c r="N20" s="814"/>
      <c r="O20" s="814"/>
      <c r="P20" s="831"/>
      <c r="Q20" s="831"/>
      <c r="R20" s="819"/>
      <c r="S20" s="832"/>
    </row>
    <row r="21" spans="1:19" ht="14.45" customHeight="1" x14ac:dyDescent="0.2">
      <c r="A21" s="813"/>
      <c r="B21" s="814" t="s">
        <v>4960</v>
      </c>
      <c r="C21" s="814" t="s">
        <v>617</v>
      </c>
      <c r="D21" s="814" t="s">
        <v>1770</v>
      </c>
      <c r="E21" s="814" t="s">
        <v>4978</v>
      </c>
      <c r="F21" s="814" t="s">
        <v>4981</v>
      </c>
      <c r="G21" s="814" t="s">
        <v>4982</v>
      </c>
      <c r="H21" s="831">
        <v>1</v>
      </c>
      <c r="I21" s="831">
        <v>200</v>
      </c>
      <c r="J21" s="814"/>
      <c r="K21" s="814">
        <v>200</v>
      </c>
      <c r="L21" s="831"/>
      <c r="M21" s="831"/>
      <c r="N21" s="814"/>
      <c r="O21" s="814"/>
      <c r="P21" s="831"/>
      <c r="Q21" s="831"/>
      <c r="R21" s="819"/>
      <c r="S21" s="832"/>
    </row>
    <row r="22" spans="1:19" ht="14.45" customHeight="1" x14ac:dyDescent="0.2">
      <c r="A22" s="813"/>
      <c r="B22" s="814" t="s">
        <v>4960</v>
      </c>
      <c r="C22" s="814" t="s">
        <v>617</v>
      </c>
      <c r="D22" s="814" t="s">
        <v>1770</v>
      </c>
      <c r="E22" s="814" t="s">
        <v>4978</v>
      </c>
      <c r="F22" s="814" t="s">
        <v>4989</v>
      </c>
      <c r="G22" s="814" t="s">
        <v>4990</v>
      </c>
      <c r="H22" s="831">
        <v>5</v>
      </c>
      <c r="I22" s="831">
        <v>166.66000000000003</v>
      </c>
      <c r="J22" s="814"/>
      <c r="K22" s="814">
        <v>33.332000000000008</v>
      </c>
      <c r="L22" s="831"/>
      <c r="M22" s="831"/>
      <c r="N22" s="814"/>
      <c r="O22" s="814"/>
      <c r="P22" s="831"/>
      <c r="Q22" s="831"/>
      <c r="R22" s="819"/>
      <c r="S22" s="832"/>
    </row>
    <row r="23" spans="1:19" ht="14.45" customHeight="1" x14ac:dyDescent="0.2">
      <c r="A23" s="813"/>
      <c r="B23" s="814" t="s">
        <v>4960</v>
      </c>
      <c r="C23" s="814" t="s">
        <v>617</v>
      </c>
      <c r="D23" s="814" t="s">
        <v>1770</v>
      </c>
      <c r="E23" s="814" t="s">
        <v>4978</v>
      </c>
      <c r="F23" s="814" t="s">
        <v>4997</v>
      </c>
      <c r="G23" s="814" t="s">
        <v>4998</v>
      </c>
      <c r="H23" s="831">
        <v>19</v>
      </c>
      <c r="I23" s="831">
        <v>11305</v>
      </c>
      <c r="J23" s="814"/>
      <c r="K23" s="814">
        <v>595</v>
      </c>
      <c r="L23" s="831"/>
      <c r="M23" s="831"/>
      <c r="N23" s="814"/>
      <c r="O23" s="814"/>
      <c r="P23" s="831"/>
      <c r="Q23" s="831"/>
      <c r="R23" s="819"/>
      <c r="S23" s="832"/>
    </row>
    <row r="24" spans="1:19" ht="14.45" customHeight="1" x14ac:dyDescent="0.2">
      <c r="A24" s="813"/>
      <c r="B24" s="814" t="s">
        <v>4960</v>
      </c>
      <c r="C24" s="814" t="s">
        <v>617</v>
      </c>
      <c r="D24" s="814" t="s">
        <v>1770</v>
      </c>
      <c r="E24" s="814" t="s">
        <v>4978</v>
      </c>
      <c r="F24" s="814" t="s">
        <v>5005</v>
      </c>
      <c r="G24" s="814" t="s">
        <v>5006</v>
      </c>
      <c r="H24" s="831">
        <v>38</v>
      </c>
      <c r="I24" s="831">
        <v>51072</v>
      </c>
      <c r="J24" s="814"/>
      <c r="K24" s="814">
        <v>1344</v>
      </c>
      <c r="L24" s="831"/>
      <c r="M24" s="831"/>
      <c r="N24" s="814"/>
      <c r="O24" s="814"/>
      <c r="P24" s="831"/>
      <c r="Q24" s="831"/>
      <c r="R24" s="819"/>
      <c r="S24" s="832"/>
    </row>
    <row r="25" spans="1:19" ht="14.45" customHeight="1" x14ac:dyDescent="0.2">
      <c r="A25" s="813"/>
      <c r="B25" s="814" t="s">
        <v>4960</v>
      </c>
      <c r="C25" s="814" t="s">
        <v>617</v>
      </c>
      <c r="D25" s="814" t="s">
        <v>1770</v>
      </c>
      <c r="E25" s="814" t="s">
        <v>4978</v>
      </c>
      <c r="F25" s="814" t="s">
        <v>5007</v>
      </c>
      <c r="G25" s="814" t="s">
        <v>5008</v>
      </c>
      <c r="H25" s="831">
        <v>4</v>
      </c>
      <c r="I25" s="831">
        <v>1456</v>
      </c>
      <c r="J25" s="814"/>
      <c r="K25" s="814">
        <v>364</v>
      </c>
      <c r="L25" s="831"/>
      <c r="M25" s="831"/>
      <c r="N25" s="814"/>
      <c r="O25" s="814"/>
      <c r="P25" s="831"/>
      <c r="Q25" s="831"/>
      <c r="R25" s="819"/>
      <c r="S25" s="832"/>
    </row>
    <row r="26" spans="1:19" ht="14.45" customHeight="1" x14ac:dyDescent="0.2">
      <c r="A26" s="813"/>
      <c r="B26" s="814" t="s">
        <v>4960</v>
      </c>
      <c r="C26" s="814" t="s">
        <v>617</v>
      </c>
      <c r="D26" s="814" t="s">
        <v>1762</v>
      </c>
      <c r="E26" s="814" t="s">
        <v>4961</v>
      </c>
      <c r="F26" s="814" t="s">
        <v>4962</v>
      </c>
      <c r="G26" s="814" t="s">
        <v>1735</v>
      </c>
      <c r="H26" s="831">
        <v>0.30000000000000004</v>
      </c>
      <c r="I26" s="831">
        <v>491.84999999999997</v>
      </c>
      <c r="J26" s="814"/>
      <c r="K26" s="814">
        <v>1639.4999999999995</v>
      </c>
      <c r="L26" s="831">
        <v>0.5</v>
      </c>
      <c r="M26" s="831">
        <v>819.75</v>
      </c>
      <c r="N26" s="814"/>
      <c r="O26" s="814">
        <v>1639.5</v>
      </c>
      <c r="P26" s="831"/>
      <c r="Q26" s="831"/>
      <c r="R26" s="819"/>
      <c r="S26" s="832"/>
    </row>
    <row r="27" spans="1:19" ht="14.45" customHeight="1" x14ac:dyDescent="0.2">
      <c r="A27" s="813"/>
      <c r="B27" s="814" t="s">
        <v>4960</v>
      </c>
      <c r="C27" s="814" t="s">
        <v>617</v>
      </c>
      <c r="D27" s="814" t="s">
        <v>1762</v>
      </c>
      <c r="E27" s="814" t="s">
        <v>4963</v>
      </c>
      <c r="F27" s="814" t="s">
        <v>4964</v>
      </c>
      <c r="G27" s="814" t="s">
        <v>4965</v>
      </c>
      <c r="H27" s="831">
        <v>2</v>
      </c>
      <c r="I27" s="831">
        <v>817.48</v>
      </c>
      <c r="J27" s="814"/>
      <c r="K27" s="814">
        <v>408.74</v>
      </c>
      <c r="L27" s="831">
        <v>4</v>
      </c>
      <c r="M27" s="831">
        <v>1634.96</v>
      </c>
      <c r="N27" s="814"/>
      <c r="O27" s="814">
        <v>408.74</v>
      </c>
      <c r="P27" s="831"/>
      <c r="Q27" s="831"/>
      <c r="R27" s="819"/>
      <c r="S27" s="832"/>
    </row>
    <row r="28" spans="1:19" ht="14.45" customHeight="1" x14ac:dyDescent="0.2">
      <c r="A28" s="813"/>
      <c r="B28" s="814" t="s">
        <v>4960</v>
      </c>
      <c r="C28" s="814" t="s">
        <v>617</v>
      </c>
      <c r="D28" s="814" t="s">
        <v>1762</v>
      </c>
      <c r="E28" s="814" t="s">
        <v>4963</v>
      </c>
      <c r="F28" s="814" t="s">
        <v>4966</v>
      </c>
      <c r="G28" s="814" t="s">
        <v>4967</v>
      </c>
      <c r="H28" s="831"/>
      <c r="I28" s="831"/>
      <c r="J28" s="814"/>
      <c r="K28" s="814"/>
      <c r="L28" s="831">
        <v>1</v>
      </c>
      <c r="M28" s="831">
        <v>153.19999999999999</v>
      </c>
      <c r="N28" s="814"/>
      <c r="O28" s="814">
        <v>153.19999999999999</v>
      </c>
      <c r="P28" s="831"/>
      <c r="Q28" s="831"/>
      <c r="R28" s="819"/>
      <c r="S28" s="832"/>
    </row>
    <row r="29" spans="1:19" ht="14.45" customHeight="1" x14ac:dyDescent="0.2">
      <c r="A29" s="813"/>
      <c r="B29" s="814" t="s">
        <v>4960</v>
      </c>
      <c r="C29" s="814" t="s">
        <v>617</v>
      </c>
      <c r="D29" s="814" t="s">
        <v>1762</v>
      </c>
      <c r="E29" s="814" t="s">
        <v>4963</v>
      </c>
      <c r="F29" s="814" t="s">
        <v>4968</v>
      </c>
      <c r="G29" s="814" t="s">
        <v>4969</v>
      </c>
      <c r="H29" s="831">
        <v>1</v>
      </c>
      <c r="I29" s="831">
        <v>1098.25</v>
      </c>
      <c r="J29" s="814"/>
      <c r="K29" s="814">
        <v>1098.25</v>
      </c>
      <c r="L29" s="831"/>
      <c r="M29" s="831"/>
      <c r="N29" s="814"/>
      <c r="O29" s="814"/>
      <c r="P29" s="831"/>
      <c r="Q29" s="831"/>
      <c r="R29" s="819"/>
      <c r="S29" s="832"/>
    </row>
    <row r="30" spans="1:19" ht="14.45" customHeight="1" x14ac:dyDescent="0.2">
      <c r="A30" s="813"/>
      <c r="B30" s="814" t="s">
        <v>4960</v>
      </c>
      <c r="C30" s="814" t="s">
        <v>617</v>
      </c>
      <c r="D30" s="814" t="s">
        <v>1762</v>
      </c>
      <c r="E30" s="814" t="s">
        <v>4963</v>
      </c>
      <c r="F30" s="814" t="s">
        <v>4970</v>
      </c>
      <c r="G30" s="814" t="s">
        <v>4971</v>
      </c>
      <c r="H30" s="831"/>
      <c r="I30" s="831"/>
      <c r="J30" s="814"/>
      <c r="K30" s="814"/>
      <c r="L30" s="831">
        <v>2</v>
      </c>
      <c r="M30" s="831">
        <v>4340.0600000000004</v>
      </c>
      <c r="N30" s="814"/>
      <c r="O30" s="814">
        <v>2170.0300000000002</v>
      </c>
      <c r="P30" s="831"/>
      <c r="Q30" s="831"/>
      <c r="R30" s="819"/>
      <c r="S30" s="832"/>
    </row>
    <row r="31" spans="1:19" ht="14.45" customHeight="1" x14ac:dyDescent="0.2">
      <c r="A31" s="813"/>
      <c r="B31" s="814" t="s">
        <v>4960</v>
      </c>
      <c r="C31" s="814" t="s">
        <v>617</v>
      </c>
      <c r="D31" s="814" t="s">
        <v>1762</v>
      </c>
      <c r="E31" s="814" t="s">
        <v>4963</v>
      </c>
      <c r="F31" s="814" t="s">
        <v>4974</v>
      </c>
      <c r="G31" s="814" t="s">
        <v>4975</v>
      </c>
      <c r="H31" s="831">
        <v>1</v>
      </c>
      <c r="I31" s="831">
        <v>1040</v>
      </c>
      <c r="J31" s="814"/>
      <c r="K31" s="814">
        <v>1040</v>
      </c>
      <c r="L31" s="831">
        <v>3</v>
      </c>
      <c r="M31" s="831">
        <v>3120</v>
      </c>
      <c r="N31" s="814"/>
      <c r="O31" s="814">
        <v>1040</v>
      </c>
      <c r="P31" s="831"/>
      <c r="Q31" s="831"/>
      <c r="R31" s="819"/>
      <c r="S31" s="832"/>
    </row>
    <row r="32" spans="1:19" ht="14.45" customHeight="1" x14ac:dyDescent="0.2">
      <c r="A32" s="813"/>
      <c r="B32" s="814" t="s">
        <v>4960</v>
      </c>
      <c r="C32" s="814" t="s">
        <v>617</v>
      </c>
      <c r="D32" s="814" t="s">
        <v>1762</v>
      </c>
      <c r="E32" s="814" t="s">
        <v>4963</v>
      </c>
      <c r="F32" s="814" t="s">
        <v>4976</v>
      </c>
      <c r="G32" s="814" t="s">
        <v>4977</v>
      </c>
      <c r="H32" s="831">
        <v>2</v>
      </c>
      <c r="I32" s="831">
        <v>1282.5999999999999</v>
      </c>
      <c r="J32" s="814"/>
      <c r="K32" s="814">
        <v>641.29999999999995</v>
      </c>
      <c r="L32" s="831">
        <v>5</v>
      </c>
      <c r="M32" s="831">
        <v>3206.5</v>
      </c>
      <c r="N32" s="814"/>
      <c r="O32" s="814">
        <v>641.29999999999995</v>
      </c>
      <c r="P32" s="831"/>
      <c r="Q32" s="831"/>
      <c r="R32" s="819"/>
      <c r="S32" s="832"/>
    </row>
    <row r="33" spans="1:19" ht="14.45" customHeight="1" x14ac:dyDescent="0.2">
      <c r="A33" s="813"/>
      <c r="B33" s="814" t="s">
        <v>4960</v>
      </c>
      <c r="C33" s="814" t="s">
        <v>617</v>
      </c>
      <c r="D33" s="814" t="s">
        <v>1762</v>
      </c>
      <c r="E33" s="814" t="s">
        <v>4978</v>
      </c>
      <c r="F33" s="814" t="s">
        <v>4983</v>
      </c>
      <c r="G33" s="814" t="s">
        <v>4984</v>
      </c>
      <c r="H33" s="831"/>
      <c r="I33" s="831"/>
      <c r="J33" s="814"/>
      <c r="K33" s="814"/>
      <c r="L33" s="831">
        <v>1</v>
      </c>
      <c r="M33" s="831">
        <v>336</v>
      </c>
      <c r="N33" s="814"/>
      <c r="O33" s="814">
        <v>336</v>
      </c>
      <c r="P33" s="831"/>
      <c r="Q33" s="831"/>
      <c r="R33" s="819"/>
      <c r="S33" s="832"/>
    </row>
    <row r="34" spans="1:19" ht="14.45" customHeight="1" x14ac:dyDescent="0.2">
      <c r="A34" s="813"/>
      <c r="B34" s="814" t="s">
        <v>4960</v>
      </c>
      <c r="C34" s="814" t="s">
        <v>617</v>
      </c>
      <c r="D34" s="814" t="s">
        <v>1762</v>
      </c>
      <c r="E34" s="814" t="s">
        <v>4978</v>
      </c>
      <c r="F34" s="814" t="s">
        <v>4985</v>
      </c>
      <c r="G34" s="814" t="s">
        <v>4986</v>
      </c>
      <c r="H34" s="831"/>
      <c r="I34" s="831"/>
      <c r="J34" s="814"/>
      <c r="K34" s="814"/>
      <c r="L34" s="831">
        <v>1</v>
      </c>
      <c r="M34" s="831">
        <v>360</v>
      </c>
      <c r="N34" s="814"/>
      <c r="O34" s="814">
        <v>360</v>
      </c>
      <c r="P34" s="831"/>
      <c r="Q34" s="831"/>
      <c r="R34" s="819"/>
      <c r="S34" s="832"/>
    </row>
    <row r="35" spans="1:19" ht="14.45" customHeight="1" x14ac:dyDescent="0.2">
      <c r="A35" s="813"/>
      <c r="B35" s="814" t="s">
        <v>4960</v>
      </c>
      <c r="C35" s="814" t="s">
        <v>617</v>
      </c>
      <c r="D35" s="814" t="s">
        <v>1762</v>
      </c>
      <c r="E35" s="814" t="s">
        <v>4978</v>
      </c>
      <c r="F35" s="814" t="s">
        <v>4987</v>
      </c>
      <c r="G35" s="814" t="s">
        <v>4988</v>
      </c>
      <c r="H35" s="831">
        <v>1</v>
      </c>
      <c r="I35" s="831">
        <v>715</v>
      </c>
      <c r="J35" s="814"/>
      <c r="K35" s="814">
        <v>715</v>
      </c>
      <c r="L35" s="831">
        <v>2</v>
      </c>
      <c r="M35" s="831">
        <v>1440</v>
      </c>
      <c r="N35" s="814"/>
      <c r="O35" s="814">
        <v>720</v>
      </c>
      <c r="P35" s="831"/>
      <c r="Q35" s="831"/>
      <c r="R35" s="819"/>
      <c r="S35" s="832"/>
    </row>
    <row r="36" spans="1:19" ht="14.45" customHeight="1" x14ac:dyDescent="0.2">
      <c r="A36" s="813"/>
      <c r="B36" s="814" t="s">
        <v>4960</v>
      </c>
      <c r="C36" s="814" t="s">
        <v>617</v>
      </c>
      <c r="D36" s="814" t="s">
        <v>1762</v>
      </c>
      <c r="E36" s="814" t="s">
        <v>4978</v>
      </c>
      <c r="F36" s="814" t="s">
        <v>4991</v>
      </c>
      <c r="G36" s="814" t="s">
        <v>4992</v>
      </c>
      <c r="H36" s="831"/>
      <c r="I36" s="831"/>
      <c r="J36" s="814"/>
      <c r="K36" s="814"/>
      <c r="L36" s="831">
        <v>1</v>
      </c>
      <c r="M36" s="831">
        <v>266</v>
      </c>
      <c r="N36" s="814"/>
      <c r="O36" s="814">
        <v>266</v>
      </c>
      <c r="P36" s="831"/>
      <c r="Q36" s="831"/>
      <c r="R36" s="819"/>
      <c r="S36" s="832"/>
    </row>
    <row r="37" spans="1:19" ht="14.45" customHeight="1" x14ac:dyDescent="0.2">
      <c r="A37" s="813"/>
      <c r="B37" s="814" t="s">
        <v>4960</v>
      </c>
      <c r="C37" s="814" t="s">
        <v>617</v>
      </c>
      <c r="D37" s="814" t="s">
        <v>1762</v>
      </c>
      <c r="E37" s="814" t="s">
        <v>4978</v>
      </c>
      <c r="F37" s="814" t="s">
        <v>4993</v>
      </c>
      <c r="G37" s="814" t="s">
        <v>4994</v>
      </c>
      <c r="H37" s="831">
        <v>1</v>
      </c>
      <c r="I37" s="831">
        <v>87</v>
      </c>
      <c r="J37" s="814"/>
      <c r="K37" s="814">
        <v>87</v>
      </c>
      <c r="L37" s="831">
        <v>1</v>
      </c>
      <c r="M37" s="831">
        <v>88</v>
      </c>
      <c r="N37" s="814"/>
      <c r="O37" s="814">
        <v>88</v>
      </c>
      <c r="P37" s="831"/>
      <c r="Q37" s="831"/>
      <c r="R37" s="819"/>
      <c r="S37" s="832"/>
    </row>
    <row r="38" spans="1:19" ht="14.45" customHeight="1" x14ac:dyDescent="0.2">
      <c r="A38" s="813"/>
      <c r="B38" s="814" t="s">
        <v>4960</v>
      </c>
      <c r="C38" s="814" t="s">
        <v>617</v>
      </c>
      <c r="D38" s="814" t="s">
        <v>1762</v>
      </c>
      <c r="E38" s="814" t="s">
        <v>4978</v>
      </c>
      <c r="F38" s="814" t="s">
        <v>4995</v>
      </c>
      <c r="G38" s="814" t="s">
        <v>4996</v>
      </c>
      <c r="H38" s="831"/>
      <c r="I38" s="831"/>
      <c r="J38" s="814"/>
      <c r="K38" s="814"/>
      <c r="L38" s="831">
        <v>3</v>
      </c>
      <c r="M38" s="831">
        <v>2616</v>
      </c>
      <c r="N38" s="814"/>
      <c r="O38" s="814">
        <v>872</v>
      </c>
      <c r="P38" s="831"/>
      <c r="Q38" s="831"/>
      <c r="R38" s="819"/>
      <c r="S38" s="832"/>
    </row>
    <row r="39" spans="1:19" ht="14.45" customHeight="1" x14ac:dyDescent="0.2">
      <c r="A39" s="813"/>
      <c r="B39" s="814" t="s">
        <v>4960</v>
      </c>
      <c r="C39" s="814" t="s">
        <v>617</v>
      </c>
      <c r="D39" s="814" t="s">
        <v>1762</v>
      </c>
      <c r="E39" s="814" t="s">
        <v>4978</v>
      </c>
      <c r="F39" s="814" t="s">
        <v>4997</v>
      </c>
      <c r="G39" s="814" t="s">
        <v>4998</v>
      </c>
      <c r="H39" s="831">
        <v>2</v>
      </c>
      <c r="I39" s="831">
        <v>1190</v>
      </c>
      <c r="J39" s="814"/>
      <c r="K39" s="814">
        <v>595</v>
      </c>
      <c r="L39" s="831">
        <v>21</v>
      </c>
      <c r="M39" s="831">
        <v>12558</v>
      </c>
      <c r="N39" s="814"/>
      <c r="O39" s="814">
        <v>598</v>
      </c>
      <c r="P39" s="831"/>
      <c r="Q39" s="831"/>
      <c r="R39" s="819"/>
      <c r="S39" s="832"/>
    </row>
    <row r="40" spans="1:19" ht="14.45" customHeight="1" x14ac:dyDescent="0.2">
      <c r="A40" s="813"/>
      <c r="B40" s="814" t="s">
        <v>4960</v>
      </c>
      <c r="C40" s="814" t="s">
        <v>617</v>
      </c>
      <c r="D40" s="814" t="s">
        <v>1762</v>
      </c>
      <c r="E40" s="814" t="s">
        <v>4978</v>
      </c>
      <c r="F40" s="814" t="s">
        <v>4999</v>
      </c>
      <c r="G40" s="814" t="s">
        <v>5000</v>
      </c>
      <c r="H40" s="831">
        <v>2</v>
      </c>
      <c r="I40" s="831">
        <v>1540</v>
      </c>
      <c r="J40" s="814"/>
      <c r="K40" s="814">
        <v>770</v>
      </c>
      <c r="L40" s="831">
        <v>5</v>
      </c>
      <c r="M40" s="831">
        <v>3855</v>
      </c>
      <c r="N40" s="814"/>
      <c r="O40" s="814">
        <v>771</v>
      </c>
      <c r="P40" s="831"/>
      <c r="Q40" s="831"/>
      <c r="R40" s="819"/>
      <c r="S40" s="832"/>
    </row>
    <row r="41" spans="1:19" ht="14.45" customHeight="1" x14ac:dyDescent="0.2">
      <c r="A41" s="813"/>
      <c r="B41" s="814" t="s">
        <v>4960</v>
      </c>
      <c r="C41" s="814" t="s">
        <v>617</v>
      </c>
      <c r="D41" s="814" t="s">
        <v>1762</v>
      </c>
      <c r="E41" s="814" t="s">
        <v>4978</v>
      </c>
      <c r="F41" s="814" t="s">
        <v>5001</v>
      </c>
      <c r="G41" s="814" t="s">
        <v>5002</v>
      </c>
      <c r="H41" s="831"/>
      <c r="I41" s="831"/>
      <c r="J41" s="814"/>
      <c r="K41" s="814"/>
      <c r="L41" s="831">
        <v>2</v>
      </c>
      <c r="M41" s="831">
        <v>326</v>
      </c>
      <c r="N41" s="814"/>
      <c r="O41" s="814">
        <v>163</v>
      </c>
      <c r="P41" s="831"/>
      <c r="Q41" s="831"/>
      <c r="R41" s="819"/>
      <c r="S41" s="832"/>
    </row>
    <row r="42" spans="1:19" ht="14.45" customHeight="1" x14ac:dyDescent="0.2">
      <c r="A42" s="813"/>
      <c r="B42" s="814" t="s">
        <v>4960</v>
      </c>
      <c r="C42" s="814" t="s">
        <v>617</v>
      </c>
      <c r="D42" s="814" t="s">
        <v>1762</v>
      </c>
      <c r="E42" s="814" t="s">
        <v>4978</v>
      </c>
      <c r="F42" s="814" t="s">
        <v>5003</v>
      </c>
      <c r="G42" s="814" t="s">
        <v>5004</v>
      </c>
      <c r="H42" s="831"/>
      <c r="I42" s="831"/>
      <c r="J42" s="814"/>
      <c r="K42" s="814"/>
      <c r="L42" s="831">
        <v>1</v>
      </c>
      <c r="M42" s="831">
        <v>45</v>
      </c>
      <c r="N42" s="814"/>
      <c r="O42" s="814">
        <v>45</v>
      </c>
      <c r="P42" s="831"/>
      <c r="Q42" s="831"/>
      <c r="R42" s="819"/>
      <c r="S42" s="832"/>
    </row>
    <row r="43" spans="1:19" ht="14.45" customHeight="1" x14ac:dyDescent="0.2">
      <c r="A43" s="813"/>
      <c r="B43" s="814" t="s">
        <v>4960</v>
      </c>
      <c r="C43" s="814" t="s">
        <v>617</v>
      </c>
      <c r="D43" s="814" t="s">
        <v>1762</v>
      </c>
      <c r="E43" s="814" t="s">
        <v>4978</v>
      </c>
      <c r="F43" s="814" t="s">
        <v>5005</v>
      </c>
      <c r="G43" s="814" t="s">
        <v>5006</v>
      </c>
      <c r="H43" s="831"/>
      <c r="I43" s="831"/>
      <c r="J43" s="814"/>
      <c r="K43" s="814"/>
      <c r="L43" s="831">
        <v>17</v>
      </c>
      <c r="M43" s="831">
        <v>22933</v>
      </c>
      <c r="N43" s="814"/>
      <c r="O43" s="814">
        <v>1349</v>
      </c>
      <c r="P43" s="831"/>
      <c r="Q43" s="831"/>
      <c r="R43" s="819"/>
      <c r="S43" s="832"/>
    </row>
    <row r="44" spans="1:19" ht="14.45" customHeight="1" x14ac:dyDescent="0.2">
      <c r="A44" s="813"/>
      <c r="B44" s="814" t="s">
        <v>4960</v>
      </c>
      <c r="C44" s="814" t="s">
        <v>617</v>
      </c>
      <c r="D44" s="814" t="s">
        <v>1762</v>
      </c>
      <c r="E44" s="814" t="s">
        <v>4978</v>
      </c>
      <c r="F44" s="814" t="s">
        <v>5007</v>
      </c>
      <c r="G44" s="814" t="s">
        <v>5008</v>
      </c>
      <c r="H44" s="831"/>
      <c r="I44" s="831"/>
      <c r="J44" s="814"/>
      <c r="K44" s="814"/>
      <c r="L44" s="831">
        <v>7</v>
      </c>
      <c r="M44" s="831">
        <v>2555</v>
      </c>
      <c r="N44" s="814"/>
      <c r="O44" s="814">
        <v>365</v>
      </c>
      <c r="P44" s="831"/>
      <c r="Q44" s="831"/>
      <c r="R44" s="819"/>
      <c r="S44" s="832"/>
    </row>
    <row r="45" spans="1:19" ht="14.45" customHeight="1" x14ac:dyDescent="0.2">
      <c r="A45" s="813" t="s">
        <v>5011</v>
      </c>
      <c r="B45" s="814" t="s">
        <v>5012</v>
      </c>
      <c r="C45" s="814" t="s">
        <v>614</v>
      </c>
      <c r="D45" s="814" t="s">
        <v>4952</v>
      </c>
      <c r="E45" s="814" t="s">
        <v>4961</v>
      </c>
      <c r="F45" s="814" t="s">
        <v>5013</v>
      </c>
      <c r="G45" s="814" t="s">
        <v>978</v>
      </c>
      <c r="H45" s="831"/>
      <c r="I45" s="831"/>
      <c r="J45" s="814"/>
      <c r="K45" s="814"/>
      <c r="L45" s="831">
        <v>0.1</v>
      </c>
      <c r="M45" s="831">
        <v>6.97</v>
      </c>
      <c r="N45" s="814"/>
      <c r="O45" s="814">
        <v>69.699999999999989</v>
      </c>
      <c r="P45" s="831">
        <v>0.1</v>
      </c>
      <c r="Q45" s="831">
        <v>6.97</v>
      </c>
      <c r="R45" s="819"/>
      <c r="S45" s="832">
        <v>69.699999999999989</v>
      </c>
    </row>
    <row r="46" spans="1:19" ht="14.45" customHeight="1" x14ac:dyDescent="0.2">
      <c r="A46" s="813" t="s">
        <v>5011</v>
      </c>
      <c r="B46" s="814" t="s">
        <v>5012</v>
      </c>
      <c r="C46" s="814" t="s">
        <v>614</v>
      </c>
      <c r="D46" s="814" t="s">
        <v>4952</v>
      </c>
      <c r="E46" s="814" t="s">
        <v>4961</v>
      </c>
      <c r="F46" s="814" t="s">
        <v>5022</v>
      </c>
      <c r="G46" s="814" t="s">
        <v>1846</v>
      </c>
      <c r="H46" s="831"/>
      <c r="I46" s="831"/>
      <c r="J46" s="814"/>
      <c r="K46" s="814"/>
      <c r="L46" s="831">
        <v>0.2</v>
      </c>
      <c r="M46" s="831">
        <v>7.8</v>
      </c>
      <c r="N46" s="814"/>
      <c r="O46" s="814">
        <v>39</v>
      </c>
      <c r="P46" s="831"/>
      <c r="Q46" s="831"/>
      <c r="R46" s="819"/>
      <c r="S46" s="832"/>
    </row>
    <row r="47" spans="1:19" ht="14.45" customHeight="1" x14ac:dyDescent="0.2">
      <c r="A47" s="813" t="s">
        <v>5011</v>
      </c>
      <c r="B47" s="814" t="s">
        <v>5012</v>
      </c>
      <c r="C47" s="814" t="s">
        <v>614</v>
      </c>
      <c r="D47" s="814" t="s">
        <v>4952</v>
      </c>
      <c r="E47" s="814" t="s">
        <v>4961</v>
      </c>
      <c r="F47" s="814" t="s">
        <v>5023</v>
      </c>
      <c r="G47" s="814" t="s">
        <v>654</v>
      </c>
      <c r="H47" s="831">
        <v>0.1</v>
      </c>
      <c r="I47" s="831">
        <v>4.71</v>
      </c>
      <c r="J47" s="814"/>
      <c r="K47" s="814">
        <v>47.099999999999994</v>
      </c>
      <c r="L47" s="831"/>
      <c r="M47" s="831"/>
      <c r="N47" s="814"/>
      <c r="O47" s="814"/>
      <c r="P47" s="831">
        <v>0.1</v>
      </c>
      <c r="Q47" s="831">
        <v>4.93</v>
      </c>
      <c r="R47" s="819"/>
      <c r="S47" s="832">
        <v>49.3</v>
      </c>
    </row>
    <row r="48" spans="1:19" ht="14.45" customHeight="1" x14ac:dyDescent="0.2">
      <c r="A48" s="813" t="s">
        <v>5011</v>
      </c>
      <c r="B48" s="814" t="s">
        <v>5012</v>
      </c>
      <c r="C48" s="814" t="s">
        <v>614</v>
      </c>
      <c r="D48" s="814" t="s">
        <v>4952</v>
      </c>
      <c r="E48" s="814" t="s">
        <v>4961</v>
      </c>
      <c r="F48" s="814" t="s">
        <v>5030</v>
      </c>
      <c r="G48" s="814" t="s">
        <v>1731</v>
      </c>
      <c r="H48" s="831">
        <v>6</v>
      </c>
      <c r="I48" s="831">
        <v>40239.599999999999</v>
      </c>
      <c r="J48" s="814"/>
      <c r="K48" s="814">
        <v>6706.5999999999995</v>
      </c>
      <c r="L48" s="831">
        <v>6</v>
      </c>
      <c r="M48" s="831">
        <v>40238.720000000001</v>
      </c>
      <c r="N48" s="814"/>
      <c r="O48" s="814">
        <v>6706.4533333333338</v>
      </c>
      <c r="P48" s="831">
        <v>7</v>
      </c>
      <c r="Q48" s="831">
        <v>46944.66</v>
      </c>
      <c r="R48" s="819"/>
      <c r="S48" s="832">
        <v>6706.38</v>
      </c>
    </row>
    <row r="49" spans="1:19" ht="14.45" customHeight="1" x14ac:dyDescent="0.2">
      <c r="A49" s="813" t="s">
        <v>5011</v>
      </c>
      <c r="B49" s="814" t="s">
        <v>5012</v>
      </c>
      <c r="C49" s="814" t="s">
        <v>614</v>
      </c>
      <c r="D49" s="814" t="s">
        <v>4952</v>
      </c>
      <c r="E49" s="814" t="s">
        <v>4961</v>
      </c>
      <c r="F49" s="814" t="s">
        <v>5031</v>
      </c>
      <c r="G49" s="814" t="s">
        <v>5032</v>
      </c>
      <c r="H49" s="831">
        <v>3</v>
      </c>
      <c r="I49" s="831">
        <v>8726.17</v>
      </c>
      <c r="J49" s="814"/>
      <c r="K49" s="814">
        <v>2908.7233333333334</v>
      </c>
      <c r="L49" s="831"/>
      <c r="M49" s="831"/>
      <c r="N49" s="814"/>
      <c r="O49" s="814"/>
      <c r="P49" s="831"/>
      <c r="Q49" s="831"/>
      <c r="R49" s="819"/>
      <c r="S49" s="832"/>
    </row>
    <row r="50" spans="1:19" ht="14.45" customHeight="1" x14ac:dyDescent="0.2">
      <c r="A50" s="813" t="s">
        <v>5011</v>
      </c>
      <c r="B50" s="814" t="s">
        <v>5012</v>
      </c>
      <c r="C50" s="814" t="s">
        <v>614</v>
      </c>
      <c r="D50" s="814" t="s">
        <v>4952</v>
      </c>
      <c r="E50" s="814" t="s">
        <v>4961</v>
      </c>
      <c r="F50" s="814" t="s">
        <v>5033</v>
      </c>
      <c r="G50" s="814" t="s">
        <v>5034</v>
      </c>
      <c r="H50" s="831">
        <v>17</v>
      </c>
      <c r="I50" s="831">
        <v>54805.72</v>
      </c>
      <c r="J50" s="814"/>
      <c r="K50" s="814">
        <v>3223.8658823529413</v>
      </c>
      <c r="L50" s="831">
        <v>17</v>
      </c>
      <c r="M50" s="831">
        <v>54528.52</v>
      </c>
      <c r="N50" s="814"/>
      <c r="O50" s="814">
        <v>3207.56</v>
      </c>
      <c r="P50" s="831">
        <v>1</v>
      </c>
      <c r="Q50" s="831">
        <v>2975.6</v>
      </c>
      <c r="R50" s="819"/>
      <c r="S50" s="832">
        <v>2975.6</v>
      </c>
    </row>
    <row r="51" spans="1:19" ht="14.45" customHeight="1" x14ac:dyDescent="0.2">
      <c r="A51" s="813" t="s">
        <v>5011</v>
      </c>
      <c r="B51" s="814" t="s">
        <v>5012</v>
      </c>
      <c r="C51" s="814" t="s">
        <v>614</v>
      </c>
      <c r="D51" s="814" t="s">
        <v>4952</v>
      </c>
      <c r="E51" s="814" t="s">
        <v>4961</v>
      </c>
      <c r="F51" s="814" t="s">
        <v>5035</v>
      </c>
      <c r="G51" s="814" t="s">
        <v>5034</v>
      </c>
      <c r="H51" s="831"/>
      <c r="I51" s="831"/>
      <c r="J51" s="814"/>
      <c r="K51" s="814"/>
      <c r="L51" s="831"/>
      <c r="M51" s="831"/>
      <c r="N51" s="814"/>
      <c r="O51" s="814"/>
      <c r="P51" s="831">
        <v>1</v>
      </c>
      <c r="Q51" s="831">
        <v>2960.85</v>
      </c>
      <c r="R51" s="819"/>
      <c r="S51" s="832">
        <v>2960.85</v>
      </c>
    </row>
    <row r="52" spans="1:19" ht="14.45" customHeight="1" x14ac:dyDescent="0.2">
      <c r="A52" s="813" t="s">
        <v>5011</v>
      </c>
      <c r="B52" s="814" t="s">
        <v>5012</v>
      </c>
      <c r="C52" s="814" t="s">
        <v>614</v>
      </c>
      <c r="D52" s="814" t="s">
        <v>4952</v>
      </c>
      <c r="E52" s="814" t="s">
        <v>4961</v>
      </c>
      <c r="F52" s="814" t="s">
        <v>5039</v>
      </c>
      <c r="G52" s="814" t="s">
        <v>5040</v>
      </c>
      <c r="H52" s="831">
        <v>14</v>
      </c>
      <c r="I52" s="831">
        <v>40521.880000000005</v>
      </c>
      <c r="J52" s="814"/>
      <c r="K52" s="814">
        <v>2894.4200000000005</v>
      </c>
      <c r="L52" s="831"/>
      <c r="M52" s="831"/>
      <c r="N52" s="814"/>
      <c r="O52" s="814"/>
      <c r="P52" s="831"/>
      <c r="Q52" s="831"/>
      <c r="R52" s="819"/>
      <c r="S52" s="832"/>
    </row>
    <row r="53" spans="1:19" ht="14.45" customHeight="1" x14ac:dyDescent="0.2">
      <c r="A53" s="813" t="s">
        <v>5011</v>
      </c>
      <c r="B53" s="814" t="s">
        <v>5012</v>
      </c>
      <c r="C53" s="814" t="s">
        <v>614</v>
      </c>
      <c r="D53" s="814" t="s">
        <v>4952</v>
      </c>
      <c r="E53" s="814" t="s">
        <v>4961</v>
      </c>
      <c r="F53" s="814" t="s">
        <v>5045</v>
      </c>
      <c r="G53" s="814" t="s">
        <v>5015</v>
      </c>
      <c r="H53" s="831">
        <v>3</v>
      </c>
      <c r="I53" s="831">
        <v>12261.98</v>
      </c>
      <c r="J53" s="814"/>
      <c r="K53" s="814">
        <v>4087.3266666666664</v>
      </c>
      <c r="L53" s="831">
        <v>1</v>
      </c>
      <c r="M53" s="831">
        <v>4082.69</v>
      </c>
      <c r="N53" s="814"/>
      <c r="O53" s="814">
        <v>4082.69</v>
      </c>
      <c r="P53" s="831">
        <v>4</v>
      </c>
      <c r="Q53" s="831">
        <v>14606.48</v>
      </c>
      <c r="R53" s="819"/>
      <c r="S53" s="832">
        <v>3651.62</v>
      </c>
    </row>
    <row r="54" spans="1:19" ht="14.45" customHeight="1" x14ac:dyDescent="0.2">
      <c r="A54" s="813" t="s">
        <v>5011</v>
      </c>
      <c r="B54" s="814" t="s">
        <v>5012</v>
      </c>
      <c r="C54" s="814" t="s">
        <v>614</v>
      </c>
      <c r="D54" s="814" t="s">
        <v>4952</v>
      </c>
      <c r="E54" s="814" t="s">
        <v>4961</v>
      </c>
      <c r="F54" s="814" t="s">
        <v>4962</v>
      </c>
      <c r="G54" s="814" t="s">
        <v>1735</v>
      </c>
      <c r="H54" s="831">
        <v>0.30000000000000004</v>
      </c>
      <c r="I54" s="831">
        <v>491.84999999999997</v>
      </c>
      <c r="J54" s="814"/>
      <c r="K54" s="814">
        <v>1639.4999999999995</v>
      </c>
      <c r="L54" s="831">
        <v>1.3</v>
      </c>
      <c r="M54" s="831">
        <v>2131.35</v>
      </c>
      <c r="N54" s="814"/>
      <c r="O54" s="814">
        <v>1639.4999999999998</v>
      </c>
      <c r="P54" s="831">
        <v>1.6</v>
      </c>
      <c r="Q54" s="831">
        <v>2739.13</v>
      </c>
      <c r="R54" s="819"/>
      <c r="S54" s="832">
        <v>1711.95625</v>
      </c>
    </row>
    <row r="55" spans="1:19" ht="14.45" customHeight="1" x14ac:dyDescent="0.2">
      <c r="A55" s="813" t="s">
        <v>5011</v>
      </c>
      <c r="B55" s="814" t="s">
        <v>5012</v>
      </c>
      <c r="C55" s="814" t="s">
        <v>614</v>
      </c>
      <c r="D55" s="814" t="s">
        <v>4952</v>
      </c>
      <c r="E55" s="814" t="s">
        <v>4961</v>
      </c>
      <c r="F55" s="814" t="s">
        <v>5052</v>
      </c>
      <c r="G55" s="814" t="s">
        <v>5029</v>
      </c>
      <c r="H55" s="831"/>
      <c r="I55" s="831"/>
      <c r="J55" s="814"/>
      <c r="K55" s="814"/>
      <c r="L55" s="831"/>
      <c r="M55" s="831"/>
      <c r="N55" s="814"/>
      <c r="O55" s="814"/>
      <c r="P55" s="831">
        <v>1</v>
      </c>
      <c r="Q55" s="831">
        <v>6505.96</v>
      </c>
      <c r="R55" s="819"/>
      <c r="S55" s="832">
        <v>6505.96</v>
      </c>
    </row>
    <row r="56" spans="1:19" ht="14.45" customHeight="1" x14ac:dyDescent="0.2">
      <c r="A56" s="813" t="s">
        <v>5011</v>
      </c>
      <c r="B56" s="814" t="s">
        <v>5012</v>
      </c>
      <c r="C56" s="814" t="s">
        <v>614</v>
      </c>
      <c r="D56" s="814" t="s">
        <v>4952</v>
      </c>
      <c r="E56" s="814" t="s">
        <v>4963</v>
      </c>
      <c r="F56" s="814" t="s">
        <v>5064</v>
      </c>
      <c r="G56" s="814" t="s">
        <v>5065</v>
      </c>
      <c r="H56" s="831"/>
      <c r="I56" s="831"/>
      <c r="J56" s="814"/>
      <c r="K56" s="814"/>
      <c r="L56" s="831">
        <v>1</v>
      </c>
      <c r="M56" s="831">
        <v>2625.11</v>
      </c>
      <c r="N56" s="814"/>
      <c r="O56" s="814">
        <v>2625.11</v>
      </c>
      <c r="P56" s="831">
        <v>2</v>
      </c>
      <c r="Q56" s="831">
        <v>5250.22</v>
      </c>
      <c r="R56" s="819"/>
      <c r="S56" s="832">
        <v>2625.11</v>
      </c>
    </row>
    <row r="57" spans="1:19" ht="14.45" customHeight="1" x14ac:dyDescent="0.2">
      <c r="A57" s="813" t="s">
        <v>5011</v>
      </c>
      <c r="B57" s="814" t="s">
        <v>5012</v>
      </c>
      <c r="C57" s="814" t="s">
        <v>614</v>
      </c>
      <c r="D57" s="814" t="s">
        <v>4952</v>
      </c>
      <c r="E57" s="814" t="s">
        <v>4963</v>
      </c>
      <c r="F57" s="814" t="s">
        <v>5066</v>
      </c>
      <c r="G57" s="814" t="s">
        <v>5067</v>
      </c>
      <c r="H57" s="831"/>
      <c r="I57" s="831"/>
      <c r="J57" s="814"/>
      <c r="K57" s="814"/>
      <c r="L57" s="831">
        <v>2</v>
      </c>
      <c r="M57" s="831">
        <v>1524.6</v>
      </c>
      <c r="N57" s="814"/>
      <c r="O57" s="814">
        <v>762.3</v>
      </c>
      <c r="P57" s="831">
        <v>1</v>
      </c>
      <c r="Q57" s="831">
        <v>762.3</v>
      </c>
      <c r="R57" s="819"/>
      <c r="S57" s="832">
        <v>762.3</v>
      </c>
    </row>
    <row r="58" spans="1:19" ht="14.45" customHeight="1" x14ac:dyDescent="0.2">
      <c r="A58" s="813" t="s">
        <v>5011</v>
      </c>
      <c r="B58" s="814" t="s">
        <v>5012</v>
      </c>
      <c r="C58" s="814" t="s">
        <v>614</v>
      </c>
      <c r="D58" s="814" t="s">
        <v>4952</v>
      </c>
      <c r="E58" s="814" t="s">
        <v>4963</v>
      </c>
      <c r="F58" s="814" t="s">
        <v>5072</v>
      </c>
      <c r="G58" s="814" t="s">
        <v>5073</v>
      </c>
      <c r="H58" s="831">
        <v>1</v>
      </c>
      <c r="I58" s="831">
        <v>901.64</v>
      </c>
      <c r="J58" s="814"/>
      <c r="K58" s="814">
        <v>901.64</v>
      </c>
      <c r="L58" s="831"/>
      <c r="M58" s="831"/>
      <c r="N58" s="814"/>
      <c r="O58" s="814"/>
      <c r="P58" s="831"/>
      <c r="Q58" s="831"/>
      <c r="R58" s="819"/>
      <c r="S58" s="832"/>
    </row>
    <row r="59" spans="1:19" ht="14.45" customHeight="1" x14ac:dyDescent="0.2">
      <c r="A59" s="813" t="s">
        <v>5011</v>
      </c>
      <c r="B59" s="814" t="s">
        <v>5012</v>
      </c>
      <c r="C59" s="814" t="s">
        <v>614</v>
      </c>
      <c r="D59" s="814" t="s">
        <v>4952</v>
      </c>
      <c r="E59" s="814" t="s">
        <v>4963</v>
      </c>
      <c r="F59" s="814" t="s">
        <v>4964</v>
      </c>
      <c r="G59" s="814" t="s">
        <v>4965</v>
      </c>
      <c r="H59" s="831">
        <v>1</v>
      </c>
      <c r="I59" s="831">
        <v>408.74</v>
      </c>
      <c r="J59" s="814"/>
      <c r="K59" s="814">
        <v>408.74</v>
      </c>
      <c r="L59" s="831">
        <v>3</v>
      </c>
      <c r="M59" s="831">
        <v>1226.22</v>
      </c>
      <c r="N59" s="814"/>
      <c r="O59" s="814">
        <v>408.74</v>
      </c>
      <c r="P59" s="831">
        <v>13</v>
      </c>
      <c r="Q59" s="831">
        <v>5313.6200000000008</v>
      </c>
      <c r="R59" s="819"/>
      <c r="S59" s="832">
        <v>408.74000000000007</v>
      </c>
    </row>
    <row r="60" spans="1:19" ht="14.45" customHeight="1" x14ac:dyDescent="0.2">
      <c r="A60" s="813" t="s">
        <v>5011</v>
      </c>
      <c r="B60" s="814" t="s">
        <v>5012</v>
      </c>
      <c r="C60" s="814" t="s">
        <v>614</v>
      </c>
      <c r="D60" s="814" t="s">
        <v>4952</v>
      </c>
      <c r="E60" s="814" t="s">
        <v>4963</v>
      </c>
      <c r="F60" s="814" t="s">
        <v>4966</v>
      </c>
      <c r="G60" s="814" t="s">
        <v>4967</v>
      </c>
      <c r="H60" s="831">
        <v>1</v>
      </c>
      <c r="I60" s="831">
        <v>187.97</v>
      </c>
      <c r="J60" s="814"/>
      <c r="K60" s="814">
        <v>187.97</v>
      </c>
      <c r="L60" s="831"/>
      <c r="M60" s="831"/>
      <c r="N60" s="814"/>
      <c r="O60" s="814"/>
      <c r="P60" s="831">
        <v>1</v>
      </c>
      <c r="Q60" s="831">
        <v>153.19999999999999</v>
      </c>
      <c r="R60" s="819"/>
      <c r="S60" s="832">
        <v>153.19999999999999</v>
      </c>
    </row>
    <row r="61" spans="1:19" ht="14.45" customHeight="1" x14ac:dyDescent="0.2">
      <c r="A61" s="813" t="s">
        <v>5011</v>
      </c>
      <c r="B61" s="814" t="s">
        <v>5012</v>
      </c>
      <c r="C61" s="814" t="s">
        <v>614</v>
      </c>
      <c r="D61" s="814" t="s">
        <v>4952</v>
      </c>
      <c r="E61" s="814" t="s">
        <v>4963</v>
      </c>
      <c r="F61" s="814" t="s">
        <v>4968</v>
      </c>
      <c r="G61" s="814" t="s">
        <v>4969</v>
      </c>
      <c r="H61" s="831"/>
      <c r="I61" s="831"/>
      <c r="J61" s="814"/>
      <c r="K61" s="814"/>
      <c r="L61" s="831">
        <v>1</v>
      </c>
      <c r="M61" s="831">
        <v>1665</v>
      </c>
      <c r="N61" s="814"/>
      <c r="O61" s="814">
        <v>1665</v>
      </c>
      <c r="P61" s="831">
        <v>2</v>
      </c>
      <c r="Q61" s="831">
        <v>2196.5</v>
      </c>
      <c r="R61" s="819"/>
      <c r="S61" s="832">
        <v>1098.25</v>
      </c>
    </row>
    <row r="62" spans="1:19" ht="14.45" customHeight="1" x14ac:dyDescent="0.2">
      <c r="A62" s="813" t="s">
        <v>5011</v>
      </c>
      <c r="B62" s="814" t="s">
        <v>5012</v>
      </c>
      <c r="C62" s="814" t="s">
        <v>614</v>
      </c>
      <c r="D62" s="814" t="s">
        <v>4952</v>
      </c>
      <c r="E62" s="814" t="s">
        <v>4963</v>
      </c>
      <c r="F62" s="814" t="s">
        <v>4970</v>
      </c>
      <c r="G62" s="814" t="s">
        <v>4971</v>
      </c>
      <c r="H62" s="831"/>
      <c r="I62" s="831"/>
      <c r="J62" s="814"/>
      <c r="K62" s="814"/>
      <c r="L62" s="831">
        <v>1</v>
      </c>
      <c r="M62" s="831">
        <v>2170.0300000000002</v>
      </c>
      <c r="N62" s="814"/>
      <c r="O62" s="814">
        <v>2170.0300000000002</v>
      </c>
      <c r="P62" s="831">
        <v>6</v>
      </c>
      <c r="Q62" s="831">
        <v>8759.5300000000007</v>
      </c>
      <c r="R62" s="819"/>
      <c r="S62" s="832">
        <v>1459.9216666666669</v>
      </c>
    </row>
    <row r="63" spans="1:19" ht="14.45" customHeight="1" x14ac:dyDescent="0.2">
      <c r="A63" s="813" t="s">
        <v>5011</v>
      </c>
      <c r="B63" s="814" t="s">
        <v>5012</v>
      </c>
      <c r="C63" s="814" t="s">
        <v>614</v>
      </c>
      <c r="D63" s="814" t="s">
        <v>4952</v>
      </c>
      <c r="E63" s="814" t="s">
        <v>4963</v>
      </c>
      <c r="F63" s="814" t="s">
        <v>4972</v>
      </c>
      <c r="G63" s="814" t="s">
        <v>4973</v>
      </c>
      <c r="H63" s="831"/>
      <c r="I63" s="831"/>
      <c r="J63" s="814"/>
      <c r="K63" s="814"/>
      <c r="L63" s="831">
        <v>1</v>
      </c>
      <c r="M63" s="831">
        <v>740</v>
      </c>
      <c r="N63" s="814"/>
      <c r="O63" s="814">
        <v>740</v>
      </c>
      <c r="P63" s="831"/>
      <c r="Q63" s="831"/>
      <c r="R63" s="819"/>
      <c r="S63" s="832"/>
    </row>
    <row r="64" spans="1:19" ht="14.45" customHeight="1" x14ac:dyDescent="0.2">
      <c r="A64" s="813" t="s">
        <v>5011</v>
      </c>
      <c r="B64" s="814" t="s">
        <v>5012</v>
      </c>
      <c r="C64" s="814" t="s">
        <v>614</v>
      </c>
      <c r="D64" s="814" t="s">
        <v>4952</v>
      </c>
      <c r="E64" s="814" t="s">
        <v>4963</v>
      </c>
      <c r="F64" s="814" t="s">
        <v>4974</v>
      </c>
      <c r="G64" s="814" t="s">
        <v>4975</v>
      </c>
      <c r="H64" s="831">
        <v>2</v>
      </c>
      <c r="I64" s="831">
        <v>2800</v>
      </c>
      <c r="J64" s="814"/>
      <c r="K64" s="814">
        <v>1400</v>
      </c>
      <c r="L64" s="831">
        <v>2</v>
      </c>
      <c r="M64" s="831">
        <v>2440</v>
      </c>
      <c r="N64" s="814"/>
      <c r="O64" s="814">
        <v>1220</v>
      </c>
      <c r="P64" s="831">
        <v>3</v>
      </c>
      <c r="Q64" s="831">
        <v>3120</v>
      </c>
      <c r="R64" s="819"/>
      <c r="S64" s="832">
        <v>1040</v>
      </c>
    </row>
    <row r="65" spans="1:19" ht="14.45" customHeight="1" x14ac:dyDescent="0.2">
      <c r="A65" s="813" t="s">
        <v>5011</v>
      </c>
      <c r="B65" s="814" t="s">
        <v>5012</v>
      </c>
      <c r="C65" s="814" t="s">
        <v>614</v>
      </c>
      <c r="D65" s="814" t="s">
        <v>4952</v>
      </c>
      <c r="E65" s="814" t="s">
        <v>4963</v>
      </c>
      <c r="F65" s="814" t="s">
        <v>5102</v>
      </c>
      <c r="G65" s="814" t="s">
        <v>5103</v>
      </c>
      <c r="H65" s="831">
        <v>1</v>
      </c>
      <c r="I65" s="831">
        <v>1075.98</v>
      </c>
      <c r="J65" s="814"/>
      <c r="K65" s="814">
        <v>1075.98</v>
      </c>
      <c r="L65" s="831"/>
      <c r="M65" s="831"/>
      <c r="N65" s="814"/>
      <c r="O65" s="814"/>
      <c r="P65" s="831">
        <v>1</v>
      </c>
      <c r="Q65" s="831">
        <v>534.91999999999996</v>
      </c>
      <c r="R65" s="819"/>
      <c r="S65" s="832">
        <v>534.91999999999996</v>
      </c>
    </row>
    <row r="66" spans="1:19" ht="14.45" customHeight="1" x14ac:dyDescent="0.2">
      <c r="A66" s="813" t="s">
        <v>5011</v>
      </c>
      <c r="B66" s="814" t="s">
        <v>5012</v>
      </c>
      <c r="C66" s="814" t="s">
        <v>614</v>
      </c>
      <c r="D66" s="814" t="s">
        <v>4952</v>
      </c>
      <c r="E66" s="814" t="s">
        <v>4963</v>
      </c>
      <c r="F66" s="814" t="s">
        <v>5106</v>
      </c>
      <c r="G66" s="814" t="s">
        <v>5107</v>
      </c>
      <c r="H66" s="831"/>
      <c r="I66" s="831"/>
      <c r="J66" s="814"/>
      <c r="K66" s="814"/>
      <c r="L66" s="831"/>
      <c r="M66" s="831"/>
      <c r="N66" s="814"/>
      <c r="O66" s="814"/>
      <c r="P66" s="831">
        <v>2</v>
      </c>
      <c r="Q66" s="831">
        <v>2153.8000000000002</v>
      </c>
      <c r="R66" s="819"/>
      <c r="S66" s="832">
        <v>1076.9000000000001</v>
      </c>
    </row>
    <row r="67" spans="1:19" ht="14.45" customHeight="1" x14ac:dyDescent="0.2">
      <c r="A67" s="813" t="s">
        <v>5011</v>
      </c>
      <c r="B67" s="814" t="s">
        <v>5012</v>
      </c>
      <c r="C67" s="814" t="s">
        <v>614</v>
      </c>
      <c r="D67" s="814" t="s">
        <v>4952</v>
      </c>
      <c r="E67" s="814" t="s">
        <v>4963</v>
      </c>
      <c r="F67" s="814" t="s">
        <v>5108</v>
      </c>
      <c r="G67" s="814" t="s">
        <v>5109</v>
      </c>
      <c r="H67" s="831">
        <v>1</v>
      </c>
      <c r="I67" s="831">
        <v>1001.13</v>
      </c>
      <c r="J67" s="814"/>
      <c r="K67" s="814">
        <v>1001.13</v>
      </c>
      <c r="L67" s="831"/>
      <c r="M67" s="831"/>
      <c r="N67" s="814"/>
      <c r="O67" s="814"/>
      <c r="P67" s="831"/>
      <c r="Q67" s="831"/>
      <c r="R67" s="819"/>
      <c r="S67" s="832"/>
    </row>
    <row r="68" spans="1:19" ht="14.45" customHeight="1" x14ac:dyDescent="0.2">
      <c r="A68" s="813" t="s">
        <v>5011</v>
      </c>
      <c r="B68" s="814" t="s">
        <v>5012</v>
      </c>
      <c r="C68" s="814" t="s">
        <v>614</v>
      </c>
      <c r="D68" s="814" t="s">
        <v>4952</v>
      </c>
      <c r="E68" s="814" t="s">
        <v>4963</v>
      </c>
      <c r="F68" s="814" t="s">
        <v>4976</v>
      </c>
      <c r="G68" s="814" t="s">
        <v>4977</v>
      </c>
      <c r="H68" s="831">
        <v>1</v>
      </c>
      <c r="I68" s="831">
        <v>642</v>
      </c>
      <c r="J68" s="814"/>
      <c r="K68" s="814">
        <v>642</v>
      </c>
      <c r="L68" s="831">
        <v>4</v>
      </c>
      <c r="M68" s="831">
        <v>2565.1999999999998</v>
      </c>
      <c r="N68" s="814"/>
      <c r="O68" s="814">
        <v>641.29999999999995</v>
      </c>
      <c r="P68" s="831">
        <v>17</v>
      </c>
      <c r="Q68" s="831">
        <v>10902.1</v>
      </c>
      <c r="R68" s="819"/>
      <c r="S68" s="832">
        <v>641.30000000000007</v>
      </c>
    </row>
    <row r="69" spans="1:19" ht="14.45" customHeight="1" x14ac:dyDescent="0.2">
      <c r="A69" s="813" t="s">
        <v>5011</v>
      </c>
      <c r="B69" s="814" t="s">
        <v>5012</v>
      </c>
      <c r="C69" s="814" t="s">
        <v>614</v>
      </c>
      <c r="D69" s="814" t="s">
        <v>4952</v>
      </c>
      <c r="E69" s="814" t="s">
        <v>4963</v>
      </c>
      <c r="F69" s="814" t="s">
        <v>5114</v>
      </c>
      <c r="G69" s="814" t="s">
        <v>5115</v>
      </c>
      <c r="H69" s="831"/>
      <c r="I69" s="831"/>
      <c r="J69" s="814"/>
      <c r="K69" s="814"/>
      <c r="L69" s="831"/>
      <c r="M69" s="831"/>
      <c r="N69" s="814"/>
      <c r="O69" s="814"/>
      <c r="P69" s="831">
        <v>1</v>
      </c>
      <c r="Q69" s="831">
        <v>1679</v>
      </c>
      <c r="R69" s="819"/>
      <c r="S69" s="832">
        <v>1679</v>
      </c>
    </row>
    <row r="70" spans="1:19" ht="14.45" customHeight="1" x14ac:dyDescent="0.2">
      <c r="A70" s="813" t="s">
        <v>5011</v>
      </c>
      <c r="B70" s="814" t="s">
        <v>5012</v>
      </c>
      <c r="C70" s="814" t="s">
        <v>614</v>
      </c>
      <c r="D70" s="814" t="s">
        <v>4952</v>
      </c>
      <c r="E70" s="814" t="s">
        <v>4978</v>
      </c>
      <c r="F70" s="814" t="s">
        <v>5128</v>
      </c>
      <c r="G70" s="814" t="s">
        <v>5129</v>
      </c>
      <c r="H70" s="831">
        <v>2</v>
      </c>
      <c r="I70" s="831">
        <v>414</v>
      </c>
      <c r="J70" s="814"/>
      <c r="K70" s="814">
        <v>207</v>
      </c>
      <c r="L70" s="831">
        <v>1</v>
      </c>
      <c r="M70" s="831">
        <v>209</v>
      </c>
      <c r="N70" s="814"/>
      <c r="O70" s="814">
        <v>209</v>
      </c>
      <c r="P70" s="831">
        <v>8</v>
      </c>
      <c r="Q70" s="831">
        <v>1760</v>
      </c>
      <c r="R70" s="819"/>
      <c r="S70" s="832">
        <v>220</v>
      </c>
    </row>
    <row r="71" spans="1:19" ht="14.45" customHeight="1" x14ac:dyDescent="0.2">
      <c r="A71" s="813" t="s">
        <v>5011</v>
      </c>
      <c r="B71" s="814" t="s">
        <v>5012</v>
      </c>
      <c r="C71" s="814" t="s">
        <v>614</v>
      </c>
      <c r="D71" s="814" t="s">
        <v>4952</v>
      </c>
      <c r="E71" s="814" t="s">
        <v>4978</v>
      </c>
      <c r="F71" s="814" t="s">
        <v>5130</v>
      </c>
      <c r="G71" s="814" t="s">
        <v>5131</v>
      </c>
      <c r="H71" s="831">
        <v>1</v>
      </c>
      <c r="I71" s="831">
        <v>79</v>
      </c>
      <c r="J71" s="814"/>
      <c r="K71" s="814">
        <v>79</v>
      </c>
      <c r="L71" s="831">
        <v>1</v>
      </c>
      <c r="M71" s="831">
        <v>80</v>
      </c>
      <c r="N71" s="814"/>
      <c r="O71" s="814">
        <v>80</v>
      </c>
      <c r="P71" s="831">
        <v>2</v>
      </c>
      <c r="Q71" s="831">
        <v>170</v>
      </c>
      <c r="R71" s="819"/>
      <c r="S71" s="832">
        <v>85</v>
      </c>
    </row>
    <row r="72" spans="1:19" ht="14.45" customHeight="1" x14ac:dyDescent="0.2">
      <c r="A72" s="813" t="s">
        <v>5011</v>
      </c>
      <c r="B72" s="814" t="s">
        <v>5012</v>
      </c>
      <c r="C72" s="814" t="s">
        <v>614</v>
      </c>
      <c r="D72" s="814" t="s">
        <v>4952</v>
      </c>
      <c r="E72" s="814" t="s">
        <v>4978</v>
      </c>
      <c r="F72" s="814" t="s">
        <v>5138</v>
      </c>
      <c r="G72" s="814" t="s">
        <v>5139</v>
      </c>
      <c r="H72" s="831">
        <v>2549</v>
      </c>
      <c r="I72" s="831">
        <v>96862</v>
      </c>
      <c r="J72" s="814"/>
      <c r="K72" s="814">
        <v>38</v>
      </c>
      <c r="L72" s="831">
        <v>2387</v>
      </c>
      <c r="M72" s="831">
        <v>90706</v>
      </c>
      <c r="N72" s="814"/>
      <c r="O72" s="814">
        <v>38</v>
      </c>
      <c r="P72" s="831">
        <v>2426</v>
      </c>
      <c r="Q72" s="831">
        <v>97040</v>
      </c>
      <c r="R72" s="819"/>
      <c r="S72" s="832">
        <v>40</v>
      </c>
    </row>
    <row r="73" spans="1:19" ht="14.45" customHeight="1" x14ac:dyDescent="0.2">
      <c r="A73" s="813" t="s">
        <v>5011</v>
      </c>
      <c r="B73" s="814" t="s">
        <v>5012</v>
      </c>
      <c r="C73" s="814" t="s">
        <v>614</v>
      </c>
      <c r="D73" s="814" t="s">
        <v>4952</v>
      </c>
      <c r="E73" s="814" t="s">
        <v>4978</v>
      </c>
      <c r="F73" s="814" t="s">
        <v>5140</v>
      </c>
      <c r="G73" s="814" t="s">
        <v>5141</v>
      </c>
      <c r="H73" s="831">
        <v>5</v>
      </c>
      <c r="I73" s="831">
        <v>50</v>
      </c>
      <c r="J73" s="814"/>
      <c r="K73" s="814">
        <v>10</v>
      </c>
      <c r="L73" s="831"/>
      <c r="M73" s="831"/>
      <c r="N73" s="814"/>
      <c r="O73" s="814"/>
      <c r="P73" s="831"/>
      <c r="Q73" s="831"/>
      <c r="R73" s="819"/>
      <c r="S73" s="832"/>
    </row>
    <row r="74" spans="1:19" ht="14.45" customHeight="1" x14ac:dyDescent="0.2">
      <c r="A74" s="813" t="s">
        <v>5011</v>
      </c>
      <c r="B74" s="814" t="s">
        <v>5012</v>
      </c>
      <c r="C74" s="814" t="s">
        <v>614</v>
      </c>
      <c r="D74" s="814" t="s">
        <v>4952</v>
      </c>
      <c r="E74" s="814" t="s">
        <v>4978</v>
      </c>
      <c r="F74" s="814" t="s">
        <v>5142</v>
      </c>
      <c r="G74" s="814" t="s">
        <v>5143</v>
      </c>
      <c r="H74" s="831"/>
      <c r="I74" s="831"/>
      <c r="J74" s="814"/>
      <c r="K74" s="814"/>
      <c r="L74" s="831">
        <v>5</v>
      </c>
      <c r="M74" s="831">
        <v>25</v>
      </c>
      <c r="N74" s="814"/>
      <c r="O74" s="814">
        <v>5</v>
      </c>
      <c r="P74" s="831"/>
      <c r="Q74" s="831"/>
      <c r="R74" s="819"/>
      <c r="S74" s="832"/>
    </row>
    <row r="75" spans="1:19" ht="14.45" customHeight="1" x14ac:dyDescent="0.2">
      <c r="A75" s="813" t="s">
        <v>5011</v>
      </c>
      <c r="B75" s="814" t="s">
        <v>5012</v>
      </c>
      <c r="C75" s="814" t="s">
        <v>614</v>
      </c>
      <c r="D75" s="814" t="s">
        <v>4952</v>
      </c>
      <c r="E75" s="814" t="s">
        <v>4978</v>
      </c>
      <c r="F75" s="814" t="s">
        <v>5144</v>
      </c>
      <c r="G75" s="814" t="s">
        <v>5145</v>
      </c>
      <c r="H75" s="831"/>
      <c r="I75" s="831"/>
      <c r="J75" s="814"/>
      <c r="K75" s="814"/>
      <c r="L75" s="831">
        <v>2</v>
      </c>
      <c r="M75" s="831">
        <v>10</v>
      </c>
      <c r="N75" s="814"/>
      <c r="O75" s="814">
        <v>5</v>
      </c>
      <c r="P75" s="831"/>
      <c r="Q75" s="831"/>
      <c r="R75" s="819"/>
      <c r="S75" s="832"/>
    </row>
    <row r="76" spans="1:19" ht="14.45" customHeight="1" x14ac:dyDescent="0.2">
      <c r="A76" s="813" t="s">
        <v>5011</v>
      </c>
      <c r="B76" s="814" t="s">
        <v>5012</v>
      </c>
      <c r="C76" s="814" t="s">
        <v>614</v>
      </c>
      <c r="D76" s="814" t="s">
        <v>4952</v>
      </c>
      <c r="E76" s="814" t="s">
        <v>4978</v>
      </c>
      <c r="F76" s="814" t="s">
        <v>4979</v>
      </c>
      <c r="G76" s="814" t="s">
        <v>4980</v>
      </c>
      <c r="H76" s="831">
        <v>45</v>
      </c>
      <c r="I76" s="831">
        <v>11430</v>
      </c>
      <c r="J76" s="814"/>
      <c r="K76" s="814">
        <v>254</v>
      </c>
      <c r="L76" s="831">
        <v>60</v>
      </c>
      <c r="M76" s="831">
        <v>15300</v>
      </c>
      <c r="N76" s="814"/>
      <c r="O76" s="814">
        <v>255</v>
      </c>
      <c r="P76" s="831">
        <v>41</v>
      </c>
      <c r="Q76" s="831">
        <v>11275</v>
      </c>
      <c r="R76" s="819"/>
      <c r="S76" s="832">
        <v>275</v>
      </c>
    </row>
    <row r="77" spans="1:19" ht="14.45" customHeight="1" x14ac:dyDescent="0.2">
      <c r="A77" s="813" t="s">
        <v>5011</v>
      </c>
      <c r="B77" s="814" t="s">
        <v>5012</v>
      </c>
      <c r="C77" s="814" t="s">
        <v>614</v>
      </c>
      <c r="D77" s="814" t="s">
        <v>4952</v>
      </c>
      <c r="E77" s="814" t="s">
        <v>4978</v>
      </c>
      <c r="F77" s="814" t="s">
        <v>5146</v>
      </c>
      <c r="G77" s="814" t="s">
        <v>5147</v>
      </c>
      <c r="H77" s="831">
        <v>153</v>
      </c>
      <c r="I77" s="831">
        <v>19278</v>
      </c>
      <c r="J77" s="814"/>
      <c r="K77" s="814">
        <v>126</v>
      </c>
      <c r="L77" s="831">
        <v>141</v>
      </c>
      <c r="M77" s="831">
        <v>17907</v>
      </c>
      <c r="N77" s="814"/>
      <c r="O77" s="814">
        <v>127</v>
      </c>
      <c r="P77" s="831">
        <v>128</v>
      </c>
      <c r="Q77" s="831">
        <v>17536</v>
      </c>
      <c r="R77" s="819"/>
      <c r="S77" s="832">
        <v>137</v>
      </c>
    </row>
    <row r="78" spans="1:19" ht="14.45" customHeight="1" x14ac:dyDescent="0.2">
      <c r="A78" s="813" t="s">
        <v>5011</v>
      </c>
      <c r="B78" s="814" t="s">
        <v>5012</v>
      </c>
      <c r="C78" s="814" t="s">
        <v>614</v>
      </c>
      <c r="D78" s="814" t="s">
        <v>4952</v>
      </c>
      <c r="E78" s="814" t="s">
        <v>4978</v>
      </c>
      <c r="F78" s="814" t="s">
        <v>5148</v>
      </c>
      <c r="G78" s="814" t="s">
        <v>5149</v>
      </c>
      <c r="H78" s="831">
        <v>1</v>
      </c>
      <c r="I78" s="831">
        <v>314</v>
      </c>
      <c r="J78" s="814"/>
      <c r="K78" s="814">
        <v>314</v>
      </c>
      <c r="L78" s="831">
        <v>5</v>
      </c>
      <c r="M78" s="831">
        <v>1585</v>
      </c>
      <c r="N78" s="814"/>
      <c r="O78" s="814">
        <v>317</v>
      </c>
      <c r="P78" s="831">
        <v>1</v>
      </c>
      <c r="Q78" s="831">
        <v>333</v>
      </c>
      <c r="R78" s="819"/>
      <c r="S78" s="832">
        <v>333</v>
      </c>
    </row>
    <row r="79" spans="1:19" ht="14.45" customHeight="1" x14ac:dyDescent="0.2">
      <c r="A79" s="813" t="s">
        <v>5011</v>
      </c>
      <c r="B79" s="814" t="s">
        <v>5012</v>
      </c>
      <c r="C79" s="814" t="s">
        <v>614</v>
      </c>
      <c r="D79" s="814" t="s">
        <v>4952</v>
      </c>
      <c r="E79" s="814" t="s">
        <v>4978</v>
      </c>
      <c r="F79" s="814" t="s">
        <v>4981</v>
      </c>
      <c r="G79" s="814" t="s">
        <v>4982</v>
      </c>
      <c r="H79" s="831"/>
      <c r="I79" s="831"/>
      <c r="J79" s="814"/>
      <c r="K79" s="814"/>
      <c r="L79" s="831"/>
      <c r="M79" s="831"/>
      <c r="N79" s="814"/>
      <c r="O79" s="814"/>
      <c r="P79" s="831">
        <v>1</v>
      </c>
      <c r="Q79" s="831">
        <v>210</v>
      </c>
      <c r="R79" s="819"/>
      <c r="S79" s="832">
        <v>210</v>
      </c>
    </row>
    <row r="80" spans="1:19" ht="14.45" customHeight="1" x14ac:dyDescent="0.2">
      <c r="A80" s="813" t="s">
        <v>5011</v>
      </c>
      <c r="B80" s="814" t="s">
        <v>5012</v>
      </c>
      <c r="C80" s="814" t="s">
        <v>614</v>
      </c>
      <c r="D80" s="814" t="s">
        <v>4952</v>
      </c>
      <c r="E80" s="814" t="s">
        <v>4978</v>
      </c>
      <c r="F80" s="814" t="s">
        <v>4983</v>
      </c>
      <c r="G80" s="814" t="s">
        <v>4984</v>
      </c>
      <c r="H80" s="831">
        <v>6</v>
      </c>
      <c r="I80" s="831">
        <v>2010</v>
      </c>
      <c r="J80" s="814"/>
      <c r="K80" s="814">
        <v>335</v>
      </c>
      <c r="L80" s="831">
        <v>1</v>
      </c>
      <c r="M80" s="831">
        <v>336</v>
      </c>
      <c r="N80" s="814"/>
      <c r="O80" s="814">
        <v>336</v>
      </c>
      <c r="P80" s="831">
        <v>4</v>
      </c>
      <c r="Q80" s="831">
        <v>1380</v>
      </c>
      <c r="R80" s="819"/>
      <c r="S80" s="832">
        <v>345</v>
      </c>
    </row>
    <row r="81" spans="1:19" ht="14.45" customHeight="1" x14ac:dyDescent="0.2">
      <c r="A81" s="813" t="s">
        <v>5011</v>
      </c>
      <c r="B81" s="814" t="s">
        <v>5012</v>
      </c>
      <c r="C81" s="814" t="s">
        <v>614</v>
      </c>
      <c r="D81" s="814" t="s">
        <v>4952</v>
      </c>
      <c r="E81" s="814" t="s">
        <v>4978</v>
      </c>
      <c r="F81" s="814" t="s">
        <v>5154</v>
      </c>
      <c r="G81" s="814" t="s">
        <v>5155</v>
      </c>
      <c r="H81" s="831">
        <v>16</v>
      </c>
      <c r="I81" s="831">
        <v>1856</v>
      </c>
      <c r="J81" s="814"/>
      <c r="K81" s="814">
        <v>116</v>
      </c>
      <c r="L81" s="831"/>
      <c r="M81" s="831"/>
      <c r="N81" s="814"/>
      <c r="O81" s="814"/>
      <c r="P81" s="831"/>
      <c r="Q81" s="831"/>
      <c r="R81" s="819"/>
      <c r="S81" s="832"/>
    </row>
    <row r="82" spans="1:19" ht="14.45" customHeight="1" x14ac:dyDescent="0.2">
      <c r="A82" s="813" t="s">
        <v>5011</v>
      </c>
      <c r="B82" s="814" t="s">
        <v>5012</v>
      </c>
      <c r="C82" s="814" t="s">
        <v>614</v>
      </c>
      <c r="D82" s="814" t="s">
        <v>4952</v>
      </c>
      <c r="E82" s="814" t="s">
        <v>4978</v>
      </c>
      <c r="F82" s="814" t="s">
        <v>4985</v>
      </c>
      <c r="G82" s="814" t="s">
        <v>4986</v>
      </c>
      <c r="H82" s="831">
        <v>1</v>
      </c>
      <c r="I82" s="831">
        <v>357</v>
      </c>
      <c r="J82" s="814"/>
      <c r="K82" s="814">
        <v>357</v>
      </c>
      <c r="L82" s="831"/>
      <c r="M82" s="831"/>
      <c r="N82" s="814"/>
      <c r="O82" s="814"/>
      <c r="P82" s="831"/>
      <c r="Q82" s="831"/>
      <c r="R82" s="819"/>
      <c r="S82" s="832"/>
    </row>
    <row r="83" spans="1:19" ht="14.45" customHeight="1" x14ac:dyDescent="0.2">
      <c r="A83" s="813" t="s">
        <v>5011</v>
      </c>
      <c r="B83" s="814" t="s">
        <v>5012</v>
      </c>
      <c r="C83" s="814" t="s">
        <v>614</v>
      </c>
      <c r="D83" s="814" t="s">
        <v>4952</v>
      </c>
      <c r="E83" s="814" t="s">
        <v>4978</v>
      </c>
      <c r="F83" s="814" t="s">
        <v>5166</v>
      </c>
      <c r="G83" s="814" t="s">
        <v>5167</v>
      </c>
      <c r="H83" s="831">
        <v>2</v>
      </c>
      <c r="I83" s="831">
        <v>2374</v>
      </c>
      <c r="J83" s="814"/>
      <c r="K83" s="814">
        <v>1187</v>
      </c>
      <c r="L83" s="831">
        <v>3</v>
      </c>
      <c r="M83" s="831">
        <v>3570</v>
      </c>
      <c r="N83" s="814"/>
      <c r="O83" s="814">
        <v>1190</v>
      </c>
      <c r="P83" s="831">
        <v>2</v>
      </c>
      <c r="Q83" s="831">
        <v>2416</v>
      </c>
      <c r="R83" s="819"/>
      <c r="S83" s="832">
        <v>1208</v>
      </c>
    </row>
    <row r="84" spans="1:19" ht="14.45" customHeight="1" x14ac:dyDescent="0.2">
      <c r="A84" s="813" t="s">
        <v>5011</v>
      </c>
      <c r="B84" s="814" t="s">
        <v>5012</v>
      </c>
      <c r="C84" s="814" t="s">
        <v>614</v>
      </c>
      <c r="D84" s="814" t="s">
        <v>4952</v>
      </c>
      <c r="E84" s="814" t="s">
        <v>4978</v>
      </c>
      <c r="F84" s="814" t="s">
        <v>4987</v>
      </c>
      <c r="G84" s="814" t="s">
        <v>4988</v>
      </c>
      <c r="H84" s="831"/>
      <c r="I84" s="831"/>
      <c r="J84" s="814"/>
      <c r="K84" s="814"/>
      <c r="L84" s="831">
        <v>1</v>
      </c>
      <c r="M84" s="831">
        <v>720</v>
      </c>
      <c r="N84" s="814"/>
      <c r="O84" s="814">
        <v>720</v>
      </c>
      <c r="P84" s="831">
        <v>1</v>
      </c>
      <c r="Q84" s="831">
        <v>752</v>
      </c>
      <c r="R84" s="819"/>
      <c r="S84" s="832">
        <v>752</v>
      </c>
    </row>
    <row r="85" spans="1:19" ht="14.45" customHeight="1" x14ac:dyDescent="0.2">
      <c r="A85" s="813" t="s">
        <v>5011</v>
      </c>
      <c r="B85" s="814" t="s">
        <v>5012</v>
      </c>
      <c r="C85" s="814" t="s">
        <v>614</v>
      </c>
      <c r="D85" s="814" t="s">
        <v>4952</v>
      </c>
      <c r="E85" s="814" t="s">
        <v>4978</v>
      </c>
      <c r="F85" s="814" t="s">
        <v>5168</v>
      </c>
      <c r="G85" s="814" t="s">
        <v>5169</v>
      </c>
      <c r="H85" s="831"/>
      <c r="I85" s="831"/>
      <c r="J85" s="814"/>
      <c r="K85" s="814"/>
      <c r="L85" s="831"/>
      <c r="M85" s="831"/>
      <c r="N85" s="814"/>
      <c r="O85" s="814"/>
      <c r="P85" s="831">
        <v>1</v>
      </c>
      <c r="Q85" s="831">
        <v>275</v>
      </c>
      <c r="R85" s="819"/>
      <c r="S85" s="832">
        <v>275</v>
      </c>
    </row>
    <row r="86" spans="1:19" ht="14.45" customHeight="1" x14ac:dyDescent="0.2">
      <c r="A86" s="813" t="s">
        <v>5011</v>
      </c>
      <c r="B86" s="814" t="s">
        <v>5012</v>
      </c>
      <c r="C86" s="814" t="s">
        <v>614</v>
      </c>
      <c r="D86" s="814" t="s">
        <v>4952</v>
      </c>
      <c r="E86" s="814" t="s">
        <v>4978</v>
      </c>
      <c r="F86" s="814" t="s">
        <v>5178</v>
      </c>
      <c r="G86" s="814" t="s">
        <v>5179</v>
      </c>
      <c r="H86" s="831"/>
      <c r="I86" s="831"/>
      <c r="J86" s="814"/>
      <c r="K86" s="814"/>
      <c r="L86" s="831"/>
      <c r="M86" s="831"/>
      <c r="N86" s="814"/>
      <c r="O86" s="814"/>
      <c r="P86" s="831">
        <v>2</v>
      </c>
      <c r="Q86" s="831">
        <v>0</v>
      </c>
      <c r="R86" s="819"/>
      <c r="S86" s="832">
        <v>0</v>
      </c>
    </row>
    <row r="87" spans="1:19" ht="14.45" customHeight="1" x14ac:dyDescent="0.2">
      <c r="A87" s="813" t="s">
        <v>5011</v>
      </c>
      <c r="B87" s="814" t="s">
        <v>5012</v>
      </c>
      <c r="C87" s="814" t="s">
        <v>614</v>
      </c>
      <c r="D87" s="814" t="s">
        <v>4952</v>
      </c>
      <c r="E87" s="814" t="s">
        <v>4978</v>
      </c>
      <c r="F87" s="814" t="s">
        <v>4989</v>
      </c>
      <c r="G87" s="814" t="s">
        <v>4990</v>
      </c>
      <c r="H87" s="831">
        <v>170</v>
      </c>
      <c r="I87" s="831">
        <v>5666.68</v>
      </c>
      <c r="J87" s="814"/>
      <c r="K87" s="814">
        <v>33.333411764705886</v>
      </c>
      <c r="L87" s="831">
        <v>208</v>
      </c>
      <c r="M87" s="831">
        <v>7703.34</v>
      </c>
      <c r="N87" s="814"/>
      <c r="O87" s="814">
        <v>37.035288461538464</v>
      </c>
      <c r="P87" s="831">
        <v>177</v>
      </c>
      <c r="Q87" s="831">
        <v>6696.66</v>
      </c>
      <c r="R87" s="819"/>
      <c r="S87" s="832">
        <v>37.83423728813559</v>
      </c>
    </row>
    <row r="88" spans="1:19" ht="14.45" customHeight="1" x14ac:dyDescent="0.2">
      <c r="A88" s="813" t="s">
        <v>5011</v>
      </c>
      <c r="B88" s="814" t="s">
        <v>5012</v>
      </c>
      <c r="C88" s="814" t="s">
        <v>614</v>
      </c>
      <c r="D88" s="814" t="s">
        <v>4952</v>
      </c>
      <c r="E88" s="814" t="s">
        <v>4978</v>
      </c>
      <c r="F88" s="814" t="s">
        <v>5180</v>
      </c>
      <c r="G88" s="814" t="s">
        <v>5181</v>
      </c>
      <c r="H88" s="831">
        <v>34</v>
      </c>
      <c r="I88" s="831">
        <v>10574</v>
      </c>
      <c r="J88" s="814"/>
      <c r="K88" s="814">
        <v>311</v>
      </c>
      <c r="L88" s="831">
        <v>40</v>
      </c>
      <c r="M88" s="831">
        <v>12520</v>
      </c>
      <c r="N88" s="814"/>
      <c r="O88" s="814">
        <v>313</v>
      </c>
      <c r="P88" s="831">
        <v>27</v>
      </c>
      <c r="Q88" s="831">
        <v>8856</v>
      </c>
      <c r="R88" s="819"/>
      <c r="S88" s="832">
        <v>328</v>
      </c>
    </row>
    <row r="89" spans="1:19" ht="14.45" customHeight="1" x14ac:dyDescent="0.2">
      <c r="A89" s="813" t="s">
        <v>5011</v>
      </c>
      <c r="B89" s="814" t="s">
        <v>5012</v>
      </c>
      <c r="C89" s="814" t="s">
        <v>614</v>
      </c>
      <c r="D89" s="814" t="s">
        <v>4952</v>
      </c>
      <c r="E89" s="814" t="s">
        <v>4978</v>
      </c>
      <c r="F89" s="814" t="s">
        <v>4991</v>
      </c>
      <c r="G89" s="814" t="s">
        <v>4992</v>
      </c>
      <c r="H89" s="831">
        <v>6</v>
      </c>
      <c r="I89" s="831">
        <v>1578</v>
      </c>
      <c r="J89" s="814"/>
      <c r="K89" s="814">
        <v>263</v>
      </c>
      <c r="L89" s="831">
        <v>13</v>
      </c>
      <c r="M89" s="831">
        <v>3458</v>
      </c>
      <c r="N89" s="814"/>
      <c r="O89" s="814">
        <v>266</v>
      </c>
      <c r="P89" s="831">
        <v>13</v>
      </c>
      <c r="Q89" s="831">
        <v>3666</v>
      </c>
      <c r="R89" s="819"/>
      <c r="S89" s="832">
        <v>282</v>
      </c>
    </row>
    <row r="90" spans="1:19" ht="14.45" customHeight="1" x14ac:dyDescent="0.2">
      <c r="A90" s="813" t="s">
        <v>5011</v>
      </c>
      <c r="B90" s="814" t="s">
        <v>5012</v>
      </c>
      <c r="C90" s="814" t="s">
        <v>614</v>
      </c>
      <c r="D90" s="814" t="s">
        <v>4952</v>
      </c>
      <c r="E90" s="814" t="s">
        <v>4978</v>
      </c>
      <c r="F90" s="814" t="s">
        <v>5182</v>
      </c>
      <c r="G90" s="814" t="s">
        <v>5183</v>
      </c>
      <c r="H90" s="831">
        <v>2026</v>
      </c>
      <c r="I90" s="831">
        <v>76988</v>
      </c>
      <c r="J90" s="814"/>
      <c r="K90" s="814">
        <v>38</v>
      </c>
      <c r="L90" s="831">
        <v>1842</v>
      </c>
      <c r="M90" s="831">
        <v>69996</v>
      </c>
      <c r="N90" s="814"/>
      <c r="O90" s="814">
        <v>38</v>
      </c>
      <c r="P90" s="831">
        <v>1830</v>
      </c>
      <c r="Q90" s="831">
        <v>71370</v>
      </c>
      <c r="R90" s="819"/>
      <c r="S90" s="832">
        <v>39</v>
      </c>
    </row>
    <row r="91" spans="1:19" ht="14.45" customHeight="1" x14ac:dyDescent="0.2">
      <c r="A91" s="813" t="s">
        <v>5011</v>
      </c>
      <c r="B91" s="814" t="s">
        <v>5012</v>
      </c>
      <c r="C91" s="814" t="s">
        <v>614</v>
      </c>
      <c r="D91" s="814" t="s">
        <v>4952</v>
      </c>
      <c r="E91" s="814" t="s">
        <v>4978</v>
      </c>
      <c r="F91" s="814" t="s">
        <v>4993</v>
      </c>
      <c r="G91" s="814" t="s">
        <v>4994</v>
      </c>
      <c r="H91" s="831"/>
      <c r="I91" s="831"/>
      <c r="J91" s="814"/>
      <c r="K91" s="814"/>
      <c r="L91" s="831">
        <v>2</v>
      </c>
      <c r="M91" s="831">
        <v>176</v>
      </c>
      <c r="N91" s="814"/>
      <c r="O91" s="814">
        <v>88</v>
      </c>
      <c r="P91" s="831">
        <v>1</v>
      </c>
      <c r="Q91" s="831">
        <v>93</v>
      </c>
      <c r="R91" s="819"/>
      <c r="S91" s="832">
        <v>93</v>
      </c>
    </row>
    <row r="92" spans="1:19" ht="14.45" customHeight="1" x14ac:dyDescent="0.2">
      <c r="A92" s="813" t="s">
        <v>5011</v>
      </c>
      <c r="B92" s="814" t="s">
        <v>5012</v>
      </c>
      <c r="C92" s="814" t="s">
        <v>614</v>
      </c>
      <c r="D92" s="814" t="s">
        <v>4952</v>
      </c>
      <c r="E92" s="814" t="s">
        <v>4978</v>
      </c>
      <c r="F92" s="814" t="s">
        <v>5184</v>
      </c>
      <c r="G92" s="814" t="s">
        <v>5185</v>
      </c>
      <c r="H92" s="831">
        <v>4</v>
      </c>
      <c r="I92" s="831">
        <v>624</v>
      </c>
      <c r="J92" s="814"/>
      <c r="K92" s="814">
        <v>156</v>
      </c>
      <c r="L92" s="831"/>
      <c r="M92" s="831"/>
      <c r="N92" s="814"/>
      <c r="O92" s="814"/>
      <c r="P92" s="831">
        <v>11</v>
      </c>
      <c r="Q92" s="831">
        <v>1815</v>
      </c>
      <c r="R92" s="819"/>
      <c r="S92" s="832">
        <v>165</v>
      </c>
    </row>
    <row r="93" spans="1:19" ht="14.45" customHeight="1" x14ac:dyDescent="0.2">
      <c r="A93" s="813" t="s">
        <v>5011</v>
      </c>
      <c r="B93" s="814" t="s">
        <v>5012</v>
      </c>
      <c r="C93" s="814" t="s">
        <v>614</v>
      </c>
      <c r="D93" s="814" t="s">
        <v>4952</v>
      </c>
      <c r="E93" s="814" t="s">
        <v>4978</v>
      </c>
      <c r="F93" s="814" t="s">
        <v>5186</v>
      </c>
      <c r="G93" s="814" t="s">
        <v>5187</v>
      </c>
      <c r="H93" s="831">
        <v>27</v>
      </c>
      <c r="I93" s="831">
        <v>891</v>
      </c>
      <c r="J93" s="814"/>
      <c r="K93" s="814">
        <v>33</v>
      </c>
      <c r="L93" s="831">
        <v>28</v>
      </c>
      <c r="M93" s="831">
        <v>924</v>
      </c>
      <c r="N93" s="814"/>
      <c r="O93" s="814">
        <v>33</v>
      </c>
      <c r="P93" s="831">
        <v>18</v>
      </c>
      <c r="Q93" s="831">
        <v>612</v>
      </c>
      <c r="R93" s="819"/>
      <c r="S93" s="832">
        <v>34</v>
      </c>
    </row>
    <row r="94" spans="1:19" ht="14.45" customHeight="1" x14ac:dyDescent="0.2">
      <c r="A94" s="813" t="s">
        <v>5011</v>
      </c>
      <c r="B94" s="814" t="s">
        <v>5012</v>
      </c>
      <c r="C94" s="814" t="s">
        <v>614</v>
      </c>
      <c r="D94" s="814" t="s">
        <v>4952</v>
      </c>
      <c r="E94" s="814" t="s">
        <v>4978</v>
      </c>
      <c r="F94" s="814" t="s">
        <v>5188</v>
      </c>
      <c r="G94" s="814" t="s">
        <v>5189</v>
      </c>
      <c r="H94" s="831"/>
      <c r="I94" s="831"/>
      <c r="J94" s="814"/>
      <c r="K94" s="814"/>
      <c r="L94" s="831"/>
      <c r="M94" s="831"/>
      <c r="N94" s="814"/>
      <c r="O94" s="814"/>
      <c r="P94" s="831">
        <v>23</v>
      </c>
      <c r="Q94" s="831">
        <v>0</v>
      </c>
      <c r="R94" s="819"/>
      <c r="S94" s="832">
        <v>0</v>
      </c>
    </row>
    <row r="95" spans="1:19" ht="14.45" customHeight="1" x14ac:dyDescent="0.2">
      <c r="A95" s="813" t="s">
        <v>5011</v>
      </c>
      <c r="B95" s="814" t="s">
        <v>5012</v>
      </c>
      <c r="C95" s="814" t="s">
        <v>614</v>
      </c>
      <c r="D95" s="814" t="s">
        <v>4952</v>
      </c>
      <c r="E95" s="814" t="s">
        <v>4978</v>
      </c>
      <c r="F95" s="814" t="s">
        <v>5196</v>
      </c>
      <c r="G95" s="814" t="s">
        <v>5197</v>
      </c>
      <c r="H95" s="831"/>
      <c r="I95" s="831"/>
      <c r="J95" s="814"/>
      <c r="K95" s="814"/>
      <c r="L95" s="831">
        <v>1</v>
      </c>
      <c r="M95" s="831">
        <v>76</v>
      </c>
      <c r="N95" s="814"/>
      <c r="O95" s="814">
        <v>76</v>
      </c>
      <c r="P95" s="831">
        <v>1</v>
      </c>
      <c r="Q95" s="831">
        <v>81</v>
      </c>
      <c r="R95" s="819"/>
      <c r="S95" s="832">
        <v>81</v>
      </c>
    </row>
    <row r="96" spans="1:19" ht="14.45" customHeight="1" x14ac:dyDescent="0.2">
      <c r="A96" s="813" t="s">
        <v>5011</v>
      </c>
      <c r="B96" s="814" t="s">
        <v>5012</v>
      </c>
      <c r="C96" s="814" t="s">
        <v>614</v>
      </c>
      <c r="D96" s="814" t="s">
        <v>4952</v>
      </c>
      <c r="E96" s="814" t="s">
        <v>4978</v>
      </c>
      <c r="F96" s="814" t="s">
        <v>5198</v>
      </c>
      <c r="G96" s="814" t="s">
        <v>5199</v>
      </c>
      <c r="H96" s="831">
        <v>1</v>
      </c>
      <c r="I96" s="831">
        <v>964</v>
      </c>
      <c r="J96" s="814"/>
      <c r="K96" s="814">
        <v>964</v>
      </c>
      <c r="L96" s="831">
        <v>1</v>
      </c>
      <c r="M96" s="831">
        <v>967</v>
      </c>
      <c r="N96" s="814"/>
      <c r="O96" s="814">
        <v>967</v>
      </c>
      <c r="P96" s="831">
        <v>1</v>
      </c>
      <c r="Q96" s="831">
        <v>985</v>
      </c>
      <c r="R96" s="819"/>
      <c r="S96" s="832">
        <v>985</v>
      </c>
    </row>
    <row r="97" spans="1:19" ht="14.45" customHeight="1" x14ac:dyDescent="0.2">
      <c r="A97" s="813" t="s">
        <v>5011</v>
      </c>
      <c r="B97" s="814" t="s">
        <v>5012</v>
      </c>
      <c r="C97" s="814" t="s">
        <v>614</v>
      </c>
      <c r="D97" s="814" t="s">
        <v>4952</v>
      </c>
      <c r="E97" s="814" t="s">
        <v>4978</v>
      </c>
      <c r="F97" s="814" t="s">
        <v>5200</v>
      </c>
      <c r="G97" s="814" t="s">
        <v>5201</v>
      </c>
      <c r="H97" s="831">
        <v>1</v>
      </c>
      <c r="I97" s="831">
        <v>0</v>
      </c>
      <c r="J97" s="814"/>
      <c r="K97" s="814">
        <v>0</v>
      </c>
      <c r="L97" s="831">
        <v>1</v>
      </c>
      <c r="M97" s="831">
        <v>0</v>
      </c>
      <c r="N97" s="814"/>
      <c r="O97" s="814">
        <v>0</v>
      </c>
      <c r="P97" s="831"/>
      <c r="Q97" s="831"/>
      <c r="R97" s="819"/>
      <c r="S97" s="832"/>
    </row>
    <row r="98" spans="1:19" ht="14.45" customHeight="1" x14ac:dyDescent="0.2">
      <c r="A98" s="813" t="s">
        <v>5011</v>
      </c>
      <c r="B98" s="814" t="s">
        <v>5012</v>
      </c>
      <c r="C98" s="814" t="s">
        <v>614</v>
      </c>
      <c r="D98" s="814" t="s">
        <v>4952</v>
      </c>
      <c r="E98" s="814" t="s">
        <v>4978</v>
      </c>
      <c r="F98" s="814" t="s">
        <v>4997</v>
      </c>
      <c r="G98" s="814" t="s">
        <v>4998</v>
      </c>
      <c r="H98" s="831">
        <v>8</v>
      </c>
      <c r="I98" s="831">
        <v>4760</v>
      </c>
      <c r="J98" s="814"/>
      <c r="K98" s="814">
        <v>595</v>
      </c>
      <c r="L98" s="831">
        <v>5</v>
      </c>
      <c r="M98" s="831">
        <v>2990</v>
      </c>
      <c r="N98" s="814"/>
      <c r="O98" s="814">
        <v>598</v>
      </c>
      <c r="P98" s="831">
        <v>20</v>
      </c>
      <c r="Q98" s="831">
        <v>12200</v>
      </c>
      <c r="R98" s="819"/>
      <c r="S98" s="832">
        <v>610</v>
      </c>
    </row>
    <row r="99" spans="1:19" ht="14.45" customHeight="1" x14ac:dyDescent="0.2">
      <c r="A99" s="813" t="s">
        <v>5011</v>
      </c>
      <c r="B99" s="814" t="s">
        <v>5012</v>
      </c>
      <c r="C99" s="814" t="s">
        <v>614</v>
      </c>
      <c r="D99" s="814" t="s">
        <v>4952</v>
      </c>
      <c r="E99" s="814" t="s">
        <v>4978</v>
      </c>
      <c r="F99" s="814" t="s">
        <v>4999</v>
      </c>
      <c r="G99" s="814" t="s">
        <v>5000</v>
      </c>
      <c r="H99" s="831">
        <v>10</v>
      </c>
      <c r="I99" s="831">
        <v>7700</v>
      </c>
      <c r="J99" s="814"/>
      <c r="K99" s="814">
        <v>770</v>
      </c>
      <c r="L99" s="831">
        <v>11</v>
      </c>
      <c r="M99" s="831">
        <v>8481</v>
      </c>
      <c r="N99" s="814"/>
      <c r="O99" s="814">
        <v>771</v>
      </c>
      <c r="P99" s="831">
        <v>20</v>
      </c>
      <c r="Q99" s="831">
        <v>15660</v>
      </c>
      <c r="R99" s="819"/>
      <c r="S99" s="832">
        <v>783</v>
      </c>
    </row>
    <row r="100" spans="1:19" ht="14.45" customHeight="1" x14ac:dyDescent="0.2">
      <c r="A100" s="813" t="s">
        <v>5011</v>
      </c>
      <c r="B100" s="814" t="s">
        <v>5012</v>
      </c>
      <c r="C100" s="814" t="s">
        <v>614</v>
      </c>
      <c r="D100" s="814" t="s">
        <v>4952</v>
      </c>
      <c r="E100" s="814" t="s">
        <v>4978</v>
      </c>
      <c r="F100" s="814" t="s">
        <v>5208</v>
      </c>
      <c r="G100" s="814" t="s">
        <v>5209</v>
      </c>
      <c r="H100" s="831">
        <v>14</v>
      </c>
      <c r="I100" s="831">
        <v>62006</v>
      </c>
      <c r="J100" s="814"/>
      <c r="K100" s="814">
        <v>4429</v>
      </c>
      <c r="L100" s="831">
        <v>6</v>
      </c>
      <c r="M100" s="831">
        <v>26682</v>
      </c>
      <c r="N100" s="814"/>
      <c r="O100" s="814">
        <v>4447</v>
      </c>
      <c r="P100" s="831">
        <v>21</v>
      </c>
      <c r="Q100" s="831">
        <v>94710</v>
      </c>
      <c r="R100" s="819"/>
      <c r="S100" s="832">
        <v>4510</v>
      </c>
    </row>
    <row r="101" spans="1:19" ht="14.45" customHeight="1" x14ac:dyDescent="0.2">
      <c r="A101" s="813" t="s">
        <v>5011</v>
      </c>
      <c r="B101" s="814" t="s">
        <v>5012</v>
      </c>
      <c r="C101" s="814" t="s">
        <v>614</v>
      </c>
      <c r="D101" s="814" t="s">
        <v>4952</v>
      </c>
      <c r="E101" s="814" t="s">
        <v>4978</v>
      </c>
      <c r="F101" s="814" t="s">
        <v>5210</v>
      </c>
      <c r="G101" s="814" t="s">
        <v>5211</v>
      </c>
      <c r="H101" s="831"/>
      <c r="I101" s="831"/>
      <c r="J101" s="814"/>
      <c r="K101" s="814"/>
      <c r="L101" s="831"/>
      <c r="M101" s="831"/>
      <c r="N101" s="814"/>
      <c r="O101" s="814"/>
      <c r="P101" s="831">
        <v>1</v>
      </c>
      <c r="Q101" s="831">
        <v>66</v>
      </c>
      <c r="R101" s="819"/>
      <c r="S101" s="832">
        <v>66</v>
      </c>
    </row>
    <row r="102" spans="1:19" ht="14.45" customHeight="1" x14ac:dyDescent="0.2">
      <c r="A102" s="813" t="s">
        <v>5011</v>
      </c>
      <c r="B102" s="814" t="s">
        <v>5012</v>
      </c>
      <c r="C102" s="814" t="s">
        <v>614</v>
      </c>
      <c r="D102" s="814" t="s">
        <v>4952</v>
      </c>
      <c r="E102" s="814" t="s">
        <v>4978</v>
      </c>
      <c r="F102" s="814" t="s">
        <v>5212</v>
      </c>
      <c r="G102" s="814" t="s">
        <v>5213</v>
      </c>
      <c r="H102" s="831"/>
      <c r="I102" s="831"/>
      <c r="J102" s="814"/>
      <c r="K102" s="814"/>
      <c r="L102" s="831">
        <v>74</v>
      </c>
      <c r="M102" s="831">
        <v>8658</v>
      </c>
      <c r="N102" s="814"/>
      <c r="O102" s="814">
        <v>117</v>
      </c>
      <c r="P102" s="831"/>
      <c r="Q102" s="831"/>
      <c r="R102" s="819"/>
      <c r="S102" s="832"/>
    </row>
    <row r="103" spans="1:19" ht="14.45" customHeight="1" x14ac:dyDescent="0.2">
      <c r="A103" s="813" t="s">
        <v>5011</v>
      </c>
      <c r="B103" s="814" t="s">
        <v>5012</v>
      </c>
      <c r="C103" s="814" t="s">
        <v>614</v>
      </c>
      <c r="D103" s="814" t="s">
        <v>4952</v>
      </c>
      <c r="E103" s="814" t="s">
        <v>4978</v>
      </c>
      <c r="F103" s="814" t="s">
        <v>5001</v>
      </c>
      <c r="G103" s="814" t="s">
        <v>5002</v>
      </c>
      <c r="H103" s="831">
        <v>1</v>
      </c>
      <c r="I103" s="831">
        <v>162</v>
      </c>
      <c r="J103" s="814"/>
      <c r="K103" s="814">
        <v>162</v>
      </c>
      <c r="L103" s="831">
        <v>1</v>
      </c>
      <c r="M103" s="831">
        <v>163</v>
      </c>
      <c r="N103" s="814"/>
      <c r="O103" s="814">
        <v>163</v>
      </c>
      <c r="P103" s="831">
        <v>5</v>
      </c>
      <c r="Q103" s="831">
        <v>860</v>
      </c>
      <c r="R103" s="819"/>
      <c r="S103" s="832">
        <v>172</v>
      </c>
    </row>
    <row r="104" spans="1:19" ht="14.45" customHeight="1" x14ac:dyDescent="0.2">
      <c r="A104" s="813" t="s">
        <v>5011</v>
      </c>
      <c r="B104" s="814" t="s">
        <v>5012</v>
      </c>
      <c r="C104" s="814" t="s">
        <v>614</v>
      </c>
      <c r="D104" s="814" t="s">
        <v>4952</v>
      </c>
      <c r="E104" s="814" t="s">
        <v>4978</v>
      </c>
      <c r="F104" s="814" t="s">
        <v>5218</v>
      </c>
      <c r="G104" s="814" t="s">
        <v>5219</v>
      </c>
      <c r="H104" s="831">
        <v>1</v>
      </c>
      <c r="I104" s="831">
        <v>398</v>
      </c>
      <c r="J104" s="814"/>
      <c r="K104" s="814">
        <v>398</v>
      </c>
      <c r="L104" s="831">
        <v>2</v>
      </c>
      <c r="M104" s="831">
        <v>800</v>
      </c>
      <c r="N104" s="814"/>
      <c r="O104" s="814">
        <v>400</v>
      </c>
      <c r="P104" s="831">
        <v>1</v>
      </c>
      <c r="Q104" s="831">
        <v>415</v>
      </c>
      <c r="R104" s="819"/>
      <c r="S104" s="832">
        <v>415</v>
      </c>
    </row>
    <row r="105" spans="1:19" ht="14.45" customHeight="1" x14ac:dyDescent="0.2">
      <c r="A105" s="813" t="s">
        <v>5011</v>
      </c>
      <c r="B105" s="814" t="s">
        <v>5012</v>
      </c>
      <c r="C105" s="814" t="s">
        <v>614</v>
      </c>
      <c r="D105" s="814" t="s">
        <v>4952</v>
      </c>
      <c r="E105" s="814" t="s">
        <v>4978</v>
      </c>
      <c r="F105" s="814" t="s">
        <v>5220</v>
      </c>
      <c r="G105" s="814" t="s">
        <v>5221</v>
      </c>
      <c r="H105" s="831">
        <v>7</v>
      </c>
      <c r="I105" s="831">
        <v>462</v>
      </c>
      <c r="J105" s="814"/>
      <c r="K105" s="814">
        <v>66</v>
      </c>
      <c r="L105" s="831"/>
      <c r="M105" s="831"/>
      <c r="N105" s="814"/>
      <c r="O105" s="814"/>
      <c r="P105" s="831"/>
      <c r="Q105" s="831"/>
      <c r="R105" s="819"/>
      <c r="S105" s="832"/>
    </row>
    <row r="106" spans="1:19" ht="14.45" customHeight="1" x14ac:dyDescent="0.2">
      <c r="A106" s="813" t="s">
        <v>5011</v>
      </c>
      <c r="B106" s="814" t="s">
        <v>5012</v>
      </c>
      <c r="C106" s="814" t="s">
        <v>614</v>
      </c>
      <c r="D106" s="814" t="s">
        <v>4952</v>
      </c>
      <c r="E106" s="814" t="s">
        <v>4978</v>
      </c>
      <c r="F106" s="814" t="s">
        <v>5226</v>
      </c>
      <c r="G106" s="814" t="s">
        <v>5227</v>
      </c>
      <c r="H106" s="831">
        <v>4</v>
      </c>
      <c r="I106" s="831">
        <v>1504</v>
      </c>
      <c r="J106" s="814"/>
      <c r="K106" s="814">
        <v>376</v>
      </c>
      <c r="L106" s="831">
        <v>9</v>
      </c>
      <c r="M106" s="831">
        <v>3411</v>
      </c>
      <c r="N106" s="814"/>
      <c r="O106" s="814">
        <v>379</v>
      </c>
      <c r="P106" s="831">
        <v>8</v>
      </c>
      <c r="Q106" s="831">
        <v>3264</v>
      </c>
      <c r="R106" s="819"/>
      <c r="S106" s="832">
        <v>408</v>
      </c>
    </row>
    <row r="107" spans="1:19" ht="14.45" customHeight="1" x14ac:dyDescent="0.2">
      <c r="A107" s="813" t="s">
        <v>5011</v>
      </c>
      <c r="B107" s="814" t="s">
        <v>5012</v>
      </c>
      <c r="C107" s="814" t="s">
        <v>614</v>
      </c>
      <c r="D107" s="814" t="s">
        <v>4952</v>
      </c>
      <c r="E107" s="814" t="s">
        <v>4978</v>
      </c>
      <c r="F107" s="814" t="s">
        <v>5005</v>
      </c>
      <c r="G107" s="814" t="s">
        <v>5006</v>
      </c>
      <c r="H107" s="831">
        <v>7</v>
      </c>
      <c r="I107" s="831">
        <v>9408</v>
      </c>
      <c r="J107" s="814"/>
      <c r="K107" s="814">
        <v>1344</v>
      </c>
      <c r="L107" s="831">
        <v>3</v>
      </c>
      <c r="M107" s="831">
        <v>4047</v>
      </c>
      <c r="N107" s="814"/>
      <c r="O107" s="814">
        <v>1349</v>
      </c>
      <c r="P107" s="831">
        <v>16</v>
      </c>
      <c r="Q107" s="831">
        <v>22096</v>
      </c>
      <c r="R107" s="819"/>
      <c r="S107" s="832">
        <v>1381</v>
      </c>
    </row>
    <row r="108" spans="1:19" ht="14.45" customHeight="1" x14ac:dyDescent="0.2">
      <c r="A108" s="813" t="s">
        <v>5011</v>
      </c>
      <c r="B108" s="814" t="s">
        <v>5012</v>
      </c>
      <c r="C108" s="814" t="s">
        <v>614</v>
      </c>
      <c r="D108" s="814" t="s">
        <v>4952</v>
      </c>
      <c r="E108" s="814" t="s">
        <v>4978</v>
      </c>
      <c r="F108" s="814" t="s">
        <v>5007</v>
      </c>
      <c r="G108" s="814" t="s">
        <v>5008</v>
      </c>
      <c r="H108" s="831">
        <v>6</v>
      </c>
      <c r="I108" s="831">
        <v>2184</v>
      </c>
      <c r="J108" s="814"/>
      <c r="K108" s="814">
        <v>364</v>
      </c>
      <c r="L108" s="831">
        <v>5</v>
      </c>
      <c r="M108" s="831">
        <v>1825</v>
      </c>
      <c r="N108" s="814"/>
      <c r="O108" s="814">
        <v>365</v>
      </c>
      <c r="P108" s="831">
        <v>16</v>
      </c>
      <c r="Q108" s="831">
        <v>5936</v>
      </c>
      <c r="R108" s="819"/>
      <c r="S108" s="832">
        <v>371</v>
      </c>
    </row>
    <row r="109" spans="1:19" ht="14.45" customHeight="1" x14ac:dyDescent="0.2">
      <c r="A109" s="813" t="s">
        <v>5011</v>
      </c>
      <c r="B109" s="814" t="s">
        <v>5012</v>
      </c>
      <c r="C109" s="814" t="s">
        <v>614</v>
      </c>
      <c r="D109" s="814" t="s">
        <v>4952</v>
      </c>
      <c r="E109" s="814" t="s">
        <v>4978</v>
      </c>
      <c r="F109" s="814" t="s">
        <v>5238</v>
      </c>
      <c r="G109" s="814" t="s">
        <v>5239</v>
      </c>
      <c r="H109" s="831"/>
      <c r="I109" s="831"/>
      <c r="J109" s="814"/>
      <c r="K109" s="814"/>
      <c r="L109" s="831"/>
      <c r="M109" s="831"/>
      <c r="N109" s="814"/>
      <c r="O109" s="814"/>
      <c r="P109" s="831">
        <v>4</v>
      </c>
      <c r="Q109" s="831">
        <v>936</v>
      </c>
      <c r="R109" s="819"/>
      <c r="S109" s="832">
        <v>234</v>
      </c>
    </row>
    <row r="110" spans="1:19" ht="14.45" customHeight="1" x14ac:dyDescent="0.2">
      <c r="A110" s="813" t="s">
        <v>5011</v>
      </c>
      <c r="B110" s="814" t="s">
        <v>5012</v>
      </c>
      <c r="C110" s="814" t="s">
        <v>614</v>
      </c>
      <c r="D110" s="814" t="s">
        <v>4952</v>
      </c>
      <c r="E110" s="814" t="s">
        <v>4978</v>
      </c>
      <c r="F110" s="814" t="s">
        <v>5240</v>
      </c>
      <c r="G110" s="814" t="s">
        <v>5241</v>
      </c>
      <c r="H110" s="831"/>
      <c r="I110" s="831"/>
      <c r="J110" s="814"/>
      <c r="K110" s="814"/>
      <c r="L110" s="831">
        <v>90</v>
      </c>
      <c r="M110" s="831">
        <v>0</v>
      </c>
      <c r="N110" s="814"/>
      <c r="O110" s="814">
        <v>0</v>
      </c>
      <c r="P110" s="831">
        <v>4</v>
      </c>
      <c r="Q110" s="831">
        <v>0</v>
      </c>
      <c r="R110" s="819"/>
      <c r="S110" s="832">
        <v>0</v>
      </c>
    </row>
    <row r="111" spans="1:19" ht="14.45" customHeight="1" x14ac:dyDescent="0.2">
      <c r="A111" s="813" t="s">
        <v>5011</v>
      </c>
      <c r="B111" s="814" t="s">
        <v>5012</v>
      </c>
      <c r="C111" s="814" t="s">
        <v>614</v>
      </c>
      <c r="D111" s="814" t="s">
        <v>4952</v>
      </c>
      <c r="E111" s="814" t="s">
        <v>4978</v>
      </c>
      <c r="F111" s="814" t="s">
        <v>5242</v>
      </c>
      <c r="G111" s="814" t="s">
        <v>5243</v>
      </c>
      <c r="H111" s="831"/>
      <c r="I111" s="831"/>
      <c r="J111" s="814"/>
      <c r="K111" s="814"/>
      <c r="L111" s="831">
        <v>3</v>
      </c>
      <c r="M111" s="831">
        <v>0</v>
      </c>
      <c r="N111" s="814"/>
      <c r="O111" s="814">
        <v>0</v>
      </c>
      <c r="P111" s="831"/>
      <c r="Q111" s="831"/>
      <c r="R111" s="819"/>
      <c r="S111" s="832"/>
    </row>
    <row r="112" spans="1:19" ht="14.45" customHeight="1" x14ac:dyDescent="0.2">
      <c r="A112" s="813" t="s">
        <v>5011</v>
      </c>
      <c r="B112" s="814" t="s">
        <v>5012</v>
      </c>
      <c r="C112" s="814" t="s">
        <v>614</v>
      </c>
      <c r="D112" s="814" t="s">
        <v>4952</v>
      </c>
      <c r="E112" s="814" t="s">
        <v>4978</v>
      </c>
      <c r="F112" s="814" t="s">
        <v>5245</v>
      </c>
      <c r="G112" s="814" t="s">
        <v>5246</v>
      </c>
      <c r="H112" s="831"/>
      <c r="I112" s="831"/>
      <c r="J112" s="814"/>
      <c r="K112" s="814"/>
      <c r="L112" s="831">
        <v>104</v>
      </c>
      <c r="M112" s="831">
        <v>0</v>
      </c>
      <c r="N112" s="814"/>
      <c r="O112" s="814">
        <v>0</v>
      </c>
      <c r="P112" s="831">
        <v>4</v>
      </c>
      <c r="Q112" s="831">
        <v>0</v>
      </c>
      <c r="R112" s="819"/>
      <c r="S112" s="832">
        <v>0</v>
      </c>
    </row>
    <row r="113" spans="1:19" ht="14.45" customHeight="1" x14ac:dyDescent="0.2">
      <c r="A113" s="813" t="s">
        <v>5011</v>
      </c>
      <c r="B113" s="814" t="s">
        <v>5012</v>
      </c>
      <c r="C113" s="814" t="s">
        <v>614</v>
      </c>
      <c r="D113" s="814" t="s">
        <v>4952</v>
      </c>
      <c r="E113" s="814" t="s">
        <v>4978</v>
      </c>
      <c r="F113" s="814" t="s">
        <v>5247</v>
      </c>
      <c r="G113" s="814"/>
      <c r="H113" s="831"/>
      <c r="I113" s="831"/>
      <c r="J113" s="814"/>
      <c r="K113" s="814"/>
      <c r="L113" s="831"/>
      <c r="M113" s="831"/>
      <c r="N113" s="814"/>
      <c r="O113" s="814"/>
      <c r="P113" s="831">
        <v>0</v>
      </c>
      <c r="Q113" s="831">
        <v>0</v>
      </c>
      <c r="R113" s="819"/>
      <c r="S113" s="832"/>
    </row>
    <row r="114" spans="1:19" ht="14.45" customHeight="1" x14ac:dyDescent="0.2">
      <c r="A114" s="813" t="s">
        <v>5011</v>
      </c>
      <c r="B114" s="814" t="s">
        <v>5012</v>
      </c>
      <c r="C114" s="814" t="s">
        <v>614</v>
      </c>
      <c r="D114" s="814" t="s">
        <v>4952</v>
      </c>
      <c r="E114" s="814" t="s">
        <v>4978</v>
      </c>
      <c r="F114" s="814" t="s">
        <v>5250</v>
      </c>
      <c r="G114" s="814" t="s">
        <v>5251</v>
      </c>
      <c r="H114" s="831">
        <v>1</v>
      </c>
      <c r="I114" s="831">
        <v>969</v>
      </c>
      <c r="J114" s="814"/>
      <c r="K114" s="814">
        <v>969</v>
      </c>
      <c r="L114" s="831"/>
      <c r="M114" s="831"/>
      <c r="N114" s="814"/>
      <c r="O114" s="814"/>
      <c r="P114" s="831"/>
      <c r="Q114" s="831"/>
      <c r="R114" s="819"/>
      <c r="S114" s="832"/>
    </row>
    <row r="115" spans="1:19" ht="14.45" customHeight="1" x14ac:dyDescent="0.2">
      <c r="A115" s="813" t="s">
        <v>5011</v>
      </c>
      <c r="B115" s="814" t="s">
        <v>5012</v>
      </c>
      <c r="C115" s="814" t="s">
        <v>614</v>
      </c>
      <c r="D115" s="814" t="s">
        <v>1755</v>
      </c>
      <c r="E115" s="814" t="s">
        <v>4961</v>
      </c>
      <c r="F115" s="814" t="s">
        <v>5013</v>
      </c>
      <c r="G115" s="814" t="s">
        <v>978</v>
      </c>
      <c r="H115" s="831">
        <v>0.5</v>
      </c>
      <c r="I115" s="831">
        <v>34.85</v>
      </c>
      <c r="J115" s="814"/>
      <c r="K115" s="814">
        <v>69.7</v>
      </c>
      <c r="L115" s="831">
        <v>0.7</v>
      </c>
      <c r="M115" s="831">
        <v>48.79</v>
      </c>
      <c r="N115" s="814"/>
      <c r="O115" s="814">
        <v>69.7</v>
      </c>
      <c r="P115" s="831">
        <v>1.1000000000000001</v>
      </c>
      <c r="Q115" s="831">
        <v>76.67</v>
      </c>
      <c r="R115" s="819"/>
      <c r="S115" s="832">
        <v>69.7</v>
      </c>
    </row>
    <row r="116" spans="1:19" ht="14.45" customHeight="1" x14ac:dyDescent="0.2">
      <c r="A116" s="813" t="s">
        <v>5011</v>
      </c>
      <c r="B116" s="814" t="s">
        <v>5012</v>
      </c>
      <c r="C116" s="814" t="s">
        <v>614</v>
      </c>
      <c r="D116" s="814" t="s">
        <v>1755</v>
      </c>
      <c r="E116" s="814" t="s">
        <v>4961</v>
      </c>
      <c r="F116" s="814" t="s">
        <v>5014</v>
      </c>
      <c r="G116" s="814" t="s">
        <v>5015</v>
      </c>
      <c r="H116" s="831">
        <v>1</v>
      </c>
      <c r="I116" s="831">
        <v>1580.8</v>
      </c>
      <c r="J116" s="814"/>
      <c r="K116" s="814">
        <v>1580.8</v>
      </c>
      <c r="L116" s="831"/>
      <c r="M116" s="831"/>
      <c r="N116" s="814"/>
      <c r="O116" s="814"/>
      <c r="P116" s="831"/>
      <c r="Q116" s="831"/>
      <c r="R116" s="819"/>
      <c r="S116" s="832"/>
    </row>
    <row r="117" spans="1:19" ht="14.45" customHeight="1" x14ac:dyDescent="0.2">
      <c r="A117" s="813" t="s">
        <v>5011</v>
      </c>
      <c r="B117" s="814" t="s">
        <v>5012</v>
      </c>
      <c r="C117" s="814" t="s">
        <v>614</v>
      </c>
      <c r="D117" s="814" t="s">
        <v>1755</v>
      </c>
      <c r="E117" s="814" t="s">
        <v>4961</v>
      </c>
      <c r="F117" s="814" t="s">
        <v>5018</v>
      </c>
      <c r="G117" s="814" t="s">
        <v>1012</v>
      </c>
      <c r="H117" s="831">
        <v>0.1</v>
      </c>
      <c r="I117" s="831">
        <v>5.07</v>
      </c>
      <c r="J117" s="814"/>
      <c r="K117" s="814">
        <v>50.7</v>
      </c>
      <c r="L117" s="831"/>
      <c r="M117" s="831"/>
      <c r="N117" s="814"/>
      <c r="O117" s="814"/>
      <c r="P117" s="831"/>
      <c r="Q117" s="831"/>
      <c r="R117" s="819"/>
      <c r="S117" s="832"/>
    </row>
    <row r="118" spans="1:19" ht="14.45" customHeight="1" x14ac:dyDescent="0.2">
      <c r="A118" s="813" t="s">
        <v>5011</v>
      </c>
      <c r="B118" s="814" t="s">
        <v>5012</v>
      </c>
      <c r="C118" s="814" t="s">
        <v>614</v>
      </c>
      <c r="D118" s="814" t="s">
        <v>1755</v>
      </c>
      <c r="E118" s="814" t="s">
        <v>4961</v>
      </c>
      <c r="F118" s="814" t="s">
        <v>5019</v>
      </c>
      <c r="G118" s="814" t="s">
        <v>771</v>
      </c>
      <c r="H118" s="831"/>
      <c r="I118" s="831"/>
      <c r="J118" s="814"/>
      <c r="K118" s="814"/>
      <c r="L118" s="831"/>
      <c r="M118" s="831"/>
      <c r="N118" s="814"/>
      <c r="O118" s="814"/>
      <c r="P118" s="831">
        <v>0.2</v>
      </c>
      <c r="Q118" s="831">
        <v>11.62</v>
      </c>
      <c r="R118" s="819"/>
      <c r="S118" s="832">
        <v>58.099999999999994</v>
      </c>
    </row>
    <row r="119" spans="1:19" ht="14.45" customHeight="1" x14ac:dyDescent="0.2">
      <c r="A119" s="813" t="s">
        <v>5011</v>
      </c>
      <c r="B119" s="814" t="s">
        <v>5012</v>
      </c>
      <c r="C119" s="814" t="s">
        <v>614</v>
      </c>
      <c r="D119" s="814" t="s">
        <v>1755</v>
      </c>
      <c r="E119" s="814" t="s">
        <v>4961</v>
      </c>
      <c r="F119" s="814" t="s">
        <v>5021</v>
      </c>
      <c r="G119" s="814" t="s">
        <v>767</v>
      </c>
      <c r="H119" s="831"/>
      <c r="I119" s="831"/>
      <c r="J119" s="814"/>
      <c r="K119" s="814"/>
      <c r="L119" s="831">
        <v>1</v>
      </c>
      <c r="M119" s="831">
        <v>136.16</v>
      </c>
      <c r="N119" s="814"/>
      <c r="O119" s="814">
        <v>136.16</v>
      </c>
      <c r="P119" s="831"/>
      <c r="Q119" s="831"/>
      <c r="R119" s="819"/>
      <c r="S119" s="832"/>
    </row>
    <row r="120" spans="1:19" ht="14.45" customHeight="1" x14ac:dyDescent="0.2">
      <c r="A120" s="813" t="s">
        <v>5011</v>
      </c>
      <c r="B120" s="814" t="s">
        <v>5012</v>
      </c>
      <c r="C120" s="814" t="s">
        <v>614</v>
      </c>
      <c r="D120" s="814" t="s">
        <v>1755</v>
      </c>
      <c r="E120" s="814" t="s">
        <v>4961</v>
      </c>
      <c r="F120" s="814" t="s">
        <v>5021</v>
      </c>
      <c r="G120" s="814" t="s">
        <v>2693</v>
      </c>
      <c r="H120" s="831">
        <v>0.5</v>
      </c>
      <c r="I120" s="831">
        <v>68.08</v>
      </c>
      <c r="J120" s="814"/>
      <c r="K120" s="814">
        <v>136.16</v>
      </c>
      <c r="L120" s="831">
        <v>0.5</v>
      </c>
      <c r="M120" s="831">
        <v>68.08</v>
      </c>
      <c r="N120" s="814"/>
      <c r="O120" s="814">
        <v>136.16</v>
      </c>
      <c r="P120" s="831">
        <v>0.25</v>
      </c>
      <c r="Q120" s="831">
        <v>34.04</v>
      </c>
      <c r="R120" s="819"/>
      <c r="S120" s="832">
        <v>136.16</v>
      </c>
    </row>
    <row r="121" spans="1:19" ht="14.45" customHeight="1" x14ac:dyDescent="0.2">
      <c r="A121" s="813" t="s">
        <v>5011</v>
      </c>
      <c r="B121" s="814" t="s">
        <v>5012</v>
      </c>
      <c r="C121" s="814" t="s">
        <v>614</v>
      </c>
      <c r="D121" s="814" t="s">
        <v>1755</v>
      </c>
      <c r="E121" s="814" t="s">
        <v>4961</v>
      </c>
      <c r="F121" s="814" t="s">
        <v>5022</v>
      </c>
      <c r="G121" s="814" t="s">
        <v>1846</v>
      </c>
      <c r="H121" s="831">
        <v>0.8</v>
      </c>
      <c r="I121" s="831">
        <v>31.2</v>
      </c>
      <c r="J121" s="814"/>
      <c r="K121" s="814">
        <v>39</v>
      </c>
      <c r="L121" s="831">
        <v>2</v>
      </c>
      <c r="M121" s="831">
        <v>78</v>
      </c>
      <c r="N121" s="814"/>
      <c r="O121" s="814">
        <v>39</v>
      </c>
      <c r="P121" s="831">
        <v>0.2</v>
      </c>
      <c r="Q121" s="831">
        <v>7.8</v>
      </c>
      <c r="R121" s="819"/>
      <c r="S121" s="832">
        <v>39</v>
      </c>
    </row>
    <row r="122" spans="1:19" ht="14.45" customHeight="1" x14ac:dyDescent="0.2">
      <c r="A122" s="813" t="s">
        <v>5011</v>
      </c>
      <c r="B122" s="814" t="s">
        <v>5012</v>
      </c>
      <c r="C122" s="814" t="s">
        <v>614</v>
      </c>
      <c r="D122" s="814" t="s">
        <v>1755</v>
      </c>
      <c r="E122" s="814" t="s">
        <v>4961</v>
      </c>
      <c r="F122" s="814" t="s">
        <v>5023</v>
      </c>
      <c r="G122" s="814" t="s">
        <v>654</v>
      </c>
      <c r="H122" s="831">
        <v>0.89999999999999991</v>
      </c>
      <c r="I122" s="831">
        <v>42.42</v>
      </c>
      <c r="J122" s="814"/>
      <c r="K122" s="814">
        <v>47.13333333333334</v>
      </c>
      <c r="L122" s="831">
        <v>0.1</v>
      </c>
      <c r="M122" s="831">
        <v>4.68</v>
      </c>
      <c r="N122" s="814"/>
      <c r="O122" s="814">
        <v>46.8</v>
      </c>
      <c r="P122" s="831">
        <v>2.2000000000000002</v>
      </c>
      <c r="Q122" s="831">
        <v>104.57</v>
      </c>
      <c r="R122" s="819"/>
      <c r="S122" s="832">
        <v>47.531818181818174</v>
      </c>
    </row>
    <row r="123" spans="1:19" ht="14.45" customHeight="1" x14ac:dyDescent="0.2">
      <c r="A123" s="813" t="s">
        <v>5011</v>
      </c>
      <c r="B123" s="814" t="s">
        <v>5012</v>
      </c>
      <c r="C123" s="814" t="s">
        <v>614</v>
      </c>
      <c r="D123" s="814" t="s">
        <v>1755</v>
      </c>
      <c r="E123" s="814" t="s">
        <v>4961</v>
      </c>
      <c r="F123" s="814" t="s">
        <v>5026</v>
      </c>
      <c r="G123" s="814" t="s">
        <v>5027</v>
      </c>
      <c r="H123" s="831">
        <v>1</v>
      </c>
      <c r="I123" s="831">
        <v>51.87</v>
      </c>
      <c r="J123" s="814"/>
      <c r="K123" s="814">
        <v>51.87</v>
      </c>
      <c r="L123" s="831">
        <v>5.0999999999999996</v>
      </c>
      <c r="M123" s="831">
        <v>264.10000000000002</v>
      </c>
      <c r="N123" s="814"/>
      <c r="O123" s="814">
        <v>51.784313725490208</v>
      </c>
      <c r="P123" s="831">
        <v>9.1</v>
      </c>
      <c r="Q123" s="831">
        <v>471.84000000000003</v>
      </c>
      <c r="R123" s="819"/>
      <c r="S123" s="832">
        <v>51.850549450549458</v>
      </c>
    </row>
    <row r="124" spans="1:19" ht="14.45" customHeight="1" x14ac:dyDescent="0.2">
      <c r="A124" s="813" t="s">
        <v>5011</v>
      </c>
      <c r="B124" s="814" t="s">
        <v>5012</v>
      </c>
      <c r="C124" s="814" t="s">
        <v>614</v>
      </c>
      <c r="D124" s="814" t="s">
        <v>1755</v>
      </c>
      <c r="E124" s="814" t="s">
        <v>4961</v>
      </c>
      <c r="F124" s="814" t="s">
        <v>5031</v>
      </c>
      <c r="G124" s="814" t="s">
        <v>5032</v>
      </c>
      <c r="H124" s="831">
        <v>2</v>
      </c>
      <c r="I124" s="831">
        <v>5788.84</v>
      </c>
      <c r="J124" s="814"/>
      <c r="K124" s="814">
        <v>2894.42</v>
      </c>
      <c r="L124" s="831"/>
      <c r="M124" s="831"/>
      <c r="N124" s="814"/>
      <c r="O124" s="814"/>
      <c r="P124" s="831"/>
      <c r="Q124" s="831"/>
      <c r="R124" s="819"/>
      <c r="S124" s="832"/>
    </row>
    <row r="125" spans="1:19" ht="14.45" customHeight="1" x14ac:dyDescent="0.2">
      <c r="A125" s="813" t="s">
        <v>5011</v>
      </c>
      <c r="B125" s="814" t="s">
        <v>5012</v>
      </c>
      <c r="C125" s="814" t="s">
        <v>614</v>
      </c>
      <c r="D125" s="814" t="s">
        <v>1755</v>
      </c>
      <c r="E125" s="814" t="s">
        <v>4961</v>
      </c>
      <c r="F125" s="814" t="s">
        <v>5033</v>
      </c>
      <c r="G125" s="814" t="s">
        <v>5034</v>
      </c>
      <c r="H125" s="831"/>
      <c r="I125" s="831"/>
      <c r="J125" s="814"/>
      <c r="K125" s="814"/>
      <c r="L125" s="831">
        <v>1</v>
      </c>
      <c r="M125" s="831">
        <v>3207.56</v>
      </c>
      <c r="N125" s="814"/>
      <c r="O125" s="814">
        <v>3207.56</v>
      </c>
      <c r="P125" s="831">
        <v>1</v>
      </c>
      <c r="Q125" s="831">
        <v>2943.41</v>
      </c>
      <c r="R125" s="819"/>
      <c r="S125" s="832">
        <v>2943.41</v>
      </c>
    </row>
    <row r="126" spans="1:19" ht="14.45" customHeight="1" x14ac:dyDescent="0.2">
      <c r="A126" s="813" t="s">
        <v>5011</v>
      </c>
      <c r="B126" s="814" t="s">
        <v>5012</v>
      </c>
      <c r="C126" s="814" t="s">
        <v>614</v>
      </c>
      <c r="D126" s="814" t="s">
        <v>1755</v>
      </c>
      <c r="E126" s="814" t="s">
        <v>4961</v>
      </c>
      <c r="F126" s="814" t="s">
        <v>5037</v>
      </c>
      <c r="G126" s="814" t="s">
        <v>795</v>
      </c>
      <c r="H126" s="831"/>
      <c r="I126" s="831"/>
      <c r="J126" s="814"/>
      <c r="K126" s="814"/>
      <c r="L126" s="831">
        <v>3</v>
      </c>
      <c r="M126" s="831">
        <v>1197.4000000000001</v>
      </c>
      <c r="N126" s="814"/>
      <c r="O126" s="814">
        <v>399.13333333333338</v>
      </c>
      <c r="P126" s="831"/>
      <c r="Q126" s="831"/>
      <c r="R126" s="819"/>
      <c r="S126" s="832"/>
    </row>
    <row r="127" spans="1:19" ht="14.45" customHeight="1" x14ac:dyDescent="0.2">
      <c r="A127" s="813" t="s">
        <v>5011</v>
      </c>
      <c r="B127" s="814" t="s">
        <v>5012</v>
      </c>
      <c r="C127" s="814" t="s">
        <v>614</v>
      </c>
      <c r="D127" s="814" t="s">
        <v>1755</v>
      </c>
      <c r="E127" s="814" t="s">
        <v>4961</v>
      </c>
      <c r="F127" s="814" t="s">
        <v>5038</v>
      </c>
      <c r="G127" s="814" t="s">
        <v>1351</v>
      </c>
      <c r="H127" s="831">
        <v>4</v>
      </c>
      <c r="I127" s="831">
        <v>12144</v>
      </c>
      <c r="J127" s="814"/>
      <c r="K127" s="814">
        <v>3036</v>
      </c>
      <c r="L127" s="831">
        <v>14</v>
      </c>
      <c r="M127" s="831">
        <v>40877.199999999997</v>
      </c>
      <c r="N127" s="814"/>
      <c r="O127" s="814">
        <v>2919.7999999999997</v>
      </c>
      <c r="P127" s="831">
        <v>12</v>
      </c>
      <c r="Q127" s="831">
        <v>34047.119999999995</v>
      </c>
      <c r="R127" s="819"/>
      <c r="S127" s="832">
        <v>2837.2599999999998</v>
      </c>
    </row>
    <row r="128" spans="1:19" ht="14.45" customHeight="1" x14ac:dyDescent="0.2">
      <c r="A128" s="813" t="s">
        <v>5011</v>
      </c>
      <c r="B128" s="814" t="s">
        <v>5012</v>
      </c>
      <c r="C128" s="814" t="s">
        <v>614</v>
      </c>
      <c r="D128" s="814" t="s">
        <v>1755</v>
      </c>
      <c r="E128" s="814" t="s">
        <v>4961</v>
      </c>
      <c r="F128" s="814" t="s">
        <v>5045</v>
      </c>
      <c r="G128" s="814" t="s">
        <v>5015</v>
      </c>
      <c r="H128" s="831"/>
      <c r="I128" s="831"/>
      <c r="J128" s="814"/>
      <c r="K128" s="814"/>
      <c r="L128" s="831">
        <v>7</v>
      </c>
      <c r="M128" s="831">
        <v>28578.640000000003</v>
      </c>
      <c r="N128" s="814"/>
      <c r="O128" s="814">
        <v>4082.6628571428578</v>
      </c>
      <c r="P128" s="831"/>
      <c r="Q128" s="831"/>
      <c r="R128" s="819"/>
      <c r="S128" s="832"/>
    </row>
    <row r="129" spans="1:19" ht="14.45" customHeight="1" x14ac:dyDescent="0.2">
      <c r="A129" s="813" t="s">
        <v>5011</v>
      </c>
      <c r="B129" s="814" t="s">
        <v>5012</v>
      </c>
      <c r="C129" s="814" t="s">
        <v>614</v>
      </c>
      <c r="D129" s="814" t="s">
        <v>1755</v>
      </c>
      <c r="E129" s="814" t="s">
        <v>4961</v>
      </c>
      <c r="F129" s="814" t="s">
        <v>5046</v>
      </c>
      <c r="G129" s="814" t="s">
        <v>5047</v>
      </c>
      <c r="H129" s="831"/>
      <c r="I129" s="831"/>
      <c r="J129" s="814"/>
      <c r="K129" s="814"/>
      <c r="L129" s="831"/>
      <c r="M129" s="831"/>
      <c r="N129" s="814"/>
      <c r="O129" s="814"/>
      <c r="P129" s="831">
        <v>0.03</v>
      </c>
      <c r="Q129" s="831">
        <v>2.4300000000000002</v>
      </c>
      <c r="R129" s="819"/>
      <c r="S129" s="832">
        <v>81.000000000000014</v>
      </c>
    </row>
    <row r="130" spans="1:19" ht="14.45" customHeight="1" x14ac:dyDescent="0.2">
      <c r="A130" s="813" t="s">
        <v>5011</v>
      </c>
      <c r="B130" s="814" t="s">
        <v>5012</v>
      </c>
      <c r="C130" s="814" t="s">
        <v>614</v>
      </c>
      <c r="D130" s="814" t="s">
        <v>1755</v>
      </c>
      <c r="E130" s="814" t="s">
        <v>4961</v>
      </c>
      <c r="F130" s="814" t="s">
        <v>5048</v>
      </c>
      <c r="G130" s="814" t="s">
        <v>5047</v>
      </c>
      <c r="H130" s="831"/>
      <c r="I130" s="831"/>
      <c r="J130" s="814"/>
      <c r="K130" s="814"/>
      <c r="L130" s="831">
        <v>0.2</v>
      </c>
      <c r="M130" s="831">
        <v>24.35</v>
      </c>
      <c r="N130" s="814"/>
      <c r="O130" s="814">
        <v>121.75</v>
      </c>
      <c r="P130" s="831"/>
      <c r="Q130" s="831"/>
      <c r="R130" s="819"/>
      <c r="S130" s="832"/>
    </row>
    <row r="131" spans="1:19" ht="14.45" customHeight="1" x14ac:dyDescent="0.2">
      <c r="A131" s="813" t="s">
        <v>5011</v>
      </c>
      <c r="B131" s="814" t="s">
        <v>5012</v>
      </c>
      <c r="C131" s="814" t="s">
        <v>614</v>
      </c>
      <c r="D131" s="814" t="s">
        <v>1755</v>
      </c>
      <c r="E131" s="814" t="s">
        <v>4961</v>
      </c>
      <c r="F131" s="814" t="s">
        <v>5049</v>
      </c>
      <c r="G131" s="814" t="s">
        <v>5047</v>
      </c>
      <c r="H131" s="831"/>
      <c r="I131" s="831"/>
      <c r="J131" s="814"/>
      <c r="K131" s="814"/>
      <c r="L131" s="831"/>
      <c r="M131" s="831"/>
      <c r="N131" s="814"/>
      <c r="O131" s="814"/>
      <c r="P131" s="831">
        <v>0.1</v>
      </c>
      <c r="Q131" s="831">
        <v>12.16</v>
      </c>
      <c r="R131" s="819"/>
      <c r="S131" s="832">
        <v>121.6</v>
      </c>
    </row>
    <row r="132" spans="1:19" ht="14.45" customHeight="1" x14ac:dyDescent="0.2">
      <c r="A132" s="813" t="s">
        <v>5011</v>
      </c>
      <c r="B132" s="814" t="s">
        <v>5012</v>
      </c>
      <c r="C132" s="814" t="s">
        <v>614</v>
      </c>
      <c r="D132" s="814" t="s">
        <v>1755</v>
      </c>
      <c r="E132" s="814" t="s">
        <v>4961</v>
      </c>
      <c r="F132" s="814" t="s">
        <v>5050</v>
      </c>
      <c r="G132" s="814"/>
      <c r="H132" s="831">
        <v>1</v>
      </c>
      <c r="I132" s="831">
        <v>147.75</v>
      </c>
      <c r="J132" s="814"/>
      <c r="K132" s="814">
        <v>147.75</v>
      </c>
      <c r="L132" s="831"/>
      <c r="M132" s="831"/>
      <c r="N132" s="814"/>
      <c r="O132" s="814"/>
      <c r="P132" s="831"/>
      <c r="Q132" s="831"/>
      <c r="R132" s="819"/>
      <c r="S132" s="832"/>
    </row>
    <row r="133" spans="1:19" ht="14.45" customHeight="1" x14ac:dyDescent="0.2">
      <c r="A133" s="813" t="s">
        <v>5011</v>
      </c>
      <c r="B133" s="814" t="s">
        <v>5012</v>
      </c>
      <c r="C133" s="814" t="s">
        <v>614</v>
      </c>
      <c r="D133" s="814" t="s">
        <v>1755</v>
      </c>
      <c r="E133" s="814" t="s">
        <v>4961</v>
      </c>
      <c r="F133" s="814" t="s">
        <v>4962</v>
      </c>
      <c r="G133" s="814" t="s">
        <v>1735</v>
      </c>
      <c r="H133" s="831">
        <v>1.4000000000000001</v>
      </c>
      <c r="I133" s="831">
        <v>2295.2999999999997</v>
      </c>
      <c r="J133" s="814"/>
      <c r="K133" s="814">
        <v>1639.4999999999995</v>
      </c>
      <c r="L133" s="831">
        <v>3.6</v>
      </c>
      <c r="M133" s="831">
        <v>5902.19</v>
      </c>
      <c r="N133" s="814"/>
      <c r="O133" s="814">
        <v>1639.497222222222</v>
      </c>
      <c r="P133" s="831">
        <v>3.5</v>
      </c>
      <c r="Q133" s="831">
        <v>6014.3899999999994</v>
      </c>
      <c r="R133" s="819"/>
      <c r="S133" s="832">
        <v>1718.3971428571426</v>
      </c>
    </row>
    <row r="134" spans="1:19" ht="14.45" customHeight="1" x14ac:dyDescent="0.2">
      <c r="A134" s="813" t="s">
        <v>5011</v>
      </c>
      <c r="B134" s="814" t="s">
        <v>5012</v>
      </c>
      <c r="C134" s="814" t="s">
        <v>614</v>
      </c>
      <c r="D134" s="814" t="s">
        <v>1755</v>
      </c>
      <c r="E134" s="814" t="s">
        <v>4961</v>
      </c>
      <c r="F134" s="814" t="s">
        <v>5052</v>
      </c>
      <c r="G134" s="814" t="s">
        <v>5029</v>
      </c>
      <c r="H134" s="831"/>
      <c r="I134" s="831"/>
      <c r="J134" s="814"/>
      <c r="K134" s="814"/>
      <c r="L134" s="831">
        <v>1</v>
      </c>
      <c r="M134" s="831">
        <v>6988.03</v>
      </c>
      <c r="N134" s="814"/>
      <c r="O134" s="814">
        <v>6988.03</v>
      </c>
      <c r="P134" s="831"/>
      <c r="Q134" s="831"/>
      <c r="R134" s="819"/>
      <c r="S134" s="832"/>
    </row>
    <row r="135" spans="1:19" ht="14.45" customHeight="1" x14ac:dyDescent="0.2">
      <c r="A135" s="813" t="s">
        <v>5011</v>
      </c>
      <c r="B135" s="814" t="s">
        <v>5012</v>
      </c>
      <c r="C135" s="814" t="s">
        <v>614</v>
      </c>
      <c r="D135" s="814" t="s">
        <v>1755</v>
      </c>
      <c r="E135" s="814" t="s">
        <v>4961</v>
      </c>
      <c r="F135" s="814" t="s">
        <v>5053</v>
      </c>
      <c r="G135" s="814" t="s">
        <v>795</v>
      </c>
      <c r="H135" s="831"/>
      <c r="I135" s="831"/>
      <c r="J135" s="814"/>
      <c r="K135" s="814"/>
      <c r="L135" s="831">
        <v>1</v>
      </c>
      <c r="M135" s="831">
        <v>815.89</v>
      </c>
      <c r="N135" s="814"/>
      <c r="O135" s="814">
        <v>815.89</v>
      </c>
      <c r="P135" s="831"/>
      <c r="Q135" s="831"/>
      <c r="R135" s="819"/>
      <c r="S135" s="832"/>
    </row>
    <row r="136" spans="1:19" ht="14.45" customHeight="1" x14ac:dyDescent="0.2">
      <c r="A136" s="813" t="s">
        <v>5011</v>
      </c>
      <c r="B136" s="814" t="s">
        <v>5012</v>
      </c>
      <c r="C136" s="814" t="s">
        <v>614</v>
      </c>
      <c r="D136" s="814" t="s">
        <v>1755</v>
      </c>
      <c r="E136" s="814" t="s">
        <v>4961</v>
      </c>
      <c r="F136" s="814" t="s">
        <v>5060</v>
      </c>
      <c r="G136" s="814" t="s">
        <v>5061</v>
      </c>
      <c r="H136" s="831"/>
      <c r="I136" s="831"/>
      <c r="J136" s="814"/>
      <c r="K136" s="814"/>
      <c r="L136" s="831"/>
      <c r="M136" s="831"/>
      <c r="N136" s="814"/>
      <c r="O136" s="814"/>
      <c r="P136" s="831">
        <v>1</v>
      </c>
      <c r="Q136" s="831">
        <v>424.61</v>
      </c>
      <c r="R136" s="819"/>
      <c r="S136" s="832">
        <v>424.61</v>
      </c>
    </row>
    <row r="137" spans="1:19" ht="14.45" customHeight="1" x14ac:dyDescent="0.2">
      <c r="A137" s="813" t="s">
        <v>5011</v>
      </c>
      <c r="B137" s="814" t="s">
        <v>5012</v>
      </c>
      <c r="C137" s="814" t="s">
        <v>614</v>
      </c>
      <c r="D137" s="814" t="s">
        <v>1755</v>
      </c>
      <c r="E137" s="814" t="s">
        <v>4963</v>
      </c>
      <c r="F137" s="814" t="s">
        <v>5064</v>
      </c>
      <c r="G137" s="814" t="s">
        <v>5065</v>
      </c>
      <c r="H137" s="831">
        <v>2</v>
      </c>
      <c r="I137" s="831">
        <v>5250.22</v>
      </c>
      <c r="J137" s="814"/>
      <c r="K137" s="814">
        <v>2625.11</v>
      </c>
      <c r="L137" s="831">
        <v>7</v>
      </c>
      <c r="M137" s="831">
        <v>18375.77</v>
      </c>
      <c r="N137" s="814"/>
      <c r="O137" s="814">
        <v>2625.11</v>
      </c>
      <c r="P137" s="831">
        <v>2</v>
      </c>
      <c r="Q137" s="831">
        <v>5250.22</v>
      </c>
      <c r="R137" s="819"/>
      <c r="S137" s="832">
        <v>2625.11</v>
      </c>
    </row>
    <row r="138" spans="1:19" ht="14.45" customHeight="1" x14ac:dyDescent="0.2">
      <c r="A138" s="813" t="s">
        <v>5011</v>
      </c>
      <c r="B138" s="814" t="s">
        <v>5012</v>
      </c>
      <c r="C138" s="814" t="s">
        <v>614</v>
      </c>
      <c r="D138" s="814" t="s">
        <v>1755</v>
      </c>
      <c r="E138" s="814" t="s">
        <v>4963</v>
      </c>
      <c r="F138" s="814" t="s">
        <v>5066</v>
      </c>
      <c r="G138" s="814" t="s">
        <v>5067</v>
      </c>
      <c r="H138" s="831"/>
      <c r="I138" s="831"/>
      <c r="J138" s="814"/>
      <c r="K138" s="814"/>
      <c r="L138" s="831"/>
      <c r="M138" s="831"/>
      <c r="N138" s="814"/>
      <c r="O138" s="814"/>
      <c r="P138" s="831">
        <v>1</v>
      </c>
      <c r="Q138" s="831">
        <v>762.3</v>
      </c>
      <c r="R138" s="819"/>
      <c r="S138" s="832">
        <v>762.3</v>
      </c>
    </row>
    <row r="139" spans="1:19" ht="14.45" customHeight="1" x14ac:dyDescent="0.2">
      <c r="A139" s="813" t="s">
        <v>5011</v>
      </c>
      <c r="B139" s="814" t="s">
        <v>5012</v>
      </c>
      <c r="C139" s="814" t="s">
        <v>614</v>
      </c>
      <c r="D139" s="814" t="s">
        <v>1755</v>
      </c>
      <c r="E139" s="814" t="s">
        <v>4963</v>
      </c>
      <c r="F139" s="814" t="s">
        <v>5072</v>
      </c>
      <c r="G139" s="814" t="s">
        <v>5073</v>
      </c>
      <c r="H139" s="831"/>
      <c r="I139" s="831"/>
      <c r="J139" s="814"/>
      <c r="K139" s="814"/>
      <c r="L139" s="831">
        <v>1</v>
      </c>
      <c r="M139" s="831">
        <v>847</v>
      </c>
      <c r="N139" s="814"/>
      <c r="O139" s="814">
        <v>847</v>
      </c>
      <c r="P139" s="831"/>
      <c r="Q139" s="831"/>
      <c r="R139" s="819"/>
      <c r="S139" s="832"/>
    </row>
    <row r="140" spans="1:19" ht="14.45" customHeight="1" x14ac:dyDescent="0.2">
      <c r="A140" s="813" t="s">
        <v>5011</v>
      </c>
      <c r="B140" s="814" t="s">
        <v>5012</v>
      </c>
      <c r="C140" s="814" t="s">
        <v>614</v>
      </c>
      <c r="D140" s="814" t="s">
        <v>1755</v>
      </c>
      <c r="E140" s="814" t="s">
        <v>4963</v>
      </c>
      <c r="F140" s="814" t="s">
        <v>4964</v>
      </c>
      <c r="G140" s="814" t="s">
        <v>4965</v>
      </c>
      <c r="H140" s="831">
        <v>6</v>
      </c>
      <c r="I140" s="831">
        <v>2452.44</v>
      </c>
      <c r="J140" s="814"/>
      <c r="K140" s="814">
        <v>408.74</v>
      </c>
      <c r="L140" s="831">
        <v>11</v>
      </c>
      <c r="M140" s="831">
        <v>4496.1399999999994</v>
      </c>
      <c r="N140" s="814"/>
      <c r="O140" s="814">
        <v>408.73999999999995</v>
      </c>
      <c r="P140" s="831">
        <v>19</v>
      </c>
      <c r="Q140" s="831">
        <v>7766.0600000000013</v>
      </c>
      <c r="R140" s="819"/>
      <c r="S140" s="832">
        <v>408.74000000000007</v>
      </c>
    </row>
    <row r="141" spans="1:19" ht="14.45" customHeight="1" x14ac:dyDescent="0.2">
      <c r="A141" s="813" t="s">
        <v>5011</v>
      </c>
      <c r="B141" s="814" t="s">
        <v>5012</v>
      </c>
      <c r="C141" s="814" t="s">
        <v>614</v>
      </c>
      <c r="D141" s="814" t="s">
        <v>1755</v>
      </c>
      <c r="E141" s="814" t="s">
        <v>4963</v>
      </c>
      <c r="F141" s="814" t="s">
        <v>4966</v>
      </c>
      <c r="G141" s="814" t="s">
        <v>4967</v>
      </c>
      <c r="H141" s="831">
        <v>26</v>
      </c>
      <c r="I141" s="831">
        <v>4782.91</v>
      </c>
      <c r="J141" s="814"/>
      <c r="K141" s="814">
        <v>183.95807692307693</v>
      </c>
      <c r="L141" s="831">
        <v>21</v>
      </c>
      <c r="M141" s="831">
        <v>3425.82</v>
      </c>
      <c r="N141" s="814"/>
      <c r="O141" s="814">
        <v>163.13428571428571</v>
      </c>
      <c r="P141" s="831">
        <v>25</v>
      </c>
      <c r="Q141" s="831">
        <v>4142.93</v>
      </c>
      <c r="R141" s="819"/>
      <c r="S141" s="832">
        <v>165.71720000000002</v>
      </c>
    </row>
    <row r="142" spans="1:19" ht="14.45" customHeight="1" x14ac:dyDescent="0.2">
      <c r="A142" s="813" t="s">
        <v>5011</v>
      </c>
      <c r="B142" s="814" t="s">
        <v>5012</v>
      </c>
      <c r="C142" s="814" t="s">
        <v>614</v>
      </c>
      <c r="D142" s="814" t="s">
        <v>1755</v>
      </c>
      <c r="E142" s="814" t="s">
        <v>4963</v>
      </c>
      <c r="F142" s="814" t="s">
        <v>5076</v>
      </c>
      <c r="G142" s="814" t="s">
        <v>5077</v>
      </c>
      <c r="H142" s="831">
        <v>26</v>
      </c>
      <c r="I142" s="831">
        <v>27118</v>
      </c>
      <c r="J142" s="814"/>
      <c r="K142" s="814">
        <v>1043</v>
      </c>
      <c r="L142" s="831">
        <v>21</v>
      </c>
      <c r="M142" s="831">
        <v>21903</v>
      </c>
      <c r="N142" s="814"/>
      <c r="O142" s="814">
        <v>1043</v>
      </c>
      <c r="P142" s="831">
        <v>25</v>
      </c>
      <c r="Q142" s="831">
        <v>26075</v>
      </c>
      <c r="R142" s="819"/>
      <c r="S142" s="832">
        <v>1043</v>
      </c>
    </row>
    <row r="143" spans="1:19" ht="14.45" customHeight="1" x14ac:dyDescent="0.2">
      <c r="A143" s="813" t="s">
        <v>5011</v>
      </c>
      <c r="B143" s="814" t="s">
        <v>5012</v>
      </c>
      <c r="C143" s="814" t="s">
        <v>614</v>
      </c>
      <c r="D143" s="814" t="s">
        <v>1755</v>
      </c>
      <c r="E143" s="814" t="s">
        <v>4963</v>
      </c>
      <c r="F143" s="814" t="s">
        <v>4968</v>
      </c>
      <c r="G143" s="814" t="s">
        <v>4969</v>
      </c>
      <c r="H143" s="831">
        <v>1</v>
      </c>
      <c r="I143" s="831">
        <v>1098.25</v>
      </c>
      <c r="J143" s="814"/>
      <c r="K143" s="814">
        <v>1098.25</v>
      </c>
      <c r="L143" s="831">
        <v>3</v>
      </c>
      <c r="M143" s="831">
        <v>3294.75</v>
      </c>
      <c r="N143" s="814"/>
      <c r="O143" s="814">
        <v>1098.25</v>
      </c>
      <c r="P143" s="831">
        <v>1</v>
      </c>
      <c r="Q143" s="831">
        <v>1098.25</v>
      </c>
      <c r="R143" s="819"/>
      <c r="S143" s="832">
        <v>1098.25</v>
      </c>
    </row>
    <row r="144" spans="1:19" ht="14.45" customHeight="1" x14ac:dyDescent="0.2">
      <c r="A144" s="813" t="s">
        <v>5011</v>
      </c>
      <c r="B144" s="814" t="s">
        <v>5012</v>
      </c>
      <c r="C144" s="814" t="s">
        <v>614</v>
      </c>
      <c r="D144" s="814" t="s">
        <v>1755</v>
      </c>
      <c r="E144" s="814" t="s">
        <v>4963</v>
      </c>
      <c r="F144" s="814" t="s">
        <v>4970</v>
      </c>
      <c r="G144" s="814" t="s">
        <v>4971</v>
      </c>
      <c r="H144" s="831">
        <v>2</v>
      </c>
      <c r="I144" s="831">
        <v>4340.0600000000004</v>
      </c>
      <c r="J144" s="814"/>
      <c r="K144" s="814">
        <v>2170.0300000000002</v>
      </c>
      <c r="L144" s="831">
        <v>6</v>
      </c>
      <c r="M144" s="831">
        <v>10463.790000000001</v>
      </c>
      <c r="N144" s="814"/>
      <c r="O144" s="814">
        <v>1743.9650000000001</v>
      </c>
      <c r="P144" s="831">
        <v>8</v>
      </c>
      <c r="Q144" s="831">
        <v>10543.2</v>
      </c>
      <c r="R144" s="819"/>
      <c r="S144" s="832">
        <v>1317.9</v>
      </c>
    </row>
    <row r="145" spans="1:19" ht="14.45" customHeight="1" x14ac:dyDescent="0.2">
      <c r="A145" s="813" t="s">
        <v>5011</v>
      </c>
      <c r="B145" s="814" t="s">
        <v>5012</v>
      </c>
      <c r="C145" s="814" t="s">
        <v>614</v>
      </c>
      <c r="D145" s="814" t="s">
        <v>1755</v>
      </c>
      <c r="E145" s="814" t="s">
        <v>4963</v>
      </c>
      <c r="F145" s="814" t="s">
        <v>4974</v>
      </c>
      <c r="G145" s="814" t="s">
        <v>4975</v>
      </c>
      <c r="H145" s="831">
        <v>1</v>
      </c>
      <c r="I145" s="831">
        <v>1040</v>
      </c>
      <c r="J145" s="814"/>
      <c r="K145" s="814">
        <v>1040</v>
      </c>
      <c r="L145" s="831">
        <v>2</v>
      </c>
      <c r="M145" s="831">
        <v>2440</v>
      </c>
      <c r="N145" s="814"/>
      <c r="O145" s="814">
        <v>1220</v>
      </c>
      <c r="P145" s="831">
        <v>1</v>
      </c>
      <c r="Q145" s="831">
        <v>1040</v>
      </c>
      <c r="R145" s="819"/>
      <c r="S145" s="832">
        <v>1040</v>
      </c>
    </row>
    <row r="146" spans="1:19" ht="14.45" customHeight="1" x14ac:dyDescent="0.2">
      <c r="A146" s="813" t="s">
        <v>5011</v>
      </c>
      <c r="B146" s="814" t="s">
        <v>5012</v>
      </c>
      <c r="C146" s="814" t="s">
        <v>614</v>
      </c>
      <c r="D146" s="814" t="s">
        <v>1755</v>
      </c>
      <c r="E146" s="814" t="s">
        <v>4963</v>
      </c>
      <c r="F146" s="814" t="s">
        <v>5088</v>
      </c>
      <c r="G146" s="814" t="s">
        <v>5089</v>
      </c>
      <c r="H146" s="831">
        <v>1</v>
      </c>
      <c r="I146" s="831">
        <v>1143.2</v>
      </c>
      <c r="J146" s="814"/>
      <c r="K146" s="814">
        <v>1143.2</v>
      </c>
      <c r="L146" s="831">
        <v>1</v>
      </c>
      <c r="M146" s="831">
        <v>1143.2</v>
      </c>
      <c r="N146" s="814"/>
      <c r="O146" s="814">
        <v>1143.2</v>
      </c>
      <c r="P146" s="831"/>
      <c r="Q146" s="831"/>
      <c r="R146" s="819"/>
      <c r="S146" s="832"/>
    </row>
    <row r="147" spans="1:19" ht="14.45" customHeight="1" x14ac:dyDescent="0.2">
      <c r="A147" s="813" t="s">
        <v>5011</v>
      </c>
      <c r="B147" s="814" t="s">
        <v>5012</v>
      </c>
      <c r="C147" s="814" t="s">
        <v>614</v>
      </c>
      <c r="D147" s="814" t="s">
        <v>1755</v>
      </c>
      <c r="E147" s="814" t="s">
        <v>4963</v>
      </c>
      <c r="F147" s="814" t="s">
        <v>5092</v>
      </c>
      <c r="G147" s="814" t="s">
        <v>5093</v>
      </c>
      <c r="H147" s="831">
        <v>1</v>
      </c>
      <c r="I147" s="831">
        <v>1316.18</v>
      </c>
      <c r="J147" s="814"/>
      <c r="K147" s="814">
        <v>1316.18</v>
      </c>
      <c r="L147" s="831"/>
      <c r="M147" s="831"/>
      <c r="N147" s="814"/>
      <c r="O147" s="814"/>
      <c r="P147" s="831"/>
      <c r="Q147" s="831"/>
      <c r="R147" s="819"/>
      <c r="S147" s="832"/>
    </row>
    <row r="148" spans="1:19" ht="14.45" customHeight="1" x14ac:dyDescent="0.2">
      <c r="A148" s="813" t="s">
        <v>5011</v>
      </c>
      <c r="B148" s="814" t="s">
        <v>5012</v>
      </c>
      <c r="C148" s="814" t="s">
        <v>614</v>
      </c>
      <c r="D148" s="814" t="s">
        <v>1755</v>
      </c>
      <c r="E148" s="814" t="s">
        <v>4963</v>
      </c>
      <c r="F148" s="814" t="s">
        <v>5096</v>
      </c>
      <c r="G148" s="814" t="s">
        <v>5097</v>
      </c>
      <c r="H148" s="831">
        <v>2</v>
      </c>
      <c r="I148" s="831">
        <v>5263.2</v>
      </c>
      <c r="J148" s="814"/>
      <c r="K148" s="814">
        <v>2631.6</v>
      </c>
      <c r="L148" s="831">
        <v>1</v>
      </c>
      <c r="M148" s="831">
        <v>966</v>
      </c>
      <c r="N148" s="814"/>
      <c r="O148" s="814">
        <v>966</v>
      </c>
      <c r="P148" s="831">
        <v>3</v>
      </c>
      <c r="Q148" s="831">
        <v>7894.7999999999993</v>
      </c>
      <c r="R148" s="819"/>
      <c r="S148" s="832">
        <v>2631.6</v>
      </c>
    </row>
    <row r="149" spans="1:19" ht="14.45" customHeight="1" x14ac:dyDescent="0.2">
      <c r="A149" s="813" t="s">
        <v>5011</v>
      </c>
      <c r="B149" s="814" t="s">
        <v>5012</v>
      </c>
      <c r="C149" s="814" t="s">
        <v>614</v>
      </c>
      <c r="D149" s="814" t="s">
        <v>1755</v>
      </c>
      <c r="E149" s="814" t="s">
        <v>4963</v>
      </c>
      <c r="F149" s="814" t="s">
        <v>5100</v>
      </c>
      <c r="G149" s="814" t="s">
        <v>5101</v>
      </c>
      <c r="H149" s="831"/>
      <c r="I149" s="831"/>
      <c r="J149" s="814"/>
      <c r="K149" s="814"/>
      <c r="L149" s="831"/>
      <c r="M149" s="831"/>
      <c r="N149" s="814"/>
      <c r="O149" s="814"/>
      <c r="P149" s="831">
        <v>2</v>
      </c>
      <c r="Q149" s="831">
        <v>4400</v>
      </c>
      <c r="R149" s="819"/>
      <c r="S149" s="832">
        <v>2200</v>
      </c>
    </row>
    <row r="150" spans="1:19" ht="14.45" customHeight="1" x14ac:dyDescent="0.2">
      <c r="A150" s="813" t="s">
        <v>5011</v>
      </c>
      <c r="B150" s="814" t="s">
        <v>5012</v>
      </c>
      <c r="C150" s="814" t="s">
        <v>614</v>
      </c>
      <c r="D150" s="814" t="s">
        <v>1755</v>
      </c>
      <c r="E150" s="814" t="s">
        <v>4963</v>
      </c>
      <c r="F150" s="814" t="s">
        <v>5102</v>
      </c>
      <c r="G150" s="814" t="s">
        <v>5103</v>
      </c>
      <c r="H150" s="831">
        <v>2</v>
      </c>
      <c r="I150" s="831">
        <v>2151.96</v>
      </c>
      <c r="J150" s="814"/>
      <c r="K150" s="814">
        <v>1075.98</v>
      </c>
      <c r="L150" s="831"/>
      <c r="M150" s="831"/>
      <c r="N150" s="814"/>
      <c r="O150" s="814"/>
      <c r="P150" s="831">
        <v>4</v>
      </c>
      <c r="Q150" s="831">
        <v>2139.58</v>
      </c>
      <c r="R150" s="819"/>
      <c r="S150" s="832">
        <v>534.89499999999998</v>
      </c>
    </row>
    <row r="151" spans="1:19" ht="14.45" customHeight="1" x14ac:dyDescent="0.2">
      <c r="A151" s="813" t="s">
        <v>5011</v>
      </c>
      <c r="B151" s="814" t="s">
        <v>5012</v>
      </c>
      <c r="C151" s="814" t="s">
        <v>614</v>
      </c>
      <c r="D151" s="814" t="s">
        <v>1755</v>
      </c>
      <c r="E151" s="814" t="s">
        <v>4963</v>
      </c>
      <c r="F151" s="814" t="s">
        <v>5106</v>
      </c>
      <c r="G151" s="814" t="s">
        <v>5107</v>
      </c>
      <c r="H151" s="831"/>
      <c r="I151" s="831"/>
      <c r="J151" s="814"/>
      <c r="K151" s="814"/>
      <c r="L151" s="831"/>
      <c r="M151" s="831"/>
      <c r="N151" s="814"/>
      <c r="O151" s="814"/>
      <c r="P151" s="831">
        <v>4</v>
      </c>
      <c r="Q151" s="831">
        <v>4307.58</v>
      </c>
      <c r="R151" s="819"/>
      <c r="S151" s="832">
        <v>1076.895</v>
      </c>
    </row>
    <row r="152" spans="1:19" ht="14.45" customHeight="1" x14ac:dyDescent="0.2">
      <c r="A152" s="813" t="s">
        <v>5011</v>
      </c>
      <c r="B152" s="814" t="s">
        <v>5012</v>
      </c>
      <c r="C152" s="814" t="s">
        <v>614</v>
      </c>
      <c r="D152" s="814" t="s">
        <v>1755</v>
      </c>
      <c r="E152" s="814" t="s">
        <v>4963</v>
      </c>
      <c r="F152" s="814" t="s">
        <v>5108</v>
      </c>
      <c r="G152" s="814" t="s">
        <v>5109</v>
      </c>
      <c r="H152" s="831"/>
      <c r="I152" s="831"/>
      <c r="J152" s="814"/>
      <c r="K152" s="814"/>
      <c r="L152" s="831">
        <v>1</v>
      </c>
      <c r="M152" s="831">
        <v>830</v>
      </c>
      <c r="N152" s="814"/>
      <c r="O152" s="814">
        <v>830</v>
      </c>
      <c r="P152" s="831"/>
      <c r="Q152" s="831"/>
      <c r="R152" s="819"/>
      <c r="S152" s="832"/>
    </row>
    <row r="153" spans="1:19" ht="14.45" customHeight="1" x14ac:dyDescent="0.2">
      <c r="A153" s="813" t="s">
        <v>5011</v>
      </c>
      <c r="B153" s="814" t="s">
        <v>5012</v>
      </c>
      <c r="C153" s="814" t="s">
        <v>614</v>
      </c>
      <c r="D153" s="814" t="s">
        <v>1755</v>
      </c>
      <c r="E153" s="814" t="s">
        <v>4963</v>
      </c>
      <c r="F153" s="814" t="s">
        <v>4976</v>
      </c>
      <c r="G153" s="814" t="s">
        <v>4977</v>
      </c>
      <c r="H153" s="831">
        <v>8</v>
      </c>
      <c r="I153" s="831">
        <v>5134.6000000000004</v>
      </c>
      <c r="J153" s="814"/>
      <c r="K153" s="814">
        <v>641.82500000000005</v>
      </c>
      <c r="L153" s="831">
        <v>13</v>
      </c>
      <c r="M153" s="831">
        <v>8336.9</v>
      </c>
      <c r="N153" s="814"/>
      <c r="O153" s="814">
        <v>641.29999999999995</v>
      </c>
      <c r="P153" s="831">
        <v>23</v>
      </c>
      <c r="Q153" s="831">
        <v>14749.900000000001</v>
      </c>
      <c r="R153" s="819"/>
      <c r="S153" s="832">
        <v>641.30000000000007</v>
      </c>
    </row>
    <row r="154" spans="1:19" ht="14.45" customHeight="1" x14ac:dyDescent="0.2">
      <c r="A154" s="813" t="s">
        <v>5011</v>
      </c>
      <c r="B154" s="814" t="s">
        <v>5012</v>
      </c>
      <c r="C154" s="814" t="s">
        <v>614</v>
      </c>
      <c r="D154" s="814" t="s">
        <v>1755</v>
      </c>
      <c r="E154" s="814" t="s">
        <v>4963</v>
      </c>
      <c r="F154" s="814" t="s">
        <v>5116</v>
      </c>
      <c r="G154" s="814" t="s">
        <v>5117</v>
      </c>
      <c r="H154" s="831">
        <v>1</v>
      </c>
      <c r="I154" s="831">
        <v>1199.1600000000001</v>
      </c>
      <c r="J154" s="814"/>
      <c r="K154" s="814">
        <v>1199.1600000000001</v>
      </c>
      <c r="L154" s="831">
        <v>8</v>
      </c>
      <c r="M154" s="831">
        <v>9856.1200000000008</v>
      </c>
      <c r="N154" s="814"/>
      <c r="O154" s="814">
        <v>1232.0150000000001</v>
      </c>
      <c r="P154" s="831">
        <v>9</v>
      </c>
      <c r="Q154" s="831">
        <v>11239.29</v>
      </c>
      <c r="R154" s="819"/>
      <c r="S154" s="832">
        <v>1248.8100000000002</v>
      </c>
    </row>
    <row r="155" spans="1:19" ht="14.45" customHeight="1" x14ac:dyDescent="0.2">
      <c r="A155" s="813" t="s">
        <v>5011</v>
      </c>
      <c r="B155" s="814" t="s">
        <v>5012</v>
      </c>
      <c r="C155" s="814" t="s">
        <v>614</v>
      </c>
      <c r="D155" s="814" t="s">
        <v>1755</v>
      </c>
      <c r="E155" s="814" t="s">
        <v>4978</v>
      </c>
      <c r="F155" s="814" t="s">
        <v>5128</v>
      </c>
      <c r="G155" s="814" t="s">
        <v>5129</v>
      </c>
      <c r="H155" s="831"/>
      <c r="I155" s="831"/>
      <c r="J155" s="814"/>
      <c r="K155" s="814"/>
      <c r="L155" s="831">
        <v>1</v>
      </c>
      <c r="M155" s="831">
        <v>209</v>
      </c>
      <c r="N155" s="814"/>
      <c r="O155" s="814">
        <v>209</v>
      </c>
      <c r="P155" s="831"/>
      <c r="Q155" s="831"/>
      <c r="R155" s="819"/>
      <c r="S155" s="832"/>
    </row>
    <row r="156" spans="1:19" ht="14.45" customHeight="1" x14ac:dyDescent="0.2">
      <c r="A156" s="813" t="s">
        <v>5011</v>
      </c>
      <c r="B156" s="814" t="s">
        <v>5012</v>
      </c>
      <c r="C156" s="814" t="s">
        <v>614</v>
      </c>
      <c r="D156" s="814" t="s">
        <v>1755</v>
      </c>
      <c r="E156" s="814" t="s">
        <v>4978</v>
      </c>
      <c r="F156" s="814" t="s">
        <v>5134</v>
      </c>
      <c r="G156" s="814" t="s">
        <v>5135</v>
      </c>
      <c r="H156" s="831">
        <v>2</v>
      </c>
      <c r="I156" s="831">
        <v>168</v>
      </c>
      <c r="J156" s="814"/>
      <c r="K156" s="814">
        <v>84</v>
      </c>
      <c r="L156" s="831">
        <v>2</v>
      </c>
      <c r="M156" s="831">
        <v>170</v>
      </c>
      <c r="N156" s="814"/>
      <c r="O156" s="814">
        <v>85</v>
      </c>
      <c r="P156" s="831"/>
      <c r="Q156" s="831"/>
      <c r="R156" s="819"/>
      <c r="S156" s="832"/>
    </row>
    <row r="157" spans="1:19" ht="14.45" customHeight="1" x14ac:dyDescent="0.2">
      <c r="A157" s="813" t="s">
        <v>5011</v>
      </c>
      <c r="B157" s="814" t="s">
        <v>5012</v>
      </c>
      <c r="C157" s="814" t="s">
        <v>614</v>
      </c>
      <c r="D157" s="814" t="s">
        <v>1755</v>
      </c>
      <c r="E157" s="814" t="s">
        <v>4978</v>
      </c>
      <c r="F157" s="814" t="s">
        <v>5138</v>
      </c>
      <c r="G157" s="814" t="s">
        <v>5139</v>
      </c>
      <c r="H157" s="831">
        <v>121</v>
      </c>
      <c r="I157" s="831">
        <v>4598</v>
      </c>
      <c r="J157" s="814"/>
      <c r="K157" s="814">
        <v>38</v>
      </c>
      <c r="L157" s="831">
        <v>160</v>
      </c>
      <c r="M157" s="831">
        <v>6080</v>
      </c>
      <c r="N157" s="814"/>
      <c r="O157" s="814">
        <v>38</v>
      </c>
      <c r="P157" s="831">
        <v>153</v>
      </c>
      <c r="Q157" s="831">
        <v>6120</v>
      </c>
      <c r="R157" s="819"/>
      <c r="S157" s="832">
        <v>40</v>
      </c>
    </row>
    <row r="158" spans="1:19" ht="14.45" customHeight="1" x14ac:dyDescent="0.2">
      <c r="A158" s="813" t="s">
        <v>5011</v>
      </c>
      <c r="B158" s="814" t="s">
        <v>5012</v>
      </c>
      <c r="C158" s="814" t="s">
        <v>614</v>
      </c>
      <c r="D158" s="814" t="s">
        <v>1755</v>
      </c>
      <c r="E158" s="814" t="s">
        <v>4978</v>
      </c>
      <c r="F158" s="814" t="s">
        <v>5140</v>
      </c>
      <c r="G158" s="814" t="s">
        <v>5141</v>
      </c>
      <c r="H158" s="831">
        <v>5</v>
      </c>
      <c r="I158" s="831">
        <v>50</v>
      </c>
      <c r="J158" s="814"/>
      <c r="K158" s="814">
        <v>10</v>
      </c>
      <c r="L158" s="831">
        <v>26</v>
      </c>
      <c r="M158" s="831">
        <v>260</v>
      </c>
      <c r="N158" s="814"/>
      <c r="O158" s="814">
        <v>10</v>
      </c>
      <c r="P158" s="831">
        <v>10</v>
      </c>
      <c r="Q158" s="831">
        <v>100</v>
      </c>
      <c r="R158" s="819"/>
      <c r="S158" s="832">
        <v>10</v>
      </c>
    </row>
    <row r="159" spans="1:19" ht="14.45" customHeight="1" x14ac:dyDescent="0.2">
      <c r="A159" s="813" t="s">
        <v>5011</v>
      </c>
      <c r="B159" s="814" t="s">
        <v>5012</v>
      </c>
      <c r="C159" s="814" t="s">
        <v>614</v>
      </c>
      <c r="D159" s="814" t="s">
        <v>1755</v>
      </c>
      <c r="E159" s="814" t="s">
        <v>4978</v>
      </c>
      <c r="F159" s="814" t="s">
        <v>4979</v>
      </c>
      <c r="G159" s="814" t="s">
        <v>4980</v>
      </c>
      <c r="H159" s="831">
        <v>240</v>
      </c>
      <c r="I159" s="831">
        <v>60960</v>
      </c>
      <c r="J159" s="814"/>
      <c r="K159" s="814">
        <v>254</v>
      </c>
      <c r="L159" s="831">
        <v>444</v>
      </c>
      <c r="M159" s="831">
        <v>113220</v>
      </c>
      <c r="N159" s="814"/>
      <c r="O159" s="814">
        <v>255</v>
      </c>
      <c r="P159" s="831">
        <v>377</v>
      </c>
      <c r="Q159" s="831">
        <v>103675</v>
      </c>
      <c r="R159" s="819"/>
      <c r="S159" s="832">
        <v>275</v>
      </c>
    </row>
    <row r="160" spans="1:19" ht="14.45" customHeight="1" x14ac:dyDescent="0.2">
      <c r="A160" s="813" t="s">
        <v>5011</v>
      </c>
      <c r="B160" s="814" t="s">
        <v>5012</v>
      </c>
      <c r="C160" s="814" t="s">
        <v>614</v>
      </c>
      <c r="D160" s="814" t="s">
        <v>1755</v>
      </c>
      <c r="E160" s="814" t="s">
        <v>4978</v>
      </c>
      <c r="F160" s="814" t="s">
        <v>5146</v>
      </c>
      <c r="G160" s="814" t="s">
        <v>5147</v>
      </c>
      <c r="H160" s="831">
        <v>410</v>
      </c>
      <c r="I160" s="831">
        <v>51660</v>
      </c>
      <c r="J160" s="814"/>
      <c r="K160" s="814">
        <v>126</v>
      </c>
      <c r="L160" s="831">
        <v>748</v>
      </c>
      <c r="M160" s="831">
        <v>94996</v>
      </c>
      <c r="N160" s="814"/>
      <c r="O160" s="814">
        <v>127</v>
      </c>
      <c r="P160" s="831">
        <v>540</v>
      </c>
      <c r="Q160" s="831">
        <v>73980</v>
      </c>
      <c r="R160" s="819"/>
      <c r="S160" s="832">
        <v>137</v>
      </c>
    </row>
    <row r="161" spans="1:19" ht="14.45" customHeight="1" x14ac:dyDescent="0.2">
      <c r="A161" s="813" t="s">
        <v>5011</v>
      </c>
      <c r="B161" s="814" t="s">
        <v>5012</v>
      </c>
      <c r="C161" s="814" t="s">
        <v>614</v>
      </c>
      <c r="D161" s="814" t="s">
        <v>1755</v>
      </c>
      <c r="E161" s="814" t="s">
        <v>4978</v>
      </c>
      <c r="F161" s="814" t="s">
        <v>5148</v>
      </c>
      <c r="G161" s="814" t="s">
        <v>5149</v>
      </c>
      <c r="H161" s="831">
        <v>2</v>
      </c>
      <c r="I161" s="831">
        <v>628</v>
      </c>
      <c r="J161" s="814"/>
      <c r="K161" s="814">
        <v>314</v>
      </c>
      <c r="L161" s="831">
        <v>6</v>
      </c>
      <c r="M161" s="831">
        <v>1902</v>
      </c>
      <c r="N161" s="814"/>
      <c r="O161" s="814">
        <v>317</v>
      </c>
      <c r="P161" s="831">
        <v>9</v>
      </c>
      <c r="Q161" s="831">
        <v>2997</v>
      </c>
      <c r="R161" s="819"/>
      <c r="S161" s="832">
        <v>333</v>
      </c>
    </row>
    <row r="162" spans="1:19" ht="14.45" customHeight="1" x14ac:dyDescent="0.2">
      <c r="A162" s="813" t="s">
        <v>5011</v>
      </c>
      <c r="B162" s="814" t="s">
        <v>5012</v>
      </c>
      <c r="C162" s="814" t="s">
        <v>614</v>
      </c>
      <c r="D162" s="814" t="s">
        <v>1755</v>
      </c>
      <c r="E162" s="814" t="s">
        <v>4978</v>
      </c>
      <c r="F162" s="814" t="s">
        <v>5150</v>
      </c>
      <c r="G162" s="814" t="s">
        <v>5151</v>
      </c>
      <c r="H162" s="831">
        <v>20</v>
      </c>
      <c r="I162" s="831">
        <v>16380</v>
      </c>
      <c r="J162" s="814"/>
      <c r="K162" s="814">
        <v>819</v>
      </c>
      <c r="L162" s="831">
        <v>16</v>
      </c>
      <c r="M162" s="831">
        <v>13152</v>
      </c>
      <c r="N162" s="814"/>
      <c r="O162" s="814">
        <v>822</v>
      </c>
      <c r="P162" s="831">
        <v>23</v>
      </c>
      <c r="Q162" s="831">
        <v>19274</v>
      </c>
      <c r="R162" s="819"/>
      <c r="S162" s="832">
        <v>838</v>
      </c>
    </row>
    <row r="163" spans="1:19" ht="14.45" customHeight="1" x14ac:dyDescent="0.2">
      <c r="A163" s="813" t="s">
        <v>5011</v>
      </c>
      <c r="B163" s="814" t="s">
        <v>5012</v>
      </c>
      <c r="C163" s="814" t="s">
        <v>614</v>
      </c>
      <c r="D163" s="814" t="s">
        <v>1755</v>
      </c>
      <c r="E163" s="814" t="s">
        <v>4978</v>
      </c>
      <c r="F163" s="814" t="s">
        <v>5152</v>
      </c>
      <c r="G163" s="814" t="s">
        <v>5153</v>
      </c>
      <c r="H163" s="831">
        <v>25</v>
      </c>
      <c r="I163" s="831">
        <v>40000</v>
      </c>
      <c r="J163" s="814"/>
      <c r="K163" s="814">
        <v>1600</v>
      </c>
      <c r="L163" s="831">
        <v>21</v>
      </c>
      <c r="M163" s="831">
        <v>33705</v>
      </c>
      <c r="N163" s="814"/>
      <c r="O163" s="814">
        <v>1605</v>
      </c>
      <c r="P163" s="831">
        <v>25</v>
      </c>
      <c r="Q163" s="831">
        <v>41575</v>
      </c>
      <c r="R163" s="819"/>
      <c r="S163" s="832">
        <v>1663</v>
      </c>
    </row>
    <row r="164" spans="1:19" ht="14.45" customHeight="1" x14ac:dyDescent="0.2">
      <c r="A164" s="813" t="s">
        <v>5011</v>
      </c>
      <c r="B164" s="814" t="s">
        <v>5012</v>
      </c>
      <c r="C164" s="814" t="s">
        <v>614</v>
      </c>
      <c r="D164" s="814" t="s">
        <v>1755</v>
      </c>
      <c r="E164" s="814" t="s">
        <v>4978</v>
      </c>
      <c r="F164" s="814" t="s">
        <v>4981</v>
      </c>
      <c r="G164" s="814" t="s">
        <v>4982</v>
      </c>
      <c r="H164" s="831">
        <v>4</v>
      </c>
      <c r="I164" s="831">
        <v>800</v>
      </c>
      <c r="J164" s="814"/>
      <c r="K164" s="814">
        <v>200</v>
      </c>
      <c r="L164" s="831">
        <v>1</v>
      </c>
      <c r="M164" s="831">
        <v>201</v>
      </c>
      <c r="N164" s="814"/>
      <c r="O164" s="814">
        <v>201</v>
      </c>
      <c r="P164" s="831">
        <v>5</v>
      </c>
      <c r="Q164" s="831">
        <v>1050</v>
      </c>
      <c r="R164" s="819"/>
      <c r="S164" s="832">
        <v>210</v>
      </c>
    </row>
    <row r="165" spans="1:19" ht="14.45" customHeight="1" x14ac:dyDescent="0.2">
      <c r="A165" s="813" t="s">
        <v>5011</v>
      </c>
      <c r="B165" s="814" t="s">
        <v>5012</v>
      </c>
      <c r="C165" s="814" t="s">
        <v>614</v>
      </c>
      <c r="D165" s="814" t="s">
        <v>1755</v>
      </c>
      <c r="E165" s="814" t="s">
        <v>4978</v>
      </c>
      <c r="F165" s="814" t="s">
        <v>4983</v>
      </c>
      <c r="G165" s="814" t="s">
        <v>4984</v>
      </c>
      <c r="H165" s="831">
        <v>21</v>
      </c>
      <c r="I165" s="831">
        <v>7035</v>
      </c>
      <c r="J165" s="814"/>
      <c r="K165" s="814">
        <v>335</v>
      </c>
      <c r="L165" s="831">
        <v>21</v>
      </c>
      <c r="M165" s="831">
        <v>7056</v>
      </c>
      <c r="N165" s="814"/>
      <c r="O165" s="814">
        <v>336</v>
      </c>
      <c r="P165" s="831">
        <v>29</v>
      </c>
      <c r="Q165" s="831">
        <v>10005</v>
      </c>
      <c r="R165" s="819"/>
      <c r="S165" s="832">
        <v>345</v>
      </c>
    </row>
    <row r="166" spans="1:19" ht="14.45" customHeight="1" x14ac:dyDescent="0.2">
      <c r="A166" s="813" t="s">
        <v>5011</v>
      </c>
      <c r="B166" s="814" t="s">
        <v>5012</v>
      </c>
      <c r="C166" s="814" t="s">
        <v>614</v>
      </c>
      <c r="D166" s="814" t="s">
        <v>1755</v>
      </c>
      <c r="E166" s="814" t="s">
        <v>4978</v>
      </c>
      <c r="F166" s="814" t="s">
        <v>5154</v>
      </c>
      <c r="G166" s="814" t="s">
        <v>5155</v>
      </c>
      <c r="H166" s="831">
        <v>8</v>
      </c>
      <c r="I166" s="831">
        <v>928</v>
      </c>
      <c r="J166" s="814"/>
      <c r="K166" s="814">
        <v>116</v>
      </c>
      <c r="L166" s="831">
        <v>17</v>
      </c>
      <c r="M166" s="831">
        <v>1989</v>
      </c>
      <c r="N166" s="814"/>
      <c r="O166" s="814">
        <v>117</v>
      </c>
      <c r="P166" s="831">
        <v>18</v>
      </c>
      <c r="Q166" s="831">
        <v>2214</v>
      </c>
      <c r="R166" s="819"/>
      <c r="S166" s="832">
        <v>123</v>
      </c>
    </row>
    <row r="167" spans="1:19" ht="14.45" customHeight="1" x14ac:dyDescent="0.2">
      <c r="A167" s="813" t="s">
        <v>5011</v>
      </c>
      <c r="B167" s="814" t="s">
        <v>5012</v>
      </c>
      <c r="C167" s="814" t="s">
        <v>614</v>
      </c>
      <c r="D167" s="814" t="s">
        <v>1755</v>
      </c>
      <c r="E167" s="814" t="s">
        <v>4978</v>
      </c>
      <c r="F167" s="814" t="s">
        <v>4985</v>
      </c>
      <c r="G167" s="814" t="s">
        <v>4986</v>
      </c>
      <c r="H167" s="831">
        <v>13</v>
      </c>
      <c r="I167" s="831">
        <v>4641</v>
      </c>
      <c r="J167" s="814"/>
      <c r="K167" s="814">
        <v>357</v>
      </c>
      <c r="L167" s="831">
        <v>16</v>
      </c>
      <c r="M167" s="831">
        <v>5760</v>
      </c>
      <c r="N167" s="814"/>
      <c r="O167" s="814">
        <v>360</v>
      </c>
      <c r="P167" s="831">
        <v>16</v>
      </c>
      <c r="Q167" s="831">
        <v>6048</v>
      </c>
      <c r="R167" s="819"/>
      <c r="S167" s="832">
        <v>378</v>
      </c>
    </row>
    <row r="168" spans="1:19" ht="14.45" customHeight="1" x14ac:dyDescent="0.2">
      <c r="A168" s="813" t="s">
        <v>5011</v>
      </c>
      <c r="B168" s="814" t="s">
        <v>5012</v>
      </c>
      <c r="C168" s="814" t="s">
        <v>614</v>
      </c>
      <c r="D168" s="814" t="s">
        <v>1755</v>
      </c>
      <c r="E168" s="814" t="s">
        <v>4978</v>
      </c>
      <c r="F168" s="814" t="s">
        <v>5160</v>
      </c>
      <c r="G168" s="814" t="s">
        <v>5161</v>
      </c>
      <c r="H168" s="831"/>
      <c r="I168" s="831"/>
      <c r="J168" s="814"/>
      <c r="K168" s="814"/>
      <c r="L168" s="831">
        <v>2</v>
      </c>
      <c r="M168" s="831">
        <v>652</v>
      </c>
      <c r="N168" s="814"/>
      <c r="O168" s="814">
        <v>326</v>
      </c>
      <c r="P168" s="831">
        <v>20</v>
      </c>
      <c r="Q168" s="831">
        <v>6700</v>
      </c>
      <c r="R168" s="819"/>
      <c r="S168" s="832">
        <v>335</v>
      </c>
    </row>
    <row r="169" spans="1:19" ht="14.45" customHeight="1" x14ac:dyDescent="0.2">
      <c r="A169" s="813" t="s">
        <v>5011</v>
      </c>
      <c r="B169" s="814" t="s">
        <v>5012</v>
      </c>
      <c r="C169" s="814" t="s">
        <v>614</v>
      </c>
      <c r="D169" s="814" t="s">
        <v>1755</v>
      </c>
      <c r="E169" s="814" t="s">
        <v>4978</v>
      </c>
      <c r="F169" s="814" t="s">
        <v>5166</v>
      </c>
      <c r="G169" s="814" t="s">
        <v>5167</v>
      </c>
      <c r="H169" s="831">
        <v>1</v>
      </c>
      <c r="I169" s="831">
        <v>1187</v>
      </c>
      <c r="J169" s="814"/>
      <c r="K169" s="814">
        <v>1187</v>
      </c>
      <c r="L169" s="831">
        <v>4</v>
      </c>
      <c r="M169" s="831">
        <v>4760</v>
      </c>
      <c r="N169" s="814"/>
      <c r="O169" s="814">
        <v>1190</v>
      </c>
      <c r="P169" s="831">
        <v>2</v>
      </c>
      <c r="Q169" s="831">
        <v>2416</v>
      </c>
      <c r="R169" s="819"/>
      <c r="S169" s="832">
        <v>1208</v>
      </c>
    </row>
    <row r="170" spans="1:19" ht="14.45" customHeight="1" x14ac:dyDescent="0.2">
      <c r="A170" s="813" t="s">
        <v>5011</v>
      </c>
      <c r="B170" s="814" t="s">
        <v>5012</v>
      </c>
      <c r="C170" s="814" t="s">
        <v>614</v>
      </c>
      <c r="D170" s="814" t="s">
        <v>1755</v>
      </c>
      <c r="E170" s="814" t="s">
        <v>4978</v>
      </c>
      <c r="F170" s="814" t="s">
        <v>4987</v>
      </c>
      <c r="G170" s="814" t="s">
        <v>4988</v>
      </c>
      <c r="H170" s="831">
        <v>2</v>
      </c>
      <c r="I170" s="831">
        <v>1430</v>
      </c>
      <c r="J170" s="814"/>
      <c r="K170" s="814">
        <v>715</v>
      </c>
      <c r="L170" s="831">
        <v>3</v>
      </c>
      <c r="M170" s="831">
        <v>2160</v>
      </c>
      <c r="N170" s="814"/>
      <c r="O170" s="814">
        <v>720</v>
      </c>
      <c r="P170" s="831">
        <v>4</v>
      </c>
      <c r="Q170" s="831">
        <v>3008</v>
      </c>
      <c r="R170" s="819"/>
      <c r="S170" s="832">
        <v>752</v>
      </c>
    </row>
    <row r="171" spans="1:19" ht="14.45" customHeight="1" x14ac:dyDescent="0.2">
      <c r="A171" s="813" t="s">
        <v>5011</v>
      </c>
      <c r="B171" s="814" t="s">
        <v>5012</v>
      </c>
      <c r="C171" s="814" t="s">
        <v>614</v>
      </c>
      <c r="D171" s="814" t="s">
        <v>1755</v>
      </c>
      <c r="E171" s="814" t="s">
        <v>4978</v>
      </c>
      <c r="F171" s="814" t="s">
        <v>4989</v>
      </c>
      <c r="G171" s="814" t="s">
        <v>4990</v>
      </c>
      <c r="H171" s="831">
        <v>591</v>
      </c>
      <c r="I171" s="831">
        <v>19700</v>
      </c>
      <c r="J171" s="814"/>
      <c r="K171" s="814">
        <v>33.333333333333336</v>
      </c>
      <c r="L171" s="831">
        <v>1249</v>
      </c>
      <c r="M171" s="831">
        <v>47040.000000000007</v>
      </c>
      <c r="N171" s="814"/>
      <c r="O171" s="814">
        <v>37.662129703763014</v>
      </c>
      <c r="P171" s="831">
        <v>972</v>
      </c>
      <c r="Q171" s="831">
        <v>38221.11</v>
      </c>
      <c r="R171" s="819"/>
      <c r="S171" s="832">
        <v>39.322129629629629</v>
      </c>
    </row>
    <row r="172" spans="1:19" ht="14.45" customHeight="1" x14ac:dyDescent="0.2">
      <c r="A172" s="813" t="s">
        <v>5011</v>
      </c>
      <c r="B172" s="814" t="s">
        <v>5012</v>
      </c>
      <c r="C172" s="814" t="s">
        <v>614</v>
      </c>
      <c r="D172" s="814" t="s">
        <v>1755</v>
      </c>
      <c r="E172" s="814" t="s">
        <v>4978</v>
      </c>
      <c r="F172" s="814" t="s">
        <v>5180</v>
      </c>
      <c r="G172" s="814" t="s">
        <v>5181</v>
      </c>
      <c r="H172" s="831">
        <v>182</v>
      </c>
      <c r="I172" s="831">
        <v>56602</v>
      </c>
      <c r="J172" s="814"/>
      <c r="K172" s="814">
        <v>311</v>
      </c>
      <c r="L172" s="831">
        <v>354</v>
      </c>
      <c r="M172" s="831">
        <v>110802</v>
      </c>
      <c r="N172" s="814"/>
      <c r="O172" s="814">
        <v>313</v>
      </c>
      <c r="P172" s="831">
        <v>315</v>
      </c>
      <c r="Q172" s="831">
        <v>103320</v>
      </c>
      <c r="R172" s="819"/>
      <c r="S172" s="832">
        <v>328</v>
      </c>
    </row>
    <row r="173" spans="1:19" ht="14.45" customHeight="1" x14ac:dyDescent="0.2">
      <c r="A173" s="813" t="s">
        <v>5011</v>
      </c>
      <c r="B173" s="814" t="s">
        <v>5012</v>
      </c>
      <c r="C173" s="814" t="s">
        <v>614</v>
      </c>
      <c r="D173" s="814" t="s">
        <v>1755</v>
      </c>
      <c r="E173" s="814" t="s">
        <v>4978</v>
      </c>
      <c r="F173" s="814" t="s">
        <v>4991</v>
      </c>
      <c r="G173" s="814" t="s">
        <v>4992</v>
      </c>
      <c r="H173" s="831">
        <v>7</v>
      </c>
      <c r="I173" s="831">
        <v>1841</v>
      </c>
      <c r="J173" s="814"/>
      <c r="K173" s="814">
        <v>263</v>
      </c>
      <c r="L173" s="831">
        <v>23</v>
      </c>
      <c r="M173" s="831">
        <v>6118</v>
      </c>
      <c r="N173" s="814"/>
      <c r="O173" s="814">
        <v>266</v>
      </c>
      <c r="P173" s="831">
        <v>31</v>
      </c>
      <c r="Q173" s="831">
        <v>8742</v>
      </c>
      <c r="R173" s="819"/>
      <c r="S173" s="832">
        <v>282</v>
      </c>
    </row>
    <row r="174" spans="1:19" ht="14.45" customHeight="1" x14ac:dyDescent="0.2">
      <c r="A174" s="813" t="s">
        <v>5011</v>
      </c>
      <c r="B174" s="814" t="s">
        <v>5012</v>
      </c>
      <c r="C174" s="814" t="s">
        <v>614</v>
      </c>
      <c r="D174" s="814" t="s">
        <v>1755</v>
      </c>
      <c r="E174" s="814" t="s">
        <v>4978</v>
      </c>
      <c r="F174" s="814" t="s">
        <v>5182</v>
      </c>
      <c r="G174" s="814" t="s">
        <v>5183</v>
      </c>
      <c r="H174" s="831"/>
      <c r="I174" s="831"/>
      <c r="J174" s="814"/>
      <c r="K174" s="814"/>
      <c r="L174" s="831">
        <v>6</v>
      </c>
      <c r="M174" s="831">
        <v>228</v>
      </c>
      <c r="N174" s="814"/>
      <c r="O174" s="814">
        <v>38</v>
      </c>
      <c r="P174" s="831">
        <v>6</v>
      </c>
      <c r="Q174" s="831">
        <v>234</v>
      </c>
      <c r="R174" s="819"/>
      <c r="S174" s="832">
        <v>39</v>
      </c>
    </row>
    <row r="175" spans="1:19" ht="14.45" customHeight="1" x14ac:dyDescent="0.2">
      <c r="A175" s="813" t="s">
        <v>5011</v>
      </c>
      <c r="B175" s="814" t="s">
        <v>5012</v>
      </c>
      <c r="C175" s="814" t="s">
        <v>614</v>
      </c>
      <c r="D175" s="814" t="s">
        <v>1755</v>
      </c>
      <c r="E175" s="814" t="s">
        <v>4978</v>
      </c>
      <c r="F175" s="814" t="s">
        <v>4993</v>
      </c>
      <c r="G175" s="814" t="s">
        <v>4994</v>
      </c>
      <c r="H175" s="831">
        <v>4</v>
      </c>
      <c r="I175" s="831">
        <v>348</v>
      </c>
      <c r="J175" s="814"/>
      <c r="K175" s="814">
        <v>87</v>
      </c>
      <c r="L175" s="831">
        <v>3</v>
      </c>
      <c r="M175" s="831">
        <v>264</v>
      </c>
      <c r="N175" s="814"/>
      <c r="O175" s="814">
        <v>88</v>
      </c>
      <c r="P175" s="831">
        <v>3</v>
      </c>
      <c r="Q175" s="831">
        <v>279</v>
      </c>
      <c r="R175" s="819"/>
      <c r="S175" s="832">
        <v>93</v>
      </c>
    </row>
    <row r="176" spans="1:19" ht="14.45" customHeight="1" x14ac:dyDescent="0.2">
      <c r="A176" s="813" t="s">
        <v>5011</v>
      </c>
      <c r="B176" s="814" t="s">
        <v>5012</v>
      </c>
      <c r="C176" s="814" t="s">
        <v>614</v>
      </c>
      <c r="D176" s="814" t="s">
        <v>1755</v>
      </c>
      <c r="E176" s="814" t="s">
        <v>4978</v>
      </c>
      <c r="F176" s="814" t="s">
        <v>5184</v>
      </c>
      <c r="G176" s="814" t="s">
        <v>5185</v>
      </c>
      <c r="H176" s="831">
        <v>230</v>
      </c>
      <c r="I176" s="831">
        <v>35880</v>
      </c>
      <c r="J176" s="814"/>
      <c r="K176" s="814">
        <v>156</v>
      </c>
      <c r="L176" s="831">
        <v>318</v>
      </c>
      <c r="M176" s="831">
        <v>49926</v>
      </c>
      <c r="N176" s="814"/>
      <c r="O176" s="814">
        <v>157</v>
      </c>
      <c r="P176" s="831">
        <v>310</v>
      </c>
      <c r="Q176" s="831">
        <v>51150</v>
      </c>
      <c r="R176" s="819"/>
      <c r="S176" s="832">
        <v>165</v>
      </c>
    </row>
    <row r="177" spans="1:19" ht="14.45" customHeight="1" x14ac:dyDescent="0.2">
      <c r="A177" s="813" t="s">
        <v>5011</v>
      </c>
      <c r="B177" s="814" t="s">
        <v>5012</v>
      </c>
      <c r="C177" s="814" t="s">
        <v>614</v>
      </c>
      <c r="D177" s="814" t="s">
        <v>1755</v>
      </c>
      <c r="E177" s="814" t="s">
        <v>4978</v>
      </c>
      <c r="F177" s="814" t="s">
        <v>5186</v>
      </c>
      <c r="G177" s="814" t="s">
        <v>5187</v>
      </c>
      <c r="H177" s="831">
        <v>22</v>
      </c>
      <c r="I177" s="831">
        <v>726</v>
      </c>
      <c r="J177" s="814"/>
      <c r="K177" s="814">
        <v>33</v>
      </c>
      <c r="L177" s="831">
        <v>37</v>
      </c>
      <c r="M177" s="831">
        <v>1221</v>
      </c>
      <c r="N177" s="814"/>
      <c r="O177" s="814">
        <v>33</v>
      </c>
      <c r="P177" s="831">
        <v>35</v>
      </c>
      <c r="Q177" s="831">
        <v>1190</v>
      </c>
      <c r="R177" s="819"/>
      <c r="S177" s="832">
        <v>34</v>
      </c>
    </row>
    <row r="178" spans="1:19" ht="14.45" customHeight="1" x14ac:dyDescent="0.2">
      <c r="A178" s="813" t="s">
        <v>5011</v>
      </c>
      <c r="B178" s="814" t="s">
        <v>5012</v>
      </c>
      <c r="C178" s="814" t="s">
        <v>614</v>
      </c>
      <c r="D178" s="814" t="s">
        <v>1755</v>
      </c>
      <c r="E178" s="814" t="s">
        <v>4978</v>
      </c>
      <c r="F178" s="814" t="s">
        <v>5192</v>
      </c>
      <c r="G178" s="814" t="s">
        <v>5193</v>
      </c>
      <c r="H178" s="831"/>
      <c r="I178" s="831"/>
      <c r="J178" s="814"/>
      <c r="K178" s="814"/>
      <c r="L178" s="831">
        <v>2</v>
      </c>
      <c r="M178" s="831">
        <v>274</v>
      </c>
      <c r="N178" s="814"/>
      <c r="O178" s="814">
        <v>137</v>
      </c>
      <c r="P178" s="831"/>
      <c r="Q178" s="831"/>
      <c r="R178" s="819"/>
      <c r="S178" s="832"/>
    </row>
    <row r="179" spans="1:19" ht="14.45" customHeight="1" x14ac:dyDescent="0.2">
      <c r="A179" s="813" t="s">
        <v>5011</v>
      </c>
      <c r="B179" s="814" t="s">
        <v>5012</v>
      </c>
      <c r="C179" s="814" t="s">
        <v>614</v>
      </c>
      <c r="D179" s="814" t="s">
        <v>1755</v>
      </c>
      <c r="E179" s="814" t="s">
        <v>4978</v>
      </c>
      <c r="F179" s="814" t="s">
        <v>5196</v>
      </c>
      <c r="G179" s="814" t="s">
        <v>5197</v>
      </c>
      <c r="H179" s="831">
        <v>5</v>
      </c>
      <c r="I179" s="831">
        <v>375</v>
      </c>
      <c r="J179" s="814"/>
      <c r="K179" s="814">
        <v>75</v>
      </c>
      <c r="L179" s="831">
        <v>15</v>
      </c>
      <c r="M179" s="831">
        <v>1140</v>
      </c>
      <c r="N179" s="814"/>
      <c r="O179" s="814">
        <v>76</v>
      </c>
      <c r="P179" s="831">
        <v>31</v>
      </c>
      <c r="Q179" s="831">
        <v>2511</v>
      </c>
      <c r="R179" s="819"/>
      <c r="S179" s="832">
        <v>81</v>
      </c>
    </row>
    <row r="180" spans="1:19" ht="14.45" customHeight="1" x14ac:dyDescent="0.2">
      <c r="A180" s="813" t="s">
        <v>5011</v>
      </c>
      <c r="B180" s="814" t="s">
        <v>5012</v>
      </c>
      <c r="C180" s="814" t="s">
        <v>614</v>
      </c>
      <c r="D180" s="814" t="s">
        <v>1755</v>
      </c>
      <c r="E180" s="814" t="s">
        <v>4978</v>
      </c>
      <c r="F180" s="814" t="s">
        <v>5198</v>
      </c>
      <c r="G180" s="814" t="s">
        <v>5199</v>
      </c>
      <c r="H180" s="831"/>
      <c r="I180" s="831"/>
      <c r="J180" s="814"/>
      <c r="K180" s="814"/>
      <c r="L180" s="831">
        <v>1</v>
      </c>
      <c r="M180" s="831">
        <v>967</v>
      </c>
      <c r="N180" s="814"/>
      <c r="O180" s="814">
        <v>967</v>
      </c>
      <c r="P180" s="831"/>
      <c r="Q180" s="831"/>
      <c r="R180" s="819"/>
      <c r="S180" s="832"/>
    </row>
    <row r="181" spans="1:19" ht="14.45" customHeight="1" x14ac:dyDescent="0.2">
      <c r="A181" s="813" t="s">
        <v>5011</v>
      </c>
      <c r="B181" s="814" t="s">
        <v>5012</v>
      </c>
      <c r="C181" s="814" t="s">
        <v>614</v>
      </c>
      <c r="D181" s="814" t="s">
        <v>1755</v>
      </c>
      <c r="E181" s="814" t="s">
        <v>4978</v>
      </c>
      <c r="F181" s="814" t="s">
        <v>5202</v>
      </c>
      <c r="G181" s="814" t="s">
        <v>5203</v>
      </c>
      <c r="H181" s="831">
        <v>1</v>
      </c>
      <c r="I181" s="831">
        <v>61</v>
      </c>
      <c r="J181" s="814"/>
      <c r="K181" s="814">
        <v>61</v>
      </c>
      <c r="L181" s="831">
        <v>2</v>
      </c>
      <c r="M181" s="831">
        <v>124</v>
      </c>
      <c r="N181" s="814"/>
      <c r="O181" s="814">
        <v>62</v>
      </c>
      <c r="P181" s="831">
        <v>3</v>
      </c>
      <c r="Q181" s="831">
        <v>198</v>
      </c>
      <c r="R181" s="819"/>
      <c r="S181" s="832">
        <v>66</v>
      </c>
    </row>
    <row r="182" spans="1:19" ht="14.45" customHeight="1" x14ac:dyDescent="0.2">
      <c r="A182" s="813" t="s">
        <v>5011</v>
      </c>
      <c r="B182" s="814" t="s">
        <v>5012</v>
      </c>
      <c r="C182" s="814" t="s">
        <v>614</v>
      </c>
      <c r="D182" s="814" t="s">
        <v>1755</v>
      </c>
      <c r="E182" s="814" t="s">
        <v>4978</v>
      </c>
      <c r="F182" s="814" t="s">
        <v>4997</v>
      </c>
      <c r="G182" s="814" t="s">
        <v>4998</v>
      </c>
      <c r="H182" s="831">
        <v>19</v>
      </c>
      <c r="I182" s="831">
        <v>11305</v>
      </c>
      <c r="J182" s="814"/>
      <c r="K182" s="814">
        <v>595</v>
      </c>
      <c r="L182" s="831">
        <v>33</v>
      </c>
      <c r="M182" s="831">
        <v>19734</v>
      </c>
      <c r="N182" s="814"/>
      <c r="O182" s="814">
        <v>598</v>
      </c>
      <c r="P182" s="831">
        <v>35</v>
      </c>
      <c r="Q182" s="831">
        <v>21350</v>
      </c>
      <c r="R182" s="819"/>
      <c r="S182" s="832">
        <v>610</v>
      </c>
    </row>
    <row r="183" spans="1:19" ht="14.45" customHeight="1" x14ac:dyDescent="0.2">
      <c r="A183" s="813" t="s">
        <v>5011</v>
      </c>
      <c r="B183" s="814" t="s">
        <v>5012</v>
      </c>
      <c r="C183" s="814" t="s">
        <v>614</v>
      </c>
      <c r="D183" s="814" t="s">
        <v>1755</v>
      </c>
      <c r="E183" s="814" t="s">
        <v>4978</v>
      </c>
      <c r="F183" s="814" t="s">
        <v>4999</v>
      </c>
      <c r="G183" s="814" t="s">
        <v>5000</v>
      </c>
      <c r="H183" s="831">
        <v>9</v>
      </c>
      <c r="I183" s="831">
        <v>6930</v>
      </c>
      <c r="J183" s="814"/>
      <c r="K183" s="814">
        <v>770</v>
      </c>
      <c r="L183" s="831">
        <v>15</v>
      </c>
      <c r="M183" s="831">
        <v>11565</v>
      </c>
      <c r="N183" s="814"/>
      <c r="O183" s="814">
        <v>771</v>
      </c>
      <c r="P183" s="831">
        <v>23</v>
      </c>
      <c r="Q183" s="831">
        <v>18009</v>
      </c>
      <c r="R183" s="819"/>
      <c r="S183" s="832">
        <v>783</v>
      </c>
    </row>
    <row r="184" spans="1:19" ht="14.45" customHeight="1" x14ac:dyDescent="0.2">
      <c r="A184" s="813" t="s">
        <v>5011</v>
      </c>
      <c r="B184" s="814" t="s">
        <v>5012</v>
      </c>
      <c r="C184" s="814" t="s">
        <v>614</v>
      </c>
      <c r="D184" s="814" t="s">
        <v>1755</v>
      </c>
      <c r="E184" s="814" t="s">
        <v>4978</v>
      </c>
      <c r="F184" s="814" t="s">
        <v>5204</v>
      </c>
      <c r="G184" s="814" t="s">
        <v>5205</v>
      </c>
      <c r="H184" s="831"/>
      <c r="I184" s="831"/>
      <c r="J184" s="814"/>
      <c r="K184" s="814"/>
      <c r="L184" s="831">
        <v>1</v>
      </c>
      <c r="M184" s="831">
        <v>29</v>
      </c>
      <c r="N184" s="814"/>
      <c r="O184" s="814">
        <v>29</v>
      </c>
      <c r="P184" s="831"/>
      <c r="Q184" s="831"/>
      <c r="R184" s="819"/>
      <c r="S184" s="832"/>
    </row>
    <row r="185" spans="1:19" ht="14.45" customHeight="1" x14ac:dyDescent="0.2">
      <c r="A185" s="813" t="s">
        <v>5011</v>
      </c>
      <c r="B185" s="814" t="s">
        <v>5012</v>
      </c>
      <c r="C185" s="814" t="s">
        <v>614</v>
      </c>
      <c r="D185" s="814" t="s">
        <v>1755</v>
      </c>
      <c r="E185" s="814" t="s">
        <v>4978</v>
      </c>
      <c r="F185" s="814" t="s">
        <v>5208</v>
      </c>
      <c r="G185" s="814" t="s">
        <v>5209</v>
      </c>
      <c r="H185" s="831">
        <v>61</v>
      </c>
      <c r="I185" s="831">
        <v>270169</v>
      </c>
      <c r="J185" s="814"/>
      <c r="K185" s="814">
        <v>4429</v>
      </c>
      <c r="L185" s="831">
        <v>66</v>
      </c>
      <c r="M185" s="831">
        <v>293502</v>
      </c>
      <c r="N185" s="814"/>
      <c r="O185" s="814">
        <v>4447</v>
      </c>
      <c r="P185" s="831">
        <v>62</v>
      </c>
      <c r="Q185" s="831">
        <v>279620</v>
      </c>
      <c r="R185" s="819"/>
      <c r="S185" s="832">
        <v>4510</v>
      </c>
    </row>
    <row r="186" spans="1:19" ht="14.45" customHeight="1" x14ac:dyDescent="0.2">
      <c r="A186" s="813" t="s">
        <v>5011</v>
      </c>
      <c r="B186" s="814" t="s">
        <v>5012</v>
      </c>
      <c r="C186" s="814" t="s">
        <v>614</v>
      </c>
      <c r="D186" s="814" t="s">
        <v>1755</v>
      </c>
      <c r="E186" s="814" t="s">
        <v>4978</v>
      </c>
      <c r="F186" s="814" t="s">
        <v>5212</v>
      </c>
      <c r="G186" s="814" t="s">
        <v>5213</v>
      </c>
      <c r="H186" s="831"/>
      <c r="I186" s="831"/>
      <c r="J186" s="814"/>
      <c r="K186" s="814"/>
      <c r="L186" s="831">
        <v>24</v>
      </c>
      <c r="M186" s="831">
        <v>2808</v>
      </c>
      <c r="N186" s="814"/>
      <c r="O186" s="814">
        <v>117</v>
      </c>
      <c r="P186" s="831">
        <v>43</v>
      </c>
      <c r="Q186" s="831">
        <v>5461</v>
      </c>
      <c r="R186" s="819"/>
      <c r="S186" s="832">
        <v>127</v>
      </c>
    </row>
    <row r="187" spans="1:19" ht="14.45" customHeight="1" x14ac:dyDescent="0.2">
      <c r="A187" s="813" t="s">
        <v>5011</v>
      </c>
      <c r="B187" s="814" t="s">
        <v>5012</v>
      </c>
      <c r="C187" s="814" t="s">
        <v>614</v>
      </c>
      <c r="D187" s="814" t="s">
        <v>1755</v>
      </c>
      <c r="E187" s="814" t="s">
        <v>4978</v>
      </c>
      <c r="F187" s="814" t="s">
        <v>5001</v>
      </c>
      <c r="G187" s="814" t="s">
        <v>5002</v>
      </c>
      <c r="H187" s="831">
        <v>195</v>
      </c>
      <c r="I187" s="831">
        <v>31590</v>
      </c>
      <c r="J187" s="814"/>
      <c r="K187" s="814">
        <v>162</v>
      </c>
      <c r="L187" s="831">
        <v>281</v>
      </c>
      <c r="M187" s="831">
        <v>45803</v>
      </c>
      <c r="N187" s="814"/>
      <c r="O187" s="814">
        <v>163</v>
      </c>
      <c r="P187" s="831">
        <v>242</v>
      </c>
      <c r="Q187" s="831">
        <v>41624</v>
      </c>
      <c r="R187" s="819"/>
      <c r="S187" s="832">
        <v>172</v>
      </c>
    </row>
    <row r="188" spans="1:19" ht="14.45" customHeight="1" x14ac:dyDescent="0.2">
      <c r="A188" s="813" t="s">
        <v>5011</v>
      </c>
      <c r="B188" s="814" t="s">
        <v>5012</v>
      </c>
      <c r="C188" s="814" t="s">
        <v>614</v>
      </c>
      <c r="D188" s="814" t="s">
        <v>1755</v>
      </c>
      <c r="E188" s="814" t="s">
        <v>4978</v>
      </c>
      <c r="F188" s="814" t="s">
        <v>5218</v>
      </c>
      <c r="G188" s="814" t="s">
        <v>5219</v>
      </c>
      <c r="H188" s="831">
        <v>1</v>
      </c>
      <c r="I188" s="831">
        <v>398</v>
      </c>
      <c r="J188" s="814"/>
      <c r="K188" s="814">
        <v>398</v>
      </c>
      <c r="L188" s="831">
        <v>4</v>
      </c>
      <c r="M188" s="831">
        <v>1600</v>
      </c>
      <c r="N188" s="814"/>
      <c r="O188" s="814">
        <v>400</v>
      </c>
      <c r="P188" s="831"/>
      <c r="Q188" s="831"/>
      <c r="R188" s="819"/>
      <c r="S188" s="832"/>
    </row>
    <row r="189" spans="1:19" ht="14.45" customHeight="1" x14ac:dyDescent="0.2">
      <c r="A189" s="813" t="s">
        <v>5011</v>
      </c>
      <c r="B189" s="814" t="s">
        <v>5012</v>
      </c>
      <c r="C189" s="814" t="s">
        <v>614</v>
      </c>
      <c r="D189" s="814" t="s">
        <v>1755</v>
      </c>
      <c r="E189" s="814" t="s">
        <v>4978</v>
      </c>
      <c r="F189" s="814" t="s">
        <v>5220</v>
      </c>
      <c r="G189" s="814" t="s">
        <v>5221</v>
      </c>
      <c r="H189" s="831">
        <v>2</v>
      </c>
      <c r="I189" s="831">
        <v>132</v>
      </c>
      <c r="J189" s="814"/>
      <c r="K189" s="814">
        <v>66</v>
      </c>
      <c r="L189" s="831">
        <v>1</v>
      </c>
      <c r="M189" s="831">
        <v>66</v>
      </c>
      <c r="N189" s="814"/>
      <c r="O189" s="814">
        <v>66</v>
      </c>
      <c r="P189" s="831"/>
      <c r="Q189" s="831"/>
      <c r="R189" s="819"/>
      <c r="S189" s="832"/>
    </row>
    <row r="190" spans="1:19" ht="14.45" customHeight="1" x14ac:dyDescent="0.2">
      <c r="A190" s="813" t="s">
        <v>5011</v>
      </c>
      <c r="B190" s="814" t="s">
        <v>5012</v>
      </c>
      <c r="C190" s="814" t="s">
        <v>614</v>
      </c>
      <c r="D190" s="814" t="s">
        <v>1755</v>
      </c>
      <c r="E190" s="814" t="s">
        <v>4978</v>
      </c>
      <c r="F190" s="814" t="s">
        <v>5222</v>
      </c>
      <c r="G190" s="814" t="s">
        <v>5223</v>
      </c>
      <c r="H190" s="831">
        <v>1</v>
      </c>
      <c r="I190" s="831">
        <v>320</v>
      </c>
      <c r="J190" s="814"/>
      <c r="K190" s="814">
        <v>320</v>
      </c>
      <c r="L190" s="831">
        <v>1</v>
      </c>
      <c r="M190" s="831">
        <v>323</v>
      </c>
      <c r="N190" s="814"/>
      <c r="O190" s="814">
        <v>323</v>
      </c>
      <c r="P190" s="831"/>
      <c r="Q190" s="831"/>
      <c r="R190" s="819"/>
      <c r="S190" s="832"/>
    </row>
    <row r="191" spans="1:19" ht="14.45" customHeight="1" x14ac:dyDescent="0.2">
      <c r="A191" s="813" t="s">
        <v>5011</v>
      </c>
      <c r="B191" s="814" t="s">
        <v>5012</v>
      </c>
      <c r="C191" s="814" t="s">
        <v>614</v>
      </c>
      <c r="D191" s="814" t="s">
        <v>1755</v>
      </c>
      <c r="E191" s="814" t="s">
        <v>4978</v>
      </c>
      <c r="F191" s="814" t="s">
        <v>5224</v>
      </c>
      <c r="G191" s="814" t="s">
        <v>5225</v>
      </c>
      <c r="H191" s="831">
        <v>1</v>
      </c>
      <c r="I191" s="831">
        <v>38</v>
      </c>
      <c r="J191" s="814"/>
      <c r="K191" s="814">
        <v>38</v>
      </c>
      <c r="L191" s="831">
        <v>142</v>
      </c>
      <c r="M191" s="831">
        <v>5396</v>
      </c>
      <c r="N191" s="814"/>
      <c r="O191" s="814">
        <v>38</v>
      </c>
      <c r="P191" s="831">
        <v>182</v>
      </c>
      <c r="Q191" s="831">
        <v>7462</v>
      </c>
      <c r="R191" s="819"/>
      <c r="S191" s="832">
        <v>41</v>
      </c>
    </row>
    <row r="192" spans="1:19" ht="14.45" customHeight="1" x14ac:dyDescent="0.2">
      <c r="A192" s="813" t="s">
        <v>5011</v>
      </c>
      <c r="B192" s="814" t="s">
        <v>5012</v>
      </c>
      <c r="C192" s="814" t="s">
        <v>614</v>
      </c>
      <c r="D192" s="814" t="s">
        <v>1755</v>
      </c>
      <c r="E192" s="814" t="s">
        <v>4978</v>
      </c>
      <c r="F192" s="814" t="s">
        <v>5226</v>
      </c>
      <c r="G192" s="814" t="s">
        <v>5227</v>
      </c>
      <c r="H192" s="831">
        <v>36</v>
      </c>
      <c r="I192" s="831">
        <v>13536</v>
      </c>
      <c r="J192" s="814"/>
      <c r="K192" s="814">
        <v>376</v>
      </c>
      <c r="L192" s="831">
        <v>64</v>
      </c>
      <c r="M192" s="831">
        <v>24256</v>
      </c>
      <c r="N192" s="814"/>
      <c r="O192" s="814">
        <v>379</v>
      </c>
      <c r="P192" s="831">
        <v>73</v>
      </c>
      <c r="Q192" s="831">
        <v>29784</v>
      </c>
      <c r="R192" s="819"/>
      <c r="S192" s="832">
        <v>408</v>
      </c>
    </row>
    <row r="193" spans="1:19" ht="14.45" customHeight="1" x14ac:dyDescent="0.2">
      <c r="A193" s="813" t="s">
        <v>5011</v>
      </c>
      <c r="B193" s="814" t="s">
        <v>5012</v>
      </c>
      <c r="C193" s="814" t="s">
        <v>614</v>
      </c>
      <c r="D193" s="814" t="s">
        <v>1755</v>
      </c>
      <c r="E193" s="814" t="s">
        <v>4978</v>
      </c>
      <c r="F193" s="814" t="s">
        <v>5005</v>
      </c>
      <c r="G193" s="814" t="s">
        <v>5006</v>
      </c>
      <c r="H193" s="831">
        <v>18</v>
      </c>
      <c r="I193" s="831">
        <v>24192</v>
      </c>
      <c r="J193" s="814"/>
      <c r="K193" s="814">
        <v>1344</v>
      </c>
      <c r="L193" s="831">
        <v>39</v>
      </c>
      <c r="M193" s="831">
        <v>52611</v>
      </c>
      <c r="N193" s="814"/>
      <c r="O193" s="814">
        <v>1349</v>
      </c>
      <c r="P193" s="831">
        <v>40</v>
      </c>
      <c r="Q193" s="831">
        <v>55240</v>
      </c>
      <c r="R193" s="819"/>
      <c r="S193" s="832">
        <v>1381</v>
      </c>
    </row>
    <row r="194" spans="1:19" ht="14.45" customHeight="1" x14ac:dyDescent="0.2">
      <c r="A194" s="813" t="s">
        <v>5011</v>
      </c>
      <c r="B194" s="814" t="s">
        <v>5012</v>
      </c>
      <c r="C194" s="814" t="s">
        <v>614</v>
      </c>
      <c r="D194" s="814" t="s">
        <v>1755</v>
      </c>
      <c r="E194" s="814" t="s">
        <v>4978</v>
      </c>
      <c r="F194" s="814" t="s">
        <v>5007</v>
      </c>
      <c r="G194" s="814" t="s">
        <v>5008</v>
      </c>
      <c r="H194" s="831">
        <v>16</v>
      </c>
      <c r="I194" s="831">
        <v>5824</v>
      </c>
      <c r="J194" s="814"/>
      <c r="K194" s="814">
        <v>364</v>
      </c>
      <c r="L194" s="831">
        <v>23</v>
      </c>
      <c r="M194" s="831">
        <v>8395</v>
      </c>
      <c r="N194" s="814"/>
      <c r="O194" s="814">
        <v>365</v>
      </c>
      <c r="P194" s="831">
        <v>22</v>
      </c>
      <c r="Q194" s="831">
        <v>8162</v>
      </c>
      <c r="R194" s="819"/>
      <c r="S194" s="832">
        <v>371</v>
      </c>
    </row>
    <row r="195" spans="1:19" ht="14.45" customHeight="1" x14ac:dyDescent="0.2">
      <c r="A195" s="813" t="s">
        <v>5011</v>
      </c>
      <c r="B195" s="814" t="s">
        <v>5012</v>
      </c>
      <c r="C195" s="814" t="s">
        <v>614</v>
      </c>
      <c r="D195" s="814" t="s">
        <v>1755</v>
      </c>
      <c r="E195" s="814" t="s">
        <v>4978</v>
      </c>
      <c r="F195" s="814" t="s">
        <v>5009</v>
      </c>
      <c r="G195" s="814" t="s">
        <v>5010</v>
      </c>
      <c r="H195" s="831">
        <v>22</v>
      </c>
      <c r="I195" s="831">
        <v>17534</v>
      </c>
      <c r="J195" s="814"/>
      <c r="K195" s="814">
        <v>797</v>
      </c>
      <c r="L195" s="831">
        <v>16</v>
      </c>
      <c r="M195" s="831">
        <v>12800</v>
      </c>
      <c r="N195" s="814"/>
      <c r="O195" s="814">
        <v>800</v>
      </c>
      <c r="P195" s="831">
        <v>23</v>
      </c>
      <c r="Q195" s="831">
        <v>18768</v>
      </c>
      <c r="R195" s="819"/>
      <c r="S195" s="832">
        <v>816</v>
      </c>
    </row>
    <row r="196" spans="1:19" ht="14.45" customHeight="1" x14ac:dyDescent="0.2">
      <c r="A196" s="813" t="s">
        <v>5011</v>
      </c>
      <c r="B196" s="814" t="s">
        <v>5012</v>
      </c>
      <c r="C196" s="814" t="s">
        <v>614</v>
      </c>
      <c r="D196" s="814" t="s">
        <v>1755</v>
      </c>
      <c r="E196" s="814" t="s">
        <v>4978</v>
      </c>
      <c r="F196" s="814" t="s">
        <v>5230</v>
      </c>
      <c r="G196" s="814" t="s">
        <v>5231</v>
      </c>
      <c r="H196" s="831">
        <v>1</v>
      </c>
      <c r="I196" s="831">
        <v>99</v>
      </c>
      <c r="J196" s="814"/>
      <c r="K196" s="814">
        <v>99</v>
      </c>
      <c r="L196" s="831">
        <v>1</v>
      </c>
      <c r="M196" s="831">
        <v>99</v>
      </c>
      <c r="N196" s="814"/>
      <c r="O196" s="814">
        <v>99</v>
      </c>
      <c r="P196" s="831"/>
      <c r="Q196" s="831"/>
      <c r="R196" s="819"/>
      <c r="S196" s="832"/>
    </row>
    <row r="197" spans="1:19" ht="14.45" customHeight="1" x14ac:dyDescent="0.2">
      <c r="A197" s="813" t="s">
        <v>5011</v>
      </c>
      <c r="B197" s="814" t="s">
        <v>5012</v>
      </c>
      <c r="C197" s="814" t="s">
        <v>614</v>
      </c>
      <c r="D197" s="814" t="s">
        <v>1755</v>
      </c>
      <c r="E197" s="814" t="s">
        <v>4978</v>
      </c>
      <c r="F197" s="814" t="s">
        <v>5238</v>
      </c>
      <c r="G197" s="814" t="s">
        <v>5239</v>
      </c>
      <c r="H197" s="831"/>
      <c r="I197" s="831"/>
      <c r="J197" s="814"/>
      <c r="K197" s="814"/>
      <c r="L197" s="831"/>
      <c r="M197" s="831"/>
      <c r="N197" s="814"/>
      <c r="O197" s="814"/>
      <c r="P197" s="831">
        <v>13</v>
      </c>
      <c r="Q197" s="831">
        <v>3042</v>
      </c>
      <c r="R197" s="819"/>
      <c r="S197" s="832">
        <v>234</v>
      </c>
    </row>
    <row r="198" spans="1:19" ht="14.45" customHeight="1" x14ac:dyDescent="0.2">
      <c r="A198" s="813" t="s">
        <v>5011</v>
      </c>
      <c r="B198" s="814" t="s">
        <v>5012</v>
      </c>
      <c r="C198" s="814" t="s">
        <v>614</v>
      </c>
      <c r="D198" s="814" t="s">
        <v>1755</v>
      </c>
      <c r="E198" s="814" t="s">
        <v>4978</v>
      </c>
      <c r="F198" s="814" t="s">
        <v>5240</v>
      </c>
      <c r="G198" s="814" t="s">
        <v>5241</v>
      </c>
      <c r="H198" s="831"/>
      <c r="I198" s="831"/>
      <c r="J198" s="814"/>
      <c r="K198" s="814"/>
      <c r="L198" s="831"/>
      <c r="M198" s="831"/>
      <c r="N198" s="814"/>
      <c r="O198" s="814"/>
      <c r="P198" s="831">
        <v>2</v>
      </c>
      <c r="Q198" s="831">
        <v>0</v>
      </c>
      <c r="R198" s="819"/>
      <c r="S198" s="832">
        <v>0</v>
      </c>
    </row>
    <row r="199" spans="1:19" ht="14.45" customHeight="1" x14ac:dyDescent="0.2">
      <c r="A199" s="813" t="s">
        <v>5011</v>
      </c>
      <c r="B199" s="814" t="s">
        <v>5012</v>
      </c>
      <c r="C199" s="814" t="s">
        <v>614</v>
      </c>
      <c r="D199" s="814" t="s">
        <v>1755</v>
      </c>
      <c r="E199" s="814" t="s">
        <v>4978</v>
      </c>
      <c r="F199" s="814" t="s">
        <v>5245</v>
      </c>
      <c r="G199" s="814" t="s">
        <v>5246</v>
      </c>
      <c r="H199" s="831"/>
      <c r="I199" s="831"/>
      <c r="J199" s="814"/>
      <c r="K199" s="814"/>
      <c r="L199" s="831"/>
      <c r="M199" s="831"/>
      <c r="N199" s="814"/>
      <c r="O199" s="814"/>
      <c r="P199" s="831">
        <v>2</v>
      </c>
      <c r="Q199" s="831">
        <v>0</v>
      </c>
      <c r="R199" s="819"/>
      <c r="S199" s="832">
        <v>0</v>
      </c>
    </row>
    <row r="200" spans="1:19" ht="14.45" customHeight="1" x14ac:dyDescent="0.2">
      <c r="A200" s="813" t="s">
        <v>5011</v>
      </c>
      <c r="B200" s="814" t="s">
        <v>5012</v>
      </c>
      <c r="C200" s="814" t="s">
        <v>614</v>
      </c>
      <c r="D200" s="814" t="s">
        <v>4956</v>
      </c>
      <c r="E200" s="814" t="s">
        <v>4978</v>
      </c>
      <c r="F200" s="814" t="s">
        <v>5138</v>
      </c>
      <c r="G200" s="814" t="s">
        <v>5139</v>
      </c>
      <c r="H200" s="831">
        <v>8</v>
      </c>
      <c r="I200" s="831">
        <v>304</v>
      </c>
      <c r="J200" s="814"/>
      <c r="K200" s="814">
        <v>38</v>
      </c>
      <c r="L200" s="831">
        <v>3</v>
      </c>
      <c r="M200" s="831">
        <v>114</v>
      </c>
      <c r="N200" s="814"/>
      <c r="O200" s="814">
        <v>38</v>
      </c>
      <c r="P200" s="831"/>
      <c r="Q200" s="831"/>
      <c r="R200" s="819"/>
      <c r="S200" s="832"/>
    </row>
    <row r="201" spans="1:19" ht="14.45" customHeight="1" x14ac:dyDescent="0.2">
      <c r="A201" s="813" t="s">
        <v>5011</v>
      </c>
      <c r="B201" s="814" t="s">
        <v>5012</v>
      </c>
      <c r="C201" s="814" t="s">
        <v>614</v>
      </c>
      <c r="D201" s="814" t="s">
        <v>1757</v>
      </c>
      <c r="E201" s="814" t="s">
        <v>4961</v>
      </c>
      <c r="F201" s="814" t="s">
        <v>5013</v>
      </c>
      <c r="G201" s="814" t="s">
        <v>978</v>
      </c>
      <c r="H201" s="831"/>
      <c r="I201" s="831"/>
      <c r="J201" s="814"/>
      <c r="K201" s="814"/>
      <c r="L201" s="831"/>
      <c r="M201" s="831"/>
      <c r="N201" s="814"/>
      <c r="O201" s="814"/>
      <c r="P201" s="831">
        <v>0.1</v>
      </c>
      <c r="Q201" s="831">
        <v>6.97</v>
      </c>
      <c r="R201" s="819"/>
      <c r="S201" s="832">
        <v>69.699999999999989</v>
      </c>
    </row>
    <row r="202" spans="1:19" ht="14.45" customHeight="1" x14ac:dyDescent="0.2">
      <c r="A202" s="813" t="s">
        <v>5011</v>
      </c>
      <c r="B202" s="814" t="s">
        <v>5012</v>
      </c>
      <c r="C202" s="814" t="s">
        <v>614</v>
      </c>
      <c r="D202" s="814" t="s">
        <v>1757</v>
      </c>
      <c r="E202" s="814" t="s">
        <v>4961</v>
      </c>
      <c r="F202" s="814" t="s">
        <v>5014</v>
      </c>
      <c r="G202" s="814" t="s">
        <v>5015</v>
      </c>
      <c r="H202" s="831">
        <v>4</v>
      </c>
      <c r="I202" s="831">
        <v>6323.2</v>
      </c>
      <c r="J202" s="814"/>
      <c r="K202" s="814">
        <v>1580.8</v>
      </c>
      <c r="L202" s="831">
        <v>1</v>
      </c>
      <c r="M202" s="831">
        <v>1580.8</v>
      </c>
      <c r="N202" s="814"/>
      <c r="O202" s="814">
        <v>1580.8</v>
      </c>
      <c r="P202" s="831">
        <v>2</v>
      </c>
      <c r="Q202" s="831">
        <v>2829.13</v>
      </c>
      <c r="R202" s="819"/>
      <c r="S202" s="832">
        <v>1414.5650000000001</v>
      </c>
    </row>
    <row r="203" spans="1:19" ht="14.45" customHeight="1" x14ac:dyDescent="0.2">
      <c r="A203" s="813" t="s">
        <v>5011</v>
      </c>
      <c r="B203" s="814" t="s">
        <v>5012</v>
      </c>
      <c r="C203" s="814" t="s">
        <v>614</v>
      </c>
      <c r="D203" s="814" t="s">
        <v>1757</v>
      </c>
      <c r="E203" s="814" t="s">
        <v>4961</v>
      </c>
      <c r="F203" s="814" t="s">
        <v>5016</v>
      </c>
      <c r="G203" s="814"/>
      <c r="H203" s="831"/>
      <c r="I203" s="831"/>
      <c r="J203" s="814"/>
      <c r="K203" s="814"/>
      <c r="L203" s="831">
        <v>0.2</v>
      </c>
      <c r="M203" s="831">
        <v>73.540000000000006</v>
      </c>
      <c r="N203" s="814"/>
      <c r="O203" s="814">
        <v>367.7</v>
      </c>
      <c r="P203" s="831"/>
      <c r="Q203" s="831"/>
      <c r="R203" s="819"/>
      <c r="S203" s="832"/>
    </row>
    <row r="204" spans="1:19" ht="14.45" customHeight="1" x14ac:dyDescent="0.2">
      <c r="A204" s="813" t="s">
        <v>5011</v>
      </c>
      <c r="B204" s="814" t="s">
        <v>5012</v>
      </c>
      <c r="C204" s="814" t="s">
        <v>614</v>
      </c>
      <c r="D204" s="814" t="s">
        <v>1757</v>
      </c>
      <c r="E204" s="814" t="s">
        <v>4961</v>
      </c>
      <c r="F204" s="814" t="s">
        <v>5017</v>
      </c>
      <c r="G204" s="814"/>
      <c r="H204" s="831">
        <v>3</v>
      </c>
      <c r="I204" s="831">
        <v>14227.199999999999</v>
      </c>
      <c r="J204" s="814"/>
      <c r="K204" s="814">
        <v>4742.3999999999996</v>
      </c>
      <c r="L204" s="831"/>
      <c r="M204" s="831"/>
      <c r="N204" s="814"/>
      <c r="O204" s="814"/>
      <c r="P204" s="831"/>
      <c r="Q204" s="831"/>
      <c r="R204" s="819"/>
      <c r="S204" s="832"/>
    </row>
    <row r="205" spans="1:19" ht="14.45" customHeight="1" x14ac:dyDescent="0.2">
      <c r="A205" s="813" t="s">
        <v>5011</v>
      </c>
      <c r="B205" s="814" t="s">
        <v>5012</v>
      </c>
      <c r="C205" s="814" t="s">
        <v>614</v>
      </c>
      <c r="D205" s="814" t="s">
        <v>1757</v>
      </c>
      <c r="E205" s="814" t="s">
        <v>4961</v>
      </c>
      <c r="F205" s="814" t="s">
        <v>5023</v>
      </c>
      <c r="G205" s="814" t="s">
        <v>654</v>
      </c>
      <c r="H205" s="831"/>
      <c r="I205" s="831"/>
      <c r="J205" s="814"/>
      <c r="K205" s="814"/>
      <c r="L205" s="831">
        <v>0.1</v>
      </c>
      <c r="M205" s="831">
        <v>4.68</v>
      </c>
      <c r="N205" s="814"/>
      <c r="O205" s="814">
        <v>46.8</v>
      </c>
      <c r="P205" s="831"/>
      <c r="Q205" s="831"/>
      <c r="R205" s="819"/>
      <c r="S205" s="832"/>
    </row>
    <row r="206" spans="1:19" ht="14.45" customHeight="1" x14ac:dyDescent="0.2">
      <c r="A206" s="813" t="s">
        <v>5011</v>
      </c>
      <c r="B206" s="814" t="s">
        <v>5012</v>
      </c>
      <c r="C206" s="814" t="s">
        <v>614</v>
      </c>
      <c r="D206" s="814" t="s">
        <v>1757</v>
      </c>
      <c r="E206" s="814" t="s">
        <v>4961</v>
      </c>
      <c r="F206" s="814" t="s">
        <v>5030</v>
      </c>
      <c r="G206" s="814" t="s">
        <v>1731</v>
      </c>
      <c r="H206" s="831"/>
      <c r="I206" s="831"/>
      <c r="J206" s="814"/>
      <c r="K206" s="814"/>
      <c r="L206" s="831">
        <v>1</v>
      </c>
      <c r="M206" s="831">
        <v>6706.6</v>
      </c>
      <c r="N206" s="814"/>
      <c r="O206" s="814">
        <v>6706.6</v>
      </c>
      <c r="P206" s="831"/>
      <c r="Q206" s="831"/>
      <c r="R206" s="819"/>
      <c r="S206" s="832"/>
    </row>
    <row r="207" spans="1:19" ht="14.45" customHeight="1" x14ac:dyDescent="0.2">
      <c r="A207" s="813" t="s">
        <v>5011</v>
      </c>
      <c r="B207" s="814" t="s">
        <v>5012</v>
      </c>
      <c r="C207" s="814" t="s">
        <v>614</v>
      </c>
      <c r="D207" s="814" t="s">
        <v>1757</v>
      </c>
      <c r="E207" s="814" t="s">
        <v>4961</v>
      </c>
      <c r="F207" s="814" t="s">
        <v>5033</v>
      </c>
      <c r="G207" s="814" t="s">
        <v>5034</v>
      </c>
      <c r="H207" s="831">
        <v>2</v>
      </c>
      <c r="I207" s="831">
        <v>6415.12</v>
      </c>
      <c r="J207" s="814"/>
      <c r="K207" s="814">
        <v>3207.56</v>
      </c>
      <c r="L207" s="831">
        <v>1</v>
      </c>
      <c r="M207" s="831">
        <v>3207.56</v>
      </c>
      <c r="N207" s="814"/>
      <c r="O207" s="814">
        <v>3207.56</v>
      </c>
      <c r="P207" s="831">
        <v>1</v>
      </c>
      <c r="Q207" s="831">
        <v>3207.56</v>
      </c>
      <c r="R207" s="819"/>
      <c r="S207" s="832">
        <v>3207.56</v>
      </c>
    </row>
    <row r="208" spans="1:19" ht="14.45" customHeight="1" x14ac:dyDescent="0.2">
      <c r="A208" s="813" t="s">
        <v>5011</v>
      </c>
      <c r="B208" s="814" t="s">
        <v>5012</v>
      </c>
      <c r="C208" s="814" t="s">
        <v>614</v>
      </c>
      <c r="D208" s="814" t="s">
        <v>1757</v>
      </c>
      <c r="E208" s="814" t="s">
        <v>4961</v>
      </c>
      <c r="F208" s="814" t="s">
        <v>5035</v>
      </c>
      <c r="G208" s="814" t="s">
        <v>5034</v>
      </c>
      <c r="H208" s="831">
        <v>1.5</v>
      </c>
      <c r="I208" s="831">
        <v>5908.8499999999995</v>
      </c>
      <c r="J208" s="814"/>
      <c r="K208" s="814">
        <v>3939.2333333333331</v>
      </c>
      <c r="L208" s="831">
        <v>1</v>
      </c>
      <c r="M208" s="831">
        <v>3934.56</v>
      </c>
      <c r="N208" s="814"/>
      <c r="O208" s="814">
        <v>3934.56</v>
      </c>
      <c r="P208" s="831"/>
      <c r="Q208" s="831"/>
      <c r="R208" s="819"/>
      <c r="S208" s="832"/>
    </row>
    <row r="209" spans="1:19" ht="14.45" customHeight="1" x14ac:dyDescent="0.2">
      <c r="A209" s="813" t="s">
        <v>5011</v>
      </c>
      <c r="B209" s="814" t="s">
        <v>5012</v>
      </c>
      <c r="C209" s="814" t="s">
        <v>614</v>
      </c>
      <c r="D209" s="814" t="s">
        <v>1757</v>
      </c>
      <c r="E209" s="814" t="s">
        <v>4961</v>
      </c>
      <c r="F209" s="814" t="s">
        <v>5045</v>
      </c>
      <c r="G209" s="814" t="s">
        <v>5015</v>
      </c>
      <c r="H209" s="831">
        <v>5</v>
      </c>
      <c r="I209" s="831">
        <v>20436.810000000001</v>
      </c>
      <c r="J209" s="814"/>
      <c r="K209" s="814">
        <v>4087.3620000000001</v>
      </c>
      <c r="L209" s="831">
        <v>13</v>
      </c>
      <c r="M209" s="831">
        <v>53074.78</v>
      </c>
      <c r="N209" s="814"/>
      <c r="O209" s="814">
        <v>4082.6753846153847</v>
      </c>
      <c r="P209" s="831">
        <v>5</v>
      </c>
      <c r="Q209" s="831">
        <v>19580.420000000002</v>
      </c>
      <c r="R209" s="819"/>
      <c r="S209" s="832">
        <v>3916.0840000000003</v>
      </c>
    </row>
    <row r="210" spans="1:19" ht="14.45" customHeight="1" x14ac:dyDescent="0.2">
      <c r="A210" s="813" t="s">
        <v>5011</v>
      </c>
      <c r="B210" s="814" t="s">
        <v>5012</v>
      </c>
      <c r="C210" s="814" t="s">
        <v>614</v>
      </c>
      <c r="D210" s="814" t="s">
        <v>1757</v>
      </c>
      <c r="E210" s="814" t="s">
        <v>4961</v>
      </c>
      <c r="F210" s="814" t="s">
        <v>4962</v>
      </c>
      <c r="G210" s="814" t="s">
        <v>1735</v>
      </c>
      <c r="H210" s="831">
        <v>0.1</v>
      </c>
      <c r="I210" s="831">
        <v>163.95</v>
      </c>
      <c r="J210" s="814"/>
      <c r="K210" s="814">
        <v>1639.4999999999998</v>
      </c>
      <c r="L210" s="831"/>
      <c r="M210" s="831"/>
      <c r="N210" s="814"/>
      <c r="O210" s="814"/>
      <c r="P210" s="831">
        <v>0.5</v>
      </c>
      <c r="Q210" s="831">
        <v>839.45</v>
      </c>
      <c r="R210" s="819"/>
      <c r="S210" s="832">
        <v>1678.9</v>
      </c>
    </row>
    <row r="211" spans="1:19" ht="14.45" customHeight="1" x14ac:dyDescent="0.2">
      <c r="A211" s="813" t="s">
        <v>5011</v>
      </c>
      <c r="B211" s="814" t="s">
        <v>5012</v>
      </c>
      <c r="C211" s="814" t="s">
        <v>614</v>
      </c>
      <c r="D211" s="814" t="s">
        <v>1757</v>
      </c>
      <c r="E211" s="814" t="s">
        <v>4961</v>
      </c>
      <c r="F211" s="814" t="s">
        <v>5052</v>
      </c>
      <c r="G211" s="814" t="s">
        <v>5029</v>
      </c>
      <c r="H211" s="831"/>
      <c r="I211" s="831"/>
      <c r="J211" s="814"/>
      <c r="K211" s="814"/>
      <c r="L211" s="831"/>
      <c r="M211" s="831"/>
      <c r="N211" s="814"/>
      <c r="O211" s="814"/>
      <c r="P211" s="831">
        <v>1</v>
      </c>
      <c r="Q211" s="831">
        <v>6505.96</v>
      </c>
      <c r="R211" s="819"/>
      <c r="S211" s="832">
        <v>6505.96</v>
      </c>
    </row>
    <row r="212" spans="1:19" ht="14.45" customHeight="1" x14ac:dyDescent="0.2">
      <c r="A212" s="813" t="s">
        <v>5011</v>
      </c>
      <c r="B212" s="814" t="s">
        <v>5012</v>
      </c>
      <c r="C212" s="814" t="s">
        <v>614</v>
      </c>
      <c r="D212" s="814" t="s">
        <v>1757</v>
      </c>
      <c r="E212" s="814" t="s">
        <v>4961</v>
      </c>
      <c r="F212" s="814" t="s">
        <v>5054</v>
      </c>
      <c r="G212" s="814" t="s">
        <v>5015</v>
      </c>
      <c r="H212" s="831"/>
      <c r="I212" s="831"/>
      <c r="J212" s="814"/>
      <c r="K212" s="814"/>
      <c r="L212" s="831"/>
      <c r="M212" s="831"/>
      <c r="N212" s="814"/>
      <c r="O212" s="814"/>
      <c r="P212" s="831">
        <v>1</v>
      </c>
      <c r="Q212" s="831">
        <v>8582.35</v>
      </c>
      <c r="R212" s="819"/>
      <c r="S212" s="832">
        <v>8582.35</v>
      </c>
    </row>
    <row r="213" spans="1:19" ht="14.45" customHeight="1" x14ac:dyDescent="0.2">
      <c r="A213" s="813" t="s">
        <v>5011</v>
      </c>
      <c r="B213" s="814" t="s">
        <v>5012</v>
      </c>
      <c r="C213" s="814" t="s">
        <v>614</v>
      </c>
      <c r="D213" s="814" t="s">
        <v>1757</v>
      </c>
      <c r="E213" s="814" t="s">
        <v>4963</v>
      </c>
      <c r="F213" s="814" t="s">
        <v>5064</v>
      </c>
      <c r="G213" s="814" t="s">
        <v>5065</v>
      </c>
      <c r="H213" s="831"/>
      <c r="I213" s="831"/>
      <c r="J213" s="814"/>
      <c r="K213" s="814"/>
      <c r="L213" s="831"/>
      <c r="M213" s="831"/>
      <c r="N213" s="814"/>
      <c r="O213" s="814"/>
      <c r="P213" s="831">
        <v>3</v>
      </c>
      <c r="Q213" s="831">
        <v>7875.33</v>
      </c>
      <c r="R213" s="819"/>
      <c r="S213" s="832">
        <v>2625.11</v>
      </c>
    </row>
    <row r="214" spans="1:19" ht="14.45" customHeight="1" x14ac:dyDescent="0.2">
      <c r="A214" s="813" t="s">
        <v>5011</v>
      </c>
      <c r="B214" s="814" t="s">
        <v>5012</v>
      </c>
      <c r="C214" s="814" t="s">
        <v>614</v>
      </c>
      <c r="D214" s="814" t="s">
        <v>1757</v>
      </c>
      <c r="E214" s="814" t="s">
        <v>4963</v>
      </c>
      <c r="F214" s="814" t="s">
        <v>5068</v>
      </c>
      <c r="G214" s="814" t="s">
        <v>5069</v>
      </c>
      <c r="H214" s="831"/>
      <c r="I214" s="831"/>
      <c r="J214" s="814"/>
      <c r="K214" s="814"/>
      <c r="L214" s="831"/>
      <c r="M214" s="831"/>
      <c r="N214" s="814"/>
      <c r="O214" s="814"/>
      <c r="P214" s="831">
        <v>2</v>
      </c>
      <c r="Q214" s="831">
        <v>1303.58</v>
      </c>
      <c r="R214" s="819"/>
      <c r="S214" s="832">
        <v>651.79</v>
      </c>
    </row>
    <row r="215" spans="1:19" ht="14.45" customHeight="1" x14ac:dyDescent="0.2">
      <c r="A215" s="813" t="s">
        <v>5011</v>
      </c>
      <c r="B215" s="814" t="s">
        <v>5012</v>
      </c>
      <c r="C215" s="814" t="s">
        <v>614</v>
      </c>
      <c r="D215" s="814" t="s">
        <v>1757</v>
      </c>
      <c r="E215" s="814" t="s">
        <v>4963</v>
      </c>
      <c r="F215" s="814" t="s">
        <v>5070</v>
      </c>
      <c r="G215" s="814" t="s">
        <v>5071</v>
      </c>
      <c r="H215" s="831"/>
      <c r="I215" s="831"/>
      <c r="J215" s="814"/>
      <c r="K215" s="814"/>
      <c r="L215" s="831"/>
      <c r="M215" s="831"/>
      <c r="N215" s="814"/>
      <c r="O215" s="814"/>
      <c r="P215" s="831">
        <v>2</v>
      </c>
      <c r="Q215" s="831">
        <v>315.5</v>
      </c>
      <c r="R215" s="819"/>
      <c r="S215" s="832">
        <v>157.75</v>
      </c>
    </row>
    <row r="216" spans="1:19" ht="14.45" customHeight="1" x14ac:dyDescent="0.2">
      <c r="A216" s="813" t="s">
        <v>5011</v>
      </c>
      <c r="B216" s="814" t="s">
        <v>5012</v>
      </c>
      <c r="C216" s="814" t="s">
        <v>614</v>
      </c>
      <c r="D216" s="814" t="s">
        <v>1757</v>
      </c>
      <c r="E216" s="814" t="s">
        <v>4963</v>
      </c>
      <c r="F216" s="814" t="s">
        <v>5072</v>
      </c>
      <c r="G216" s="814" t="s">
        <v>5073</v>
      </c>
      <c r="H216" s="831"/>
      <c r="I216" s="831"/>
      <c r="J216" s="814"/>
      <c r="K216" s="814"/>
      <c r="L216" s="831"/>
      <c r="M216" s="831"/>
      <c r="N216" s="814"/>
      <c r="O216" s="814"/>
      <c r="P216" s="831">
        <v>2</v>
      </c>
      <c r="Q216" s="831">
        <v>1689.82</v>
      </c>
      <c r="R216" s="819"/>
      <c r="S216" s="832">
        <v>844.91</v>
      </c>
    </row>
    <row r="217" spans="1:19" ht="14.45" customHeight="1" x14ac:dyDescent="0.2">
      <c r="A217" s="813" t="s">
        <v>5011</v>
      </c>
      <c r="B217" s="814" t="s">
        <v>5012</v>
      </c>
      <c r="C217" s="814" t="s">
        <v>614</v>
      </c>
      <c r="D217" s="814" t="s">
        <v>1757</v>
      </c>
      <c r="E217" s="814" t="s">
        <v>4963</v>
      </c>
      <c r="F217" s="814" t="s">
        <v>4964</v>
      </c>
      <c r="G217" s="814" t="s">
        <v>4965</v>
      </c>
      <c r="H217" s="831">
        <v>1</v>
      </c>
      <c r="I217" s="831">
        <v>408.74</v>
      </c>
      <c r="J217" s="814"/>
      <c r="K217" s="814">
        <v>408.74</v>
      </c>
      <c r="L217" s="831"/>
      <c r="M217" s="831"/>
      <c r="N217" s="814"/>
      <c r="O217" s="814"/>
      <c r="P217" s="831">
        <v>4</v>
      </c>
      <c r="Q217" s="831">
        <v>1634.96</v>
      </c>
      <c r="R217" s="819"/>
      <c r="S217" s="832">
        <v>408.74</v>
      </c>
    </row>
    <row r="218" spans="1:19" ht="14.45" customHeight="1" x14ac:dyDescent="0.2">
      <c r="A218" s="813" t="s">
        <v>5011</v>
      </c>
      <c r="B218" s="814" t="s">
        <v>5012</v>
      </c>
      <c r="C218" s="814" t="s">
        <v>614</v>
      </c>
      <c r="D218" s="814" t="s">
        <v>1757</v>
      </c>
      <c r="E218" s="814" t="s">
        <v>4963</v>
      </c>
      <c r="F218" s="814" t="s">
        <v>4966</v>
      </c>
      <c r="G218" s="814" t="s">
        <v>4967</v>
      </c>
      <c r="H218" s="831"/>
      <c r="I218" s="831"/>
      <c r="J218" s="814"/>
      <c r="K218" s="814"/>
      <c r="L218" s="831">
        <v>1</v>
      </c>
      <c r="M218" s="831">
        <v>153.19999999999999</v>
      </c>
      <c r="N218" s="814"/>
      <c r="O218" s="814">
        <v>153.19999999999999</v>
      </c>
      <c r="P218" s="831"/>
      <c r="Q218" s="831"/>
      <c r="R218" s="819"/>
      <c r="S218" s="832"/>
    </row>
    <row r="219" spans="1:19" ht="14.45" customHeight="1" x14ac:dyDescent="0.2">
      <c r="A219" s="813" t="s">
        <v>5011</v>
      </c>
      <c r="B219" s="814" t="s">
        <v>5012</v>
      </c>
      <c r="C219" s="814" t="s">
        <v>614</v>
      </c>
      <c r="D219" s="814" t="s">
        <v>1757</v>
      </c>
      <c r="E219" s="814" t="s">
        <v>4963</v>
      </c>
      <c r="F219" s="814" t="s">
        <v>4968</v>
      </c>
      <c r="G219" s="814" t="s">
        <v>4969</v>
      </c>
      <c r="H219" s="831"/>
      <c r="I219" s="831"/>
      <c r="J219" s="814"/>
      <c r="K219" s="814"/>
      <c r="L219" s="831"/>
      <c r="M219" s="831"/>
      <c r="N219" s="814"/>
      <c r="O219" s="814"/>
      <c r="P219" s="831">
        <v>1</v>
      </c>
      <c r="Q219" s="831">
        <v>1665</v>
      </c>
      <c r="R219" s="819"/>
      <c r="S219" s="832">
        <v>1665</v>
      </c>
    </row>
    <row r="220" spans="1:19" ht="14.45" customHeight="1" x14ac:dyDescent="0.2">
      <c r="A220" s="813" t="s">
        <v>5011</v>
      </c>
      <c r="B220" s="814" t="s">
        <v>5012</v>
      </c>
      <c r="C220" s="814" t="s">
        <v>614</v>
      </c>
      <c r="D220" s="814" t="s">
        <v>1757</v>
      </c>
      <c r="E220" s="814" t="s">
        <v>4963</v>
      </c>
      <c r="F220" s="814" t="s">
        <v>4970</v>
      </c>
      <c r="G220" s="814" t="s">
        <v>4971</v>
      </c>
      <c r="H220" s="831"/>
      <c r="I220" s="831"/>
      <c r="J220" s="814"/>
      <c r="K220" s="814"/>
      <c r="L220" s="831">
        <v>1</v>
      </c>
      <c r="M220" s="831">
        <v>1317.9</v>
      </c>
      <c r="N220" s="814"/>
      <c r="O220" s="814">
        <v>1317.9</v>
      </c>
      <c r="P220" s="831">
        <v>4</v>
      </c>
      <c r="Q220" s="831">
        <v>7827.99</v>
      </c>
      <c r="R220" s="819"/>
      <c r="S220" s="832">
        <v>1956.9974999999999</v>
      </c>
    </row>
    <row r="221" spans="1:19" ht="14.45" customHeight="1" x14ac:dyDescent="0.2">
      <c r="A221" s="813" t="s">
        <v>5011</v>
      </c>
      <c r="B221" s="814" t="s">
        <v>5012</v>
      </c>
      <c r="C221" s="814" t="s">
        <v>614</v>
      </c>
      <c r="D221" s="814" t="s">
        <v>1757</v>
      </c>
      <c r="E221" s="814" t="s">
        <v>4963</v>
      </c>
      <c r="F221" s="814" t="s">
        <v>4974</v>
      </c>
      <c r="G221" s="814" t="s">
        <v>4975</v>
      </c>
      <c r="H221" s="831">
        <v>1</v>
      </c>
      <c r="I221" s="831">
        <v>1400</v>
      </c>
      <c r="J221" s="814"/>
      <c r="K221" s="814">
        <v>1400</v>
      </c>
      <c r="L221" s="831"/>
      <c r="M221" s="831"/>
      <c r="N221" s="814"/>
      <c r="O221" s="814"/>
      <c r="P221" s="831"/>
      <c r="Q221" s="831"/>
      <c r="R221" s="819"/>
      <c r="S221" s="832"/>
    </row>
    <row r="222" spans="1:19" ht="14.45" customHeight="1" x14ac:dyDescent="0.2">
      <c r="A222" s="813" t="s">
        <v>5011</v>
      </c>
      <c r="B222" s="814" t="s">
        <v>5012</v>
      </c>
      <c r="C222" s="814" t="s">
        <v>614</v>
      </c>
      <c r="D222" s="814" t="s">
        <v>1757</v>
      </c>
      <c r="E222" s="814" t="s">
        <v>4963</v>
      </c>
      <c r="F222" s="814" t="s">
        <v>5106</v>
      </c>
      <c r="G222" s="814" t="s">
        <v>5107</v>
      </c>
      <c r="H222" s="831"/>
      <c r="I222" s="831"/>
      <c r="J222" s="814"/>
      <c r="K222" s="814"/>
      <c r="L222" s="831"/>
      <c r="M222" s="831"/>
      <c r="N222" s="814"/>
      <c r="O222" s="814"/>
      <c r="P222" s="831">
        <v>2</v>
      </c>
      <c r="Q222" s="831">
        <v>2153.79</v>
      </c>
      <c r="R222" s="819"/>
      <c r="S222" s="832">
        <v>1076.895</v>
      </c>
    </row>
    <row r="223" spans="1:19" ht="14.45" customHeight="1" x14ac:dyDescent="0.2">
      <c r="A223" s="813" t="s">
        <v>5011</v>
      </c>
      <c r="B223" s="814" t="s">
        <v>5012</v>
      </c>
      <c r="C223" s="814" t="s">
        <v>614</v>
      </c>
      <c r="D223" s="814" t="s">
        <v>1757</v>
      </c>
      <c r="E223" s="814" t="s">
        <v>4963</v>
      </c>
      <c r="F223" s="814" t="s">
        <v>4976</v>
      </c>
      <c r="G223" s="814" t="s">
        <v>4977</v>
      </c>
      <c r="H223" s="831"/>
      <c r="I223" s="831"/>
      <c r="J223" s="814"/>
      <c r="K223" s="814"/>
      <c r="L223" s="831">
        <v>1</v>
      </c>
      <c r="M223" s="831">
        <v>641.29999999999995</v>
      </c>
      <c r="N223" s="814"/>
      <c r="O223" s="814">
        <v>641.29999999999995</v>
      </c>
      <c r="P223" s="831">
        <v>6</v>
      </c>
      <c r="Q223" s="831">
        <v>3847.8</v>
      </c>
      <c r="R223" s="819"/>
      <c r="S223" s="832">
        <v>641.30000000000007</v>
      </c>
    </row>
    <row r="224" spans="1:19" ht="14.45" customHeight="1" x14ac:dyDescent="0.2">
      <c r="A224" s="813" t="s">
        <v>5011</v>
      </c>
      <c r="B224" s="814" t="s">
        <v>5012</v>
      </c>
      <c r="C224" s="814" t="s">
        <v>614</v>
      </c>
      <c r="D224" s="814" t="s">
        <v>1757</v>
      </c>
      <c r="E224" s="814" t="s">
        <v>4978</v>
      </c>
      <c r="F224" s="814" t="s">
        <v>5128</v>
      </c>
      <c r="G224" s="814" t="s">
        <v>5129</v>
      </c>
      <c r="H224" s="831">
        <v>27</v>
      </c>
      <c r="I224" s="831">
        <v>5589</v>
      </c>
      <c r="J224" s="814"/>
      <c r="K224" s="814">
        <v>207</v>
      </c>
      <c r="L224" s="831">
        <v>30</v>
      </c>
      <c r="M224" s="831">
        <v>6270</v>
      </c>
      <c r="N224" s="814"/>
      <c r="O224" s="814">
        <v>209</v>
      </c>
      <c r="P224" s="831">
        <v>43</v>
      </c>
      <c r="Q224" s="831">
        <v>9460</v>
      </c>
      <c r="R224" s="819"/>
      <c r="S224" s="832">
        <v>220</v>
      </c>
    </row>
    <row r="225" spans="1:19" ht="14.45" customHeight="1" x14ac:dyDescent="0.2">
      <c r="A225" s="813" t="s">
        <v>5011</v>
      </c>
      <c r="B225" s="814" t="s">
        <v>5012</v>
      </c>
      <c r="C225" s="814" t="s">
        <v>614</v>
      </c>
      <c r="D225" s="814" t="s">
        <v>1757</v>
      </c>
      <c r="E225" s="814" t="s">
        <v>4978</v>
      </c>
      <c r="F225" s="814" t="s">
        <v>5130</v>
      </c>
      <c r="G225" s="814" t="s">
        <v>5131</v>
      </c>
      <c r="H225" s="831">
        <v>3</v>
      </c>
      <c r="I225" s="831">
        <v>237</v>
      </c>
      <c r="J225" s="814"/>
      <c r="K225" s="814">
        <v>79</v>
      </c>
      <c r="L225" s="831">
        <v>3</v>
      </c>
      <c r="M225" s="831">
        <v>240</v>
      </c>
      <c r="N225" s="814"/>
      <c r="O225" s="814">
        <v>80</v>
      </c>
      <c r="P225" s="831">
        <v>2</v>
      </c>
      <c r="Q225" s="831">
        <v>170</v>
      </c>
      <c r="R225" s="819"/>
      <c r="S225" s="832">
        <v>85</v>
      </c>
    </row>
    <row r="226" spans="1:19" ht="14.45" customHeight="1" x14ac:dyDescent="0.2">
      <c r="A226" s="813" t="s">
        <v>5011</v>
      </c>
      <c r="B226" s="814" t="s">
        <v>5012</v>
      </c>
      <c r="C226" s="814" t="s">
        <v>614</v>
      </c>
      <c r="D226" s="814" t="s">
        <v>1757</v>
      </c>
      <c r="E226" s="814" t="s">
        <v>4978</v>
      </c>
      <c r="F226" s="814" t="s">
        <v>5138</v>
      </c>
      <c r="G226" s="814" t="s">
        <v>5139</v>
      </c>
      <c r="H226" s="831">
        <v>54</v>
      </c>
      <c r="I226" s="831">
        <v>2052</v>
      </c>
      <c r="J226" s="814"/>
      <c r="K226" s="814">
        <v>38</v>
      </c>
      <c r="L226" s="831">
        <v>36</v>
      </c>
      <c r="M226" s="831">
        <v>1368</v>
      </c>
      <c r="N226" s="814"/>
      <c r="O226" s="814">
        <v>38</v>
      </c>
      <c r="P226" s="831">
        <v>18</v>
      </c>
      <c r="Q226" s="831">
        <v>720</v>
      </c>
      <c r="R226" s="819"/>
      <c r="S226" s="832">
        <v>40</v>
      </c>
    </row>
    <row r="227" spans="1:19" ht="14.45" customHeight="1" x14ac:dyDescent="0.2">
      <c r="A227" s="813" t="s">
        <v>5011</v>
      </c>
      <c r="B227" s="814" t="s">
        <v>5012</v>
      </c>
      <c r="C227" s="814" t="s">
        <v>614</v>
      </c>
      <c r="D227" s="814" t="s">
        <v>1757</v>
      </c>
      <c r="E227" s="814" t="s">
        <v>4978</v>
      </c>
      <c r="F227" s="814" t="s">
        <v>5140</v>
      </c>
      <c r="G227" s="814" t="s">
        <v>5141</v>
      </c>
      <c r="H227" s="831">
        <v>1</v>
      </c>
      <c r="I227" s="831">
        <v>10</v>
      </c>
      <c r="J227" s="814"/>
      <c r="K227" s="814">
        <v>10</v>
      </c>
      <c r="L227" s="831"/>
      <c r="M227" s="831"/>
      <c r="N227" s="814"/>
      <c r="O227" s="814"/>
      <c r="P227" s="831"/>
      <c r="Q227" s="831"/>
      <c r="R227" s="819"/>
      <c r="S227" s="832"/>
    </row>
    <row r="228" spans="1:19" ht="14.45" customHeight="1" x14ac:dyDescent="0.2">
      <c r="A228" s="813" t="s">
        <v>5011</v>
      </c>
      <c r="B228" s="814" t="s">
        <v>5012</v>
      </c>
      <c r="C228" s="814" t="s">
        <v>614</v>
      </c>
      <c r="D228" s="814" t="s">
        <v>1757</v>
      </c>
      <c r="E228" s="814" t="s">
        <v>4978</v>
      </c>
      <c r="F228" s="814" t="s">
        <v>4979</v>
      </c>
      <c r="G228" s="814" t="s">
        <v>4980</v>
      </c>
      <c r="H228" s="831">
        <v>444</v>
      </c>
      <c r="I228" s="831">
        <v>112776</v>
      </c>
      <c r="J228" s="814"/>
      <c r="K228" s="814">
        <v>254</v>
      </c>
      <c r="L228" s="831">
        <v>433</v>
      </c>
      <c r="M228" s="831">
        <v>110415</v>
      </c>
      <c r="N228" s="814"/>
      <c r="O228" s="814">
        <v>255</v>
      </c>
      <c r="P228" s="831">
        <v>423</v>
      </c>
      <c r="Q228" s="831">
        <v>116325</v>
      </c>
      <c r="R228" s="819"/>
      <c r="S228" s="832">
        <v>275</v>
      </c>
    </row>
    <row r="229" spans="1:19" ht="14.45" customHeight="1" x14ac:dyDescent="0.2">
      <c r="A229" s="813" t="s">
        <v>5011</v>
      </c>
      <c r="B229" s="814" t="s">
        <v>5012</v>
      </c>
      <c r="C229" s="814" t="s">
        <v>614</v>
      </c>
      <c r="D229" s="814" t="s">
        <v>1757</v>
      </c>
      <c r="E229" s="814" t="s">
        <v>4978</v>
      </c>
      <c r="F229" s="814" t="s">
        <v>5146</v>
      </c>
      <c r="G229" s="814" t="s">
        <v>5147</v>
      </c>
      <c r="H229" s="831">
        <v>119</v>
      </c>
      <c r="I229" s="831">
        <v>14994</v>
      </c>
      <c r="J229" s="814"/>
      <c r="K229" s="814">
        <v>126</v>
      </c>
      <c r="L229" s="831">
        <v>70</v>
      </c>
      <c r="M229" s="831">
        <v>8890</v>
      </c>
      <c r="N229" s="814"/>
      <c r="O229" s="814">
        <v>127</v>
      </c>
      <c r="P229" s="831">
        <v>83</v>
      </c>
      <c r="Q229" s="831">
        <v>11371</v>
      </c>
      <c r="R229" s="819"/>
      <c r="S229" s="832">
        <v>137</v>
      </c>
    </row>
    <row r="230" spans="1:19" ht="14.45" customHeight="1" x14ac:dyDescent="0.2">
      <c r="A230" s="813" t="s">
        <v>5011</v>
      </c>
      <c r="B230" s="814" t="s">
        <v>5012</v>
      </c>
      <c r="C230" s="814" t="s">
        <v>614</v>
      </c>
      <c r="D230" s="814" t="s">
        <v>1757</v>
      </c>
      <c r="E230" s="814" t="s">
        <v>4978</v>
      </c>
      <c r="F230" s="814" t="s">
        <v>5148</v>
      </c>
      <c r="G230" s="814" t="s">
        <v>5149</v>
      </c>
      <c r="H230" s="831"/>
      <c r="I230" s="831"/>
      <c r="J230" s="814"/>
      <c r="K230" s="814"/>
      <c r="L230" s="831">
        <v>1</v>
      </c>
      <c r="M230" s="831">
        <v>317</v>
      </c>
      <c r="N230" s="814"/>
      <c r="O230" s="814">
        <v>317</v>
      </c>
      <c r="P230" s="831"/>
      <c r="Q230" s="831"/>
      <c r="R230" s="819"/>
      <c r="S230" s="832"/>
    </row>
    <row r="231" spans="1:19" ht="14.45" customHeight="1" x14ac:dyDescent="0.2">
      <c r="A231" s="813" t="s">
        <v>5011</v>
      </c>
      <c r="B231" s="814" t="s">
        <v>5012</v>
      </c>
      <c r="C231" s="814" t="s">
        <v>614</v>
      </c>
      <c r="D231" s="814" t="s">
        <v>1757</v>
      </c>
      <c r="E231" s="814" t="s">
        <v>4978</v>
      </c>
      <c r="F231" s="814" t="s">
        <v>4981</v>
      </c>
      <c r="G231" s="814" t="s">
        <v>4982</v>
      </c>
      <c r="H231" s="831"/>
      <c r="I231" s="831"/>
      <c r="J231" s="814"/>
      <c r="K231" s="814"/>
      <c r="L231" s="831">
        <v>1</v>
      </c>
      <c r="M231" s="831">
        <v>201</v>
      </c>
      <c r="N231" s="814"/>
      <c r="O231" s="814">
        <v>201</v>
      </c>
      <c r="P231" s="831"/>
      <c r="Q231" s="831"/>
      <c r="R231" s="819"/>
      <c r="S231" s="832"/>
    </row>
    <row r="232" spans="1:19" ht="14.45" customHeight="1" x14ac:dyDescent="0.2">
      <c r="A232" s="813" t="s">
        <v>5011</v>
      </c>
      <c r="B232" s="814" t="s">
        <v>5012</v>
      </c>
      <c r="C232" s="814" t="s">
        <v>614</v>
      </c>
      <c r="D232" s="814" t="s">
        <v>1757</v>
      </c>
      <c r="E232" s="814" t="s">
        <v>4978</v>
      </c>
      <c r="F232" s="814" t="s">
        <v>4983</v>
      </c>
      <c r="G232" s="814" t="s">
        <v>4984</v>
      </c>
      <c r="H232" s="831"/>
      <c r="I232" s="831"/>
      <c r="J232" s="814"/>
      <c r="K232" s="814"/>
      <c r="L232" s="831"/>
      <c r="M232" s="831"/>
      <c r="N232" s="814"/>
      <c r="O232" s="814"/>
      <c r="P232" s="831">
        <v>1</v>
      </c>
      <c r="Q232" s="831">
        <v>345</v>
      </c>
      <c r="R232" s="819"/>
      <c r="S232" s="832">
        <v>345</v>
      </c>
    </row>
    <row r="233" spans="1:19" ht="14.45" customHeight="1" x14ac:dyDescent="0.2">
      <c r="A233" s="813" t="s">
        <v>5011</v>
      </c>
      <c r="B233" s="814" t="s">
        <v>5012</v>
      </c>
      <c r="C233" s="814" t="s">
        <v>614</v>
      </c>
      <c r="D233" s="814" t="s">
        <v>1757</v>
      </c>
      <c r="E233" s="814" t="s">
        <v>4978</v>
      </c>
      <c r="F233" s="814" t="s">
        <v>4985</v>
      </c>
      <c r="G233" s="814" t="s">
        <v>4986</v>
      </c>
      <c r="H233" s="831">
        <v>5</v>
      </c>
      <c r="I233" s="831">
        <v>1785</v>
      </c>
      <c r="J233" s="814"/>
      <c r="K233" s="814">
        <v>357</v>
      </c>
      <c r="L233" s="831">
        <v>3</v>
      </c>
      <c r="M233" s="831">
        <v>1080</v>
      </c>
      <c r="N233" s="814"/>
      <c r="O233" s="814">
        <v>360</v>
      </c>
      <c r="P233" s="831">
        <v>5</v>
      </c>
      <c r="Q233" s="831">
        <v>1890</v>
      </c>
      <c r="R233" s="819"/>
      <c r="S233" s="832">
        <v>378</v>
      </c>
    </row>
    <row r="234" spans="1:19" ht="14.45" customHeight="1" x14ac:dyDescent="0.2">
      <c r="A234" s="813" t="s">
        <v>5011</v>
      </c>
      <c r="B234" s="814" t="s">
        <v>5012</v>
      </c>
      <c r="C234" s="814" t="s">
        <v>614</v>
      </c>
      <c r="D234" s="814" t="s">
        <v>1757</v>
      </c>
      <c r="E234" s="814" t="s">
        <v>4978</v>
      </c>
      <c r="F234" s="814" t="s">
        <v>5156</v>
      </c>
      <c r="G234" s="814" t="s">
        <v>5157</v>
      </c>
      <c r="H234" s="831">
        <v>1</v>
      </c>
      <c r="I234" s="831">
        <v>259</v>
      </c>
      <c r="J234" s="814"/>
      <c r="K234" s="814">
        <v>259</v>
      </c>
      <c r="L234" s="831"/>
      <c r="M234" s="831"/>
      <c r="N234" s="814"/>
      <c r="O234" s="814"/>
      <c r="P234" s="831"/>
      <c r="Q234" s="831"/>
      <c r="R234" s="819"/>
      <c r="S234" s="832"/>
    </row>
    <row r="235" spans="1:19" ht="14.45" customHeight="1" x14ac:dyDescent="0.2">
      <c r="A235" s="813" t="s">
        <v>5011</v>
      </c>
      <c r="B235" s="814" t="s">
        <v>5012</v>
      </c>
      <c r="C235" s="814" t="s">
        <v>614</v>
      </c>
      <c r="D235" s="814" t="s">
        <v>1757</v>
      </c>
      <c r="E235" s="814" t="s">
        <v>4978</v>
      </c>
      <c r="F235" s="814" t="s">
        <v>5158</v>
      </c>
      <c r="G235" s="814" t="s">
        <v>5159</v>
      </c>
      <c r="H235" s="831"/>
      <c r="I235" s="831"/>
      <c r="J235" s="814"/>
      <c r="K235" s="814"/>
      <c r="L235" s="831"/>
      <c r="M235" s="831"/>
      <c r="N235" s="814"/>
      <c r="O235" s="814"/>
      <c r="P235" s="831">
        <v>1</v>
      </c>
      <c r="Q235" s="831">
        <v>349</v>
      </c>
      <c r="R235" s="819"/>
      <c r="S235" s="832">
        <v>349</v>
      </c>
    </row>
    <row r="236" spans="1:19" ht="14.45" customHeight="1" x14ac:dyDescent="0.2">
      <c r="A236" s="813" t="s">
        <v>5011</v>
      </c>
      <c r="B236" s="814" t="s">
        <v>5012</v>
      </c>
      <c r="C236" s="814" t="s">
        <v>614</v>
      </c>
      <c r="D236" s="814" t="s">
        <v>1757</v>
      </c>
      <c r="E236" s="814" t="s">
        <v>4978</v>
      </c>
      <c r="F236" s="814" t="s">
        <v>5162</v>
      </c>
      <c r="G236" s="814" t="s">
        <v>5163</v>
      </c>
      <c r="H236" s="831"/>
      <c r="I236" s="831"/>
      <c r="J236" s="814"/>
      <c r="K236" s="814"/>
      <c r="L236" s="831"/>
      <c r="M236" s="831"/>
      <c r="N236" s="814"/>
      <c r="O236" s="814"/>
      <c r="P236" s="831">
        <v>1</v>
      </c>
      <c r="Q236" s="831">
        <v>310</v>
      </c>
      <c r="R236" s="819"/>
      <c r="S236" s="832">
        <v>310</v>
      </c>
    </row>
    <row r="237" spans="1:19" ht="14.45" customHeight="1" x14ac:dyDescent="0.2">
      <c r="A237" s="813" t="s">
        <v>5011</v>
      </c>
      <c r="B237" s="814" t="s">
        <v>5012</v>
      </c>
      <c r="C237" s="814" t="s">
        <v>614</v>
      </c>
      <c r="D237" s="814" t="s">
        <v>1757</v>
      </c>
      <c r="E237" s="814" t="s">
        <v>4978</v>
      </c>
      <c r="F237" s="814" t="s">
        <v>5164</v>
      </c>
      <c r="G237" s="814" t="s">
        <v>5165</v>
      </c>
      <c r="H237" s="831"/>
      <c r="I237" s="831"/>
      <c r="J237" s="814"/>
      <c r="K237" s="814"/>
      <c r="L237" s="831">
        <v>1</v>
      </c>
      <c r="M237" s="831">
        <v>501</v>
      </c>
      <c r="N237" s="814"/>
      <c r="O237" s="814">
        <v>501</v>
      </c>
      <c r="P237" s="831"/>
      <c r="Q237" s="831"/>
      <c r="R237" s="819"/>
      <c r="S237" s="832"/>
    </row>
    <row r="238" spans="1:19" ht="14.45" customHeight="1" x14ac:dyDescent="0.2">
      <c r="A238" s="813" t="s">
        <v>5011</v>
      </c>
      <c r="B238" s="814" t="s">
        <v>5012</v>
      </c>
      <c r="C238" s="814" t="s">
        <v>614</v>
      </c>
      <c r="D238" s="814" t="s">
        <v>1757</v>
      </c>
      <c r="E238" s="814" t="s">
        <v>4978</v>
      </c>
      <c r="F238" s="814" t="s">
        <v>5166</v>
      </c>
      <c r="G238" s="814" t="s">
        <v>5167</v>
      </c>
      <c r="H238" s="831"/>
      <c r="I238" s="831"/>
      <c r="J238" s="814"/>
      <c r="K238" s="814"/>
      <c r="L238" s="831"/>
      <c r="M238" s="831"/>
      <c r="N238" s="814"/>
      <c r="O238" s="814"/>
      <c r="P238" s="831">
        <v>1</v>
      </c>
      <c r="Q238" s="831">
        <v>1208</v>
      </c>
      <c r="R238" s="819"/>
      <c r="S238" s="832">
        <v>1208</v>
      </c>
    </row>
    <row r="239" spans="1:19" ht="14.45" customHeight="1" x14ac:dyDescent="0.2">
      <c r="A239" s="813" t="s">
        <v>5011</v>
      </c>
      <c r="B239" s="814" t="s">
        <v>5012</v>
      </c>
      <c r="C239" s="814" t="s">
        <v>614</v>
      </c>
      <c r="D239" s="814" t="s">
        <v>1757</v>
      </c>
      <c r="E239" s="814" t="s">
        <v>4978</v>
      </c>
      <c r="F239" s="814" t="s">
        <v>4987</v>
      </c>
      <c r="G239" s="814" t="s">
        <v>4988</v>
      </c>
      <c r="H239" s="831"/>
      <c r="I239" s="831"/>
      <c r="J239" s="814"/>
      <c r="K239" s="814"/>
      <c r="L239" s="831"/>
      <c r="M239" s="831"/>
      <c r="N239" s="814"/>
      <c r="O239" s="814"/>
      <c r="P239" s="831">
        <v>2</v>
      </c>
      <c r="Q239" s="831">
        <v>1504</v>
      </c>
      <c r="R239" s="819"/>
      <c r="S239" s="832">
        <v>752</v>
      </c>
    </row>
    <row r="240" spans="1:19" ht="14.45" customHeight="1" x14ac:dyDescent="0.2">
      <c r="A240" s="813" t="s">
        <v>5011</v>
      </c>
      <c r="B240" s="814" t="s">
        <v>5012</v>
      </c>
      <c r="C240" s="814" t="s">
        <v>614</v>
      </c>
      <c r="D240" s="814" t="s">
        <v>1757</v>
      </c>
      <c r="E240" s="814" t="s">
        <v>4978</v>
      </c>
      <c r="F240" s="814" t="s">
        <v>4989</v>
      </c>
      <c r="G240" s="814" t="s">
        <v>4990</v>
      </c>
      <c r="H240" s="831">
        <v>538</v>
      </c>
      <c r="I240" s="831">
        <v>17933.330000000002</v>
      </c>
      <c r="J240" s="814"/>
      <c r="K240" s="814">
        <v>33.333327137546469</v>
      </c>
      <c r="L240" s="831">
        <v>571</v>
      </c>
      <c r="M240" s="831">
        <v>21174.45</v>
      </c>
      <c r="N240" s="814"/>
      <c r="O240" s="814">
        <v>37.083099824868654</v>
      </c>
      <c r="P240" s="831">
        <v>540</v>
      </c>
      <c r="Q240" s="831">
        <v>22367.78</v>
      </c>
      <c r="R240" s="819"/>
      <c r="S240" s="832">
        <v>41.421814814814816</v>
      </c>
    </row>
    <row r="241" spans="1:19" ht="14.45" customHeight="1" x14ac:dyDescent="0.2">
      <c r="A241" s="813" t="s">
        <v>5011</v>
      </c>
      <c r="B241" s="814" t="s">
        <v>5012</v>
      </c>
      <c r="C241" s="814" t="s">
        <v>614</v>
      </c>
      <c r="D241" s="814" t="s">
        <v>1757</v>
      </c>
      <c r="E241" s="814" t="s">
        <v>4978</v>
      </c>
      <c r="F241" s="814" t="s">
        <v>5180</v>
      </c>
      <c r="G241" s="814" t="s">
        <v>5181</v>
      </c>
      <c r="H241" s="831">
        <v>152</v>
      </c>
      <c r="I241" s="831">
        <v>47272</v>
      </c>
      <c r="J241" s="814"/>
      <c r="K241" s="814">
        <v>311</v>
      </c>
      <c r="L241" s="831">
        <v>161</v>
      </c>
      <c r="M241" s="831">
        <v>50393</v>
      </c>
      <c r="N241" s="814"/>
      <c r="O241" s="814">
        <v>313</v>
      </c>
      <c r="P241" s="831">
        <v>169</v>
      </c>
      <c r="Q241" s="831">
        <v>55432</v>
      </c>
      <c r="R241" s="819"/>
      <c r="S241" s="832">
        <v>328</v>
      </c>
    </row>
    <row r="242" spans="1:19" ht="14.45" customHeight="1" x14ac:dyDescent="0.2">
      <c r="A242" s="813" t="s">
        <v>5011</v>
      </c>
      <c r="B242" s="814" t="s">
        <v>5012</v>
      </c>
      <c r="C242" s="814" t="s">
        <v>614</v>
      </c>
      <c r="D242" s="814" t="s">
        <v>1757</v>
      </c>
      <c r="E242" s="814" t="s">
        <v>4978</v>
      </c>
      <c r="F242" s="814" t="s">
        <v>4991</v>
      </c>
      <c r="G242" s="814" t="s">
        <v>4992</v>
      </c>
      <c r="H242" s="831">
        <v>1</v>
      </c>
      <c r="I242" s="831">
        <v>263</v>
      </c>
      <c r="J242" s="814"/>
      <c r="K242" s="814">
        <v>263</v>
      </c>
      <c r="L242" s="831"/>
      <c r="M242" s="831"/>
      <c r="N242" s="814"/>
      <c r="O242" s="814"/>
      <c r="P242" s="831">
        <v>4</v>
      </c>
      <c r="Q242" s="831">
        <v>1128</v>
      </c>
      <c r="R242" s="819"/>
      <c r="S242" s="832">
        <v>282</v>
      </c>
    </row>
    <row r="243" spans="1:19" ht="14.45" customHeight="1" x14ac:dyDescent="0.2">
      <c r="A243" s="813" t="s">
        <v>5011</v>
      </c>
      <c r="B243" s="814" t="s">
        <v>5012</v>
      </c>
      <c r="C243" s="814" t="s">
        <v>614</v>
      </c>
      <c r="D243" s="814" t="s">
        <v>1757</v>
      </c>
      <c r="E243" s="814" t="s">
        <v>4978</v>
      </c>
      <c r="F243" s="814" t="s">
        <v>4993</v>
      </c>
      <c r="G243" s="814" t="s">
        <v>4994</v>
      </c>
      <c r="H243" s="831"/>
      <c r="I243" s="831"/>
      <c r="J243" s="814"/>
      <c r="K243" s="814"/>
      <c r="L243" s="831">
        <v>2</v>
      </c>
      <c r="M243" s="831">
        <v>176</v>
      </c>
      <c r="N243" s="814"/>
      <c r="O243" s="814">
        <v>88</v>
      </c>
      <c r="P243" s="831">
        <v>1</v>
      </c>
      <c r="Q243" s="831">
        <v>93</v>
      </c>
      <c r="R243" s="819"/>
      <c r="S243" s="832">
        <v>93</v>
      </c>
    </row>
    <row r="244" spans="1:19" ht="14.45" customHeight="1" x14ac:dyDescent="0.2">
      <c r="A244" s="813" t="s">
        <v>5011</v>
      </c>
      <c r="B244" s="814" t="s">
        <v>5012</v>
      </c>
      <c r="C244" s="814" t="s">
        <v>614</v>
      </c>
      <c r="D244" s="814" t="s">
        <v>1757</v>
      </c>
      <c r="E244" s="814" t="s">
        <v>4978</v>
      </c>
      <c r="F244" s="814" t="s">
        <v>5184</v>
      </c>
      <c r="G244" s="814" t="s">
        <v>5185</v>
      </c>
      <c r="H244" s="831">
        <v>41</v>
      </c>
      <c r="I244" s="831">
        <v>6396</v>
      </c>
      <c r="J244" s="814"/>
      <c r="K244" s="814">
        <v>156</v>
      </c>
      <c r="L244" s="831">
        <v>23</v>
      </c>
      <c r="M244" s="831">
        <v>3611</v>
      </c>
      <c r="N244" s="814"/>
      <c r="O244" s="814">
        <v>157</v>
      </c>
      <c r="P244" s="831">
        <v>22</v>
      </c>
      <c r="Q244" s="831">
        <v>3630</v>
      </c>
      <c r="R244" s="819"/>
      <c r="S244" s="832">
        <v>165</v>
      </c>
    </row>
    <row r="245" spans="1:19" ht="14.45" customHeight="1" x14ac:dyDescent="0.2">
      <c r="A245" s="813" t="s">
        <v>5011</v>
      </c>
      <c r="B245" s="814" t="s">
        <v>5012</v>
      </c>
      <c r="C245" s="814" t="s">
        <v>614</v>
      </c>
      <c r="D245" s="814" t="s">
        <v>1757</v>
      </c>
      <c r="E245" s="814" t="s">
        <v>4978</v>
      </c>
      <c r="F245" s="814" t="s">
        <v>5186</v>
      </c>
      <c r="G245" s="814" t="s">
        <v>5187</v>
      </c>
      <c r="H245" s="831">
        <v>18</v>
      </c>
      <c r="I245" s="831">
        <v>594</v>
      </c>
      <c r="J245" s="814"/>
      <c r="K245" s="814">
        <v>33</v>
      </c>
      <c r="L245" s="831">
        <v>17</v>
      </c>
      <c r="M245" s="831">
        <v>561</v>
      </c>
      <c r="N245" s="814"/>
      <c r="O245" s="814">
        <v>33</v>
      </c>
      <c r="P245" s="831">
        <v>9</v>
      </c>
      <c r="Q245" s="831">
        <v>306</v>
      </c>
      <c r="R245" s="819"/>
      <c r="S245" s="832">
        <v>34</v>
      </c>
    </row>
    <row r="246" spans="1:19" ht="14.45" customHeight="1" x14ac:dyDescent="0.2">
      <c r="A246" s="813" t="s">
        <v>5011</v>
      </c>
      <c r="B246" s="814" t="s">
        <v>5012</v>
      </c>
      <c r="C246" s="814" t="s">
        <v>614</v>
      </c>
      <c r="D246" s="814" t="s">
        <v>1757</v>
      </c>
      <c r="E246" s="814" t="s">
        <v>4978</v>
      </c>
      <c r="F246" s="814" t="s">
        <v>5196</v>
      </c>
      <c r="G246" s="814" t="s">
        <v>5197</v>
      </c>
      <c r="H246" s="831"/>
      <c r="I246" s="831"/>
      <c r="J246" s="814"/>
      <c r="K246" s="814"/>
      <c r="L246" s="831"/>
      <c r="M246" s="831"/>
      <c r="N246" s="814"/>
      <c r="O246" s="814"/>
      <c r="P246" s="831">
        <v>1</v>
      </c>
      <c r="Q246" s="831">
        <v>81</v>
      </c>
      <c r="R246" s="819"/>
      <c r="S246" s="832">
        <v>81</v>
      </c>
    </row>
    <row r="247" spans="1:19" ht="14.45" customHeight="1" x14ac:dyDescent="0.2">
      <c r="A247" s="813" t="s">
        <v>5011</v>
      </c>
      <c r="B247" s="814" t="s">
        <v>5012</v>
      </c>
      <c r="C247" s="814" t="s">
        <v>614</v>
      </c>
      <c r="D247" s="814" t="s">
        <v>1757</v>
      </c>
      <c r="E247" s="814" t="s">
        <v>4978</v>
      </c>
      <c r="F247" s="814" t="s">
        <v>4997</v>
      </c>
      <c r="G247" s="814" t="s">
        <v>4998</v>
      </c>
      <c r="H247" s="831">
        <v>1</v>
      </c>
      <c r="I247" s="831">
        <v>595</v>
      </c>
      <c r="J247" s="814"/>
      <c r="K247" s="814">
        <v>595</v>
      </c>
      <c r="L247" s="831">
        <v>5</v>
      </c>
      <c r="M247" s="831">
        <v>2990</v>
      </c>
      <c r="N247" s="814"/>
      <c r="O247" s="814">
        <v>598</v>
      </c>
      <c r="P247" s="831">
        <v>4</v>
      </c>
      <c r="Q247" s="831">
        <v>2440</v>
      </c>
      <c r="R247" s="819"/>
      <c r="S247" s="832">
        <v>610</v>
      </c>
    </row>
    <row r="248" spans="1:19" ht="14.45" customHeight="1" x14ac:dyDescent="0.2">
      <c r="A248" s="813" t="s">
        <v>5011</v>
      </c>
      <c r="B248" s="814" t="s">
        <v>5012</v>
      </c>
      <c r="C248" s="814" t="s">
        <v>614</v>
      </c>
      <c r="D248" s="814" t="s">
        <v>1757</v>
      </c>
      <c r="E248" s="814" t="s">
        <v>4978</v>
      </c>
      <c r="F248" s="814" t="s">
        <v>4999</v>
      </c>
      <c r="G248" s="814" t="s">
        <v>5000</v>
      </c>
      <c r="H248" s="831">
        <v>1</v>
      </c>
      <c r="I248" s="831">
        <v>770</v>
      </c>
      <c r="J248" s="814"/>
      <c r="K248" s="814">
        <v>770</v>
      </c>
      <c r="L248" s="831">
        <v>1</v>
      </c>
      <c r="M248" s="831">
        <v>771</v>
      </c>
      <c r="N248" s="814"/>
      <c r="O248" s="814">
        <v>771</v>
      </c>
      <c r="P248" s="831">
        <v>6</v>
      </c>
      <c r="Q248" s="831">
        <v>4698</v>
      </c>
      <c r="R248" s="819"/>
      <c r="S248" s="832">
        <v>783</v>
      </c>
    </row>
    <row r="249" spans="1:19" ht="14.45" customHeight="1" x14ac:dyDescent="0.2">
      <c r="A249" s="813" t="s">
        <v>5011</v>
      </c>
      <c r="B249" s="814" t="s">
        <v>5012</v>
      </c>
      <c r="C249" s="814" t="s">
        <v>614</v>
      </c>
      <c r="D249" s="814" t="s">
        <v>1757</v>
      </c>
      <c r="E249" s="814" t="s">
        <v>4978</v>
      </c>
      <c r="F249" s="814" t="s">
        <v>5208</v>
      </c>
      <c r="G249" s="814" t="s">
        <v>5209</v>
      </c>
      <c r="H249" s="831">
        <v>1</v>
      </c>
      <c r="I249" s="831">
        <v>4429</v>
      </c>
      <c r="J249" s="814"/>
      <c r="K249" s="814">
        <v>4429</v>
      </c>
      <c r="L249" s="831">
        <v>4</v>
      </c>
      <c r="M249" s="831">
        <v>17788</v>
      </c>
      <c r="N249" s="814"/>
      <c r="O249" s="814">
        <v>4447</v>
      </c>
      <c r="P249" s="831">
        <v>1</v>
      </c>
      <c r="Q249" s="831">
        <v>4510</v>
      </c>
      <c r="R249" s="819"/>
      <c r="S249" s="832">
        <v>4510</v>
      </c>
    </row>
    <row r="250" spans="1:19" ht="14.45" customHeight="1" x14ac:dyDescent="0.2">
      <c r="A250" s="813" t="s">
        <v>5011</v>
      </c>
      <c r="B250" s="814" t="s">
        <v>5012</v>
      </c>
      <c r="C250" s="814" t="s">
        <v>614</v>
      </c>
      <c r="D250" s="814" t="s">
        <v>1757</v>
      </c>
      <c r="E250" s="814" t="s">
        <v>4978</v>
      </c>
      <c r="F250" s="814" t="s">
        <v>5212</v>
      </c>
      <c r="G250" s="814" t="s">
        <v>5213</v>
      </c>
      <c r="H250" s="831"/>
      <c r="I250" s="831"/>
      <c r="J250" s="814"/>
      <c r="K250" s="814"/>
      <c r="L250" s="831">
        <v>24</v>
      </c>
      <c r="M250" s="831">
        <v>2808</v>
      </c>
      <c r="N250" s="814"/>
      <c r="O250" s="814">
        <v>117</v>
      </c>
      <c r="P250" s="831"/>
      <c r="Q250" s="831"/>
      <c r="R250" s="819"/>
      <c r="S250" s="832"/>
    </row>
    <row r="251" spans="1:19" ht="14.45" customHeight="1" x14ac:dyDescent="0.2">
      <c r="A251" s="813" t="s">
        <v>5011</v>
      </c>
      <c r="B251" s="814" t="s">
        <v>5012</v>
      </c>
      <c r="C251" s="814" t="s">
        <v>614</v>
      </c>
      <c r="D251" s="814" t="s">
        <v>1757</v>
      </c>
      <c r="E251" s="814" t="s">
        <v>4978</v>
      </c>
      <c r="F251" s="814" t="s">
        <v>5001</v>
      </c>
      <c r="G251" s="814" t="s">
        <v>5002</v>
      </c>
      <c r="H251" s="831">
        <v>21</v>
      </c>
      <c r="I251" s="831">
        <v>3402</v>
      </c>
      <c r="J251" s="814"/>
      <c r="K251" s="814">
        <v>162</v>
      </c>
      <c r="L251" s="831">
        <v>14</v>
      </c>
      <c r="M251" s="831">
        <v>2282</v>
      </c>
      <c r="N251" s="814"/>
      <c r="O251" s="814">
        <v>163</v>
      </c>
      <c r="P251" s="831">
        <v>12</v>
      </c>
      <c r="Q251" s="831">
        <v>2064</v>
      </c>
      <c r="R251" s="819"/>
      <c r="S251" s="832">
        <v>172</v>
      </c>
    </row>
    <row r="252" spans="1:19" ht="14.45" customHeight="1" x14ac:dyDescent="0.2">
      <c r="A252" s="813" t="s">
        <v>5011</v>
      </c>
      <c r="B252" s="814" t="s">
        <v>5012</v>
      </c>
      <c r="C252" s="814" t="s">
        <v>614</v>
      </c>
      <c r="D252" s="814" t="s">
        <v>1757</v>
      </c>
      <c r="E252" s="814" t="s">
        <v>4978</v>
      </c>
      <c r="F252" s="814" t="s">
        <v>5220</v>
      </c>
      <c r="G252" s="814" t="s">
        <v>5221</v>
      </c>
      <c r="H252" s="831">
        <v>1</v>
      </c>
      <c r="I252" s="831">
        <v>66</v>
      </c>
      <c r="J252" s="814"/>
      <c r="K252" s="814">
        <v>66</v>
      </c>
      <c r="L252" s="831"/>
      <c r="M252" s="831"/>
      <c r="N252" s="814"/>
      <c r="O252" s="814"/>
      <c r="P252" s="831"/>
      <c r="Q252" s="831"/>
      <c r="R252" s="819"/>
      <c r="S252" s="832"/>
    </row>
    <row r="253" spans="1:19" ht="14.45" customHeight="1" x14ac:dyDescent="0.2">
      <c r="A253" s="813" t="s">
        <v>5011</v>
      </c>
      <c r="B253" s="814" t="s">
        <v>5012</v>
      </c>
      <c r="C253" s="814" t="s">
        <v>614</v>
      </c>
      <c r="D253" s="814" t="s">
        <v>1757</v>
      </c>
      <c r="E253" s="814" t="s">
        <v>4978</v>
      </c>
      <c r="F253" s="814" t="s">
        <v>5224</v>
      </c>
      <c r="G253" s="814" t="s">
        <v>5225</v>
      </c>
      <c r="H253" s="831"/>
      <c r="I253" s="831"/>
      <c r="J253" s="814"/>
      <c r="K253" s="814"/>
      <c r="L253" s="831">
        <v>1</v>
      </c>
      <c r="M253" s="831">
        <v>38</v>
      </c>
      <c r="N253" s="814"/>
      <c r="O253" s="814">
        <v>38</v>
      </c>
      <c r="P253" s="831"/>
      <c r="Q253" s="831"/>
      <c r="R253" s="819"/>
      <c r="S253" s="832"/>
    </row>
    <row r="254" spans="1:19" ht="14.45" customHeight="1" x14ac:dyDescent="0.2">
      <c r="A254" s="813" t="s">
        <v>5011</v>
      </c>
      <c r="B254" s="814" t="s">
        <v>5012</v>
      </c>
      <c r="C254" s="814" t="s">
        <v>614</v>
      </c>
      <c r="D254" s="814" t="s">
        <v>1757</v>
      </c>
      <c r="E254" s="814" t="s">
        <v>4978</v>
      </c>
      <c r="F254" s="814" t="s">
        <v>5226</v>
      </c>
      <c r="G254" s="814" t="s">
        <v>5227</v>
      </c>
      <c r="H254" s="831">
        <v>77</v>
      </c>
      <c r="I254" s="831">
        <v>28952</v>
      </c>
      <c r="J254" s="814"/>
      <c r="K254" s="814">
        <v>376</v>
      </c>
      <c r="L254" s="831">
        <v>68</v>
      </c>
      <c r="M254" s="831">
        <v>25772</v>
      </c>
      <c r="N254" s="814"/>
      <c r="O254" s="814">
        <v>379</v>
      </c>
      <c r="P254" s="831">
        <v>53</v>
      </c>
      <c r="Q254" s="831">
        <v>21624</v>
      </c>
      <c r="R254" s="819"/>
      <c r="S254" s="832">
        <v>408</v>
      </c>
    </row>
    <row r="255" spans="1:19" ht="14.45" customHeight="1" x14ac:dyDescent="0.2">
      <c r="A255" s="813" t="s">
        <v>5011</v>
      </c>
      <c r="B255" s="814" t="s">
        <v>5012</v>
      </c>
      <c r="C255" s="814" t="s">
        <v>614</v>
      </c>
      <c r="D255" s="814" t="s">
        <v>1757</v>
      </c>
      <c r="E255" s="814" t="s">
        <v>4978</v>
      </c>
      <c r="F255" s="814" t="s">
        <v>5005</v>
      </c>
      <c r="G255" s="814" t="s">
        <v>5006</v>
      </c>
      <c r="H255" s="831">
        <v>1</v>
      </c>
      <c r="I255" s="831">
        <v>1344</v>
      </c>
      <c r="J255" s="814"/>
      <c r="K255" s="814">
        <v>1344</v>
      </c>
      <c r="L255" s="831"/>
      <c r="M255" s="831"/>
      <c r="N255" s="814"/>
      <c r="O255" s="814"/>
      <c r="P255" s="831">
        <v>1</v>
      </c>
      <c r="Q255" s="831">
        <v>1381</v>
      </c>
      <c r="R255" s="819"/>
      <c r="S255" s="832">
        <v>1381</v>
      </c>
    </row>
    <row r="256" spans="1:19" ht="14.45" customHeight="1" x14ac:dyDescent="0.2">
      <c r="A256" s="813" t="s">
        <v>5011</v>
      </c>
      <c r="B256" s="814" t="s">
        <v>5012</v>
      </c>
      <c r="C256" s="814" t="s">
        <v>614</v>
      </c>
      <c r="D256" s="814" t="s">
        <v>1757</v>
      </c>
      <c r="E256" s="814" t="s">
        <v>4978</v>
      </c>
      <c r="F256" s="814" t="s">
        <v>5007</v>
      </c>
      <c r="G256" s="814" t="s">
        <v>5008</v>
      </c>
      <c r="H256" s="831"/>
      <c r="I256" s="831"/>
      <c r="J256" s="814"/>
      <c r="K256" s="814"/>
      <c r="L256" s="831">
        <v>2</v>
      </c>
      <c r="M256" s="831">
        <v>730</v>
      </c>
      <c r="N256" s="814"/>
      <c r="O256" s="814">
        <v>365</v>
      </c>
      <c r="P256" s="831">
        <v>1</v>
      </c>
      <c r="Q256" s="831">
        <v>371</v>
      </c>
      <c r="R256" s="819"/>
      <c r="S256" s="832">
        <v>371</v>
      </c>
    </row>
    <row r="257" spans="1:19" ht="14.45" customHeight="1" x14ac:dyDescent="0.2">
      <c r="A257" s="813" t="s">
        <v>5011</v>
      </c>
      <c r="B257" s="814" t="s">
        <v>5012</v>
      </c>
      <c r="C257" s="814" t="s">
        <v>614</v>
      </c>
      <c r="D257" s="814" t="s">
        <v>1757</v>
      </c>
      <c r="E257" s="814" t="s">
        <v>4978</v>
      </c>
      <c r="F257" s="814" t="s">
        <v>5228</v>
      </c>
      <c r="G257" s="814" t="s">
        <v>5229</v>
      </c>
      <c r="H257" s="831"/>
      <c r="I257" s="831"/>
      <c r="J257" s="814"/>
      <c r="K257" s="814"/>
      <c r="L257" s="831"/>
      <c r="M257" s="831"/>
      <c r="N257" s="814"/>
      <c r="O257" s="814"/>
      <c r="P257" s="831">
        <v>0</v>
      </c>
      <c r="Q257" s="831">
        <v>0</v>
      </c>
      <c r="R257" s="819"/>
      <c r="S257" s="832"/>
    </row>
    <row r="258" spans="1:19" ht="14.45" customHeight="1" x14ac:dyDescent="0.2">
      <c r="A258" s="813" t="s">
        <v>5011</v>
      </c>
      <c r="B258" s="814" t="s">
        <v>5012</v>
      </c>
      <c r="C258" s="814" t="s">
        <v>614</v>
      </c>
      <c r="D258" s="814" t="s">
        <v>1757</v>
      </c>
      <c r="E258" s="814" t="s">
        <v>4978</v>
      </c>
      <c r="F258" s="814" t="s">
        <v>5230</v>
      </c>
      <c r="G258" s="814" t="s">
        <v>5231</v>
      </c>
      <c r="H258" s="831"/>
      <c r="I258" s="831"/>
      <c r="J258" s="814"/>
      <c r="K258" s="814"/>
      <c r="L258" s="831">
        <v>1</v>
      </c>
      <c r="M258" s="831">
        <v>99</v>
      </c>
      <c r="N258" s="814"/>
      <c r="O258" s="814">
        <v>99</v>
      </c>
      <c r="P258" s="831"/>
      <c r="Q258" s="831"/>
      <c r="R258" s="819"/>
      <c r="S258" s="832"/>
    </row>
    <row r="259" spans="1:19" ht="14.45" customHeight="1" x14ac:dyDescent="0.2">
      <c r="A259" s="813" t="s">
        <v>5011</v>
      </c>
      <c r="B259" s="814" t="s">
        <v>5012</v>
      </c>
      <c r="C259" s="814" t="s">
        <v>614</v>
      </c>
      <c r="D259" s="814" t="s">
        <v>1757</v>
      </c>
      <c r="E259" s="814" t="s">
        <v>4978</v>
      </c>
      <c r="F259" s="814" t="s">
        <v>5234</v>
      </c>
      <c r="G259" s="814" t="s">
        <v>5235</v>
      </c>
      <c r="H259" s="831"/>
      <c r="I259" s="831"/>
      <c r="J259" s="814"/>
      <c r="K259" s="814"/>
      <c r="L259" s="831">
        <v>0</v>
      </c>
      <c r="M259" s="831">
        <v>0</v>
      </c>
      <c r="N259" s="814"/>
      <c r="O259" s="814"/>
      <c r="P259" s="831">
        <v>10</v>
      </c>
      <c r="Q259" s="831">
        <v>1880</v>
      </c>
      <c r="R259" s="819"/>
      <c r="S259" s="832">
        <v>188</v>
      </c>
    </row>
    <row r="260" spans="1:19" ht="14.45" customHeight="1" x14ac:dyDescent="0.2">
      <c r="A260" s="813" t="s">
        <v>5011</v>
      </c>
      <c r="B260" s="814" t="s">
        <v>5012</v>
      </c>
      <c r="C260" s="814" t="s">
        <v>614</v>
      </c>
      <c r="D260" s="814" t="s">
        <v>1757</v>
      </c>
      <c r="E260" s="814" t="s">
        <v>4978</v>
      </c>
      <c r="F260" s="814" t="s">
        <v>5236</v>
      </c>
      <c r="G260" s="814" t="s">
        <v>5237</v>
      </c>
      <c r="H260" s="831">
        <v>1</v>
      </c>
      <c r="I260" s="831">
        <v>0</v>
      </c>
      <c r="J260" s="814"/>
      <c r="K260" s="814">
        <v>0</v>
      </c>
      <c r="L260" s="831"/>
      <c r="M260" s="831"/>
      <c r="N260" s="814"/>
      <c r="O260" s="814"/>
      <c r="P260" s="831"/>
      <c r="Q260" s="831"/>
      <c r="R260" s="819"/>
      <c r="S260" s="832"/>
    </row>
    <row r="261" spans="1:19" ht="14.45" customHeight="1" x14ac:dyDescent="0.2">
      <c r="A261" s="813" t="s">
        <v>5011</v>
      </c>
      <c r="B261" s="814" t="s">
        <v>5012</v>
      </c>
      <c r="C261" s="814" t="s">
        <v>614</v>
      </c>
      <c r="D261" s="814" t="s">
        <v>1757</v>
      </c>
      <c r="E261" s="814" t="s">
        <v>4978</v>
      </c>
      <c r="F261" s="814" t="s">
        <v>5238</v>
      </c>
      <c r="G261" s="814" t="s">
        <v>5239</v>
      </c>
      <c r="H261" s="831"/>
      <c r="I261" s="831"/>
      <c r="J261" s="814"/>
      <c r="K261" s="814"/>
      <c r="L261" s="831"/>
      <c r="M261" s="831"/>
      <c r="N261" s="814"/>
      <c r="O261" s="814"/>
      <c r="P261" s="831">
        <v>2</v>
      </c>
      <c r="Q261" s="831">
        <v>468</v>
      </c>
      <c r="R261" s="819"/>
      <c r="S261" s="832">
        <v>234</v>
      </c>
    </row>
    <row r="262" spans="1:19" ht="14.45" customHeight="1" x14ac:dyDescent="0.2">
      <c r="A262" s="813" t="s">
        <v>5011</v>
      </c>
      <c r="B262" s="814" t="s">
        <v>5012</v>
      </c>
      <c r="C262" s="814" t="s">
        <v>614</v>
      </c>
      <c r="D262" s="814" t="s">
        <v>1757</v>
      </c>
      <c r="E262" s="814" t="s">
        <v>4978</v>
      </c>
      <c r="F262" s="814" t="s">
        <v>5240</v>
      </c>
      <c r="G262" s="814" t="s">
        <v>5241</v>
      </c>
      <c r="H262" s="831"/>
      <c r="I262" s="831"/>
      <c r="J262" s="814"/>
      <c r="K262" s="814"/>
      <c r="L262" s="831"/>
      <c r="M262" s="831"/>
      <c r="N262" s="814"/>
      <c r="O262" s="814"/>
      <c r="P262" s="831">
        <v>2</v>
      </c>
      <c r="Q262" s="831">
        <v>0</v>
      </c>
      <c r="R262" s="819"/>
      <c r="S262" s="832">
        <v>0</v>
      </c>
    </row>
    <row r="263" spans="1:19" ht="14.45" customHeight="1" x14ac:dyDescent="0.2">
      <c r="A263" s="813" t="s">
        <v>5011</v>
      </c>
      <c r="B263" s="814" t="s">
        <v>5012</v>
      </c>
      <c r="C263" s="814" t="s">
        <v>614</v>
      </c>
      <c r="D263" s="814" t="s">
        <v>1757</v>
      </c>
      <c r="E263" s="814" t="s">
        <v>4978</v>
      </c>
      <c r="F263" s="814" t="s">
        <v>5245</v>
      </c>
      <c r="G263" s="814" t="s">
        <v>5246</v>
      </c>
      <c r="H263" s="831"/>
      <c r="I263" s="831"/>
      <c r="J263" s="814"/>
      <c r="K263" s="814"/>
      <c r="L263" s="831"/>
      <c r="M263" s="831"/>
      <c r="N263" s="814"/>
      <c r="O263" s="814"/>
      <c r="P263" s="831">
        <v>2</v>
      </c>
      <c r="Q263" s="831">
        <v>0</v>
      </c>
      <c r="R263" s="819"/>
      <c r="S263" s="832">
        <v>0</v>
      </c>
    </row>
    <row r="264" spans="1:19" ht="14.45" customHeight="1" x14ac:dyDescent="0.2">
      <c r="A264" s="813" t="s">
        <v>5011</v>
      </c>
      <c r="B264" s="814" t="s">
        <v>5012</v>
      </c>
      <c r="C264" s="814" t="s">
        <v>614</v>
      </c>
      <c r="D264" s="814" t="s">
        <v>1758</v>
      </c>
      <c r="E264" s="814" t="s">
        <v>4961</v>
      </c>
      <c r="F264" s="814" t="s">
        <v>5045</v>
      </c>
      <c r="G264" s="814" t="s">
        <v>5015</v>
      </c>
      <c r="H264" s="831"/>
      <c r="I264" s="831"/>
      <c r="J264" s="814"/>
      <c r="K264" s="814"/>
      <c r="L264" s="831">
        <v>1</v>
      </c>
      <c r="M264" s="831">
        <v>4082.51</v>
      </c>
      <c r="N264" s="814"/>
      <c r="O264" s="814">
        <v>4082.51</v>
      </c>
      <c r="P264" s="831"/>
      <c r="Q264" s="831"/>
      <c r="R264" s="819"/>
      <c r="S264" s="832"/>
    </row>
    <row r="265" spans="1:19" ht="14.45" customHeight="1" x14ac:dyDescent="0.2">
      <c r="A265" s="813" t="s">
        <v>5011</v>
      </c>
      <c r="B265" s="814" t="s">
        <v>5012</v>
      </c>
      <c r="C265" s="814" t="s">
        <v>614</v>
      </c>
      <c r="D265" s="814" t="s">
        <v>1758</v>
      </c>
      <c r="E265" s="814" t="s">
        <v>4961</v>
      </c>
      <c r="F265" s="814" t="s">
        <v>4962</v>
      </c>
      <c r="G265" s="814" t="s">
        <v>1735</v>
      </c>
      <c r="H265" s="831"/>
      <c r="I265" s="831"/>
      <c r="J265" s="814"/>
      <c r="K265" s="814"/>
      <c r="L265" s="831">
        <v>0.1</v>
      </c>
      <c r="M265" s="831">
        <v>163.95</v>
      </c>
      <c r="N265" s="814"/>
      <c r="O265" s="814">
        <v>1639.4999999999998</v>
      </c>
      <c r="P265" s="831">
        <v>0.1</v>
      </c>
      <c r="Q265" s="831">
        <v>163.95</v>
      </c>
      <c r="R265" s="819"/>
      <c r="S265" s="832">
        <v>1639.4999999999998</v>
      </c>
    </row>
    <row r="266" spans="1:19" ht="14.45" customHeight="1" x14ac:dyDescent="0.2">
      <c r="A266" s="813" t="s">
        <v>5011</v>
      </c>
      <c r="B266" s="814" t="s">
        <v>5012</v>
      </c>
      <c r="C266" s="814" t="s">
        <v>614</v>
      </c>
      <c r="D266" s="814" t="s">
        <v>1758</v>
      </c>
      <c r="E266" s="814" t="s">
        <v>4963</v>
      </c>
      <c r="F266" s="814" t="s">
        <v>4964</v>
      </c>
      <c r="G266" s="814" t="s">
        <v>4965</v>
      </c>
      <c r="H266" s="831"/>
      <c r="I266" s="831"/>
      <c r="J266" s="814"/>
      <c r="K266" s="814"/>
      <c r="L266" s="831">
        <v>1</v>
      </c>
      <c r="M266" s="831">
        <v>408.74</v>
      </c>
      <c r="N266" s="814"/>
      <c r="O266" s="814">
        <v>408.74</v>
      </c>
      <c r="P266" s="831">
        <v>1</v>
      </c>
      <c r="Q266" s="831">
        <v>408.74</v>
      </c>
      <c r="R266" s="819"/>
      <c r="S266" s="832">
        <v>408.74</v>
      </c>
    </row>
    <row r="267" spans="1:19" ht="14.45" customHeight="1" x14ac:dyDescent="0.2">
      <c r="A267" s="813" t="s">
        <v>5011</v>
      </c>
      <c r="B267" s="814" t="s">
        <v>5012</v>
      </c>
      <c r="C267" s="814" t="s">
        <v>614</v>
      </c>
      <c r="D267" s="814" t="s">
        <v>1758</v>
      </c>
      <c r="E267" s="814" t="s">
        <v>4963</v>
      </c>
      <c r="F267" s="814" t="s">
        <v>4974</v>
      </c>
      <c r="G267" s="814" t="s">
        <v>4975</v>
      </c>
      <c r="H267" s="831"/>
      <c r="I267" s="831"/>
      <c r="J267" s="814"/>
      <c r="K267" s="814"/>
      <c r="L267" s="831">
        <v>1</v>
      </c>
      <c r="M267" s="831">
        <v>1040</v>
      </c>
      <c r="N267" s="814"/>
      <c r="O267" s="814">
        <v>1040</v>
      </c>
      <c r="P267" s="831">
        <v>1</v>
      </c>
      <c r="Q267" s="831">
        <v>1040</v>
      </c>
      <c r="R267" s="819"/>
      <c r="S267" s="832">
        <v>1040</v>
      </c>
    </row>
    <row r="268" spans="1:19" ht="14.45" customHeight="1" x14ac:dyDescent="0.2">
      <c r="A268" s="813" t="s">
        <v>5011</v>
      </c>
      <c r="B268" s="814" t="s">
        <v>5012</v>
      </c>
      <c r="C268" s="814" t="s">
        <v>614</v>
      </c>
      <c r="D268" s="814" t="s">
        <v>1758</v>
      </c>
      <c r="E268" s="814" t="s">
        <v>4963</v>
      </c>
      <c r="F268" s="814" t="s">
        <v>4976</v>
      </c>
      <c r="G268" s="814" t="s">
        <v>4977</v>
      </c>
      <c r="H268" s="831"/>
      <c r="I268" s="831"/>
      <c r="J268" s="814"/>
      <c r="K268" s="814"/>
      <c r="L268" s="831">
        <v>1</v>
      </c>
      <c r="M268" s="831">
        <v>641.29999999999995</v>
      </c>
      <c r="N268" s="814"/>
      <c r="O268" s="814">
        <v>641.29999999999995</v>
      </c>
      <c r="P268" s="831">
        <v>1</v>
      </c>
      <c r="Q268" s="831">
        <v>641.29999999999995</v>
      </c>
      <c r="R268" s="819"/>
      <c r="S268" s="832">
        <v>641.29999999999995</v>
      </c>
    </row>
    <row r="269" spans="1:19" ht="14.45" customHeight="1" x14ac:dyDescent="0.2">
      <c r="A269" s="813" t="s">
        <v>5011</v>
      </c>
      <c r="B269" s="814" t="s">
        <v>5012</v>
      </c>
      <c r="C269" s="814" t="s">
        <v>614</v>
      </c>
      <c r="D269" s="814" t="s">
        <v>1758</v>
      </c>
      <c r="E269" s="814" t="s">
        <v>4978</v>
      </c>
      <c r="F269" s="814" t="s">
        <v>5136</v>
      </c>
      <c r="G269" s="814" t="s">
        <v>5137</v>
      </c>
      <c r="H269" s="831"/>
      <c r="I269" s="831"/>
      <c r="J269" s="814"/>
      <c r="K269" s="814"/>
      <c r="L269" s="831">
        <v>1</v>
      </c>
      <c r="M269" s="831">
        <v>108</v>
      </c>
      <c r="N269" s="814"/>
      <c r="O269" s="814">
        <v>108</v>
      </c>
      <c r="P269" s="831"/>
      <c r="Q269" s="831"/>
      <c r="R269" s="819"/>
      <c r="S269" s="832"/>
    </row>
    <row r="270" spans="1:19" ht="14.45" customHeight="1" x14ac:dyDescent="0.2">
      <c r="A270" s="813" t="s">
        <v>5011</v>
      </c>
      <c r="B270" s="814" t="s">
        <v>5012</v>
      </c>
      <c r="C270" s="814" t="s">
        <v>614</v>
      </c>
      <c r="D270" s="814" t="s">
        <v>1758</v>
      </c>
      <c r="E270" s="814" t="s">
        <v>4978</v>
      </c>
      <c r="F270" s="814" t="s">
        <v>5138</v>
      </c>
      <c r="G270" s="814" t="s">
        <v>5139</v>
      </c>
      <c r="H270" s="831">
        <v>88</v>
      </c>
      <c r="I270" s="831">
        <v>3344</v>
      </c>
      <c r="J270" s="814"/>
      <c r="K270" s="814">
        <v>38</v>
      </c>
      <c r="L270" s="831">
        <v>67</v>
      </c>
      <c r="M270" s="831">
        <v>2546</v>
      </c>
      <c r="N270" s="814"/>
      <c r="O270" s="814">
        <v>38</v>
      </c>
      <c r="P270" s="831">
        <v>85</v>
      </c>
      <c r="Q270" s="831">
        <v>3400</v>
      </c>
      <c r="R270" s="819"/>
      <c r="S270" s="832">
        <v>40</v>
      </c>
    </row>
    <row r="271" spans="1:19" ht="14.45" customHeight="1" x14ac:dyDescent="0.2">
      <c r="A271" s="813" t="s">
        <v>5011</v>
      </c>
      <c r="B271" s="814" t="s">
        <v>5012</v>
      </c>
      <c r="C271" s="814" t="s">
        <v>614</v>
      </c>
      <c r="D271" s="814" t="s">
        <v>1758</v>
      </c>
      <c r="E271" s="814" t="s">
        <v>4978</v>
      </c>
      <c r="F271" s="814" t="s">
        <v>4979</v>
      </c>
      <c r="G271" s="814" t="s">
        <v>4980</v>
      </c>
      <c r="H271" s="831">
        <v>23</v>
      </c>
      <c r="I271" s="831">
        <v>5842</v>
      </c>
      <c r="J271" s="814"/>
      <c r="K271" s="814">
        <v>254</v>
      </c>
      <c r="L271" s="831">
        <v>15</v>
      </c>
      <c r="M271" s="831">
        <v>3825</v>
      </c>
      <c r="N271" s="814"/>
      <c r="O271" s="814">
        <v>255</v>
      </c>
      <c r="P271" s="831">
        <v>16</v>
      </c>
      <c r="Q271" s="831">
        <v>4400</v>
      </c>
      <c r="R271" s="819"/>
      <c r="S271" s="832">
        <v>275</v>
      </c>
    </row>
    <row r="272" spans="1:19" ht="14.45" customHeight="1" x14ac:dyDescent="0.2">
      <c r="A272" s="813" t="s">
        <v>5011</v>
      </c>
      <c r="B272" s="814" t="s">
        <v>5012</v>
      </c>
      <c r="C272" s="814" t="s">
        <v>614</v>
      </c>
      <c r="D272" s="814" t="s">
        <v>1758</v>
      </c>
      <c r="E272" s="814" t="s">
        <v>4978</v>
      </c>
      <c r="F272" s="814" t="s">
        <v>5146</v>
      </c>
      <c r="G272" s="814" t="s">
        <v>5147</v>
      </c>
      <c r="H272" s="831">
        <v>13</v>
      </c>
      <c r="I272" s="831">
        <v>1638</v>
      </c>
      <c r="J272" s="814"/>
      <c r="K272" s="814">
        <v>126</v>
      </c>
      <c r="L272" s="831">
        <v>69</v>
      </c>
      <c r="M272" s="831">
        <v>8763</v>
      </c>
      <c r="N272" s="814"/>
      <c r="O272" s="814">
        <v>127</v>
      </c>
      <c r="P272" s="831">
        <v>27</v>
      </c>
      <c r="Q272" s="831">
        <v>3699</v>
      </c>
      <c r="R272" s="819"/>
      <c r="S272" s="832">
        <v>137</v>
      </c>
    </row>
    <row r="273" spans="1:19" ht="14.45" customHeight="1" x14ac:dyDescent="0.2">
      <c r="A273" s="813" t="s">
        <v>5011</v>
      </c>
      <c r="B273" s="814" t="s">
        <v>5012</v>
      </c>
      <c r="C273" s="814" t="s">
        <v>614</v>
      </c>
      <c r="D273" s="814" t="s">
        <v>1758</v>
      </c>
      <c r="E273" s="814" t="s">
        <v>4978</v>
      </c>
      <c r="F273" s="814" t="s">
        <v>5148</v>
      </c>
      <c r="G273" s="814" t="s">
        <v>5149</v>
      </c>
      <c r="H273" s="831"/>
      <c r="I273" s="831"/>
      <c r="J273" s="814"/>
      <c r="K273" s="814"/>
      <c r="L273" s="831"/>
      <c r="M273" s="831"/>
      <c r="N273" s="814"/>
      <c r="O273" s="814"/>
      <c r="P273" s="831">
        <v>1</v>
      </c>
      <c r="Q273" s="831">
        <v>333</v>
      </c>
      <c r="R273" s="819"/>
      <c r="S273" s="832">
        <v>333</v>
      </c>
    </row>
    <row r="274" spans="1:19" ht="14.45" customHeight="1" x14ac:dyDescent="0.2">
      <c r="A274" s="813" t="s">
        <v>5011</v>
      </c>
      <c r="B274" s="814" t="s">
        <v>5012</v>
      </c>
      <c r="C274" s="814" t="s">
        <v>614</v>
      </c>
      <c r="D274" s="814" t="s">
        <v>1758</v>
      </c>
      <c r="E274" s="814" t="s">
        <v>4978</v>
      </c>
      <c r="F274" s="814" t="s">
        <v>4989</v>
      </c>
      <c r="G274" s="814" t="s">
        <v>4990</v>
      </c>
      <c r="H274" s="831">
        <v>32</v>
      </c>
      <c r="I274" s="831">
        <v>1066.67</v>
      </c>
      <c r="J274" s="814"/>
      <c r="K274" s="814">
        <v>33.333437500000002</v>
      </c>
      <c r="L274" s="831">
        <v>90</v>
      </c>
      <c r="M274" s="831">
        <v>3244.43</v>
      </c>
      <c r="N274" s="814"/>
      <c r="O274" s="814">
        <v>36.04922222222222</v>
      </c>
      <c r="P274" s="831">
        <v>44</v>
      </c>
      <c r="Q274" s="831">
        <v>1776.68</v>
      </c>
      <c r="R274" s="819"/>
      <c r="S274" s="832">
        <v>40.379090909090912</v>
      </c>
    </row>
    <row r="275" spans="1:19" ht="14.45" customHeight="1" x14ac:dyDescent="0.2">
      <c r="A275" s="813" t="s">
        <v>5011</v>
      </c>
      <c r="B275" s="814" t="s">
        <v>5012</v>
      </c>
      <c r="C275" s="814" t="s">
        <v>614</v>
      </c>
      <c r="D275" s="814" t="s">
        <v>1758</v>
      </c>
      <c r="E275" s="814" t="s">
        <v>4978</v>
      </c>
      <c r="F275" s="814" t="s">
        <v>5180</v>
      </c>
      <c r="G275" s="814" t="s">
        <v>5181</v>
      </c>
      <c r="H275" s="831">
        <v>16</v>
      </c>
      <c r="I275" s="831">
        <v>4976</v>
      </c>
      <c r="J275" s="814"/>
      <c r="K275" s="814">
        <v>311</v>
      </c>
      <c r="L275" s="831">
        <v>25</v>
      </c>
      <c r="M275" s="831">
        <v>7825</v>
      </c>
      <c r="N275" s="814"/>
      <c r="O275" s="814">
        <v>313</v>
      </c>
      <c r="P275" s="831">
        <v>15</v>
      </c>
      <c r="Q275" s="831">
        <v>4920</v>
      </c>
      <c r="R275" s="819"/>
      <c r="S275" s="832">
        <v>328</v>
      </c>
    </row>
    <row r="276" spans="1:19" ht="14.45" customHeight="1" x14ac:dyDescent="0.2">
      <c r="A276" s="813" t="s">
        <v>5011</v>
      </c>
      <c r="B276" s="814" t="s">
        <v>5012</v>
      </c>
      <c r="C276" s="814" t="s">
        <v>614</v>
      </c>
      <c r="D276" s="814" t="s">
        <v>1758</v>
      </c>
      <c r="E276" s="814" t="s">
        <v>4978</v>
      </c>
      <c r="F276" s="814" t="s">
        <v>4991</v>
      </c>
      <c r="G276" s="814" t="s">
        <v>4992</v>
      </c>
      <c r="H276" s="831"/>
      <c r="I276" s="831"/>
      <c r="J276" s="814"/>
      <c r="K276" s="814"/>
      <c r="L276" s="831">
        <v>1</v>
      </c>
      <c r="M276" s="831">
        <v>266</v>
      </c>
      <c r="N276" s="814"/>
      <c r="O276" s="814">
        <v>266</v>
      </c>
      <c r="P276" s="831">
        <v>1</v>
      </c>
      <c r="Q276" s="831">
        <v>282</v>
      </c>
      <c r="R276" s="819"/>
      <c r="S276" s="832">
        <v>282</v>
      </c>
    </row>
    <row r="277" spans="1:19" ht="14.45" customHeight="1" x14ac:dyDescent="0.2">
      <c r="A277" s="813" t="s">
        <v>5011</v>
      </c>
      <c r="B277" s="814" t="s">
        <v>5012</v>
      </c>
      <c r="C277" s="814" t="s">
        <v>614</v>
      </c>
      <c r="D277" s="814" t="s">
        <v>1758</v>
      </c>
      <c r="E277" s="814" t="s">
        <v>4978</v>
      </c>
      <c r="F277" s="814" t="s">
        <v>5182</v>
      </c>
      <c r="G277" s="814" t="s">
        <v>5183</v>
      </c>
      <c r="H277" s="831">
        <v>10</v>
      </c>
      <c r="I277" s="831">
        <v>380</v>
      </c>
      <c r="J277" s="814"/>
      <c r="K277" s="814">
        <v>38</v>
      </c>
      <c r="L277" s="831">
        <v>5</v>
      </c>
      <c r="M277" s="831">
        <v>190</v>
      </c>
      <c r="N277" s="814"/>
      <c r="O277" s="814">
        <v>38</v>
      </c>
      <c r="P277" s="831">
        <v>3</v>
      </c>
      <c r="Q277" s="831">
        <v>117</v>
      </c>
      <c r="R277" s="819"/>
      <c r="S277" s="832">
        <v>39</v>
      </c>
    </row>
    <row r="278" spans="1:19" ht="14.45" customHeight="1" x14ac:dyDescent="0.2">
      <c r="A278" s="813" t="s">
        <v>5011</v>
      </c>
      <c r="B278" s="814" t="s">
        <v>5012</v>
      </c>
      <c r="C278" s="814" t="s">
        <v>614</v>
      </c>
      <c r="D278" s="814" t="s">
        <v>1758</v>
      </c>
      <c r="E278" s="814" t="s">
        <v>4978</v>
      </c>
      <c r="F278" s="814" t="s">
        <v>5184</v>
      </c>
      <c r="G278" s="814" t="s">
        <v>5185</v>
      </c>
      <c r="H278" s="831">
        <v>1</v>
      </c>
      <c r="I278" s="831">
        <v>156</v>
      </c>
      <c r="J278" s="814"/>
      <c r="K278" s="814">
        <v>156</v>
      </c>
      <c r="L278" s="831"/>
      <c r="M278" s="831"/>
      <c r="N278" s="814"/>
      <c r="O278" s="814"/>
      <c r="P278" s="831"/>
      <c r="Q278" s="831"/>
      <c r="R278" s="819"/>
      <c r="S278" s="832"/>
    </row>
    <row r="279" spans="1:19" ht="14.45" customHeight="1" x14ac:dyDescent="0.2">
      <c r="A279" s="813" t="s">
        <v>5011</v>
      </c>
      <c r="B279" s="814" t="s">
        <v>5012</v>
      </c>
      <c r="C279" s="814" t="s">
        <v>614</v>
      </c>
      <c r="D279" s="814" t="s">
        <v>1758</v>
      </c>
      <c r="E279" s="814" t="s">
        <v>4978</v>
      </c>
      <c r="F279" s="814" t="s">
        <v>5186</v>
      </c>
      <c r="G279" s="814" t="s">
        <v>5187</v>
      </c>
      <c r="H279" s="831"/>
      <c r="I279" s="831"/>
      <c r="J279" s="814"/>
      <c r="K279" s="814"/>
      <c r="L279" s="831">
        <v>1</v>
      </c>
      <c r="M279" s="831">
        <v>33</v>
      </c>
      <c r="N279" s="814"/>
      <c r="O279" s="814">
        <v>33</v>
      </c>
      <c r="P279" s="831">
        <v>1</v>
      </c>
      <c r="Q279" s="831">
        <v>34</v>
      </c>
      <c r="R279" s="819"/>
      <c r="S279" s="832">
        <v>34</v>
      </c>
    </row>
    <row r="280" spans="1:19" ht="14.45" customHeight="1" x14ac:dyDescent="0.2">
      <c r="A280" s="813" t="s">
        <v>5011</v>
      </c>
      <c r="B280" s="814" t="s">
        <v>5012</v>
      </c>
      <c r="C280" s="814" t="s">
        <v>614</v>
      </c>
      <c r="D280" s="814" t="s">
        <v>1758</v>
      </c>
      <c r="E280" s="814" t="s">
        <v>4978</v>
      </c>
      <c r="F280" s="814" t="s">
        <v>5196</v>
      </c>
      <c r="G280" s="814" t="s">
        <v>5197</v>
      </c>
      <c r="H280" s="831"/>
      <c r="I280" s="831"/>
      <c r="J280" s="814"/>
      <c r="K280" s="814"/>
      <c r="L280" s="831"/>
      <c r="M280" s="831"/>
      <c r="N280" s="814"/>
      <c r="O280" s="814"/>
      <c r="P280" s="831">
        <v>7</v>
      </c>
      <c r="Q280" s="831">
        <v>567</v>
      </c>
      <c r="R280" s="819"/>
      <c r="S280" s="832">
        <v>81</v>
      </c>
    </row>
    <row r="281" spans="1:19" ht="14.45" customHeight="1" x14ac:dyDescent="0.2">
      <c r="A281" s="813" t="s">
        <v>5011</v>
      </c>
      <c r="B281" s="814" t="s">
        <v>5012</v>
      </c>
      <c r="C281" s="814" t="s">
        <v>614</v>
      </c>
      <c r="D281" s="814" t="s">
        <v>1758</v>
      </c>
      <c r="E281" s="814" t="s">
        <v>4978</v>
      </c>
      <c r="F281" s="814" t="s">
        <v>4997</v>
      </c>
      <c r="G281" s="814" t="s">
        <v>4998</v>
      </c>
      <c r="H281" s="831"/>
      <c r="I281" s="831"/>
      <c r="J281" s="814"/>
      <c r="K281" s="814"/>
      <c r="L281" s="831"/>
      <c r="M281" s="831"/>
      <c r="N281" s="814"/>
      <c r="O281" s="814"/>
      <c r="P281" s="831">
        <v>1</v>
      </c>
      <c r="Q281" s="831">
        <v>610</v>
      </c>
      <c r="R281" s="819"/>
      <c r="S281" s="832">
        <v>610</v>
      </c>
    </row>
    <row r="282" spans="1:19" ht="14.45" customHeight="1" x14ac:dyDescent="0.2">
      <c r="A282" s="813" t="s">
        <v>5011</v>
      </c>
      <c r="B282" s="814" t="s">
        <v>5012</v>
      </c>
      <c r="C282" s="814" t="s">
        <v>614</v>
      </c>
      <c r="D282" s="814" t="s">
        <v>1758</v>
      </c>
      <c r="E282" s="814" t="s">
        <v>4978</v>
      </c>
      <c r="F282" s="814" t="s">
        <v>4999</v>
      </c>
      <c r="G282" s="814" t="s">
        <v>5000</v>
      </c>
      <c r="H282" s="831"/>
      <c r="I282" s="831"/>
      <c r="J282" s="814"/>
      <c r="K282" s="814"/>
      <c r="L282" s="831">
        <v>1</v>
      </c>
      <c r="M282" s="831">
        <v>771</v>
      </c>
      <c r="N282" s="814"/>
      <c r="O282" s="814">
        <v>771</v>
      </c>
      <c r="P282" s="831">
        <v>1</v>
      </c>
      <c r="Q282" s="831">
        <v>783</v>
      </c>
      <c r="R282" s="819"/>
      <c r="S282" s="832">
        <v>783</v>
      </c>
    </row>
    <row r="283" spans="1:19" ht="14.45" customHeight="1" x14ac:dyDescent="0.2">
      <c r="A283" s="813" t="s">
        <v>5011</v>
      </c>
      <c r="B283" s="814" t="s">
        <v>5012</v>
      </c>
      <c r="C283" s="814" t="s">
        <v>614</v>
      </c>
      <c r="D283" s="814" t="s">
        <v>1758</v>
      </c>
      <c r="E283" s="814" t="s">
        <v>4978</v>
      </c>
      <c r="F283" s="814" t="s">
        <v>5208</v>
      </c>
      <c r="G283" s="814" t="s">
        <v>5209</v>
      </c>
      <c r="H283" s="831">
        <v>3</v>
      </c>
      <c r="I283" s="831">
        <v>13287</v>
      </c>
      <c r="J283" s="814"/>
      <c r="K283" s="814">
        <v>4429</v>
      </c>
      <c r="L283" s="831">
        <v>1</v>
      </c>
      <c r="M283" s="831">
        <v>4447</v>
      </c>
      <c r="N283" s="814"/>
      <c r="O283" s="814">
        <v>4447</v>
      </c>
      <c r="P283" s="831">
        <v>2</v>
      </c>
      <c r="Q283" s="831">
        <v>9020</v>
      </c>
      <c r="R283" s="819"/>
      <c r="S283" s="832">
        <v>4510</v>
      </c>
    </row>
    <row r="284" spans="1:19" ht="14.45" customHeight="1" x14ac:dyDescent="0.2">
      <c r="A284" s="813" t="s">
        <v>5011</v>
      </c>
      <c r="B284" s="814" t="s">
        <v>5012</v>
      </c>
      <c r="C284" s="814" t="s">
        <v>614</v>
      </c>
      <c r="D284" s="814" t="s">
        <v>1758</v>
      </c>
      <c r="E284" s="814" t="s">
        <v>4978</v>
      </c>
      <c r="F284" s="814" t="s">
        <v>5210</v>
      </c>
      <c r="G284" s="814" t="s">
        <v>5211</v>
      </c>
      <c r="H284" s="831"/>
      <c r="I284" s="831"/>
      <c r="J284" s="814"/>
      <c r="K284" s="814"/>
      <c r="L284" s="831"/>
      <c r="M284" s="831"/>
      <c r="N284" s="814"/>
      <c r="O284" s="814"/>
      <c r="P284" s="831">
        <v>56</v>
      </c>
      <c r="Q284" s="831">
        <v>3696</v>
      </c>
      <c r="R284" s="819"/>
      <c r="S284" s="832">
        <v>66</v>
      </c>
    </row>
    <row r="285" spans="1:19" ht="14.45" customHeight="1" x14ac:dyDescent="0.2">
      <c r="A285" s="813" t="s">
        <v>5011</v>
      </c>
      <c r="B285" s="814" t="s">
        <v>5012</v>
      </c>
      <c r="C285" s="814" t="s">
        <v>614</v>
      </c>
      <c r="D285" s="814" t="s">
        <v>1758</v>
      </c>
      <c r="E285" s="814" t="s">
        <v>4978</v>
      </c>
      <c r="F285" s="814" t="s">
        <v>5212</v>
      </c>
      <c r="G285" s="814" t="s">
        <v>5213</v>
      </c>
      <c r="H285" s="831">
        <v>8</v>
      </c>
      <c r="I285" s="831">
        <v>928</v>
      </c>
      <c r="J285" s="814"/>
      <c r="K285" s="814">
        <v>116</v>
      </c>
      <c r="L285" s="831">
        <v>9</v>
      </c>
      <c r="M285" s="831">
        <v>1053</v>
      </c>
      <c r="N285" s="814"/>
      <c r="O285" s="814">
        <v>117</v>
      </c>
      <c r="P285" s="831">
        <v>10</v>
      </c>
      <c r="Q285" s="831">
        <v>1270</v>
      </c>
      <c r="R285" s="819"/>
      <c r="S285" s="832">
        <v>127</v>
      </c>
    </row>
    <row r="286" spans="1:19" ht="14.45" customHeight="1" x14ac:dyDescent="0.2">
      <c r="A286" s="813" t="s">
        <v>5011</v>
      </c>
      <c r="B286" s="814" t="s">
        <v>5012</v>
      </c>
      <c r="C286" s="814" t="s">
        <v>614</v>
      </c>
      <c r="D286" s="814" t="s">
        <v>1758</v>
      </c>
      <c r="E286" s="814" t="s">
        <v>4978</v>
      </c>
      <c r="F286" s="814" t="s">
        <v>5001</v>
      </c>
      <c r="G286" s="814" t="s">
        <v>5002</v>
      </c>
      <c r="H286" s="831">
        <v>3</v>
      </c>
      <c r="I286" s="831">
        <v>486</v>
      </c>
      <c r="J286" s="814"/>
      <c r="K286" s="814">
        <v>162</v>
      </c>
      <c r="L286" s="831">
        <v>1</v>
      </c>
      <c r="M286" s="831">
        <v>163</v>
      </c>
      <c r="N286" s="814"/>
      <c r="O286" s="814">
        <v>163</v>
      </c>
      <c r="P286" s="831">
        <v>1</v>
      </c>
      <c r="Q286" s="831">
        <v>172</v>
      </c>
      <c r="R286" s="819"/>
      <c r="S286" s="832">
        <v>172</v>
      </c>
    </row>
    <row r="287" spans="1:19" ht="14.45" customHeight="1" x14ac:dyDescent="0.2">
      <c r="A287" s="813" t="s">
        <v>5011</v>
      </c>
      <c r="B287" s="814" t="s">
        <v>5012</v>
      </c>
      <c r="C287" s="814" t="s">
        <v>614</v>
      </c>
      <c r="D287" s="814" t="s">
        <v>1758</v>
      </c>
      <c r="E287" s="814" t="s">
        <v>4978</v>
      </c>
      <c r="F287" s="814" t="s">
        <v>5226</v>
      </c>
      <c r="G287" s="814" t="s">
        <v>5227</v>
      </c>
      <c r="H287" s="831">
        <v>8</v>
      </c>
      <c r="I287" s="831">
        <v>3008</v>
      </c>
      <c r="J287" s="814"/>
      <c r="K287" s="814">
        <v>376</v>
      </c>
      <c r="L287" s="831">
        <v>8</v>
      </c>
      <c r="M287" s="831">
        <v>3032</v>
      </c>
      <c r="N287" s="814"/>
      <c r="O287" s="814">
        <v>379</v>
      </c>
      <c r="P287" s="831">
        <v>2</v>
      </c>
      <c r="Q287" s="831">
        <v>816</v>
      </c>
      <c r="R287" s="819"/>
      <c r="S287" s="832">
        <v>408</v>
      </c>
    </row>
    <row r="288" spans="1:19" ht="14.45" customHeight="1" x14ac:dyDescent="0.2">
      <c r="A288" s="813" t="s">
        <v>5011</v>
      </c>
      <c r="B288" s="814" t="s">
        <v>5012</v>
      </c>
      <c r="C288" s="814" t="s">
        <v>614</v>
      </c>
      <c r="D288" s="814" t="s">
        <v>1758</v>
      </c>
      <c r="E288" s="814" t="s">
        <v>4978</v>
      </c>
      <c r="F288" s="814" t="s">
        <v>5005</v>
      </c>
      <c r="G288" s="814" t="s">
        <v>5006</v>
      </c>
      <c r="H288" s="831"/>
      <c r="I288" s="831"/>
      <c r="J288" s="814"/>
      <c r="K288" s="814"/>
      <c r="L288" s="831">
        <v>1</v>
      </c>
      <c r="M288" s="831">
        <v>1349</v>
      </c>
      <c r="N288" s="814"/>
      <c r="O288" s="814">
        <v>1349</v>
      </c>
      <c r="P288" s="831">
        <v>1</v>
      </c>
      <c r="Q288" s="831">
        <v>1381</v>
      </c>
      <c r="R288" s="819"/>
      <c r="S288" s="832">
        <v>1381</v>
      </c>
    </row>
    <row r="289" spans="1:19" ht="14.45" customHeight="1" x14ac:dyDescent="0.2">
      <c r="A289" s="813" t="s">
        <v>5011</v>
      </c>
      <c r="B289" s="814" t="s">
        <v>5012</v>
      </c>
      <c r="C289" s="814" t="s">
        <v>614</v>
      </c>
      <c r="D289" s="814" t="s">
        <v>1758</v>
      </c>
      <c r="E289" s="814" t="s">
        <v>4978</v>
      </c>
      <c r="F289" s="814" t="s">
        <v>5007</v>
      </c>
      <c r="G289" s="814" t="s">
        <v>5008</v>
      </c>
      <c r="H289" s="831"/>
      <c r="I289" s="831"/>
      <c r="J289" s="814"/>
      <c r="K289" s="814"/>
      <c r="L289" s="831"/>
      <c r="M289" s="831"/>
      <c r="N289" s="814"/>
      <c r="O289" s="814"/>
      <c r="P289" s="831">
        <v>1</v>
      </c>
      <c r="Q289" s="831">
        <v>371</v>
      </c>
      <c r="R289" s="819"/>
      <c r="S289" s="832">
        <v>371</v>
      </c>
    </row>
    <row r="290" spans="1:19" ht="14.45" customHeight="1" x14ac:dyDescent="0.2">
      <c r="A290" s="813" t="s">
        <v>5011</v>
      </c>
      <c r="B290" s="814" t="s">
        <v>5012</v>
      </c>
      <c r="C290" s="814" t="s">
        <v>614</v>
      </c>
      <c r="D290" s="814" t="s">
        <v>1758</v>
      </c>
      <c r="E290" s="814" t="s">
        <v>4978</v>
      </c>
      <c r="F290" s="814" t="s">
        <v>5230</v>
      </c>
      <c r="G290" s="814" t="s">
        <v>5231</v>
      </c>
      <c r="H290" s="831"/>
      <c r="I290" s="831"/>
      <c r="J290" s="814"/>
      <c r="K290" s="814"/>
      <c r="L290" s="831">
        <v>2</v>
      </c>
      <c r="M290" s="831">
        <v>198</v>
      </c>
      <c r="N290" s="814"/>
      <c r="O290" s="814">
        <v>99</v>
      </c>
      <c r="P290" s="831">
        <v>1</v>
      </c>
      <c r="Q290" s="831">
        <v>101</v>
      </c>
      <c r="R290" s="819"/>
      <c r="S290" s="832">
        <v>101</v>
      </c>
    </row>
    <row r="291" spans="1:19" ht="14.45" customHeight="1" x14ac:dyDescent="0.2">
      <c r="A291" s="813" t="s">
        <v>5011</v>
      </c>
      <c r="B291" s="814" t="s">
        <v>5012</v>
      </c>
      <c r="C291" s="814" t="s">
        <v>614</v>
      </c>
      <c r="D291" s="814" t="s">
        <v>1758</v>
      </c>
      <c r="E291" s="814" t="s">
        <v>4978</v>
      </c>
      <c r="F291" s="814" t="s">
        <v>5244</v>
      </c>
      <c r="G291" s="814" t="s">
        <v>5239</v>
      </c>
      <c r="H291" s="831"/>
      <c r="I291" s="831"/>
      <c r="J291" s="814"/>
      <c r="K291" s="814"/>
      <c r="L291" s="831"/>
      <c r="M291" s="831"/>
      <c r="N291" s="814"/>
      <c r="O291" s="814"/>
      <c r="P291" s="831">
        <v>12</v>
      </c>
      <c r="Q291" s="831">
        <v>1404</v>
      </c>
      <c r="R291" s="819"/>
      <c r="S291" s="832">
        <v>117</v>
      </c>
    </row>
    <row r="292" spans="1:19" ht="14.45" customHeight="1" x14ac:dyDescent="0.2">
      <c r="A292" s="813" t="s">
        <v>5011</v>
      </c>
      <c r="B292" s="814" t="s">
        <v>5012</v>
      </c>
      <c r="C292" s="814" t="s">
        <v>614</v>
      </c>
      <c r="D292" s="814" t="s">
        <v>1759</v>
      </c>
      <c r="E292" s="814" t="s">
        <v>4961</v>
      </c>
      <c r="F292" s="814" t="s">
        <v>5013</v>
      </c>
      <c r="G292" s="814" t="s">
        <v>978</v>
      </c>
      <c r="H292" s="831">
        <v>2.7</v>
      </c>
      <c r="I292" s="831">
        <v>188.25</v>
      </c>
      <c r="J292" s="814"/>
      <c r="K292" s="814">
        <v>69.722222222222214</v>
      </c>
      <c r="L292" s="831">
        <v>0.5</v>
      </c>
      <c r="M292" s="831">
        <v>34.85</v>
      </c>
      <c r="N292" s="814"/>
      <c r="O292" s="814">
        <v>69.7</v>
      </c>
      <c r="P292" s="831">
        <v>0.30000000000000004</v>
      </c>
      <c r="Q292" s="831">
        <v>20.91</v>
      </c>
      <c r="R292" s="819"/>
      <c r="S292" s="832">
        <v>69.699999999999989</v>
      </c>
    </row>
    <row r="293" spans="1:19" ht="14.45" customHeight="1" x14ac:dyDescent="0.2">
      <c r="A293" s="813" t="s">
        <v>5011</v>
      </c>
      <c r="B293" s="814" t="s">
        <v>5012</v>
      </c>
      <c r="C293" s="814" t="s">
        <v>614</v>
      </c>
      <c r="D293" s="814" t="s">
        <v>1759</v>
      </c>
      <c r="E293" s="814" t="s">
        <v>4961</v>
      </c>
      <c r="F293" s="814" t="s">
        <v>5019</v>
      </c>
      <c r="G293" s="814" t="s">
        <v>771</v>
      </c>
      <c r="H293" s="831">
        <v>0.2</v>
      </c>
      <c r="I293" s="831">
        <v>11.62</v>
      </c>
      <c r="J293" s="814"/>
      <c r="K293" s="814">
        <v>58.099999999999994</v>
      </c>
      <c r="L293" s="831"/>
      <c r="M293" s="831"/>
      <c r="N293" s="814"/>
      <c r="O293" s="814"/>
      <c r="P293" s="831">
        <v>0.2</v>
      </c>
      <c r="Q293" s="831">
        <v>11.62</v>
      </c>
      <c r="R293" s="819"/>
      <c r="S293" s="832">
        <v>58.099999999999994</v>
      </c>
    </row>
    <row r="294" spans="1:19" ht="14.45" customHeight="1" x14ac:dyDescent="0.2">
      <c r="A294" s="813" t="s">
        <v>5011</v>
      </c>
      <c r="B294" s="814" t="s">
        <v>5012</v>
      </c>
      <c r="C294" s="814" t="s">
        <v>614</v>
      </c>
      <c r="D294" s="814" t="s">
        <v>1759</v>
      </c>
      <c r="E294" s="814" t="s">
        <v>4961</v>
      </c>
      <c r="F294" s="814" t="s">
        <v>5022</v>
      </c>
      <c r="G294" s="814" t="s">
        <v>1846</v>
      </c>
      <c r="H294" s="831">
        <v>1</v>
      </c>
      <c r="I294" s="831">
        <v>39</v>
      </c>
      <c r="J294" s="814"/>
      <c r="K294" s="814">
        <v>39</v>
      </c>
      <c r="L294" s="831">
        <v>1.8000000000000003</v>
      </c>
      <c r="M294" s="831">
        <v>70.199999999999989</v>
      </c>
      <c r="N294" s="814"/>
      <c r="O294" s="814">
        <v>38.999999999999986</v>
      </c>
      <c r="P294" s="831"/>
      <c r="Q294" s="831"/>
      <c r="R294" s="819"/>
      <c r="S294" s="832"/>
    </row>
    <row r="295" spans="1:19" ht="14.45" customHeight="1" x14ac:dyDescent="0.2">
      <c r="A295" s="813" t="s">
        <v>5011</v>
      </c>
      <c r="B295" s="814" t="s">
        <v>5012</v>
      </c>
      <c r="C295" s="814" t="s">
        <v>614</v>
      </c>
      <c r="D295" s="814" t="s">
        <v>1759</v>
      </c>
      <c r="E295" s="814" t="s">
        <v>4961</v>
      </c>
      <c r="F295" s="814" t="s">
        <v>5023</v>
      </c>
      <c r="G295" s="814" t="s">
        <v>654</v>
      </c>
      <c r="H295" s="831">
        <v>0.60000000000000009</v>
      </c>
      <c r="I295" s="831">
        <v>28.259999999999998</v>
      </c>
      <c r="J295" s="814"/>
      <c r="K295" s="814">
        <v>47.099999999999987</v>
      </c>
      <c r="L295" s="831">
        <v>0.2</v>
      </c>
      <c r="M295" s="831">
        <v>9.36</v>
      </c>
      <c r="N295" s="814"/>
      <c r="O295" s="814">
        <v>46.8</v>
      </c>
      <c r="P295" s="831">
        <v>0.7</v>
      </c>
      <c r="Q295" s="831">
        <v>32.92</v>
      </c>
      <c r="R295" s="819"/>
      <c r="S295" s="832">
        <v>47.028571428571432</v>
      </c>
    </row>
    <row r="296" spans="1:19" ht="14.45" customHeight="1" x14ac:dyDescent="0.2">
      <c r="A296" s="813" t="s">
        <v>5011</v>
      </c>
      <c r="B296" s="814" t="s">
        <v>5012</v>
      </c>
      <c r="C296" s="814" t="s">
        <v>614</v>
      </c>
      <c r="D296" s="814" t="s">
        <v>1759</v>
      </c>
      <c r="E296" s="814" t="s">
        <v>4961</v>
      </c>
      <c r="F296" s="814" t="s">
        <v>5024</v>
      </c>
      <c r="G296" s="814" t="s">
        <v>5025</v>
      </c>
      <c r="H296" s="831"/>
      <c r="I296" s="831"/>
      <c r="J296" s="814"/>
      <c r="K296" s="814"/>
      <c r="L296" s="831">
        <v>0.1</v>
      </c>
      <c r="M296" s="831">
        <v>454.76</v>
      </c>
      <c r="N296" s="814"/>
      <c r="O296" s="814">
        <v>4547.5999999999995</v>
      </c>
      <c r="P296" s="831"/>
      <c r="Q296" s="831"/>
      <c r="R296" s="819"/>
      <c r="S296" s="832"/>
    </row>
    <row r="297" spans="1:19" ht="14.45" customHeight="1" x14ac:dyDescent="0.2">
      <c r="A297" s="813" t="s">
        <v>5011</v>
      </c>
      <c r="B297" s="814" t="s">
        <v>5012</v>
      </c>
      <c r="C297" s="814" t="s">
        <v>614</v>
      </c>
      <c r="D297" s="814" t="s">
        <v>1759</v>
      </c>
      <c r="E297" s="814" t="s">
        <v>4961</v>
      </c>
      <c r="F297" s="814" t="s">
        <v>5024</v>
      </c>
      <c r="G297" s="814"/>
      <c r="H297" s="831">
        <v>0.1</v>
      </c>
      <c r="I297" s="831">
        <v>454.76</v>
      </c>
      <c r="J297" s="814"/>
      <c r="K297" s="814">
        <v>4547.5999999999995</v>
      </c>
      <c r="L297" s="831">
        <v>0.1</v>
      </c>
      <c r="M297" s="831">
        <v>454.76</v>
      </c>
      <c r="N297" s="814"/>
      <c r="O297" s="814">
        <v>4547.5999999999995</v>
      </c>
      <c r="P297" s="831"/>
      <c r="Q297" s="831"/>
      <c r="R297" s="819"/>
      <c r="S297" s="832"/>
    </row>
    <row r="298" spans="1:19" ht="14.45" customHeight="1" x14ac:dyDescent="0.2">
      <c r="A298" s="813" t="s">
        <v>5011</v>
      </c>
      <c r="B298" s="814" t="s">
        <v>5012</v>
      </c>
      <c r="C298" s="814" t="s">
        <v>614</v>
      </c>
      <c r="D298" s="814" t="s">
        <v>1759</v>
      </c>
      <c r="E298" s="814" t="s">
        <v>4961</v>
      </c>
      <c r="F298" s="814" t="s">
        <v>5031</v>
      </c>
      <c r="G298" s="814" t="s">
        <v>5032</v>
      </c>
      <c r="H298" s="831">
        <v>5</v>
      </c>
      <c r="I298" s="831">
        <v>11577.68</v>
      </c>
      <c r="J298" s="814"/>
      <c r="K298" s="814">
        <v>2315.5360000000001</v>
      </c>
      <c r="L298" s="831"/>
      <c r="M298" s="831"/>
      <c r="N298" s="814"/>
      <c r="O298" s="814"/>
      <c r="P298" s="831"/>
      <c r="Q298" s="831"/>
      <c r="R298" s="819"/>
      <c r="S298" s="832"/>
    </row>
    <row r="299" spans="1:19" ht="14.45" customHeight="1" x14ac:dyDescent="0.2">
      <c r="A299" s="813" t="s">
        <v>5011</v>
      </c>
      <c r="B299" s="814" t="s">
        <v>5012</v>
      </c>
      <c r="C299" s="814" t="s">
        <v>614</v>
      </c>
      <c r="D299" s="814" t="s">
        <v>1759</v>
      </c>
      <c r="E299" s="814" t="s">
        <v>4961</v>
      </c>
      <c r="F299" s="814" t="s">
        <v>5033</v>
      </c>
      <c r="G299" s="814" t="s">
        <v>5034</v>
      </c>
      <c r="H299" s="831">
        <v>2</v>
      </c>
      <c r="I299" s="831">
        <v>6415.12</v>
      </c>
      <c r="J299" s="814"/>
      <c r="K299" s="814">
        <v>3207.56</v>
      </c>
      <c r="L299" s="831"/>
      <c r="M299" s="831"/>
      <c r="N299" s="814"/>
      <c r="O299" s="814"/>
      <c r="P299" s="831"/>
      <c r="Q299" s="831"/>
      <c r="R299" s="819"/>
      <c r="S299" s="832"/>
    </row>
    <row r="300" spans="1:19" ht="14.45" customHeight="1" x14ac:dyDescent="0.2">
      <c r="A300" s="813" t="s">
        <v>5011</v>
      </c>
      <c r="B300" s="814" t="s">
        <v>5012</v>
      </c>
      <c r="C300" s="814" t="s">
        <v>614</v>
      </c>
      <c r="D300" s="814" t="s">
        <v>1759</v>
      </c>
      <c r="E300" s="814" t="s">
        <v>4961</v>
      </c>
      <c r="F300" s="814" t="s">
        <v>5037</v>
      </c>
      <c r="G300" s="814" t="s">
        <v>795</v>
      </c>
      <c r="H300" s="831"/>
      <c r="I300" s="831"/>
      <c r="J300" s="814"/>
      <c r="K300" s="814"/>
      <c r="L300" s="831">
        <v>1</v>
      </c>
      <c r="M300" s="831">
        <v>420.71</v>
      </c>
      <c r="N300" s="814"/>
      <c r="O300" s="814">
        <v>420.71</v>
      </c>
      <c r="P300" s="831"/>
      <c r="Q300" s="831"/>
      <c r="R300" s="819"/>
      <c r="S300" s="832"/>
    </row>
    <row r="301" spans="1:19" ht="14.45" customHeight="1" x14ac:dyDescent="0.2">
      <c r="A301" s="813" t="s">
        <v>5011</v>
      </c>
      <c r="B301" s="814" t="s">
        <v>5012</v>
      </c>
      <c r="C301" s="814" t="s">
        <v>614</v>
      </c>
      <c r="D301" s="814" t="s">
        <v>1759</v>
      </c>
      <c r="E301" s="814" t="s">
        <v>4961</v>
      </c>
      <c r="F301" s="814" t="s">
        <v>5039</v>
      </c>
      <c r="G301" s="814" t="s">
        <v>5040</v>
      </c>
      <c r="H301" s="831">
        <v>2</v>
      </c>
      <c r="I301" s="831">
        <v>5788.84</v>
      </c>
      <c r="J301" s="814"/>
      <c r="K301" s="814">
        <v>2894.42</v>
      </c>
      <c r="L301" s="831">
        <v>1</v>
      </c>
      <c r="M301" s="831">
        <v>2894.42</v>
      </c>
      <c r="N301" s="814"/>
      <c r="O301" s="814">
        <v>2894.42</v>
      </c>
      <c r="P301" s="831"/>
      <c r="Q301" s="831"/>
      <c r="R301" s="819"/>
      <c r="S301" s="832"/>
    </row>
    <row r="302" spans="1:19" ht="14.45" customHeight="1" x14ac:dyDescent="0.2">
      <c r="A302" s="813" t="s">
        <v>5011</v>
      </c>
      <c r="B302" s="814" t="s">
        <v>5012</v>
      </c>
      <c r="C302" s="814" t="s">
        <v>614</v>
      </c>
      <c r="D302" s="814" t="s">
        <v>1759</v>
      </c>
      <c r="E302" s="814" t="s">
        <v>4961</v>
      </c>
      <c r="F302" s="814" t="s">
        <v>4962</v>
      </c>
      <c r="G302" s="814" t="s">
        <v>1735</v>
      </c>
      <c r="H302" s="831">
        <v>5.0999999999999996</v>
      </c>
      <c r="I302" s="831">
        <v>8361.4500000000007</v>
      </c>
      <c r="J302" s="814"/>
      <c r="K302" s="814">
        <v>1639.5000000000002</v>
      </c>
      <c r="L302" s="831">
        <v>3.5000000000000004</v>
      </c>
      <c r="M302" s="831">
        <v>5738.2499999999991</v>
      </c>
      <c r="N302" s="814"/>
      <c r="O302" s="814">
        <v>1639.4999999999995</v>
      </c>
      <c r="P302" s="831">
        <v>5.0999999999999996</v>
      </c>
      <c r="Q302" s="831">
        <v>8830.92</v>
      </c>
      <c r="R302" s="819"/>
      <c r="S302" s="832">
        <v>1731.5529411764708</v>
      </c>
    </row>
    <row r="303" spans="1:19" ht="14.45" customHeight="1" x14ac:dyDescent="0.2">
      <c r="A303" s="813" t="s">
        <v>5011</v>
      </c>
      <c r="B303" s="814" t="s">
        <v>5012</v>
      </c>
      <c r="C303" s="814" t="s">
        <v>614</v>
      </c>
      <c r="D303" s="814" t="s">
        <v>1759</v>
      </c>
      <c r="E303" s="814" t="s">
        <v>4961</v>
      </c>
      <c r="F303" s="814" t="s">
        <v>5051</v>
      </c>
      <c r="G303" s="814" t="s">
        <v>795</v>
      </c>
      <c r="H303" s="831"/>
      <c r="I303" s="831"/>
      <c r="J303" s="814"/>
      <c r="K303" s="814"/>
      <c r="L303" s="831">
        <v>1</v>
      </c>
      <c r="M303" s="831">
        <v>182.02</v>
      </c>
      <c r="N303" s="814"/>
      <c r="O303" s="814">
        <v>182.02</v>
      </c>
      <c r="P303" s="831"/>
      <c r="Q303" s="831"/>
      <c r="R303" s="819"/>
      <c r="S303" s="832"/>
    </row>
    <row r="304" spans="1:19" ht="14.45" customHeight="1" x14ac:dyDescent="0.2">
      <c r="A304" s="813" t="s">
        <v>5011</v>
      </c>
      <c r="B304" s="814" t="s">
        <v>5012</v>
      </c>
      <c r="C304" s="814" t="s">
        <v>614</v>
      </c>
      <c r="D304" s="814" t="s">
        <v>1759</v>
      </c>
      <c r="E304" s="814" t="s">
        <v>4961</v>
      </c>
      <c r="F304" s="814" t="s">
        <v>5059</v>
      </c>
      <c r="G304" s="814" t="s">
        <v>983</v>
      </c>
      <c r="H304" s="831"/>
      <c r="I304" s="831"/>
      <c r="J304" s="814"/>
      <c r="K304" s="814"/>
      <c r="L304" s="831">
        <v>1</v>
      </c>
      <c r="M304" s="831">
        <v>3996.4</v>
      </c>
      <c r="N304" s="814"/>
      <c r="O304" s="814">
        <v>3996.4</v>
      </c>
      <c r="P304" s="831"/>
      <c r="Q304" s="831"/>
      <c r="R304" s="819"/>
      <c r="S304" s="832"/>
    </row>
    <row r="305" spans="1:19" ht="14.45" customHeight="1" x14ac:dyDescent="0.2">
      <c r="A305" s="813" t="s">
        <v>5011</v>
      </c>
      <c r="B305" s="814" t="s">
        <v>5012</v>
      </c>
      <c r="C305" s="814" t="s">
        <v>614</v>
      </c>
      <c r="D305" s="814" t="s">
        <v>1759</v>
      </c>
      <c r="E305" s="814" t="s">
        <v>4963</v>
      </c>
      <c r="F305" s="814" t="s">
        <v>5064</v>
      </c>
      <c r="G305" s="814" t="s">
        <v>5065</v>
      </c>
      <c r="H305" s="831">
        <v>13</v>
      </c>
      <c r="I305" s="831">
        <v>34126.43</v>
      </c>
      <c r="J305" s="814"/>
      <c r="K305" s="814">
        <v>2625.11</v>
      </c>
      <c r="L305" s="831">
        <v>5</v>
      </c>
      <c r="M305" s="831">
        <v>13125.550000000001</v>
      </c>
      <c r="N305" s="814"/>
      <c r="O305" s="814">
        <v>2625.11</v>
      </c>
      <c r="P305" s="831">
        <v>11</v>
      </c>
      <c r="Q305" s="831">
        <v>28876.21</v>
      </c>
      <c r="R305" s="819"/>
      <c r="S305" s="832">
        <v>2625.11</v>
      </c>
    </row>
    <row r="306" spans="1:19" ht="14.45" customHeight="1" x14ac:dyDescent="0.2">
      <c r="A306" s="813" t="s">
        <v>5011</v>
      </c>
      <c r="B306" s="814" t="s">
        <v>5012</v>
      </c>
      <c r="C306" s="814" t="s">
        <v>614</v>
      </c>
      <c r="D306" s="814" t="s">
        <v>1759</v>
      </c>
      <c r="E306" s="814" t="s">
        <v>4963</v>
      </c>
      <c r="F306" s="814" t="s">
        <v>5072</v>
      </c>
      <c r="G306" s="814" t="s">
        <v>5073</v>
      </c>
      <c r="H306" s="831">
        <v>3</v>
      </c>
      <c r="I306" s="831">
        <v>2704.92</v>
      </c>
      <c r="J306" s="814"/>
      <c r="K306" s="814">
        <v>901.64</v>
      </c>
      <c r="L306" s="831"/>
      <c r="M306" s="831"/>
      <c r="N306" s="814"/>
      <c r="O306" s="814"/>
      <c r="P306" s="831"/>
      <c r="Q306" s="831"/>
      <c r="R306" s="819"/>
      <c r="S306" s="832"/>
    </row>
    <row r="307" spans="1:19" ht="14.45" customHeight="1" x14ac:dyDescent="0.2">
      <c r="A307" s="813" t="s">
        <v>5011</v>
      </c>
      <c r="B307" s="814" t="s">
        <v>5012</v>
      </c>
      <c r="C307" s="814" t="s">
        <v>614</v>
      </c>
      <c r="D307" s="814" t="s">
        <v>1759</v>
      </c>
      <c r="E307" s="814" t="s">
        <v>4963</v>
      </c>
      <c r="F307" s="814" t="s">
        <v>4964</v>
      </c>
      <c r="G307" s="814" t="s">
        <v>4965</v>
      </c>
      <c r="H307" s="831">
        <v>25</v>
      </c>
      <c r="I307" s="831">
        <v>10218.5</v>
      </c>
      <c r="J307" s="814"/>
      <c r="K307" s="814">
        <v>408.74</v>
      </c>
      <c r="L307" s="831">
        <v>16</v>
      </c>
      <c r="M307" s="831">
        <v>6539.8399999999992</v>
      </c>
      <c r="N307" s="814"/>
      <c r="O307" s="814">
        <v>408.73999999999995</v>
      </c>
      <c r="P307" s="831">
        <v>26</v>
      </c>
      <c r="Q307" s="831">
        <v>10627.240000000002</v>
      </c>
      <c r="R307" s="819"/>
      <c r="S307" s="832">
        <v>408.74000000000007</v>
      </c>
    </row>
    <row r="308" spans="1:19" ht="14.45" customHeight="1" x14ac:dyDescent="0.2">
      <c r="A308" s="813" t="s">
        <v>5011</v>
      </c>
      <c r="B308" s="814" t="s">
        <v>5012</v>
      </c>
      <c r="C308" s="814" t="s">
        <v>614</v>
      </c>
      <c r="D308" s="814" t="s">
        <v>1759</v>
      </c>
      <c r="E308" s="814" t="s">
        <v>4963</v>
      </c>
      <c r="F308" s="814" t="s">
        <v>4966</v>
      </c>
      <c r="G308" s="814" t="s">
        <v>4967</v>
      </c>
      <c r="H308" s="831">
        <v>1</v>
      </c>
      <c r="I308" s="831">
        <v>187.97</v>
      </c>
      <c r="J308" s="814"/>
      <c r="K308" s="814">
        <v>187.97</v>
      </c>
      <c r="L308" s="831"/>
      <c r="M308" s="831"/>
      <c r="N308" s="814"/>
      <c r="O308" s="814"/>
      <c r="P308" s="831"/>
      <c r="Q308" s="831"/>
      <c r="R308" s="819"/>
      <c r="S308" s="832"/>
    </row>
    <row r="309" spans="1:19" ht="14.45" customHeight="1" x14ac:dyDescent="0.2">
      <c r="A309" s="813" t="s">
        <v>5011</v>
      </c>
      <c r="B309" s="814" t="s">
        <v>5012</v>
      </c>
      <c r="C309" s="814" t="s">
        <v>614</v>
      </c>
      <c r="D309" s="814" t="s">
        <v>1759</v>
      </c>
      <c r="E309" s="814" t="s">
        <v>4963</v>
      </c>
      <c r="F309" s="814" t="s">
        <v>4968</v>
      </c>
      <c r="G309" s="814" t="s">
        <v>4969</v>
      </c>
      <c r="H309" s="831">
        <v>3</v>
      </c>
      <c r="I309" s="831">
        <v>4995</v>
      </c>
      <c r="J309" s="814"/>
      <c r="K309" s="814">
        <v>1665</v>
      </c>
      <c r="L309" s="831"/>
      <c r="M309" s="831"/>
      <c r="N309" s="814"/>
      <c r="O309" s="814"/>
      <c r="P309" s="831"/>
      <c r="Q309" s="831"/>
      <c r="R309" s="819"/>
      <c r="S309" s="832"/>
    </row>
    <row r="310" spans="1:19" ht="14.45" customHeight="1" x14ac:dyDescent="0.2">
      <c r="A310" s="813" t="s">
        <v>5011</v>
      </c>
      <c r="B310" s="814" t="s">
        <v>5012</v>
      </c>
      <c r="C310" s="814" t="s">
        <v>614</v>
      </c>
      <c r="D310" s="814" t="s">
        <v>1759</v>
      </c>
      <c r="E310" s="814" t="s">
        <v>4963</v>
      </c>
      <c r="F310" s="814" t="s">
        <v>4970</v>
      </c>
      <c r="G310" s="814" t="s">
        <v>4971</v>
      </c>
      <c r="H310" s="831">
        <v>13</v>
      </c>
      <c r="I310" s="831">
        <v>23949.739999999998</v>
      </c>
      <c r="J310" s="814"/>
      <c r="K310" s="814">
        <v>1842.2876923076922</v>
      </c>
      <c r="L310" s="831">
        <v>2</v>
      </c>
      <c r="M310" s="831">
        <v>3487.9300000000003</v>
      </c>
      <c r="N310" s="814"/>
      <c r="O310" s="814">
        <v>1743.9650000000001</v>
      </c>
      <c r="P310" s="831">
        <v>2</v>
      </c>
      <c r="Q310" s="831">
        <v>3487.9300000000003</v>
      </c>
      <c r="R310" s="819"/>
      <c r="S310" s="832">
        <v>1743.9650000000001</v>
      </c>
    </row>
    <row r="311" spans="1:19" ht="14.45" customHeight="1" x14ac:dyDescent="0.2">
      <c r="A311" s="813" t="s">
        <v>5011</v>
      </c>
      <c r="B311" s="814" t="s">
        <v>5012</v>
      </c>
      <c r="C311" s="814" t="s">
        <v>614</v>
      </c>
      <c r="D311" s="814" t="s">
        <v>1759</v>
      </c>
      <c r="E311" s="814" t="s">
        <v>4963</v>
      </c>
      <c r="F311" s="814" t="s">
        <v>4974</v>
      </c>
      <c r="G311" s="814" t="s">
        <v>4975</v>
      </c>
      <c r="H311" s="831">
        <v>16</v>
      </c>
      <c r="I311" s="831">
        <v>20960</v>
      </c>
      <c r="J311" s="814"/>
      <c r="K311" s="814">
        <v>1310</v>
      </c>
      <c r="L311" s="831">
        <v>17</v>
      </c>
      <c r="M311" s="831">
        <v>20200</v>
      </c>
      <c r="N311" s="814"/>
      <c r="O311" s="814">
        <v>1188.2352941176471</v>
      </c>
      <c r="P311" s="831">
        <v>26</v>
      </c>
      <c r="Q311" s="831">
        <v>28120</v>
      </c>
      <c r="R311" s="819"/>
      <c r="S311" s="832">
        <v>1081.5384615384614</v>
      </c>
    </row>
    <row r="312" spans="1:19" ht="14.45" customHeight="1" x14ac:dyDescent="0.2">
      <c r="A312" s="813" t="s">
        <v>5011</v>
      </c>
      <c r="B312" s="814" t="s">
        <v>5012</v>
      </c>
      <c r="C312" s="814" t="s">
        <v>614</v>
      </c>
      <c r="D312" s="814" t="s">
        <v>1759</v>
      </c>
      <c r="E312" s="814" t="s">
        <v>4963</v>
      </c>
      <c r="F312" s="814" t="s">
        <v>5096</v>
      </c>
      <c r="G312" s="814" t="s">
        <v>5097</v>
      </c>
      <c r="H312" s="831">
        <v>1</v>
      </c>
      <c r="I312" s="831">
        <v>2631.6</v>
      </c>
      <c r="J312" s="814"/>
      <c r="K312" s="814">
        <v>2631.6</v>
      </c>
      <c r="L312" s="831"/>
      <c r="M312" s="831"/>
      <c r="N312" s="814"/>
      <c r="O312" s="814"/>
      <c r="P312" s="831">
        <v>1</v>
      </c>
      <c r="Q312" s="831">
        <v>2631.6</v>
      </c>
      <c r="R312" s="819"/>
      <c r="S312" s="832">
        <v>2631.6</v>
      </c>
    </row>
    <row r="313" spans="1:19" ht="14.45" customHeight="1" x14ac:dyDescent="0.2">
      <c r="A313" s="813" t="s">
        <v>5011</v>
      </c>
      <c r="B313" s="814" t="s">
        <v>5012</v>
      </c>
      <c r="C313" s="814" t="s">
        <v>614</v>
      </c>
      <c r="D313" s="814" t="s">
        <v>1759</v>
      </c>
      <c r="E313" s="814" t="s">
        <v>4963</v>
      </c>
      <c r="F313" s="814" t="s">
        <v>5100</v>
      </c>
      <c r="G313" s="814" t="s">
        <v>5101</v>
      </c>
      <c r="H313" s="831">
        <v>1</v>
      </c>
      <c r="I313" s="831">
        <v>2200</v>
      </c>
      <c r="J313" s="814"/>
      <c r="K313" s="814">
        <v>2200</v>
      </c>
      <c r="L313" s="831"/>
      <c r="M313" s="831"/>
      <c r="N313" s="814"/>
      <c r="O313" s="814"/>
      <c r="P313" s="831"/>
      <c r="Q313" s="831"/>
      <c r="R313" s="819"/>
      <c r="S313" s="832"/>
    </row>
    <row r="314" spans="1:19" ht="14.45" customHeight="1" x14ac:dyDescent="0.2">
      <c r="A314" s="813" t="s">
        <v>5011</v>
      </c>
      <c r="B314" s="814" t="s">
        <v>5012</v>
      </c>
      <c r="C314" s="814" t="s">
        <v>614</v>
      </c>
      <c r="D314" s="814" t="s">
        <v>1759</v>
      </c>
      <c r="E314" s="814" t="s">
        <v>4963</v>
      </c>
      <c r="F314" s="814" t="s">
        <v>5102</v>
      </c>
      <c r="G314" s="814" t="s">
        <v>5103</v>
      </c>
      <c r="H314" s="831">
        <v>5</v>
      </c>
      <c r="I314" s="831">
        <v>5379.9</v>
      </c>
      <c r="J314" s="814"/>
      <c r="K314" s="814">
        <v>1075.98</v>
      </c>
      <c r="L314" s="831">
        <v>4</v>
      </c>
      <c r="M314" s="831">
        <v>2139.52</v>
      </c>
      <c r="N314" s="814"/>
      <c r="O314" s="814">
        <v>534.88</v>
      </c>
      <c r="P314" s="831">
        <v>2</v>
      </c>
      <c r="Q314" s="831">
        <v>1069.76</v>
      </c>
      <c r="R314" s="819"/>
      <c r="S314" s="832">
        <v>534.88</v>
      </c>
    </row>
    <row r="315" spans="1:19" ht="14.45" customHeight="1" x14ac:dyDescent="0.2">
      <c r="A315" s="813" t="s">
        <v>5011</v>
      </c>
      <c r="B315" s="814" t="s">
        <v>5012</v>
      </c>
      <c r="C315" s="814" t="s">
        <v>614</v>
      </c>
      <c r="D315" s="814" t="s">
        <v>1759</v>
      </c>
      <c r="E315" s="814" t="s">
        <v>4963</v>
      </c>
      <c r="F315" s="814" t="s">
        <v>5106</v>
      </c>
      <c r="G315" s="814" t="s">
        <v>5107</v>
      </c>
      <c r="H315" s="831"/>
      <c r="I315" s="831"/>
      <c r="J315" s="814"/>
      <c r="K315" s="814"/>
      <c r="L315" s="831">
        <v>1</v>
      </c>
      <c r="M315" s="831">
        <v>1076.9000000000001</v>
      </c>
      <c r="N315" s="814"/>
      <c r="O315" s="814">
        <v>1076.9000000000001</v>
      </c>
      <c r="P315" s="831"/>
      <c r="Q315" s="831"/>
      <c r="R315" s="819"/>
      <c r="S315" s="832"/>
    </row>
    <row r="316" spans="1:19" ht="14.45" customHeight="1" x14ac:dyDescent="0.2">
      <c r="A316" s="813" t="s">
        <v>5011</v>
      </c>
      <c r="B316" s="814" t="s">
        <v>5012</v>
      </c>
      <c r="C316" s="814" t="s">
        <v>614</v>
      </c>
      <c r="D316" s="814" t="s">
        <v>1759</v>
      </c>
      <c r="E316" s="814" t="s">
        <v>4963</v>
      </c>
      <c r="F316" s="814" t="s">
        <v>5108</v>
      </c>
      <c r="G316" s="814" t="s">
        <v>5109</v>
      </c>
      <c r="H316" s="831">
        <v>1</v>
      </c>
      <c r="I316" s="831">
        <v>1001.13</v>
      </c>
      <c r="J316" s="814"/>
      <c r="K316" s="814">
        <v>1001.13</v>
      </c>
      <c r="L316" s="831">
        <v>2</v>
      </c>
      <c r="M316" s="831">
        <v>1659.08</v>
      </c>
      <c r="N316" s="814"/>
      <c r="O316" s="814">
        <v>829.54</v>
      </c>
      <c r="P316" s="831">
        <v>0</v>
      </c>
      <c r="Q316" s="831">
        <v>0</v>
      </c>
      <c r="R316" s="819"/>
      <c r="S316" s="832"/>
    </row>
    <row r="317" spans="1:19" ht="14.45" customHeight="1" x14ac:dyDescent="0.2">
      <c r="A317" s="813" t="s">
        <v>5011</v>
      </c>
      <c r="B317" s="814" t="s">
        <v>5012</v>
      </c>
      <c r="C317" s="814" t="s">
        <v>614</v>
      </c>
      <c r="D317" s="814" t="s">
        <v>1759</v>
      </c>
      <c r="E317" s="814" t="s">
        <v>4963</v>
      </c>
      <c r="F317" s="814" t="s">
        <v>5110</v>
      </c>
      <c r="G317" s="814" t="s">
        <v>5111</v>
      </c>
      <c r="H317" s="831">
        <v>1</v>
      </c>
      <c r="I317" s="831">
        <v>3264.55</v>
      </c>
      <c r="J317" s="814"/>
      <c r="K317" s="814">
        <v>3264.55</v>
      </c>
      <c r="L317" s="831"/>
      <c r="M317" s="831"/>
      <c r="N317" s="814"/>
      <c r="O317" s="814"/>
      <c r="P317" s="831"/>
      <c r="Q317" s="831"/>
      <c r="R317" s="819"/>
      <c r="S317" s="832"/>
    </row>
    <row r="318" spans="1:19" ht="14.45" customHeight="1" x14ac:dyDescent="0.2">
      <c r="A318" s="813" t="s">
        <v>5011</v>
      </c>
      <c r="B318" s="814" t="s">
        <v>5012</v>
      </c>
      <c r="C318" s="814" t="s">
        <v>614</v>
      </c>
      <c r="D318" s="814" t="s">
        <v>1759</v>
      </c>
      <c r="E318" s="814" t="s">
        <v>4963</v>
      </c>
      <c r="F318" s="814" t="s">
        <v>4976</v>
      </c>
      <c r="G318" s="814" t="s">
        <v>4977</v>
      </c>
      <c r="H318" s="831">
        <v>32</v>
      </c>
      <c r="I318" s="831">
        <v>20539.099999999999</v>
      </c>
      <c r="J318" s="814"/>
      <c r="K318" s="814">
        <v>641.84687499999995</v>
      </c>
      <c r="L318" s="831">
        <v>19</v>
      </c>
      <c r="M318" s="831">
        <v>12184.7</v>
      </c>
      <c r="N318" s="814"/>
      <c r="O318" s="814">
        <v>641.30000000000007</v>
      </c>
      <c r="P318" s="831">
        <v>34</v>
      </c>
      <c r="Q318" s="831">
        <v>21804.199999999997</v>
      </c>
      <c r="R318" s="819"/>
      <c r="S318" s="832">
        <v>641.29999999999995</v>
      </c>
    </row>
    <row r="319" spans="1:19" ht="14.45" customHeight="1" x14ac:dyDescent="0.2">
      <c r="A319" s="813" t="s">
        <v>5011</v>
      </c>
      <c r="B319" s="814" t="s">
        <v>5012</v>
      </c>
      <c r="C319" s="814" t="s">
        <v>614</v>
      </c>
      <c r="D319" s="814" t="s">
        <v>1759</v>
      </c>
      <c r="E319" s="814" t="s">
        <v>4963</v>
      </c>
      <c r="F319" s="814" t="s">
        <v>5112</v>
      </c>
      <c r="G319" s="814" t="s">
        <v>5113</v>
      </c>
      <c r="H319" s="831">
        <v>2</v>
      </c>
      <c r="I319" s="831">
        <v>6320</v>
      </c>
      <c r="J319" s="814"/>
      <c r="K319" s="814">
        <v>3160</v>
      </c>
      <c r="L319" s="831"/>
      <c r="M319" s="831"/>
      <c r="N319" s="814"/>
      <c r="O319" s="814"/>
      <c r="P319" s="831"/>
      <c r="Q319" s="831"/>
      <c r="R319" s="819"/>
      <c r="S319" s="832"/>
    </row>
    <row r="320" spans="1:19" ht="14.45" customHeight="1" x14ac:dyDescent="0.2">
      <c r="A320" s="813" t="s">
        <v>5011</v>
      </c>
      <c r="B320" s="814" t="s">
        <v>5012</v>
      </c>
      <c r="C320" s="814" t="s">
        <v>614</v>
      </c>
      <c r="D320" s="814" t="s">
        <v>1759</v>
      </c>
      <c r="E320" s="814" t="s">
        <v>4963</v>
      </c>
      <c r="F320" s="814" t="s">
        <v>5114</v>
      </c>
      <c r="G320" s="814" t="s">
        <v>5115</v>
      </c>
      <c r="H320" s="831">
        <v>4</v>
      </c>
      <c r="I320" s="831">
        <v>9572</v>
      </c>
      <c r="J320" s="814"/>
      <c r="K320" s="814">
        <v>2393</v>
      </c>
      <c r="L320" s="831">
        <v>1</v>
      </c>
      <c r="M320" s="831">
        <v>1679</v>
      </c>
      <c r="N320" s="814"/>
      <c r="O320" s="814">
        <v>1679</v>
      </c>
      <c r="P320" s="831">
        <v>1</v>
      </c>
      <c r="Q320" s="831">
        <v>1678.96</v>
      </c>
      <c r="R320" s="819"/>
      <c r="S320" s="832">
        <v>1678.96</v>
      </c>
    </row>
    <row r="321" spans="1:19" ht="14.45" customHeight="1" x14ac:dyDescent="0.2">
      <c r="A321" s="813" t="s">
        <v>5011</v>
      </c>
      <c r="B321" s="814" t="s">
        <v>5012</v>
      </c>
      <c r="C321" s="814" t="s">
        <v>614</v>
      </c>
      <c r="D321" s="814" t="s">
        <v>1759</v>
      </c>
      <c r="E321" s="814" t="s">
        <v>4978</v>
      </c>
      <c r="F321" s="814" t="s">
        <v>5128</v>
      </c>
      <c r="G321" s="814" t="s">
        <v>5129</v>
      </c>
      <c r="H321" s="831">
        <v>11</v>
      </c>
      <c r="I321" s="831">
        <v>2277</v>
      </c>
      <c r="J321" s="814"/>
      <c r="K321" s="814">
        <v>207</v>
      </c>
      <c r="L321" s="831">
        <v>2</v>
      </c>
      <c r="M321" s="831">
        <v>418</v>
      </c>
      <c r="N321" s="814"/>
      <c r="O321" s="814">
        <v>209</v>
      </c>
      <c r="P321" s="831">
        <v>1</v>
      </c>
      <c r="Q321" s="831">
        <v>220</v>
      </c>
      <c r="R321" s="819"/>
      <c r="S321" s="832">
        <v>220</v>
      </c>
    </row>
    <row r="322" spans="1:19" ht="14.45" customHeight="1" x14ac:dyDescent="0.2">
      <c r="A322" s="813" t="s">
        <v>5011</v>
      </c>
      <c r="B322" s="814" t="s">
        <v>5012</v>
      </c>
      <c r="C322" s="814" t="s">
        <v>614</v>
      </c>
      <c r="D322" s="814" t="s">
        <v>1759</v>
      </c>
      <c r="E322" s="814" t="s">
        <v>4978</v>
      </c>
      <c r="F322" s="814" t="s">
        <v>5138</v>
      </c>
      <c r="G322" s="814" t="s">
        <v>5139</v>
      </c>
      <c r="H322" s="831">
        <v>280</v>
      </c>
      <c r="I322" s="831">
        <v>10640</v>
      </c>
      <c r="J322" s="814"/>
      <c r="K322" s="814">
        <v>38</v>
      </c>
      <c r="L322" s="831">
        <v>54</v>
      </c>
      <c r="M322" s="831">
        <v>2052</v>
      </c>
      <c r="N322" s="814"/>
      <c r="O322" s="814">
        <v>38</v>
      </c>
      <c r="P322" s="831">
        <v>83</v>
      </c>
      <c r="Q322" s="831">
        <v>3320</v>
      </c>
      <c r="R322" s="819"/>
      <c r="S322" s="832">
        <v>40</v>
      </c>
    </row>
    <row r="323" spans="1:19" ht="14.45" customHeight="1" x14ac:dyDescent="0.2">
      <c r="A323" s="813" t="s">
        <v>5011</v>
      </c>
      <c r="B323" s="814" t="s">
        <v>5012</v>
      </c>
      <c r="C323" s="814" t="s">
        <v>614</v>
      </c>
      <c r="D323" s="814" t="s">
        <v>1759</v>
      </c>
      <c r="E323" s="814" t="s">
        <v>4978</v>
      </c>
      <c r="F323" s="814" t="s">
        <v>5140</v>
      </c>
      <c r="G323" s="814" t="s">
        <v>5141</v>
      </c>
      <c r="H323" s="831">
        <v>2</v>
      </c>
      <c r="I323" s="831">
        <v>20</v>
      </c>
      <c r="J323" s="814"/>
      <c r="K323" s="814">
        <v>10</v>
      </c>
      <c r="L323" s="831"/>
      <c r="M323" s="831"/>
      <c r="N323" s="814"/>
      <c r="O323" s="814"/>
      <c r="P323" s="831"/>
      <c r="Q323" s="831"/>
      <c r="R323" s="819"/>
      <c r="S323" s="832"/>
    </row>
    <row r="324" spans="1:19" ht="14.45" customHeight="1" x14ac:dyDescent="0.2">
      <c r="A324" s="813" t="s">
        <v>5011</v>
      </c>
      <c r="B324" s="814" t="s">
        <v>5012</v>
      </c>
      <c r="C324" s="814" t="s">
        <v>614</v>
      </c>
      <c r="D324" s="814" t="s">
        <v>1759</v>
      </c>
      <c r="E324" s="814" t="s">
        <v>4978</v>
      </c>
      <c r="F324" s="814" t="s">
        <v>5142</v>
      </c>
      <c r="G324" s="814" t="s">
        <v>5143</v>
      </c>
      <c r="H324" s="831">
        <v>1</v>
      </c>
      <c r="I324" s="831">
        <v>5</v>
      </c>
      <c r="J324" s="814"/>
      <c r="K324" s="814">
        <v>5</v>
      </c>
      <c r="L324" s="831"/>
      <c r="M324" s="831"/>
      <c r="N324" s="814"/>
      <c r="O324" s="814"/>
      <c r="P324" s="831"/>
      <c r="Q324" s="831"/>
      <c r="R324" s="819"/>
      <c r="S324" s="832"/>
    </row>
    <row r="325" spans="1:19" ht="14.45" customHeight="1" x14ac:dyDescent="0.2">
      <c r="A325" s="813" t="s">
        <v>5011</v>
      </c>
      <c r="B325" s="814" t="s">
        <v>5012</v>
      </c>
      <c r="C325" s="814" t="s">
        <v>614</v>
      </c>
      <c r="D325" s="814" t="s">
        <v>1759</v>
      </c>
      <c r="E325" s="814" t="s">
        <v>4978</v>
      </c>
      <c r="F325" s="814" t="s">
        <v>4979</v>
      </c>
      <c r="G325" s="814" t="s">
        <v>4980</v>
      </c>
      <c r="H325" s="831">
        <v>546</v>
      </c>
      <c r="I325" s="831">
        <v>138684</v>
      </c>
      <c r="J325" s="814"/>
      <c r="K325" s="814">
        <v>254</v>
      </c>
      <c r="L325" s="831">
        <v>57</v>
      </c>
      <c r="M325" s="831">
        <v>14535</v>
      </c>
      <c r="N325" s="814"/>
      <c r="O325" s="814">
        <v>255</v>
      </c>
      <c r="P325" s="831">
        <v>66</v>
      </c>
      <c r="Q325" s="831">
        <v>18150</v>
      </c>
      <c r="R325" s="819"/>
      <c r="S325" s="832">
        <v>275</v>
      </c>
    </row>
    <row r="326" spans="1:19" ht="14.45" customHeight="1" x14ac:dyDescent="0.2">
      <c r="A326" s="813" t="s">
        <v>5011</v>
      </c>
      <c r="B326" s="814" t="s">
        <v>5012</v>
      </c>
      <c r="C326" s="814" t="s">
        <v>614</v>
      </c>
      <c r="D326" s="814" t="s">
        <v>1759</v>
      </c>
      <c r="E326" s="814" t="s">
        <v>4978</v>
      </c>
      <c r="F326" s="814" t="s">
        <v>5146</v>
      </c>
      <c r="G326" s="814" t="s">
        <v>5147</v>
      </c>
      <c r="H326" s="831">
        <v>338</v>
      </c>
      <c r="I326" s="831">
        <v>42588</v>
      </c>
      <c r="J326" s="814"/>
      <c r="K326" s="814">
        <v>126</v>
      </c>
      <c r="L326" s="831">
        <v>87</v>
      </c>
      <c r="M326" s="831">
        <v>11049</v>
      </c>
      <c r="N326" s="814"/>
      <c r="O326" s="814">
        <v>127</v>
      </c>
      <c r="P326" s="831">
        <v>82</v>
      </c>
      <c r="Q326" s="831">
        <v>11234</v>
      </c>
      <c r="R326" s="819"/>
      <c r="S326" s="832">
        <v>137</v>
      </c>
    </row>
    <row r="327" spans="1:19" ht="14.45" customHeight="1" x14ac:dyDescent="0.2">
      <c r="A327" s="813" t="s">
        <v>5011</v>
      </c>
      <c r="B327" s="814" t="s">
        <v>5012</v>
      </c>
      <c r="C327" s="814" t="s">
        <v>614</v>
      </c>
      <c r="D327" s="814" t="s">
        <v>1759</v>
      </c>
      <c r="E327" s="814" t="s">
        <v>4978</v>
      </c>
      <c r="F327" s="814" t="s">
        <v>5148</v>
      </c>
      <c r="G327" s="814" t="s">
        <v>5149</v>
      </c>
      <c r="H327" s="831">
        <v>10</v>
      </c>
      <c r="I327" s="831">
        <v>3140</v>
      </c>
      <c r="J327" s="814"/>
      <c r="K327" s="814">
        <v>314</v>
      </c>
      <c r="L327" s="831">
        <v>1</v>
      </c>
      <c r="M327" s="831">
        <v>317</v>
      </c>
      <c r="N327" s="814"/>
      <c r="O327" s="814">
        <v>317</v>
      </c>
      <c r="P327" s="831">
        <v>5</v>
      </c>
      <c r="Q327" s="831">
        <v>1665</v>
      </c>
      <c r="R327" s="819"/>
      <c r="S327" s="832">
        <v>333</v>
      </c>
    </row>
    <row r="328" spans="1:19" ht="14.45" customHeight="1" x14ac:dyDescent="0.2">
      <c r="A328" s="813" t="s">
        <v>5011</v>
      </c>
      <c r="B328" s="814" t="s">
        <v>5012</v>
      </c>
      <c r="C328" s="814" t="s">
        <v>614</v>
      </c>
      <c r="D328" s="814" t="s">
        <v>1759</v>
      </c>
      <c r="E328" s="814" t="s">
        <v>4978</v>
      </c>
      <c r="F328" s="814" t="s">
        <v>4981</v>
      </c>
      <c r="G328" s="814" t="s">
        <v>4982</v>
      </c>
      <c r="H328" s="831">
        <v>1</v>
      </c>
      <c r="I328" s="831">
        <v>200</v>
      </c>
      <c r="J328" s="814"/>
      <c r="K328" s="814">
        <v>200</v>
      </c>
      <c r="L328" s="831"/>
      <c r="M328" s="831"/>
      <c r="N328" s="814"/>
      <c r="O328" s="814"/>
      <c r="P328" s="831">
        <v>2</v>
      </c>
      <c r="Q328" s="831">
        <v>420</v>
      </c>
      <c r="R328" s="819"/>
      <c r="S328" s="832">
        <v>210</v>
      </c>
    </row>
    <row r="329" spans="1:19" ht="14.45" customHeight="1" x14ac:dyDescent="0.2">
      <c r="A329" s="813" t="s">
        <v>5011</v>
      </c>
      <c r="B329" s="814" t="s">
        <v>5012</v>
      </c>
      <c r="C329" s="814" t="s">
        <v>614</v>
      </c>
      <c r="D329" s="814" t="s">
        <v>1759</v>
      </c>
      <c r="E329" s="814" t="s">
        <v>4978</v>
      </c>
      <c r="F329" s="814" t="s">
        <v>4983</v>
      </c>
      <c r="G329" s="814" t="s">
        <v>4984</v>
      </c>
      <c r="H329" s="831">
        <v>23</v>
      </c>
      <c r="I329" s="831">
        <v>7705</v>
      </c>
      <c r="J329" s="814"/>
      <c r="K329" s="814">
        <v>335</v>
      </c>
      <c r="L329" s="831">
        <v>8</v>
      </c>
      <c r="M329" s="831">
        <v>2688</v>
      </c>
      <c r="N329" s="814"/>
      <c r="O329" s="814">
        <v>336</v>
      </c>
      <c r="P329" s="831">
        <v>4</v>
      </c>
      <c r="Q329" s="831">
        <v>1380</v>
      </c>
      <c r="R329" s="819"/>
      <c r="S329" s="832">
        <v>345</v>
      </c>
    </row>
    <row r="330" spans="1:19" ht="14.45" customHeight="1" x14ac:dyDescent="0.2">
      <c r="A330" s="813" t="s">
        <v>5011</v>
      </c>
      <c r="B330" s="814" t="s">
        <v>5012</v>
      </c>
      <c r="C330" s="814" t="s">
        <v>614</v>
      </c>
      <c r="D330" s="814" t="s">
        <v>1759</v>
      </c>
      <c r="E330" s="814" t="s">
        <v>4978</v>
      </c>
      <c r="F330" s="814" t="s">
        <v>5154</v>
      </c>
      <c r="G330" s="814" t="s">
        <v>5155</v>
      </c>
      <c r="H330" s="831">
        <v>7</v>
      </c>
      <c r="I330" s="831">
        <v>812</v>
      </c>
      <c r="J330" s="814"/>
      <c r="K330" s="814">
        <v>116</v>
      </c>
      <c r="L330" s="831">
        <v>6</v>
      </c>
      <c r="M330" s="831">
        <v>702</v>
      </c>
      <c r="N330" s="814"/>
      <c r="O330" s="814">
        <v>117</v>
      </c>
      <c r="P330" s="831"/>
      <c r="Q330" s="831"/>
      <c r="R330" s="819"/>
      <c r="S330" s="832"/>
    </row>
    <row r="331" spans="1:19" ht="14.45" customHeight="1" x14ac:dyDescent="0.2">
      <c r="A331" s="813" t="s">
        <v>5011</v>
      </c>
      <c r="B331" s="814" t="s">
        <v>5012</v>
      </c>
      <c r="C331" s="814" t="s">
        <v>614</v>
      </c>
      <c r="D331" s="814" t="s">
        <v>1759</v>
      </c>
      <c r="E331" s="814" t="s">
        <v>4978</v>
      </c>
      <c r="F331" s="814" t="s">
        <v>4985</v>
      </c>
      <c r="G331" s="814" t="s">
        <v>4986</v>
      </c>
      <c r="H331" s="831">
        <v>6</v>
      </c>
      <c r="I331" s="831">
        <v>2142</v>
      </c>
      <c r="J331" s="814"/>
      <c r="K331" s="814">
        <v>357</v>
      </c>
      <c r="L331" s="831"/>
      <c r="M331" s="831"/>
      <c r="N331" s="814"/>
      <c r="O331" s="814"/>
      <c r="P331" s="831">
        <v>2</v>
      </c>
      <c r="Q331" s="831">
        <v>756</v>
      </c>
      <c r="R331" s="819"/>
      <c r="S331" s="832">
        <v>378</v>
      </c>
    </row>
    <row r="332" spans="1:19" ht="14.45" customHeight="1" x14ac:dyDescent="0.2">
      <c r="A332" s="813" t="s">
        <v>5011</v>
      </c>
      <c r="B332" s="814" t="s">
        <v>5012</v>
      </c>
      <c r="C332" s="814" t="s">
        <v>614</v>
      </c>
      <c r="D332" s="814" t="s">
        <v>1759</v>
      </c>
      <c r="E332" s="814" t="s">
        <v>4978</v>
      </c>
      <c r="F332" s="814" t="s">
        <v>5166</v>
      </c>
      <c r="G332" s="814" t="s">
        <v>5167</v>
      </c>
      <c r="H332" s="831">
        <v>11</v>
      </c>
      <c r="I332" s="831">
        <v>13057</v>
      </c>
      <c r="J332" s="814"/>
      <c r="K332" s="814">
        <v>1187</v>
      </c>
      <c r="L332" s="831">
        <v>4</v>
      </c>
      <c r="M332" s="831">
        <v>4760</v>
      </c>
      <c r="N332" s="814"/>
      <c r="O332" s="814">
        <v>1190</v>
      </c>
      <c r="P332" s="831">
        <v>3</v>
      </c>
      <c r="Q332" s="831">
        <v>3624</v>
      </c>
      <c r="R332" s="819"/>
      <c r="S332" s="832">
        <v>1208</v>
      </c>
    </row>
    <row r="333" spans="1:19" ht="14.45" customHeight="1" x14ac:dyDescent="0.2">
      <c r="A333" s="813" t="s">
        <v>5011</v>
      </c>
      <c r="B333" s="814" t="s">
        <v>5012</v>
      </c>
      <c r="C333" s="814" t="s">
        <v>614</v>
      </c>
      <c r="D333" s="814" t="s">
        <v>1759</v>
      </c>
      <c r="E333" s="814" t="s">
        <v>4978</v>
      </c>
      <c r="F333" s="814" t="s">
        <v>4987</v>
      </c>
      <c r="G333" s="814" t="s">
        <v>4988</v>
      </c>
      <c r="H333" s="831">
        <v>6</v>
      </c>
      <c r="I333" s="831">
        <v>4290</v>
      </c>
      <c r="J333" s="814"/>
      <c r="K333" s="814">
        <v>715</v>
      </c>
      <c r="L333" s="831">
        <v>6</v>
      </c>
      <c r="M333" s="831">
        <v>4320</v>
      </c>
      <c r="N333" s="814"/>
      <c r="O333" s="814">
        <v>720</v>
      </c>
      <c r="P333" s="831">
        <v>8</v>
      </c>
      <c r="Q333" s="831">
        <v>6016</v>
      </c>
      <c r="R333" s="819"/>
      <c r="S333" s="832">
        <v>752</v>
      </c>
    </row>
    <row r="334" spans="1:19" ht="14.45" customHeight="1" x14ac:dyDescent="0.2">
      <c r="A334" s="813" t="s">
        <v>5011</v>
      </c>
      <c r="B334" s="814" t="s">
        <v>5012</v>
      </c>
      <c r="C334" s="814" t="s">
        <v>614</v>
      </c>
      <c r="D334" s="814" t="s">
        <v>1759</v>
      </c>
      <c r="E334" s="814" t="s">
        <v>4978</v>
      </c>
      <c r="F334" s="814" t="s">
        <v>5172</v>
      </c>
      <c r="G334" s="814" t="s">
        <v>5173</v>
      </c>
      <c r="H334" s="831"/>
      <c r="I334" s="831"/>
      <c r="J334" s="814"/>
      <c r="K334" s="814"/>
      <c r="L334" s="831"/>
      <c r="M334" s="831"/>
      <c r="N334" s="814"/>
      <c r="O334" s="814"/>
      <c r="P334" s="831">
        <v>1</v>
      </c>
      <c r="Q334" s="831">
        <v>1164</v>
      </c>
      <c r="R334" s="819"/>
      <c r="S334" s="832">
        <v>1164</v>
      </c>
    </row>
    <row r="335" spans="1:19" ht="14.45" customHeight="1" x14ac:dyDescent="0.2">
      <c r="A335" s="813" t="s">
        <v>5011</v>
      </c>
      <c r="B335" s="814" t="s">
        <v>5012</v>
      </c>
      <c r="C335" s="814" t="s">
        <v>614</v>
      </c>
      <c r="D335" s="814" t="s">
        <v>1759</v>
      </c>
      <c r="E335" s="814" t="s">
        <v>4978</v>
      </c>
      <c r="F335" s="814" t="s">
        <v>5174</v>
      </c>
      <c r="G335" s="814" t="s">
        <v>5175</v>
      </c>
      <c r="H335" s="831"/>
      <c r="I335" s="831"/>
      <c r="J335" s="814"/>
      <c r="K335" s="814"/>
      <c r="L335" s="831"/>
      <c r="M335" s="831"/>
      <c r="N335" s="814"/>
      <c r="O335" s="814"/>
      <c r="P335" s="831">
        <v>1</v>
      </c>
      <c r="Q335" s="831">
        <v>276</v>
      </c>
      <c r="R335" s="819"/>
      <c r="S335" s="832">
        <v>276</v>
      </c>
    </row>
    <row r="336" spans="1:19" ht="14.45" customHeight="1" x14ac:dyDescent="0.2">
      <c r="A336" s="813" t="s">
        <v>5011</v>
      </c>
      <c r="B336" s="814" t="s">
        <v>5012</v>
      </c>
      <c r="C336" s="814" t="s">
        <v>614</v>
      </c>
      <c r="D336" s="814" t="s">
        <v>1759</v>
      </c>
      <c r="E336" s="814" t="s">
        <v>4978</v>
      </c>
      <c r="F336" s="814" t="s">
        <v>4989</v>
      </c>
      <c r="G336" s="814" t="s">
        <v>4990</v>
      </c>
      <c r="H336" s="831">
        <v>763</v>
      </c>
      <c r="I336" s="831">
        <v>25433.339999999997</v>
      </c>
      <c r="J336" s="814"/>
      <c r="K336" s="814">
        <v>33.333342070773256</v>
      </c>
      <c r="L336" s="831">
        <v>143</v>
      </c>
      <c r="M336" s="831">
        <v>5169.99</v>
      </c>
      <c r="N336" s="814"/>
      <c r="O336" s="814">
        <v>36.153776223776219</v>
      </c>
      <c r="P336" s="831">
        <v>145</v>
      </c>
      <c r="Q336" s="831">
        <v>5831.1200000000008</v>
      </c>
      <c r="R336" s="819"/>
      <c r="S336" s="832">
        <v>40.214620689655177</v>
      </c>
    </row>
    <row r="337" spans="1:19" ht="14.45" customHeight="1" x14ac:dyDescent="0.2">
      <c r="A337" s="813" t="s">
        <v>5011</v>
      </c>
      <c r="B337" s="814" t="s">
        <v>5012</v>
      </c>
      <c r="C337" s="814" t="s">
        <v>614</v>
      </c>
      <c r="D337" s="814" t="s">
        <v>1759</v>
      </c>
      <c r="E337" s="814" t="s">
        <v>4978</v>
      </c>
      <c r="F337" s="814" t="s">
        <v>5180</v>
      </c>
      <c r="G337" s="814" t="s">
        <v>5181</v>
      </c>
      <c r="H337" s="831">
        <v>479</v>
      </c>
      <c r="I337" s="831">
        <v>148969</v>
      </c>
      <c r="J337" s="814"/>
      <c r="K337" s="814">
        <v>311</v>
      </c>
      <c r="L337" s="831">
        <v>43</v>
      </c>
      <c r="M337" s="831">
        <v>13459</v>
      </c>
      <c r="N337" s="814"/>
      <c r="O337" s="814">
        <v>313</v>
      </c>
      <c r="P337" s="831">
        <v>43</v>
      </c>
      <c r="Q337" s="831">
        <v>14104</v>
      </c>
      <c r="R337" s="819"/>
      <c r="S337" s="832">
        <v>328</v>
      </c>
    </row>
    <row r="338" spans="1:19" ht="14.45" customHeight="1" x14ac:dyDescent="0.2">
      <c r="A338" s="813" t="s">
        <v>5011</v>
      </c>
      <c r="B338" s="814" t="s">
        <v>5012</v>
      </c>
      <c r="C338" s="814" t="s">
        <v>614</v>
      </c>
      <c r="D338" s="814" t="s">
        <v>1759</v>
      </c>
      <c r="E338" s="814" t="s">
        <v>4978</v>
      </c>
      <c r="F338" s="814" t="s">
        <v>4991</v>
      </c>
      <c r="G338" s="814" t="s">
        <v>4992</v>
      </c>
      <c r="H338" s="831">
        <v>47</v>
      </c>
      <c r="I338" s="831">
        <v>12361</v>
      </c>
      <c r="J338" s="814"/>
      <c r="K338" s="814">
        <v>263</v>
      </c>
      <c r="L338" s="831">
        <v>37</v>
      </c>
      <c r="M338" s="831">
        <v>9842</v>
      </c>
      <c r="N338" s="814"/>
      <c r="O338" s="814">
        <v>266</v>
      </c>
      <c r="P338" s="831">
        <v>49</v>
      </c>
      <c r="Q338" s="831">
        <v>13818</v>
      </c>
      <c r="R338" s="819"/>
      <c r="S338" s="832">
        <v>282</v>
      </c>
    </row>
    <row r="339" spans="1:19" ht="14.45" customHeight="1" x14ac:dyDescent="0.2">
      <c r="A339" s="813" t="s">
        <v>5011</v>
      </c>
      <c r="B339" s="814" t="s">
        <v>5012</v>
      </c>
      <c r="C339" s="814" t="s">
        <v>614</v>
      </c>
      <c r="D339" s="814" t="s">
        <v>1759</v>
      </c>
      <c r="E339" s="814" t="s">
        <v>4978</v>
      </c>
      <c r="F339" s="814" t="s">
        <v>4993</v>
      </c>
      <c r="G339" s="814" t="s">
        <v>4994</v>
      </c>
      <c r="H339" s="831">
        <v>16</v>
      </c>
      <c r="I339" s="831">
        <v>1392</v>
      </c>
      <c r="J339" s="814"/>
      <c r="K339" s="814">
        <v>87</v>
      </c>
      <c r="L339" s="831">
        <v>4</v>
      </c>
      <c r="M339" s="831">
        <v>352</v>
      </c>
      <c r="N339" s="814"/>
      <c r="O339" s="814">
        <v>88</v>
      </c>
      <c r="P339" s="831">
        <v>2</v>
      </c>
      <c r="Q339" s="831">
        <v>186</v>
      </c>
      <c r="R339" s="819"/>
      <c r="S339" s="832">
        <v>93</v>
      </c>
    </row>
    <row r="340" spans="1:19" ht="14.45" customHeight="1" x14ac:dyDescent="0.2">
      <c r="A340" s="813" t="s">
        <v>5011</v>
      </c>
      <c r="B340" s="814" t="s">
        <v>5012</v>
      </c>
      <c r="C340" s="814" t="s">
        <v>614</v>
      </c>
      <c r="D340" s="814" t="s">
        <v>1759</v>
      </c>
      <c r="E340" s="814" t="s">
        <v>4978</v>
      </c>
      <c r="F340" s="814" t="s">
        <v>5184</v>
      </c>
      <c r="G340" s="814" t="s">
        <v>5185</v>
      </c>
      <c r="H340" s="831">
        <v>53</v>
      </c>
      <c r="I340" s="831">
        <v>8268</v>
      </c>
      <c r="J340" s="814"/>
      <c r="K340" s="814">
        <v>156</v>
      </c>
      <c r="L340" s="831"/>
      <c r="M340" s="831"/>
      <c r="N340" s="814"/>
      <c r="O340" s="814"/>
      <c r="P340" s="831"/>
      <c r="Q340" s="831"/>
      <c r="R340" s="819"/>
      <c r="S340" s="832"/>
    </row>
    <row r="341" spans="1:19" ht="14.45" customHeight="1" x14ac:dyDescent="0.2">
      <c r="A341" s="813" t="s">
        <v>5011</v>
      </c>
      <c r="B341" s="814" t="s">
        <v>5012</v>
      </c>
      <c r="C341" s="814" t="s">
        <v>614</v>
      </c>
      <c r="D341" s="814" t="s">
        <v>1759</v>
      </c>
      <c r="E341" s="814" t="s">
        <v>4978</v>
      </c>
      <c r="F341" s="814" t="s">
        <v>5186</v>
      </c>
      <c r="G341" s="814" t="s">
        <v>5187</v>
      </c>
      <c r="H341" s="831">
        <v>13</v>
      </c>
      <c r="I341" s="831">
        <v>429</v>
      </c>
      <c r="J341" s="814"/>
      <c r="K341" s="814">
        <v>33</v>
      </c>
      <c r="L341" s="831">
        <v>14</v>
      </c>
      <c r="M341" s="831">
        <v>462</v>
      </c>
      <c r="N341" s="814"/>
      <c r="O341" s="814">
        <v>33</v>
      </c>
      <c r="P341" s="831">
        <v>9</v>
      </c>
      <c r="Q341" s="831">
        <v>306</v>
      </c>
      <c r="R341" s="819"/>
      <c r="S341" s="832">
        <v>34</v>
      </c>
    </row>
    <row r="342" spans="1:19" ht="14.45" customHeight="1" x14ac:dyDescent="0.2">
      <c r="A342" s="813" t="s">
        <v>5011</v>
      </c>
      <c r="B342" s="814" t="s">
        <v>5012</v>
      </c>
      <c r="C342" s="814" t="s">
        <v>614</v>
      </c>
      <c r="D342" s="814" t="s">
        <v>1759</v>
      </c>
      <c r="E342" s="814" t="s">
        <v>4978</v>
      </c>
      <c r="F342" s="814" t="s">
        <v>4995</v>
      </c>
      <c r="G342" s="814" t="s">
        <v>4996</v>
      </c>
      <c r="H342" s="831"/>
      <c r="I342" s="831"/>
      <c r="J342" s="814"/>
      <c r="K342" s="814"/>
      <c r="L342" s="831">
        <v>1</v>
      </c>
      <c r="M342" s="831">
        <v>872</v>
      </c>
      <c r="N342" s="814"/>
      <c r="O342" s="814">
        <v>872</v>
      </c>
      <c r="P342" s="831"/>
      <c r="Q342" s="831"/>
      <c r="R342" s="819"/>
      <c r="S342" s="832"/>
    </row>
    <row r="343" spans="1:19" ht="14.45" customHeight="1" x14ac:dyDescent="0.2">
      <c r="A343" s="813" t="s">
        <v>5011</v>
      </c>
      <c r="B343" s="814" t="s">
        <v>5012</v>
      </c>
      <c r="C343" s="814" t="s">
        <v>614</v>
      </c>
      <c r="D343" s="814" t="s">
        <v>1759</v>
      </c>
      <c r="E343" s="814" t="s">
        <v>4978</v>
      </c>
      <c r="F343" s="814" t="s">
        <v>4997</v>
      </c>
      <c r="G343" s="814" t="s">
        <v>4998</v>
      </c>
      <c r="H343" s="831">
        <v>46</v>
      </c>
      <c r="I343" s="831">
        <v>27370</v>
      </c>
      <c r="J343" s="814"/>
      <c r="K343" s="814">
        <v>595</v>
      </c>
      <c r="L343" s="831">
        <v>25</v>
      </c>
      <c r="M343" s="831">
        <v>14950</v>
      </c>
      <c r="N343" s="814"/>
      <c r="O343" s="814">
        <v>598</v>
      </c>
      <c r="P343" s="831">
        <v>29</v>
      </c>
      <c r="Q343" s="831">
        <v>17690</v>
      </c>
      <c r="R343" s="819"/>
      <c r="S343" s="832">
        <v>610</v>
      </c>
    </row>
    <row r="344" spans="1:19" ht="14.45" customHeight="1" x14ac:dyDescent="0.2">
      <c r="A344" s="813" t="s">
        <v>5011</v>
      </c>
      <c r="B344" s="814" t="s">
        <v>5012</v>
      </c>
      <c r="C344" s="814" t="s">
        <v>614</v>
      </c>
      <c r="D344" s="814" t="s">
        <v>1759</v>
      </c>
      <c r="E344" s="814" t="s">
        <v>4978</v>
      </c>
      <c r="F344" s="814" t="s">
        <v>4999</v>
      </c>
      <c r="G344" s="814" t="s">
        <v>5000</v>
      </c>
      <c r="H344" s="831">
        <v>57</v>
      </c>
      <c r="I344" s="831">
        <v>43890</v>
      </c>
      <c r="J344" s="814"/>
      <c r="K344" s="814">
        <v>770</v>
      </c>
      <c r="L344" s="831">
        <v>31</v>
      </c>
      <c r="M344" s="831">
        <v>23901</v>
      </c>
      <c r="N344" s="814"/>
      <c r="O344" s="814">
        <v>771</v>
      </c>
      <c r="P344" s="831">
        <v>41</v>
      </c>
      <c r="Q344" s="831">
        <v>32103</v>
      </c>
      <c r="R344" s="819"/>
      <c r="S344" s="832">
        <v>783</v>
      </c>
    </row>
    <row r="345" spans="1:19" ht="14.45" customHeight="1" x14ac:dyDescent="0.2">
      <c r="A345" s="813" t="s">
        <v>5011</v>
      </c>
      <c r="B345" s="814" t="s">
        <v>5012</v>
      </c>
      <c r="C345" s="814" t="s">
        <v>614</v>
      </c>
      <c r="D345" s="814" t="s">
        <v>1759</v>
      </c>
      <c r="E345" s="814" t="s">
        <v>4978</v>
      </c>
      <c r="F345" s="814" t="s">
        <v>5208</v>
      </c>
      <c r="G345" s="814" t="s">
        <v>5209</v>
      </c>
      <c r="H345" s="831">
        <v>50</v>
      </c>
      <c r="I345" s="831">
        <v>221450</v>
      </c>
      <c r="J345" s="814"/>
      <c r="K345" s="814">
        <v>4429</v>
      </c>
      <c r="L345" s="831">
        <v>35</v>
      </c>
      <c r="M345" s="831">
        <v>155645</v>
      </c>
      <c r="N345" s="814"/>
      <c r="O345" s="814">
        <v>4447</v>
      </c>
      <c r="P345" s="831">
        <v>48</v>
      </c>
      <c r="Q345" s="831">
        <v>216480</v>
      </c>
      <c r="R345" s="819"/>
      <c r="S345" s="832">
        <v>4510</v>
      </c>
    </row>
    <row r="346" spans="1:19" ht="14.45" customHeight="1" x14ac:dyDescent="0.2">
      <c r="A346" s="813" t="s">
        <v>5011</v>
      </c>
      <c r="B346" s="814" t="s">
        <v>5012</v>
      </c>
      <c r="C346" s="814" t="s">
        <v>614</v>
      </c>
      <c r="D346" s="814" t="s">
        <v>1759</v>
      </c>
      <c r="E346" s="814" t="s">
        <v>4978</v>
      </c>
      <c r="F346" s="814" t="s">
        <v>5210</v>
      </c>
      <c r="G346" s="814" t="s">
        <v>5211</v>
      </c>
      <c r="H346" s="831"/>
      <c r="I346" s="831"/>
      <c r="J346" s="814"/>
      <c r="K346" s="814"/>
      <c r="L346" s="831">
        <v>1</v>
      </c>
      <c r="M346" s="831">
        <v>62</v>
      </c>
      <c r="N346" s="814"/>
      <c r="O346" s="814">
        <v>62</v>
      </c>
      <c r="P346" s="831"/>
      <c r="Q346" s="831"/>
      <c r="R346" s="819"/>
      <c r="S346" s="832"/>
    </row>
    <row r="347" spans="1:19" ht="14.45" customHeight="1" x14ac:dyDescent="0.2">
      <c r="A347" s="813" t="s">
        <v>5011</v>
      </c>
      <c r="B347" s="814" t="s">
        <v>5012</v>
      </c>
      <c r="C347" s="814" t="s">
        <v>614</v>
      </c>
      <c r="D347" s="814" t="s">
        <v>1759</v>
      </c>
      <c r="E347" s="814" t="s">
        <v>4978</v>
      </c>
      <c r="F347" s="814" t="s">
        <v>5212</v>
      </c>
      <c r="G347" s="814" t="s">
        <v>5213</v>
      </c>
      <c r="H347" s="831">
        <v>33</v>
      </c>
      <c r="I347" s="831">
        <v>3828</v>
      </c>
      <c r="J347" s="814"/>
      <c r="K347" s="814">
        <v>116</v>
      </c>
      <c r="L347" s="831"/>
      <c r="M347" s="831"/>
      <c r="N347" s="814"/>
      <c r="O347" s="814"/>
      <c r="P347" s="831"/>
      <c r="Q347" s="831"/>
      <c r="R347" s="819"/>
      <c r="S347" s="832"/>
    </row>
    <row r="348" spans="1:19" ht="14.45" customHeight="1" x14ac:dyDescent="0.2">
      <c r="A348" s="813" t="s">
        <v>5011</v>
      </c>
      <c r="B348" s="814" t="s">
        <v>5012</v>
      </c>
      <c r="C348" s="814" t="s">
        <v>614</v>
      </c>
      <c r="D348" s="814" t="s">
        <v>1759</v>
      </c>
      <c r="E348" s="814" t="s">
        <v>4978</v>
      </c>
      <c r="F348" s="814" t="s">
        <v>5001</v>
      </c>
      <c r="G348" s="814" t="s">
        <v>5002</v>
      </c>
      <c r="H348" s="831">
        <v>39</v>
      </c>
      <c r="I348" s="831">
        <v>6318</v>
      </c>
      <c r="J348" s="814"/>
      <c r="K348" s="814">
        <v>162</v>
      </c>
      <c r="L348" s="831"/>
      <c r="M348" s="831"/>
      <c r="N348" s="814"/>
      <c r="O348" s="814"/>
      <c r="P348" s="831"/>
      <c r="Q348" s="831"/>
      <c r="R348" s="819"/>
      <c r="S348" s="832"/>
    </row>
    <row r="349" spans="1:19" ht="14.45" customHeight="1" x14ac:dyDescent="0.2">
      <c r="A349" s="813" t="s">
        <v>5011</v>
      </c>
      <c r="B349" s="814" t="s">
        <v>5012</v>
      </c>
      <c r="C349" s="814" t="s">
        <v>614</v>
      </c>
      <c r="D349" s="814" t="s">
        <v>1759</v>
      </c>
      <c r="E349" s="814" t="s">
        <v>4978</v>
      </c>
      <c r="F349" s="814" t="s">
        <v>5218</v>
      </c>
      <c r="G349" s="814" t="s">
        <v>5219</v>
      </c>
      <c r="H349" s="831">
        <v>1</v>
      </c>
      <c r="I349" s="831">
        <v>398</v>
      </c>
      <c r="J349" s="814"/>
      <c r="K349" s="814">
        <v>398</v>
      </c>
      <c r="L349" s="831"/>
      <c r="M349" s="831"/>
      <c r="N349" s="814"/>
      <c r="O349" s="814"/>
      <c r="P349" s="831"/>
      <c r="Q349" s="831"/>
      <c r="R349" s="819"/>
      <c r="S349" s="832"/>
    </row>
    <row r="350" spans="1:19" ht="14.45" customHeight="1" x14ac:dyDescent="0.2">
      <c r="A350" s="813" t="s">
        <v>5011</v>
      </c>
      <c r="B350" s="814" t="s">
        <v>5012</v>
      </c>
      <c r="C350" s="814" t="s">
        <v>614</v>
      </c>
      <c r="D350" s="814" t="s">
        <v>1759</v>
      </c>
      <c r="E350" s="814" t="s">
        <v>4978</v>
      </c>
      <c r="F350" s="814" t="s">
        <v>5220</v>
      </c>
      <c r="G350" s="814" t="s">
        <v>5221</v>
      </c>
      <c r="H350" s="831">
        <v>6</v>
      </c>
      <c r="I350" s="831">
        <v>396</v>
      </c>
      <c r="J350" s="814"/>
      <c r="K350" s="814">
        <v>66</v>
      </c>
      <c r="L350" s="831"/>
      <c r="M350" s="831"/>
      <c r="N350" s="814"/>
      <c r="O350" s="814"/>
      <c r="P350" s="831"/>
      <c r="Q350" s="831"/>
      <c r="R350" s="819"/>
      <c r="S350" s="832"/>
    </row>
    <row r="351" spans="1:19" ht="14.45" customHeight="1" x14ac:dyDescent="0.2">
      <c r="A351" s="813" t="s">
        <v>5011</v>
      </c>
      <c r="B351" s="814" t="s">
        <v>5012</v>
      </c>
      <c r="C351" s="814" t="s">
        <v>614</v>
      </c>
      <c r="D351" s="814" t="s">
        <v>1759</v>
      </c>
      <c r="E351" s="814" t="s">
        <v>4978</v>
      </c>
      <c r="F351" s="814" t="s">
        <v>5003</v>
      </c>
      <c r="G351" s="814" t="s">
        <v>5004</v>
      </c>
      <c r="H351" s="831">
        <v>2</v>
      </c>
      <c r="I351" s="831">
        <v>88</v>
      </c>
      <c r="J351" s="814"/>
      <c r="K351" s="814">
        <v>44</v>
      </c>
      <c r="L351" s="831"/>
      <c r="M351" s="831"/>
      <c r="N351" s="814"/>
      <c r="O351" s="814"/>
      <c r="P351" s="831"/>
      <c r="Q351" s="831"/>
      <c r="R351" s="819"/>
      <c r="S351" s="832"/>
    </row>
    <row r="352" spans="1:19" ht="14.45" customHeight="1" x14ac:dyDescent="0.2">
      <c r="A352" s="813" t="s">
        <v>5011</v>
      </c>
      <c r="B352" s="814" t="s">
        <v>5012</v>
      </c>
      <c r="C352" s="814" t="s">
        <v>614</v>
      </c>
      <c r="D352" s="814" t="s">
        <v>1759</v>
      </c>
      <c r="E352" s="814" t="s">
        <v>4978</v>
      </c>
      <c r="F352" s="814" t="s">
        <v>5224</v>
      </c>
      <c r="G352" s="814" t="s">
        <v>5225</v>
      </c>
      <c r="H352" s="831"/>
      <c r="I352" s="831"/>
      <c r="J352" s="814"/>
      <c r="K352" s="814"/>
      <c r="L352" s="831">
        <v>13</v>
      </c>
      <c r="M352" s="831">
        <v>494</v>
      </c>
      <c r="N352" s="814"/>
      <c r="O352" s="814">
        <v>38</v>
      </c>
      <c r="P352" s="831">
        <v>2</v>
      </c>
      <c r="Q352" s="831">
        <v>82</v>
      </c>
      <c r="R352" s="819"/>
      <c r="S352" s="832">
        <v>41</v>
      </c>
    </row>
    <row r="353" spans="1:19" ht="14.45" customHeight="1" x14ac:dyDescent="0.2">
      <c r="A353" s="813" t="s">
        <v>5011</v>
      </c>
      <c r="B353" s="814" t="s">
        <v>5012</v>
      </c>
      <c r="C353" s="814" t="s">
        <v>614</v>
      </c>
      <c r="D353" s="814" t="s">
        <v>1759</v>
      </c>
      <c r="E353" s="814" t="s">
        <v>4978</v>
      </c>
      <c r="F353" s="814" t="s">
        <v>5226</v>
      </c>
      <c r="G353" s="814" t="s">
        <v>5227</v>
      </c>
      <c r="H353" s="831">
        <v>3</v>
      </c>
      <c r="I353" s="831">
        <v>1128</v>
      </c>
      <c r="J353" s="814"/>
      <c r="K353" s="814">
        <v>376</v>
      </c>
      <c r="L353" s="831"/>
      <c r="M353" s="831"/>
      <c r="N353" s="814"/>
      <c r="O353" s="814"/>
      <c r="P353" s="831"/>
      <c r="Q353" s="831"/>
      <c r="R353" s="819"/>
      <c r="S353" s="832"/>
    </row>
    <row r="354" spans="1:19" ht="14.45" customHeight="1" x14ac:dyDescent="0.2">
      <c r="A354" s="813" t="s">
        <v>5011</v>
      </c>
      <c r="B354" s="814" t="s">
        <v>5012</v>
      </c>
      <c r="C354" s="814" t="s">
        <v>614</v>
      </c>
      <c r="D354" s="814" t="s">
        <v>1759</v>
      </c>
      <c r="E354" s="814" t="s">
        <v>4978</v>
      </c>
      <c r="F354" s="814" t="s">
        <v>5005</v>
      </c>
      <c r="G354" s="814" t="s">
        <v>5006</v>
      </c>
      <c r="H354" s="831">
        <v>36</v>
      </c>
      <c r="I354" s="831">
        <v>48384</v>
      </c>
      <c r="J354" s="814"/>
      <c r="K354" s="814">
        <v>1344</v>
      </c>
      <c r="L354" s="831">
        <v>18</v>
      </c>
      <c r="M354" s="831">
        <v>24282</v>
      </c>
      <c r="N354" s="814"/>
      <c r="O354" s="814">
        <v>1349</v>
      </c>
      <c r="P354" s="831">
        <v>32</v>
      </c>
      <c r="Q354" s="831">
        <v>44192</v>
      </c>
      <c r="R354" s="819"/>
      <c r="S354" s="832">
        <v>1381</v>
      </c>
    </row>
    <row r="355" spans="1:19" ht="14.45" customHeight="1" x14ac:dyDescent="0.2">
      <c r="A355" s="813" t="s">
        <v>5011</v>
      </c>
      <c r="B355" s="814" t="s">
        <v>5012</v>
      </c>
      <c r="C355" s="814" t="s">
        <v>614</v>
      </c>
      <c r="D355" s="814" t="s">
        <v>1759</v>
      </c>
      <c r="E355" s="814" t="s">
        <v>4978</v>
      </c>
      <c r="F355" s="814" t="s">
        <v>5007</v>
      </c>
      <c r="G355" s="814" t="s">
        <v>5008</v>
      </c>
      <c r="H355" s="831">
        <v>25</v>
      </c>
      <c r="I355" s="831">
        <v>9100</v>
      </c>
      <c r="J355" s="814"/>
      <c r="K355" s="814">
        <v>364</v>
      </c>
      <c r="L355" s="831">
        <v>17</v>
      </c>
      <c r="M355" s="831">
        <v>6205</v>
      </c>
      <c r="N355" s="814"/>
      <c r="O355" s="814">
        <v>365</v>
      </c>
      <c r="P355" s="831">
        <v>29</v>
      </c>
      <c r="Q355" s="831">
        <v>10759</v>
      </c>
      <c r="R355" s="819"/>
      <c r="S355" s="832">
        <v>371</v>
      </c>
    </row>
    <row r="356" spans="1:19" ht="14.45" customHeight="1" x14ac:dyDescent="0.2">
      <c r="A356" s="813" t="s">
        <v>5011</v>
      </c>
      <c r="B356" s="814" t="s">
        <v>5012</v>
      </c>
      <c r="C356" s="814" t="s">
        <v>614</v>
      </c>
      <c r="D356" s="814" t="s">
        <v>1759</v>
      </c>
      <c r="E356" s="814" t="s">
        <v>4978</v>
      </c>
      <c r="F356" s="814" t="s">
        <v>5230</v>
      </c>
      <c r="G356" s="814" t="s">
        <v>5231</v>
      </c>
      <c r="H356" s="831"/>
      <c r="I356" s="831"/>
      <c r="J356" s="814"/>
      <c r="K356" s="814"/>
      <c r="L356" s="831">
        <v>1</v>
      </c>
      <c r="M356" s="831">
        <v>99</v>
      </c>
      <c r="N356" s="814"/>
      <c r="O356" s="814">
        <v>99</v>
      </c>
      <c r="P356" s="831"/>
      <c r="Q356" s="831"/>
      <c r="R356" s="819"/>
      <c r="S356" s="832"/>
    </row>
    <row r="357" spans="1:19" ht="14.45" customHeight="1" x14ac:dyDescent="0.2">
      <c r="A357" s="813" t="s">
        <v>5011</v>
      </c>
      <c r="B357" s="814" t="s">
        <v>5012</v>
      </c>
      <c r="C357" s="814" t="s">
        <v>614</v>
      </c>
      <c r="D357" s="814" t="s">
        <v>1759</v>
      </c>
      <c r="E357" s="814" t="s">
        <v>4978</v>
      </c>
      <c r="F357" s="814" t="s">
        <v>5240</v>
      </c>
      <c r="G357" s="814" t="s">
        <v>5241</v>
      </c>
      <c r="H357" s="831"/>
      <c r="I357" s="831"/>
      <c r="J357" s="814"/>
      <c r="K357" s="814"/>
      <c r="L357" s="831"/>
      <c r="M357" s="831"/>
      <c r="N357" s="814"/>
      <c r="O357" s="814"/>
      <c r="P357" s="831">
        <v>2</v>
      </c>
      <c r="Q357" s="831">
        <v>0</v>
      </c>
      <c r="R357" s="819"/>
      <c r="S357" s="832">
        <v>0</v>
      </c>
    </row>
    <row r="358" spans="1:19" ht="14.45" customHeight="1" x14ac:dyDescent="0.2">
      <c r="A358" s="813" t="s">
        <v>5011</v>
      </c>
      <c r="B358" s="814" t="s">
        <v>5012</v>
      </c>
      <c r="C358" s="814" t="s">
        <v>614</v>
      </c>
      <c r="D358" s="814" t="s">
        <v>1759</v>
      </c>
      <c r="E358" s="814" t="s">
        <v>4978</v>
      </c>
      <c r="F358" s="814" t="s">
        <v>5245</v>
      </c>
      <c r="G358" s="814" t="s">
        <v>5246</v>
      </c>
      <c r="H358" s="831"/>
      <c r="I358" s="831"/>
      <c r="J358" s="814"/>
      <c r="K358" s="814"/>
      <c r="L358" s="831"/>
      <c r="M358" s="831"/>
      <c r="N358" s="814"/>
      <c r="O358" s="814"/>
      <c r="P358" s="831">
        <v>2</v>
      </c>
      <c r="Q358" s="831">
        <v>0</v>
      </c>
      <c r="R358" s="819"/>
      <c r="S358" s="832">
        <v>0</v>
      </c>
    </row>
    <row r="359" spans="1:19" ht="14.45" customHeight="1" x14ac:dyDescent="0.2">
      <c r="A359" s="813" t="s">
        <v>5011</v>
      </c>
      <c r="B359" s="814" t="s">
        <v>5012</v>
      </c>
      <c r="C359" s="814" t="s">
        <v>614</v>
      </c>
      <c r="D359" s="814" t="s">
        <v>1761</v>
      </c>
      <c r="E359" s="814" t="s">
        <v>4961</v>
      </c>
      <c r="F359" s="814" t="s">
        <v>5013</v>
      </c>
      <c r="G359" s="814" t="s">
        <v>978</v>
      </c>
      <c r="H359" s="831">
        <v>0.1</v>
      </c>
      <c r="I359" s="831">
        <v>6.97</v>
      </c>
      <c r="J359" s="814"/>
      <c r="K359" s="814">
        <v>69.699999999999989</v>
      </c>
      <c r="L359" s="831">
        <v>0.1</v>
      </c>
      <c r="M359" s="831">
        <v>6.97</v>
      </c>
      <c r="N359" s="814"/>
      <c r="O359" s="814">
        <v>69.699999999999989</v>
      </c>
      <c r="P359" s="831">
        <v>0.3</v>
      </c>
      <c r="Q359" s="831">
        <v>20.91</v>
      </c>
      <c r="R359" s="819"/>
      <c r="S359" s="832">
        <v>69.7</v>
      </c>
    </row>
    <row r="360" spans="1:19" ht="14.45" customHeight="1" x14ac:dyDescent="0.2">
      <c r="A360" s="813" t="s">
        <v>5011</v>
      </c>
      <c r="B360" s="814" t="s">
        <v>5012</v>
      </c>
      <c r="C360" s="814" t="s">
        <v>614</v>
      </c>
      <c r="D360" s="814" t="s">
        <v>1761</v>
      </c>
      <c r="E360" s="814" t="s">
        <v>4961</v>
      </c>
      <c r="F360" s="814" t="s">
        <v>5021</v>
      </c>
      <c r="G360" s="814" t="s">
        <v>2693</v>
      </c>
      <c r="H360" s="831"/>
      <c r="I360" s="831"/>
      <c r="J360" s="814"/>
      <c r="K360" s="814"/>
      <c r="L360" s="831"/>
      <c r="M360" s="831"/>
      <c r="N360" s="814"/>
      <c r="O360" s="814"/>
      <c r="P360" s="831">
        <v>0.5</v>
      </c>
      <c r="Q360" s="831">
        <v>68.08</v>
      </c>
      <c r="R360" s="819"/>
      <c r="S360" s="832">
        <v>136.16</v>
      </c>
    </row>
    <row r="361" spans="1:19" ht="14.45" customHeight="1" x14ac:dyDescent="0.2">
      <c r="A361" s="813" t="s">
        <v>5011</v>
      </c>
      <c r="B361" s="814" t="s">
        <v>5012</v>
      </c>
      <c r="C361" s="814" t="s">
        <v>614</v>
      </c>
      <c r="D361" s="814" t="s">
        <v>1761</v>
      </c>
      <c r="E361" s="814" t="s">
        <v>4961</v>
      </c>
      <c r="F361" s="814" t="s">
        <v>5022</v>
      </c>
      <c r="G361" s="814" t="s">
        <v>1846</v>
      </c>
      <c r="H361" s="831">
        <v>0.2</v>
      </c>
      <c r="I361" s="831">
        <v>7.8</v>
      </c>
      <c r="J361" s="814"/>
      <c r="K361" s="814">
        <v>39</v>
      </c>
      <c r="L361" s="831">
        <v>0.4</v>
      </c>
      <c r="M361" s="831">
        <v>15.6</v>
      </c>
      <c r="N361" s="814"/>
      <c r="O361" s="814">
        <v>39</v>
      </c>
      <c r="P361" s="831"/>
      <c r="Q361" s="831"/>
      <c r="R361" s="819"/>
      <c r="S361" s="832"/>
    </row>
    <row r="362" spans="1:19" ht="14.45" customHeight="1" x14ac:dyDescent="0.2">
      <c r="A362" s="813" t="s">
        <v>5011</v>
      </c>
      <c r="B362" s="814" t="s">
        <v>5012</v>
      </c>
      <c r="C362" s="814" t="s">
        <v>614</v>
      </c>
      <c r="D362" s="814" t="s">
        <v>1761</v>
      </c>
      <c r="E362" s="814" t="s">
        <v>4961</v>
      </c>
      <c r="F362" s="814" t="s">
        <v>5023</v>
      </c>
      <c r="G362" s="814" t="s">
        <v>654</v>
      </c>
      <c r="H362" s="831"/>
      <c r="I362" s="831"/>
      <c r="J362" s="814"/>
      <c r="K362" s="814"/>
      <c r="L362" s="831">
        <v>0.1</v>
      </c>
      <c r="M362" s="831">
        <v>4.68</v>
      </c>
      <c r="N362" s="814"/>
      <c r="O362" s="814">
        <v>46.8</v>
      </c>
      <c r="P362" s="831">
        <v>0.30000000000000004</v>
      </c>
      <c r="Q362" s="831">
        <v>14.100000000000001</v>
      </c>
      <c r="R362" s="819"/>
      <c r="S362" s="832">
        <v>47</v>
      </c>
    </row>
    <row r="363" spans="1:19" ht="14.45" customHeight="1" x14ac:dyDescent="0.2">
      <c r="A363" s="813" t="s">
        <v>5011</v>
      </c>
      <c r="B363" s="814" t="s">
        <v>5012</v>
      </c>
      <c r="C363" s="814" t="s">
        <v>614</v>
      </c>
      <c r="D363" s="814" t="s">
        <v>1761</v>
      </c>
      <c r="E363" s="814" t="s">
        <v>4961</v>
      </c>
      <c r="F363" s="814" t="s">
        <v>5031</v>
      </c>
      <c r="G363" s="814" t="s">
        <v>5032</v>
      </c>
      <c r="H363" s="831">
        <v>3</v>
      </c>
      <c r="I363" s="831">
        <v>8683.26</v>
      </c>
      <c r="J363" s="814"/>
      <c r="K363" s="814">
        <v>2894.42</v>
      </c>
      <c r="L363" s="831">
        <v>2</v>
      </c>
      <c r="M363" s="831">
        <v>5788.84</v>
      </c>
      <c r="N363" s="814"/>
      <c r="O363" s="814">
        <v>2894.42</v>
      </c>
      <c r="P363" s="831"/>
      <c r="Q363" s="831"/>
      <c r="R363" s="819"/>
      <c r="S363" s="832"/>
    </row>
    <row r="364" spans="1:19" ht="14.45" customHeight="1" x14ac:dyDescent="0.2">
      <c r="A364" s="813" t="s">
        <v>5011</v>
      </c>
      <c r="B364" s="814" t="s">
        <v>5012</v>
      </c>
      <c r="C364" s="814" t="s">
        <v>614</v>
      </c>
      <c r="D364" s="814" t="s">
        <v>1761</v>
      </c>
      <c r="E364" s="814" t="s">
        <v>4961</v>
      </c>
      <c r="F364" s="814" t="s">
        <v>5033</v>
      </c>
      <c r="G364" s="814" t="s">
        <v>5034</v>
      </c>
      <c r="H364" s="831"/>
      <c r="I364" s="831"/>
      <c r="J364" s="814"/>
      <c r="K364" s="814"/>
      <c r="L364" s="831">
        <v>9</v>
      </c>
      <c r="M364" s="831">
        <v>28868.04</v>
      </c>
      <c r="N364" s="814"/>
      <c r="O364" s="814">
        <v>3207.56</v>
      </c>
      <c r="P364" s="831">
        <v>4</v>
      </c>
      <c r="Q364" s="831">
        <v>12830.24</v>
      </c>
      <c r="R364" s="819"/>
      <c r="S364" s="832">
        <v>3207.56</v>
      </c>
    </row>
    <row r="365" spans="1:19" ht="14.45" customHeight="1" x14ac:dyDescent="0.2">
      <c r="A365" s="813" t="s">
        <v>5011</v>
      </c>
      <c r="B365" s="814" t="s">
        <v>5012</v>
      </c>
      <c r="C365" s="814" t="s">
        <v>614</v>
      </c>
      <c r="D365" s="814" t="s">
        <v>1761</v>
      </c>
      <c r="E365" s="814" t="s">
        <v>4961</v>
      </c>
      <c r="F365" s="814" t="s">
        <v>5035</v>
      </c>
      <c r="G365" s="814" t="s">
        <v>5034</v>
      </c>
      <c r="H365" s="831"/>
      <c r="I365" s="831"/>
      <c r="J365" s="814"/>
      <c r="K365" s="814"/>
      <c r="L365" s="831">
        <v>0.5</v>
      </c>
      <c r="M365" s="831">
        <v>1967.28</v>
      </c>
      <c r="N365" s="814"/>
      <c r="O365" s="814">
        <v>3934.56</v>
      </c>
      <c r="P365" s="831"/>
      <c r="Q365" s="831"/>
      <c r="R365" s="819"/>
      <c r="S365" s="832"/>
    </row>
    <row r="366" spans="1:19" ht="14.45" customHeight="1" x14ac:dyDescent="0.2">
      <c r="A366" s="813" t="s">
        <v>5011</v>
      </c>
      <c r="B366" s="814" t="s">
        <v>5012</v>
      </c>
      <c r="C366" s="814" t="s">
        <v>614</v>
      </c>
      <c r="D366" s="814" t="s">
        <v>1761</v>
      </c>
      <c r="E366" s="814" t="s">
        <v>4961</v>
      </c>
      <c r="F366" s="814" t="s">
        <v>5037</v>
      </c>
      <c r="G366" s="814" t="s">
        <v>795</v>
      </c>
      <c r="H366" s="831"/>
      <c r="I366" s="831"/>
      <c r="J366" s="814"/>
      <c r="K366" s="814"/>
      <c r="L366" s="831">
        <v>1</v>
      </c>
      <c r="M366" s="831">
        <v>420.71</v>
      </c>
      <c r="N366" s="814"/>
      <c r="O366" s="814">
        <v>420.71</v>
      </c>
      <c r="P366" s="831"/>
      <c r="Q366" s="831"/>
      <c r="R366" s="819"/>
      <c r="S366" s="832"/>
    </row>
    <row r="367" spans="1:19" ht="14.45" customHeight="1" x14ac:dyDescent="0.2">
      <c r="A367" s="813" t="s">
        <v>5011</v>
      </c>
      <c r="B367" s="814" t="s">
        <v>5012</v>
      </c>
      <c r="C367" s="814" t="s">
        <v>614</v>
      </c>
      <c r="D367" s="814" t="s">
        <v>1761</v>
      </c>
      <c r="E367" s="814" t="s">
        <v>4961</v>
      </c>
      <c r="F367" s="814" t="s">
        <v>5039</v>
      </c>
      <c r="G367" s="814" t="s">
        <v>5040</v>
      </c>
      <c r="H367" s="831">
        <v>0</v>
      </c>
      <c r="I367" s="831">
        <v>0</v>
      </c>
      <c r="J367" s="814"/>
      <c r="K367" s="814"/>
      <c r="L367" s="831"/>
      <c r="M367" s="831"/>
      <c r="N367" s="814"/>
      <c r="O367" s="814"/>
      <c r="P367" s="831">
        <v>2</v>
      </c>
      <c r="Q367" s="831">
        <v>8572.18</v>
      </c>
      <c r="R367" s="819"/>
      <c r="S367" s="832">
        <v>4286.09</v>
      </c>
    </row>
    <row r="368" spans="1:19" ht="14.45" customHeight="1" x14ac:dyDescent="0.2">
      <c r="A368" s="813" t="s">
        <v>5011</v>
      </c>
      <c r="B368" s="814" t="s">
        <v>5012</v>
      </c>
      <c r="C368" s="814" t="s">
        <v>614</v>
      </c>
      <c r="D368" s="814" t="s">
        <v>1761</v>
      </c>
      <c r="E368" s="814" t="s">
        <v>4961</v>
      </c>
      <c r="F368" s="814" t="s">
        <v>5045</v>
      </c>
      <c r="G368" s="814" t="s">
        <v>5015</v>
      </c>
      <c r="H368" s="831">
        <v>5</v>
      </c>
      <c r="I368" s="831">
        <v>20436.66</v>
      </c>
      <c r="J368" s="814"/>
      <c r="K368" s="814">
        <v>4087.3319999999999</v>
      </c>
      <c r="L368" s="831">
        <v>8</v>
      </c>
      <c r="M368" s="831">
        <v>32661.65</v>
      </c>
      <c r="N368" s="814"/>
      <c r="O368" s="814">
        <v>4082.7062500000002</v>
      </c>
      <c r="P368" s="831">
        <v>9</v>
      </c>
      <c r="Q368" s="831">
        <v>34347.06</v>
      </c>
      <c r="R368" s="819"/>
      <c r="S368" s="832">
        <v>3816.3399999999997</v>
      </c>
    </row>
    <row r="369" spans="1:19" ht="14.45" customHeight="1" x14ac:dyDescent="0.2">
      <c r="A369" s="813" t="s">
        <v>5011</v>
      </c>
      <c r="B369" s="814" t="s">
        <v>5012</v>
      </c>
      <c r="C369" s="814" t="s">
        <v>614</v>
      </c>
      <c r="D369" s="814" t="s">
        <v>1761</v>
      </c>
      <c r="E369" s="814" t="s">
        <v>4961</v>
      </c>
      <c r="F369" s="814" t="s">
        <v>4962</v>
      </c>
      <c r="G369" s="814" t="s">
        <v>1735</v>
      </c>
      <c r="H369" s="831">
        <v>0.7</v>
      </c>
      <c r="I369" s="831">
        <v>1147.6500000000001</v>
      </c>
      <c r="J369" s="814"/>
      <c r="K369" s="814">
        <v>1639.5000000000002</v>
      </c>
      <c r="L369" s="831">
        <v>0.89999999999999991</v>
      </c>
      <c r="M369" s="831">
        <v>1475.5500000000002</v>
      </c>
      <c r="N369" s="814"/>
      <c r="O369" s="814">
        <v>1639.5000000000005</v>
      </c>
      <c r="P369" s="831">
        <v>0.4</v>
      </c>
      <c r="Q369" s="831">
        <v>694.44</v>
      </c>
      <c r="R369" s="819"/>
      <c r="S369" s="832">
        <v>1736.1000000000001</v>
      </c>
    </row>
    <row r="370" spans="1:19" ht="14.45" customHeight="1" x14ac:dyDescent="0.2">
      <c r="A370" s="813" t="s">
        <v>5011</v>
      </c>
      <c r="B370" s="814" t="s">
        <v>5012</v>
      </c>
      <c r="C370" s="814" t="s">
        <v>614</v>
      </c>
      <c r="D370" s="814" t="s">
        <v>1761</v>
      </c>
      <c r="E370" s="814" t="s">
        <v>4961</v>
      </c>
      <c r="F370" s="814" t="s">
        <v>5052</v>
      </c>
      <c r="G370" s="814" t="s">
        <v>5029</v>
      </c>
      <c r="H370" s="831"/>
      <c r="I370" s="831"/>
      <c r="J370" s="814"/>
      <c r="K370" s="814"/>
      <c r="L370" s="831"/>
      <c r="M370" s="831"/>
      <c r="N370" s="814"/>
      <c r="O370" s="814"/>
      <c r="P370" s="831">
        <v>3</v>
      </c>
      <c r="Q370" s="831">
        <v>20964.09</v>
      </c>
      <c r="R370" s="819"/>
      <c r="S370" s="832">
        <v>6988.03</v>
      </c>
    </row>
    <row r="371" spans="1:19" ht="14.45" customHeight="1" x14ac:dyDescent="0.2">
      <c r="A371" s="813" t="s">
        <v>5011</v>
      </c>
      <c r="B371" s="814" t="s">
        <v>5012</v>
      </c>
      <c r="C371" s="814" t="s">
        <v>614</v>
      </c>
      <c r="D371" s="814" t="s">
        <v>1761</v>
      </c>
      <c r="E371" s="814" t="s">
        <v>4961</v>
      </c>
      <c r="F371" s="814" t="s">
        <v>5053</v>
      </c>
      <c r="G371" s="814" t="s">
        <v>795</v>
      </c>
      <c r="H371" s="831"/>
      <c r="I371" s="831"/>
      <c r="J371" s="814"/>
      <c r="K371" s="814"/>
      <c r="L371" s="831"/>
      <c r="M371" s="831"/>
      <c r="N371" s="814"/>
      <c r="O371" s="814"/>
      <c r="P371" s="831">
        <v>1</v>
      </c>
      <c r="Q371" s="831">
        <v>525.24</v>
      </c>
      <c r="R371" s="819"/>
      <c r="S371" s="832">
        <v>525.24</v>
      </c>
    </row>
    <row r="372" spans="1:19" ht="14.45" customHeight="1" x14ac:dyDescent="0.2">
      <c r="A372" s="813" t="s">
        <v>5011</v>
      </c>
      <c r="B372" s="814" t="s">
        <v>5012</v>
      </c>
      <c r="C372" s="814" t="s">
        <v>614</v>
      </c>
      <c r="D372" s="814" t="s">
        <v>1761</v>
      </c>
      <c r="E372" s="814" t="s">
        <v>4963</v>
      </c>
      <c r="F372" s="814" t="s">
        <v>5064</v>
      </c>
      <c r="G372" s="814" t="s">
        <v>5065</v>
      </c>
      <c r="H372" s="831"/>
      <c r="I372" s="831"/>
      <c r="J372" s="814"/>
      <c r="K372" s="814"/>
      <c r="L372" s="831">
        <v>4</v>
      </c>
      <c r="M372" s="831">
        <v>10500.44</v>
      </c>
      <c r="N372" s="814"/>
      <c r="O372" s="814">
        <v>2625.11</v>
      </c>
      <c r="P372" s="831">
        <v>3</v>
      </c>
      <c r="Q372" s="831">
        <v>7875.33</v>
      </c>
      <c r="R372" s="819"/>
      <c r="S372" s="832">
        <v>2625.11</v>
      </c>
    </row>
    <row r="373" spans="1:19" ht="14.45" customHeight="1" x14ac:dyDescent="0.2">
      <c r="A373" s="813" t="s">
        <v>5011</v>
      </c>
      <c r="B373" s="814" t="s">
        <v>5012</v>
      </c>
      <c r="C373" s="814" t="s">
        <v>614</v>
      </c>
      <c r="D373" s="814" t="s">
        <v>1761</v>
      </c>
      <c r="E373" s="814" t="s">
        <v>4963</v>
      </c>
      <c r="F373" s="814" t="s">
        <v>4964</v>
      </c>
      <c r="G373" s="814" t="s">
        <v>4965</v>
      </c>
      <c r="H373" s="831">
        <v>6</v>
      </c>
      <c r="I373" s="831">
        <v>2452.44</v>
      </c>
      <c r="J373" s="814"/>
      <c r="K373" s="814">
        <v>408.74</v>
      </c>
      <c r="L373" s="831">
        <v>7</v>
      </c>
      <c r="M373" s="831">
        <v>2861.1800000000003</v>
      </c>
      <c r="N373" s="814"/>
      <c r="O373" s="814">
        <v>408.74000000000007</v>
      </c>
      <c r="P373" s="831">
        <v>5</v>
      </c>
      <c r="Q373" s="831">
        <v>2043.7</v>
      </c>
      <c r="R373" s="819"/>
      <c r="S373" s="832">
        <v>408.74</v>
      </c>
    </row>
    <row r="374" spans="1:19" ht="14.45" customHeight="1" x14ac:dyDescent="0.2">
      <c r="A374" s="813" t="s">
        <v>5011</v>
      </c>
      <c r="B374" s="814" t="s">
        <v>5012</v>
      </c>
      <c r="C374" s="814" t="s">
        <v>614</v>
      </c>
      <c r="D374" s="814" t="s">
        <v>1761</v>
      </c>
      <c r="E374" s="814" t="s">
        <v>4963</v>
      </c>
      <c r="F374" s="814" t="s">
        <v>4966</v>
      </c>
      <c r="G374" s="814" t="s">
        <v>4967</v>
      </c>
      <c r="H374" s="831">
        <v>1</v>
      </c>
      <c r="I374" s="831">
        <v>187.97</v>
      </c>
      <c r="J374" s="814"/>
      <c r="K374" s="814">
        <v>187.97</v>
      </c>
      <c r="L374" s="831"/>
      <c r="M374" s="831"/>
      <c r="N374" s="814"/>
      <c r="O374" s="814"/>
      <c r="P374" s="831">
        <v>1</v>
      </c>
      <c r="Q374" s="831">
        <v>153.19999999999999</v>
      </c>
      <c r="R374" s="819"/>
      <c r="S374" s="832">
        <v>153.19999999999999</v>
      </c>
    </row>
    <row r="375" spans="1:19" ht="14.45" customHeight="1" x14ac:dyDescent="0.2">
      <c r="A375" s="813" t="s">
        <v>5011</v>
      </c>
      <c r="B375" s="814" t="s">
        <v>5012</v>
      </c>
      <c r="C375" s="814" t="s">
        <v>614</v>
      </c>
      <c r="D375" s="814" t="s">
        <v>1761</v>
      </c>
      <c r="E375" s="814" t="s">
        <v>4963</v>
      </c>
      <c r="F375" s="814" t="s">
        <v>4968</v>
      </c>
      <c r="G375" s="814" t="s">
        <v>4969</v>
      </c>
      <c r="H375" s="831">
        <v>3</v>
      </c>
      <c r="I375" s="831">
        <v>4995</v>
      </c>
      <c r="J375" s="814"/>
      <c r="K375" s="814">
        <v>1665</v>
      </c>
      <c r="L375" s="831">
        <v>1</v>
      </c>
      <c r="M375" s="831">
        <v>1098.25</v>
      </c>
      <c r="N375" s="814"/>
      <c r="O375" s="814">
        <v>1098.25</v>
      </c>
      <c r="P375" s="831">
        <v>2</v>
      </c>
      <c r="Q375" s="831">
        <v>2196.5</v>
      </c>
      <c r="R375" s="819"/>
      <c r="S375" s="832">
        <v>1098.25</v>
      </c>
    </row>
    <row r="376" spans="1:19" ht="14.45" customHeight="1" x14ac:dyDescent="0.2">
      <c r="A376" s="813" t="s">
        <v>5011</v>
      </c>
      <c r="B376" s="814" t="s">
        <v>5012</v>
      </c>
      <c r="C376" s="814" t="s">
        <v>614</v>
      </c>
      <c r="D376" s="814" t="s">
        <v>1761</v>
      </c>
      <c r="E376" s="814" t="s">
        <v>4963</v>
      </c>
      <c r="F376" s="814" t="s">
        <v>4970</v>
      </c>
      <c r="G376" s="814" t="s">
        <v>4971</v>
      </c>
      <c r="H376" s="831">
        <v>1</v>
      </c>
      <c r="I376" s="831">
        <v>2170.0300000000002</v>
      </c>
      <c r="J376" s="814"/>
      <c r="K376" s="814">
        <v>2170.0300000000002</v>
      </c>
      <c r="L376" s="831">
        <v>5</v>
      </c>
      <c r="M376" s="831">
        <v>9145.8900000000012</v>
      </c>
      <c r="N376" s="814"/>
      <c r="O376" s="814">
        <v>1829.1780000000003</v>
      </c>
      <c r="P376" s="831">
        <v>2</v>
      </c>
      <c r="Q376" s="831">
        <v>2635.8</v>
      </c>
      <c r="R376" s="819"/>
      <c r="S376" s="832">
        <v>1317.9</v>
      </c>
    </row>
    <row r="377" spans="1:19" ht="14.45" customHeight="1" x14ac:dyDescent="0.2">
      <c r="A377" s="813" t="s">
        <v>5011</v>
      </c>
      <c r="B377" s="814" t="s">
        <v>5012</v>
      </c>
      <c r="C377" s="814" t="s">
        <v>614</v>
      </c>
      <c r="D377" s="814" t="s">
        <v>1761</v>
      </c>
      <c r="E377" s="814" t="s">
        <v>4963</v>
      </c>
      <c r="F377" s="814" t="s">
        <v>4972</v>
      </c>
      <c r="G377" s="814" t="s">
        <v>4973</v>
      </c>
      <c r="H377" s="831"/>
      <c r="I377" s="831"/>
      <c r="J377" s="814"/>
      <c r="K377" s="814"/>
      <c r="L377" s="831">
        <v>1</v>
      </c>
      <c r="M377" s="831">
        <v>740</v>
      </c>
      <c r="N377" s="814"/>
      <c r="O377" s="814">
        <v>740</v>
      </c>
      <c r="P377" s="831">
        <v>1</v>
      </c>
      <c r="Q377" s="831">
        <v>740</v>
      </c>
      <c r="R377" s="819"/>
      <c r="S377" s="832">
        <v>740</v>
      </c>
    </row>
    <row r="378" spans="1:19" ht="14.45" customHeight="1" x14ac:dyDescent="0.2">
      <c r="A378" s="813" t="s">
        <v>5011</v>
      </c>
      <c r="B378" s="814" t="s">
        <v>5012</v>
      </c>
      <c r="C378" s="814" t="s">
        <v>614</v>
      </c>
      <c r="D378" s="814" t="s">
        <v>1761</v>
      </c>
      <c r="E378" s="814" t="s">
        <v>4963</v>
      </c>
      <c r="F378" s="814" t="s">
        <v>4974</v>
      </c>
      <c r="G378" s="814" t="s">
        <v>4975</v>
      </c>
      <c r="H378" s="831">
        <v>2</v>
      </c>
      <c r="I378" s="831">
        <v>2440</v>
      </c>
      <c r="J378" s="814"/>
      <c r="K378" s="814">
        <v>1220</v>
      </c>
      <c r="L378" s="831"/>
      <c r="M378" s="831"/>
      <c r="N378" s="814"/>
      <c r="O378" s="814"/>
      <c r="P378" s="831">
        <v>4</v>
      </c>
      <c r="Q378" s="831">
        <v>4880</v>
      </c>
      <c r="R378" s="819"/>
      <c r="S378" s="832">
        <v>1220</v>
      </c>
    </row>
    <row r="379" spans="1:19" ht="14.45" customHeight="1" x14ac:dyDescent="0.2">
      <c r="A379" s="813" t="s">
        <v>5011</v>
      </c>
      <c r="B379" s="814" t="s">
        <v>5012</v>
      </c>
      <c r="C379" s="814" t="s">
        <v>614</v>
      </c>
      <c r="D379" s="814" t="s">
        <v>1761</v>
      </c>
      <c r="E379" s="814" t="s">
        <v>4963</v>
      </c>
      <c r="F379" s="814" t="s">
        <v>5096</v>
      </c>
      <c r="G379" s="814" t="s">
        <v>5097</v>
      </c>
      <c r="H379" s="831">
        <v>1</v>
      </c>
      <c r="I379" s="831">
        <v>2631.6</v>
      </c>
      <c r="J379" s="814"/>
      <c r="K379" s="814">
        <v>2631.6</v>
      </c>
      <c r="L379" s="831">
        <v>1</v>
      </c>
      <c r="M379" s="831">
        <v>966</v>
      </c>
      <c r="N379" s="814"/>
      <c r="O379" s="814">
        <v>966</v>
      </c>
      <c r="P379" s="831">
        <v>1</v>
      </c>
      <c r="Q379" s="831">
        <v>2631.6</v>
      </c>
      <c r="R379" s="819"/>
      <c r="S379" s="832">
        <v>2631.6</v>
      </c>
    </row>
    <row r="380" spans="1:19" ht="14.45" customHeight="1" x14ac:dyDescent="0.2">
      <c r="A380" s="813" t="s">
        <v>5011</v>
      </c>
      <c r="B380" s="814" t="s">
        <v>5012</v>
      </c>
      <c r="C380" s="814" t="s">
        <v>614</v>
      </c>
      <c r="D380" s="814" t="s">
        <v>1761</v>
      </c>
      <c r="E380" s="814" t="s">
        <v>4963</v>
      </c>
      <c r="F380" s="814" t="s">
        <v>4976</v>
      </c>
      <c r="G380" s="814" t="s">
        <v>4977</v>
      </c>
      <c r="H380" s="831">
        <v>4</v>
      </c>
      <c r="I380" s="831">
        <v>2567.3000000000002</v>
      </c>
      <c r="J380" s="814"/>
      <c r="K380" s="814">
        <v>641.82500000000005</v>
      </c>
      <c r="L380" s="831">
        <v>4</v>
      </c>
      <c r="M380" s="831">
        <v>2565.1999999999998</v>
      </c>
      <c r="N380" s="814"/>
      <c r="O380" s="814">
        <v>641.29999999999995</v>
      </c>
      <c r="P380" s="831">
        <v>4</v>
      </c>
      <c r="Q380" s="831">
        <v>2565.1999999999998</v>
      </c>
      <c r="R380" s="819"/>
      <c r="S380" s="832">
        <v>641.29999999999995</v>
      </c>
    </row>
    <row r="381" spans="1:19" ht="14.45" customHeight="1" x14ac:dyDescent="0.2">
      <c r="A381" s="813" t="s">
        <v>5011</v>
      </c>
      <c r="B381" s="814" t="s">
        <v>5012</v>
      </c>
      <c r="C381" s="814" t="s">
        <v>614</v>
      </c>
      <c r="D381" s="814" t="s">
        <v>1761</v>
      </c>
      <c r="E381" s="814" t="s">
        <v>4963</v>
      </c>
      <c r="F381" s="814" t="s">
        <v>5114</v>
      </c>
      <c r="G381" s="814" t="s">
        <v>5115</v>
      </c>
      <c r="H381" s="831"/>
      <c r="I381" s="831"/>
      <c r="J381" s="814"/>
      <c r="K381" s="814"/>
      <c r="L381" s="831">
        <v>1</v>
      </c>
      <c r="M381" s="831">
        <v>1679</v>
      </c>
      <c r="N381" s="814"/>
      <c r="O381" s="814">
        <v>1679</v>
      </c>
      <c r="P381" s="831"/>
      <c r="Q381" s="831"/>
      <c r="R381" s="819"/>
      <c r="S381" s="832"/>
    </row>
    <row r="382" spans="1:19" ht="14.45" customHeight="1" x14ac:dyDescent="0.2">
      <c r="A382" s="813" t="s">
        <v>5011</v>
      </c>
      <c r="B382" s="814" t="s">
        <v>5012</v>
      </c>
      <c r="C382" s="814" t="s">
        <v>614</v>
      </c>
      <c r="D382" s="814" t="s">
        <v>1761</v>
      </c>
      <c r="E382" s="814" t="s">
        <v>4978</v>
      </c>
      <c r="F382" s="814" t="s">
        <v>5128</v>
      </c>
      <c r="G382" s="814" t="s">
        <v>5129</v>
      </c>
      <c r="H382" s="831">
        <v>41</v>
      </c>
      <c r="I382" s="831">
        <v>8487</v>
      </c>
      <c r="J382" s="814"/>
      <c r="K382" s="814">
        <v>207</v>
      </c>
      <c r="L382" s="831">
        <v>30</v>
      </c>
      <c r="M382" s="831">
        <v>6270</v>
      </c>
      <c r="N382" s="814"/>
      <c r="O382" s="814">
        <v>209</v>
      </c>
      <c r="P382" s="831">
        <v>35</v>
      </c>
      <c r="Q382" s="831">
        <v>7700</v>
      </c>
      <c r="R382" s="819"/>
      <c r="S382" s="832">
        <v>220</v>
      </c>
    </row>
    <row r="383" spans="1:19" ht="14.45" customHeight="1" x14ac:dyDescent="0.2">
      <c r="A383" s="813" t="s">
        <v>5011</v>
      </c>
      <c r="B383" s="814" t="s">
        <v>5012</v>
      </c>
      <c r="C383" s="814" t="s">
        <v>614</v>
      </c>
      <c r="D383" s="814" t="s">
        <v>1761</v>
      </c>
      <c r="E383" s="814" t="s">
        <v>4978</v>
      </c>
      <c r="F383" s="814" t="s">
        <v>5136</v>
      </c>
      <c r="G383" s="814" t="s">
        <v>5137</v>
      </c>
      <c r="H383" s="831"/>
      <c r="I383" s="831"/>
      <c r="J383" s="814"/>
      <c r="K383" s="814"/>
      <c r="L383" s="831"/>
      <c r="M383" s="831"/>
      <c r="N383" s="814"/>
      <c r="O383" s="814"/>
      <c r="P383" s="831">
        <v>1</v>
      </c>
      <c r="Q383" s="831">
        <v>112</v>
      </c>
      <c r="R383" s="819"/>
      <c r="S383" s="832">
        <v>112</v>
      </c>
    </row>
    <row r="384" spans="1:19" ht="14.45" customHeight="1" x14ac:dyDescent="0.2">
      <c r="A384" s="813" t="s">
        <v>5011</v>
      </c>
      <c r="B384" s="814" t="s">
        <v>5012</v>
      </c>
      <c r="C384" s="814" t="s">
        <v>614</v>
      </c>
      <c r="D384" s="814" t="s">
        <v>1761</v>
      </c>
      <c r="E384" s="814" t="s">
        <v>4978</v>
      </c>
      <c r="F384" s="814" t="s">
        <v>5138</v>
      </c>
      <c r="G384" s="814" t="s">
        <v>5139</v>
      </c>
      <c r="H384" s="831">
        <v>88</v>
      </c>
      <c r="I384" s="831">
        <v>3344</v>
      </c>
      <c r="J384" s="814"/>
      <c r="K384" s="814">
        <v>38</v>
      </c>
      <c r="L384" s="831">
        <v>59</v>
      </c>
      <c r="M384" s="831">
        <v>2242</v>
      </c>
      <c r="N384" s="814"/>
      <c r="O384" s="814">
        <v>38</v>
      </c>
      <c r="P384" s="831">
        <v>82</v>
      </c>
      <c r="Q384" s="831">
        <v>3280</v>
      </c>
      <c r="R384" s="819"/>
      <c r="S384" s="832">
        <v>40</v>
      </c>
    </row>
    <row r="385" spans="1:19" ht="14.45" customHeight="1" x14ac:dyDescent="0.2">
      <c r="A385" s="813" t="s">
        <v>5011</v>
      </c>
      <c r="B385" s="814" t="s">
        <v>5012</v>
      </c>
      <c r="C385" s="814" t="s">
        <v>614</v>
      </c>
      <c r="D385" s="814" t="s">
        <v>1761</v>
      </c>
      <c r="E385" s="814" t="s">
        <v>4978</v>
      </c>
      <c r="F385" s="814" t="s">
        <v>5140</v>
      </c>
      <c r="G385" s="814" t="s">
        <v>5141</v>
      </c>
      <c r="H385" s="831"/>
      <c r="I385" s="831"/>
      <c r="J385" s="814"/>
      <c r="K385" s="814"/>
      <c r="L385" s="831">
        <v>4</v>
      </c>
      <c r="M385" s="831">
        <v>40</v>
      </c>
      <c r="N385" s="814"/>
      <c r="O385" s="814">
        <v>10</v>
      </c>
      <c r="P385" s="831"/>
      <c r="Q385" s="831"/>
      <c r="R385" s="819"/>
      <c r="S385" s="832"/>
    </row>
    <row r="386" spans="1:19" ht="14.45" customHeight="1" x14ac:dyDescent="0.2">
      <c r="A386" s="813" t="s">
        <v>5011</v>
      </c>
      <c r="B386" s="814" t="s">
        <v>5012</v>
      </c>
      <c r="C386" s="814" t="s">
        <v>614</v>
      </c>
      <c r="D386" s="814" t="s">
        <v>1761</v>
      </c>
      <c r="E386" s="814" t="s">
        <v>4978</v>
      </c>
      <c r="F386" s="814" t="s">
        <v>4979</v>
      </c>
      <c r="G386" s="814" t="s">
        <v>4980</v>
      </c>
      <c r="H386" s="831">
        <v>228</v>
      </c>
      <c r="I386" s="831">
        <v>57912</v>
      </c>
      <c r="J386" s="814"/>
      <c r="K386" s="814">
        <v>254</v>
      </c>
      <c r="L386" s="831">
        <v>246</v>
      </c>
      <c r="M386" s="831">
        <v>62730</v>
      </c>
      <c r="N386" s="814"/>
      <c r="O386" s="814">
        <v>255</v>
      </c>
      <c r="P386" s="831">
        <v>154</v>
      </c>
      <c r="Q386" s="831">
        <v>42350</v>
      </c>
      <c r="R386" s="819"/>
      <c r="S386" s="832">
        <v>275</v>
      </c>
    </row>
    <row r="387" spans="1:19" ht="14.45" customHeight="1" x14ac:dyDescent="0.2">
      <c r="A387" s="813" t="s">
        <v>5011</v>
      </c>
      <c r="B387" s="814" t="s">
        <v>5012</v>
      </c>
      <c r="C387" s="814" t="s">
        <v>614</v>
      </c>
      <c r="D387" s="814" t="s">
        <v>1761</v>
      </c>
      <c r="E387" s="814" t="s">
        <v>4978</v>
      </c>
      <c r="F387" s="814" t="s">
        <v>5146</v>
      </c>
      <c r="G387" s="814" t="s">
        <v>5147</v>
      </c>
      <c r="H387" s="831">
        <v>223</v>
      </c>
      <c r="I387" s="831">
        <v>28098</v>
      </c>
      <c r="J387" s="814"/>
      <c r="K387" s="814">
        <v>126</v>
      </c>
      <c r="L387" s="831">
        <v>268</v>
      </c>
      <c r="M387" s="831">
        <v>34036</v>
      </c>
      <c r="N387" s="814"/>
      <c r="O387" s="814">
        <v>127</v>
      </c>
      <c r="P387" s="831">
        <v>192</v>
      </c>
      <c r="Q387" s="831">
        <v>26304</v>
      </c>
      <c r="R387" s="819"/>
      <c r="S387" s="832">
        <v>137</v>
      </c>
    </row>
    <row r="388" spans="1:19" ht="14.45" customHeight="1" x14ac:dyDescent="0.2">
      <c r="A388" s="813" t="s">
        <v>5011</v>
      </c>
      <c r="B388" s="814" t="s">
        <v>5012</v>
      </c>
      <c r="C388" s="814" t="s">
        <v>614</v>
      </c>
      <c r="D388" s="814" t="s">
        <v>1761</v>
      </c>
      <c r="E388" s="814" t="s">
        <v>4978</v>
      </c>
      <c r="F388" s="814" t="s">
        <v>5148</v>
      </c>
      <c r="G388" s="814" t="s">
        <v>5149</v>
      </c>
      <c r="H388" s="831">
        <v>1</v>
      </c>
      <c r="I388" s="831">
        <v>314</v>
      </c>
      <c r="J388" s="814"/>
      <c r="K388" s="814">
        <v>314</v>
      </c>
      <c r="L388" s="831">
        <v>1</v>
      </c>
      <c r="M388" s="831">
        <v>317</v>
      </c>
      <c r="N388" s="814"/>
      <c r="O388" s="814">
        <v>317</v>
      </c>
      <c r="P388" s="831">
        <v>1</v>
      </c>
      <c r="Q388" s="831">
        <v>333</v>
      </c>
      <c r="R388" s="819"/>
      <c r="S388" s="832">
        <v>333</v>
      </c>
    </row>
    <row r="389" spans="1:19" ht="14.45" customHeight="1" x14ac:dyDescent="0.2">
      <c r="A389" s="813" t="s">
        <v>5011</v>
      </c>
      <c r="B389" s="814" t="s">
        <v>5012</v>
      </c>
      <c r="C389" s="814" t="s">
        <v>614</v>
      </c>
      <c r="D389" s="814" t="s">
        <v>1761</v>
      </c>
      <c r="E389" s="814" t="s">
        <v>4978</v>
      </c>
      <c r="F389" s="814" t="s">
        <v>4983</v>
      </c>
      <c r="G389" s="814" t="s">
        <v>4984</v>
      </c>
      <c r="H389" s="831">
        <v>20</v>
      </c>
      <c r="I389" s="831">
        <v>6700</v>
      </c>
      <c r="J389" s="814"/>
      <c r="K389" s="814">
        <v>335</v>
      </c>
      <c r="L389" s="831">
        <v>6</v>
      </c>
      <c r="M389" s="831">
        <v>2016</v>
      </c>
      <c r="N389" s="814"/>
      <c r="O389" s="814">
        <v>336</v>
      </c>
      <c r="P389" s="831">
        <v>16</v>
      </c>
      <c r="Q389" s="831">
        <v>5520</v>
      </c>
      <c r="R389" s="819"/>
      <c r="S389" s="832">
        <v>345</v>
      </c>
    </row>
    <row r="390" spans="1:19" ht="14.45" customHeight="1" x14ac:dyDescent="0.2">
      <c r="A390" s="813" t="s">
        <v>5011</v>
      </c>
      <c r="B390" s="814" t="s">
        <v>5012</v>
      </c>
      <c r="C390" s="814" t="s">
        <v>614</v>
      </c>
      <c r="D390" s="814" t="s">
        <v>1761</v>
      </c>
      <c r="E390" s="814" t="s">
        <v>4978</v>
      </c>
      <c r="F390" s="814" t="s">
        <v>5154</v>
      </c>
      <c r="G390" s="814" t="s">
        <v>5155</v>
      </c>
      <c r="H390" s="831"/>
      <c r="I390" s="831"/>
      <c r="J390" s="814"/>
      <c r="K390" s="814"/>
      <c r="L390" s="831">
        <v>4</v>
      </c>
      <c r="M390" s="831">
        <v>468</v>
      </c>
      <c r="N390" s="814"/>
      <c r="O390" s="814">
        <v>117</v>
      </c>
      <c r="P390" s="831">
        <v>3</v>
      </c>
      <c r="Q390" s="831">
        <v>369</v>
      </c>
      <c r="R390" s="819"/>
      <c r="S390" s="832">
        <v>123</v>
      </c>
    </row>
    <row r="391" spans="1:19" ht="14.45" customHeight="1" x14ac:dyDescent="0.2">
      <c r="A391" s="813" t="s">
        <v>5011</v>
      </c>
      <c r="B391" s="814" t="s">
        <v>5012</v>
      </c>
      <c r="C391" s="814" t="s">
        <v>614</v>
      </c>
      <c r="D391" s="814" t="s">
        <v>1761</v>
      </c>
      <c r="E391" s="814" t="s">
        <v>4978</v>
      </c>
      <c r="F391" s="814" t="s">
        <v>4985</v>
      </c>
      <c r="G391" s="814" t="s">
        <v>4986</v>
      </c>
      <c r="H391" s="831">
        <v>4</v>
      </c>
      <c r="I391" s="831">
        <v>1428</v>
      </c>
      <c r="J391" s="814"/>
      <c r="K391" s="814">
        <v>357</v>
      </c>
      <c r="L391" s="831"/>
      <c r="M391" s="831"/>
      <c r="N391" s="814"/>
      <c r="O391" s="814"/>
      <c r="P391" s="831">
        <v>2</v>
      </c>
      <c r="Q391" s="831">
        <v>756</v>
      </c>
      <c r="R391" s="819"/>
      <c r="S391" s="832">
        <v>378</v>
      </c>
    </row>
    <row r="392" spans="1:19" ht="14.45" customHeight="1" x14ac:dyDescent="0.2">
      <c r="A392" s="813" t="s">
        <v>5011</v>
      </c>
      <c r="B392" s="814" t="s">
        <v>5012</v>
      </c>
      <c r="C392" s="814" t="s">
        <v>614</v>
      </c>
      <c r="D392" s="814" t="s">
        <v>1761</v>
      </c>
      <c r="E392" s="814" t="s">
        <v>4978</v>
      </c>
      <c r="F392" s="814" t="s">
        <v>5156</v>
      </c>
      <c r="G392" s="814" t="s">
        <v>5157</v>
      </c>
      <c r="H392" s="831">
        <v>1</v>
      </c>
      <c r="I392" s="831">
        <v>259</v>
      </c>
      <c r="J392" s="814"/>
      <c r="K392" s="814">
        <v>259</v>
      </c>
      <c r="L392" s="831"/>
      <c r="M392" s="831"/>
      <c r="N392" s="814"/>
      <c r="O392" s="814"/>
      <c r="P392" s="831"/>
      <c r="Q392" s="831"/>
      <c r="R392" s="819"/>
      <c r="S392" s="832"/>
    </row>
    <row r="393" spans="1:19" ht="14.45" customHeight="1" x14ac:dyDescent="0.2">
      <c r="A393" s="813" t="s">
        <v>5011</v>
      </c>
      <c r="B393" s="814" t="s">
        <v>5012</v>
      </c>
      <c r="C393" s="814" t="s">
        <v>614</v>
      </c>
      <c r="D393" s="814" t="s">
        <v>1761</v>
      </c>
      <c r="E393" s="814" t="s">
        <v>4978</v>
      </c>
      <c r="F393" s="814" t="s">
        <v>5160</v>
      </c>
      <c r="G393" s="814" t="s">
        <v>5161</v>
      </c>
      <c r="H393" s="831"/>
      <c r="I393" s="831"/>
      <c r="J393" s="814"/>
      <c r="K393" s="814"/>
      <c r="L393" s="831">
        <v>1</v>
      </c>
      <c r="M393" s="831">
        <v>326</v>
      </c>
      <c r="N393" s="814"/>
      <c r="O393" s="814">
        <v>326</v>
      </c>
      <c r="P393" s="831"/>
      <c r="Q393" s="831"/>
      <c r="R393" s="819"/>
      <c r="S393" s="832"/>
    </row>
    <row r="394" spans="1:19" ht="14.45" customHeight="1" x14ac:dyDescent="0.2">
      <c r="A394" s="813" t="s">
        <v>5011</v>
      </c>
      <c r="B394" s="814" t="s">
        <v>5012</v>
      </c>
      <c r="C394" s="814" t="s">
        <v>614</v>
      </c>
      <c r="D394" s="814" t="s">
        <v>1761</v>
      </c>
      <c r="E394" s="814" t="s">
        <v>4978</v>
      </c>
      <c r="F394" s="814" t="s">
        <v>5162</v>
      </c>
      <c r="G394" s="814" t="s">
        <v>5163</v>
      </c>
      <c r="H394" s="831"/>
      <c r="I394" s="831"/>
      <c r="J394" s="814"/>
      <c r="K394" s="814"/>
      <c r="L394" s="831">
        <v>1</v>
      </c>
      <c r="M394" s="831">
        <v>300</v>
      </c>
      <c r="N394" s="814"/>
      <c r="O394" s="814">
        <v>300</v>
      </c>
      <c r="P394" s="831">
        <v>1</v>
      </c>
      <c r="Q394" s="831">
        <v>310</v>
      </c>
      <c r="R394" s="819"/>
      <c r="S394" s="832">
        <v>310</v>
      </c>
    </row>
    <row r="395" spans="1:19" ht="14.45" customHeight="1" x14ac:dyDescent="0.2">
      <c r="A395" s="813" t="s">
        <v>5011</v>
      </c>
      <c r="B395" s="814" t="s">
        <v>5012</v>
      </c>
      <c r="C395" s="814" t="s">
        <v>614</v>
      </c>
      <c r="D395" s="814" t="s">
        <v>1761</v>
      </c>
      <c r="E395" s="814" t="s">
        <v>4978</v>
      </c>
      <c r="F395" s="814" t="s">
        <v>5166</v>
      </c>
      <c r="G395" s="814" t="s">
        <v>5167</v>
      </c>
      <c r="H395" s="831">
        <v>2</v>
      </c>
      <c r="I395" s="831">
        <v>2374</v>
      </c>
      <c r="J395" s="814"/>
      <c r="K395" s="814">
        <v>1187</v>
      </c>
      <c r="L395" s="831"/>
      <c r="M395" s="831"/>
      <c r="N395" s="814"/>
      <c r="O395" s="814"/>
      <c r="P395" s="831">
        <v>3</v>
      </c>
      <c r="Q395" s="831">
        <v>3624</v>
      </c>
      <c r="R395" s="819"/>
      <c r="S395" s="832">
        <v>1208</v>
      </c>
    </row>
    <row r="396" spans="1:19" ht="14.45" customHeight="1" x14ac:dyDescent="0.2">
      <c r="A396" s="813" t="s">
        <v>5011</v>
      </c>
      <c r="B396" s="814" t="s">
        <v>5012</v>
      </c>
      <c r="C396" s="814" t="s">
        <v>614</v>
      </c>
      <c r="D396" s="814" t="s">
        <v>1761</v>
      </c>
      <c r="E396" s="814" t="s">
        <v>4978</v>
      </c>
      <c r="F396" s="814" t="s">
        <v>4987</v>
      </c>
      <c r="G396" s="814" t="s">
        <v>4988</v>
      </c>
      <c r="H396" s="831"/>
      <c r="I396" s="831"/>
      <c r="J396" s="814"/>
      <c r="K396" s="814"/>
      <c r="L396" s="831">
        <v>1</v>
      </c>
      <c r="M396" s="831">
        <v>720</v>
      </c>
      <c r="N396" s="814"/>
      <c r="O396" s="814">
        <v>720</v>
      </c>
      <c r="P396" s="831"/>
      <c r="Q396" s="831"/>
      <c r="R396" s="819"/>
      <c r="S396" s="832"/>
    </row>
    <row r="397" spans="1:19" ht="14.45" customHeight="1" x14ac:dyDescent="0.2">
      <c r="A397" s="813" t="s">
        <v>5011</v>
      </c>
      <c r="B397" s="814" t="s">
        <v>5012</v>
      </c>
      <c r="C397" s="814" t="s">
        <v>614</v>
      </c>
      <c r="D397" s="814" t="s">
        <v>1761</v>
      </c>
      <c r="E397" s="814" t="s">
        <v>4978</v>
      </c>
      <c r="F397" s="814" t="s">
        <v>5168</v>
      </c>
      <c r="G397" s="814" t="s">
        <v>5169</v>
      </c>
      <c r="H397" s="831"/>
      <c r="I397" s="831"/>
      <c r="J397" s="814"/>
      <c r="K397" s="814"/>
      <c r="L397" s="831"/>
      <c r="M397" s="831"/>
      <c r="N397" s="814"/>
      <c r="O397" s="814"/>
      <c r="P397" s="831">
        <v>0</v>
      </c>
      <c r="Q397" s="831">
        <v>0</v>
      </c>
      <c r="R397" s="819"/>
      <c r="S397" s="832"/>
    </row>
    <row r="398" spans="1:19" ht="14.45" customHeight="1" x14ac:dyDescent="0.2">
      <c r="A398" s="813" t="s">
        <v>5011</v>
      </c>
      <c r="B398" s="814" t="s">
        <v>5012</v>
      </c>
      <c r="C398" s="814" t="s">
        <v>614</v>
      </c>
      <c r="D398" s="814" t="s">
        <v>1761</v>
      </c>
      <c r="E398" s="814" t="s">
        <v>4978</v>
      </c>
      <c r="F398" s="814" t="s">
        <v>4989</v>
      </c>
      <c r="G398" s="814" t="s">
        <v>4990</v>
      </c>
      <c r="H398" s="831">
        <v>480</v>
      </c>
      <c r="I398" s="831">
        <v>15999.99</v>
      </c>
      <c r="J398" s="814"/>
      <c r="K398" s="814">
        <v>33.333312499999998</v>
      </c>
      <c r="L398" s="831">
        <v>614</v>
      </c>
      <c r="M398" s="831">
        <v>22745.550000000003</v>
      </c>
      <c r="N398" s="814"/>
      <c r="O398" s="814">
        <v>37.044869706840394</v>
      </c>
      <c r="P398" s="831">
        <v>387</v>
      </c>
      <c r="Q398" s="831">
        <v>14623.33</v>
      </c>
      <c r="R398" s="819"/>
      <c r="S398" s="832">
        <v>37.78638242894057</v>
      </c>
    </row>
    <row r="399" spans="1:19" ht="14.45" customHeight="1" x14ac:dyDescent="0.2">
      <c r="A399" s="813" t="s">
        <v>5011</v>
      </c>
      <c r="B399" s="814" t="s">
        <v>5012</v>
      </c>
      <c r="C399" s="814" t="s">
        <v>614</v>
      </c>
      <c r="D399" s="814" t="s">
        <v>1761</v>
      </c>
      <c r="E399" s="814" t="s">
        <v>4978</v>
      </c>
      <c r="F399" s="814" t="s">
        <v>5180</v>
      </c>
      <c r="G399" s="814" t="s">
        <v>5181</v>
      </c>
      <c r="H399" s="831">
        <v>232</v>
      </c>
      <c r="I399" s="831">
        <v>72152</v>
      </c>
      <c r="J399" s="814"/>
      <c r="K399" s="814">
        <v>311</v>
      </c>
      <c r="L399" s="831">
        <v>243</v>
      </c>
      <c r="M399" s="831">
        <v>76059</v>
      </c>
      <c r="N399" s="814"/>
      <c r="O399" s="814">
        <v>313</v>
      </c>
      <c r="P399" s="831">
        <v>104</v>
      </c>
      <c r="Q399" s="831">
        <v>34112</v>
      </c>
      <c r="R399" s="819"/>
      <c r="S399" s="832">
        <v>328</v>
      </c>
    </row>
    <row r="400" spans="1:19" ht="14.45" customHeight="1" x14ac:dyDescent="0.2">
      <c r="A400" s="813" t="s">
        <v>5011</v>
      </c>
      <c r="B400" s="814" t="s">
        <v>5012</v>
      </c>
      <c r="C400" s="814" t="s">
        <v>614</v>
      </c>
      <c r="D400" s="814" t="s">
        <v>1761</v>
      </c>
      <c r="E400" s="814" t="s">
        <v>4978</v>
      </c>
      <c r="F400" s="814" t="s">
        <v>4991</v>
      </c>
      <c r="G400" s="814" t="s">
        <v>4992</v>
      </c>
      <c r="H400" s="831">
        <v>3</v>
      </c>
      <c r="I400" s="831">
        <v>789</v>
      </c>
      <c r="J400" s="814"/>
      <c r="K400" s="814">
        <v>263</v>
      </c>
      <c r="L400" s="831">
        <v>10</v>
      </c>
      <c r="M400" s="831">
        <v>2660</v>
      </c>
      <c r="N400" s="814"/>
      <c r="O400" s="814">
        <v>266</v>
      </c>
      <c r="P400" s="831">
        <v>8</v>
      </c>
      <c r="Q400" s="831">
        <v>2256</v>
      </c>
      <c r="R400" s="819"/>
      <c r="S400" s="832">
        <v>282</v>
      </c>
    </row>
    <row r="401" spans="1:19" ht="14.45" customHeight="1" x14ac:dyDescent="0.2">
      <c r="A401" s="813" t="s">
        <v>5011</v>
      </c>
      <c r="B401" s="814" t="s">
        <v>5012</v>
      </c>
      <c r="C401" s="814" t="s">
        <v>614</v>
      </c>
      <c r="D401" s="814" t="s">
        <v>1761</v>
      </c>
      <c r="E401" s="814" t="s">
        <v>4978</v>
      </c>
      <c r="F401" s="814" t="s">
        <v>5182</v>
      </c>
      <c r="G401" s="814" t="s">
        <v>5183</v>
      </c>
      <c r="H401" s="831">
        <v>2</v>
      </c>
      <c r="I401" s="831">
        <v>76</v>
      </c>
      <c r="J401" s="814"/>
      <c r="K401" s="814">
        <v>38</v>
      </c>
      <c r="L401" s="831">
        <v>3</v>
      </c>
      <c r="M401" s="831">
        <v>114</v>
      </c>
      <c r="N401" s="814"/>
      <c r="O401" s="814">
        <v>38</v>
      </c>
      <c r="P401" s="831"/>
      <c r="Q401" s="831"/>
      <c r="R401" s="819"/>
      <c r="S401" s="832"/>
    </row>
    <row r="402" spans="1:19" ht="14.45" customHeight="1" x14ac:dyDescent="0.2">
      <c r="A402" s="813" t="s">
        <v>5011</v>
      </c>
      <c r="B402" s="814" t="s">
        <v>5012</v>
      </c>
      <c r="C402" s="814" t="s">
        <v>614</v>
      </c>
      <c r="D402" s="814" t="s">
        <v>1761</v>
      </c>
      <c r="E402" s="814" t="s">
        <v>4978</v>
      </c>
      <c r="F402" s="814" t="s">
        <v>5184</v>
      </c>
      <c r="G402" s="814" t="s">
        <v>5185</v>
      </c>
      <c r="H402" s="831">
        <v>1</v>
      </c>
      <c r="I402" s="831">
        <v>156</v>
      </c>
      <c r="J402" s="814"/>
      <c r="K402" s="814">
        <v>156</v>
      </c>
      <c r="L402" s="831">
        <v>1</v>
      </c>
      <c r="M402" s="831">
        <v>157</v>
      </c>
      <c r="N402" s="814"/>
      <c r="O402" s="814">
        <v>157</v>
      </c>
      <c r="P402" s="831">
        <v>2</v>
      </c>
      <c r="Q402" s="831">
        <v>330</v>
      </c>
      <c r="R402" s="819"/>
      <c r="S402" s="832">
        <v>165</v>
      </c>
    </row>
    <row r="403" spans="1:19" ht="14.45" customHeight="1" x14ac:dyDescent="0.2">
      <c r="A403" s="813" t="s">
        <v>5011</v>
      </c>
      <c r="B403" s="814" t="s">
        <v>5012</v>
      </c>
      <c r="C403" s="814" t="s">
        <v>614</v>
      </c>
      <c r="D403" s="814" t="s">
        <v>1761</v>
      </c>
      <c r="E403" s="814" t="s">
        <v>4978</v>
      </c>
      <c r="F403" s="814" t="s">
        <v>5186</v>
      </c>
      <c r="G403" s="814" t="s">
        <v>5187</v>
      </c>
      <c r="H403" s="831">
        <v>10</v>
      </c>
      <c r="I403" s="831">
        <v>330</v>
      </c>
      <c r="J403" s="814"/>
      <c r="K403" s="814">
        <v>33</v>
      </c>
      <c r="L403" s="831">
        <v>22</v>
      </c>
      <c r="M403" s="831">
        <v>726</v>
      </c>
      <c r="N403" s="814"/>
      <c r="O403" s="814">
        <v>33</v>
      </c>
      <c r="P403" s="831">
        <v>26</v>
      </c>
      <c r="Q403" s="831">
        <v>884</v>
      </c>
      <c r="R403" s="819"/>
      <c r="S403" s="832">
        <v>34</v>
      </c>
    </row>
    <row r="404" spans="1:19" ht="14.45" customHeight="1" x14ac:dyDescent="0.2">
      <c r="A404" s="813" t="s">
        <v>5011</v>
      </c>
      <c r="B404" s="814" t="s">
        <v>5012</v>
      </c>
      <c r="C404" s="814" t="s">
        <v>614</v>
      </c>
      <c r="D404" s="814" t="s">
        <v>1761</v>
      </c>
      <c r="E404" s="814" t="s">
        <v>4978</v>
      </c>
      <c r="F404" s="814" t="s">
        <v>5190</v>
      </c>
      <c r="G404" s="814" t="s">
        <v>5191</v>
      </c>
      <c r="H404" s="831"/>
      <c r="I404" s="831"/>
      <c r="J404" s="814"/>
      <c r="K404" s="814"/>
      <c r="L404" s="831"/>
      <c r="M404" s="831"/>
      <c r="N404" s="814"/>
      <c r="O404" s="814"/>
      <c r="P404" s="831">
        <v>0</v>
      </c>
      <c r="Q404" s="831">
        <v>0</v>
      </c>
      <c r="R404" s="819"/>
      <c r="S404" s="832"/>
    </row>
    <row r="405" spans="1:19" ht="14.45" customHeight="1" x14ac:dyDescent="0.2">
      <c r="A405" s="813" t="s">
        <v>5011</v>
      </c>
      <c r="B405" s="814" t="s">
        <v>5012</v>
      </c>
      <c r="C405" s="814" t="s">
        <v>614</v>
      </c>
      <c r="D405" s="814" t="s">
        <v>1761</v>
      </c>
      <c r="E405" s="814" t="s">
        <v>4978</v>
      </c>
      <c r="F405" s="814" t="s">
        <v>5196</v>
      </c>
      <c r="G405" s="814" t="s">
        <v>5197</v>
      </c>
      <c r="H405" s="831"/>
      <c r="I405" s="831"/>
      <c r="J405" s="814"/>
      <c r="K405" s="814"/>
      <c r="L405" s="831"/>
      <c r="M405" s="831"/>
      <c r="N405" s="814"/>
      <c r="O405" s="814"/>
      <c r="P405" s="831">
        <v>1</v>
      </c>
      <c r="Q405" s="831">
        <v>81</v>
      </c>
      <c r="R405" s="819"/>
      <c r="S405" s="832">
        <v>81</v>
      </c>
    </row>
    <row r="406" spans="1:19" ht="14.45" customHeight="1" x14ac:dyDescent="0.2">
      <c r="A406" s="813" t="s">
        <v>5011</v>
      </c>
      <c r="B406" s="814" t="s">
        <v>5012</v>
      </c>
      <c r="C406" s="814" t="s">
        <v>614</v>
      </c>
      <c r="D406" s="814" t="s">
        <v>1761</v>
      </c>
      <c r="E406" s="814" t="s">
        <v>4978</v>
      </c>
      <c r="F406" s="814" t="s">
        <v>5198</v>
      </c>
      <c r="G406" s="814" t="s">
        <v>5199</v>
      </c>
      <c r="H406" s="831">
        <v>4</v>
      </c>
      <c r="I406" s="831">
        <v>3856</v>
      </c>
      <c r="J406" s="814"/>
      <c r="K406" s="814">
        <v>964</v>
      </c>
      <c r="L406" s="831">
        <v>18</v>
      </c>
      <c r="M406" s="831">
        <v>17406</v>
      </c>
      <c r="N406" s="814"/>
      <c r="O406" s="814">
        <v>967</v>
      </c>
      <c r="P406" s="831">
        <v>21</v>
      </c>
      <c r="Q406" s="831">
        <v>20685</v>
      </c>
      <c r="R406" s="819"/>
      <c r="S406" s="832">
        <v>985</v>
      </c>
    </row>
    <row r="407" spans="1:19" ht="14.45" customHeight="1" x14ac:dyDescent="0.2">
      <c r="A407" s="813" t="s">
        <v>5011</v>
      </c>
      <c r="B407" s="814" t="s">
        <v>5012</v>
      </c>
      <c r="C407" s="814" t="s">
        <v>614</v>
      </c>
      <c r="D407" s="814" t="s">
        <v>1761</v>
      </c>
      <c r="E407" s="814" t="s">
        <v>4978</v>
      </c>
      <c r="F407" s="814" t="s">
        <v>4997</v>
      </c>
      <c r="G407" s="814" t="s">
        <v>4998</v>
      </c>
      <c r="H407" s="831">
        <v>15</v>
      </c>
      <c r="I407" s="831">
        <v>8925</v>
      </c>
      <c r="J407" s="814"/>
      <c r="K407" s="814">
        <v>595</v>
      </c>
      <c r="L407" s="831">
        <v>18</v>
      </c>
      <c r="M407" s="831">
        <v>10764</v>
      </c>
      <c r="N407" s="814"/>
      <c r="O407" s="814">
        <v>598</v>
      </c>
      <c r="P407" s="831">
        <v>12</v>
      </c>
      <c r="Q407" s="831">
        <v>7320</v>
      </c>
      <c r="R407" s="819"/>
      <c r="S407" s="832">
        <v>610</v>
      </c>
    </row>
    <row r="408" spans="1:19" ht="14.45" customHeight="1" x14ac:dyDescent="0.2">
      <c r="A408" s="813" t="s">
        <v>5011</v>
      </c>
      <c r="B408" s="814" t="s">
        <v>5012</v>
      </c>
      <c r="C408" s="814" t="s">
        <v>614</v>
      </c>
      <c r="D408" s="814" t="s">
        <v>1761</v>
      </c>
      <c r="E408" s="814" t="s">
        <v>4978</v>
      </c>
      <c r="F408" s="814" t="s">
        <v>4999</v>
      </c>
      <c r="G408" s="814" t="s">
        <v>5000</v>
      </c>
      <c r="H408" s="831">
        <v>7</v>
      </c>
      <c r="I408" s="831">
        <v>5390</v>
      </c>
      <c r="J408" s="814"/>
      <c r="K408" s="814">
        <v>770</v>
      </c>
      <c r="L408" s="831">
        <v>10</v>
      </c>
      <c r="M408" s="831">
        <v>7710</v>
      </c>
      <c r="N408" s="814"/>
      <c r="O408" s="814">
        <v>771</v>
      </c>
      <c r="P408" s="831">
        <v>15</v>
      </c>
      <c r="Q408" s="831">
        <v>11745</v>
      </c>
      <c r="R408" s="819"/>
      <c r="S408" s="832">
        <v>783</v>
      </c>
    </row>
    <row r="409" spans="1:19" ht="14.45" customHeight="1" x14ac:dyDescent="0.2">
      <c r="A409" s="813" t="s">
        <v>5011</v>
      </c>
      <c r="B409" s="814" t="s">
        <v>5012</v>
      </c>
      <c r="C409" s="814" t="s">
        <v>614</v>
      </c>
      <c r="D409" s="814" t="s">
        <v>1761</v>
      </c>
      <c r="E409" s="814" t="s">
        <v>4978</v>
      </c>
      <c r="F409" s="814" t="s">
        <v>5208</v>
      </c>
      <c r="G409" s="814" t="s">
        <v>5209</v>
      </c>
      <c r="H409" s="831">
        <v>9</v>
      </c>
      <c r="I409" s="831">
        <v>39861</v>
      </c>
      <c r="J409" s="814"/>
      <c r="K409" s="814">
        <v>4429</v>
      </c>
      <c r="L409" s="831">
        <v>5</v>
      </c>
      <c r="M409" s="831">
        <v>22235</v>
      </c>
      <c r="N409" s="814"/>
      <c r="O409" s="814">
        <v>4447</v>
      </c>
      <c r="P409" s="831">
        <v>14</v>
      </c>
      <c r="Q409" s="831">
        <v>63140</v>
      </c>
      <c r="R409" s="819"/>
      <c r="S409" s="832">
        <v>4510</v>
      </c>
    </row>
    <row r="410" spans="1:19" ht="14.45" customHeight="1" x14ac:dyDescent="0.2">
      <c r="A410" s="813" t="s">
        <v>5011</v>
      </c>
      <c r="B410" s="814" t="s">
        <v>5012</v>
      </c>
      <c r="C410" s="814" t="s">
        <v>614</v>
      </c>
      <c r="D410" s="814" t="s">
        <v>1761</v>
      </c>
      <c r="E410" s="814" t="s">
        <v>4978</v>
      </c>
      <c r="F410" s="814" t="s">
        <v>5212</v>
      </c>
      <c r="G410" s="814" t="s">
        <v>5213</v>
      </c>
      <c r="H410" s="831">
        <v>37</v>
      </c>
      <c r="I410" s="831">
        <v>4292</v>
      </c>
      <c r="J410" s="814"/>
      <c r="K410" s="814">
        <v>116</v>
      </c>
      <c r="L410" s="831">
        <v>72</v>
      </c>
      <c r="M410" s="831">
        <v>8424</v>
      </c>
      <c r="N410" s="814"/>
      <c r="O410" s="814">
        <v>117</v>
      </c>
      <c r="P410" s="831">
        <v>49</v>
      </c>
      <c r="Q410" s="831">
        <v>6223</v>
      </c>
      <c r="R410" s="819"/>
      <c r="S410" s="832">
        <v>127</v>
      </c>
    </row>
    <row r="411" spans="1:19" ht="14.45" customHeight="1" x14ac:dyDescent="0.2">
      <c r="A411" s="813" t="s">
        <v>5011</v>
      </c>
      <c r="B411" s="814" t="s">
        <v>5012</v>
      </c>
      <c r="C411" s="814" t="s">
        <v>614</v>
      </c>
      <c r="D411" s="814" t="s">
        <v>1761</v>
      </c>
      <c r="E411" s="814" t="s">
        <v>4978</v>
      </c>
      <c r="F411" s="814" t="s">
        <v>5001</v>
      </c>
      <c r="G411" s="814" t="s">
        <v>5002</v>
      </c>
      <c r="H411" s="831"/>
      <c r="I411" s="831"/>
      <c r="J411" s="814"/>
      <c r="K411" s="814"/>
      <c r="L411" s="831">
        <v>14</v>
      </c>
      <c r="M411" s="831">
        <v>2282</v>
      </c>
      <c r="N411" s="814"/>
      <c r="O411" s="814">
        <v>163</v>
      </c>
      <c r="P411" s="831">
        <v>5</v>
      </c>
      <c r="Q411" s="831">
        <v>860</v>
      </c>
      <c r="R411" s="819"/>
      <c r="S411" s="832">
        <v>172</v>
      </c>
    </row>
    <row r="412" spans="1:19" ht="14.45" customHeight="1" x14ac:dyDescent="0.2">
      <c r="A412" s="813" t="s">
        <v>5011</v>
      </c>
      <c r="B412" s="814" t="s">
        <v>5012</v>
      </c>
      <c r="C412" s="814" t="s">
        <v>614</v>
      </c>
      <c r="D412" s="814" t="s">
        <v>1761</v>
      </c>
      <c r="E412" s="814" t="s">
        <v>4978</v>
      </c>
      <c r="F412" s="814" t="s">
        <v>5218</v>
      </c>
      <c r="G412" s="814" t="s">
        <v>5219</v>
      </c>
      <c r="H412" s="831">
        <v>6</v>
      </c>
      <c r="I412" s="831">
        <v>2388</v>
      </c>
      <c r="J412" s="814"/>
      <c r="K412" s="814">
        <v>398</v>
      </c>
      <c r="L412" s="831">
        <v>33</v>
      </c>
      <c r="M412" s="831">
        <v>13200</v>
      </c>
      <c r="N412" s="814"/>
      <c r="O412" s="814">
        <v>400</v>
      </c>
      <c r="P412" s="831">
        <v>34</v>
      </c>
      <c r="Q412" s="831">
        <v>14110</v>
      </c>
      <c r="R412" s="819"/>
      <c r="S412" s="832">
        <v>415</v>
      </c>
    </row>
    <row r="413" spans="1:19" ht="14.45" customHeight="1" x14ac:dyDescent="0.2">
      <c r="A413" s="813" t="s">
        <v>5011</v>
      </c>
      <c r="B413" s="814" t="s">
        <v>5012</v>
      </c>
      <c r="C413" s="814" t="s">
        <v>614</v>
      </c>
      <c r="D413" s="814" t="s">
        <v>1761</v>
      </c>
      <c r="E413" s="814" t="s">
        <v>4978</v>
      </c>
      <c r="F413" s="814" t="s">
        <v>5220</v>
      </c>
      <c r="G413" s="814" t="s">
        <v>5221</v>
      </c>
      <c r="H413" s="831"/>
      <c r="I413" s="831"/>
      <c r="J413" s="814"/>
      <c r="K413" s="814"/>
      <c r="L413" s="831">
        <v>1</v>
      </c>
      <c r="M413" s="831">
        <v>66</v>
      </c>
      <c r="N413" s="814"/>
      <c r="O413" s="814">
        <v>66</v>
      </c>
      <c r="P413" s="831">
        <v>3</v>
      </c>
      <c r="Q413" s="831">
        <v>204</v>
      </c>
      <c r="R413" s="819"/>
      <c r="S413" s="832">
        <v>68</v>
      </c>
    </row>
    <row r="414" spans="1:19" ht="14.45" customHeight="1" x14ac:dyDescent="0.2">
      <c r="A414" s="813" t="s">
        <v>5011</v>
      </c>
      <c r="B414" s="814" t="s">
        <v>5012</v>
      </c>
      <c r="C414" s="814" t="s">
        <v>614</v>
      </c>
      <c r="D414" s="814" t="s">
        <v>1761</v>
      </c>
      <c r="E414" s="814" t="s">
        <v>4978</v>
      </c>
      <c r="F414" s="814" t="s">
        <v>5003</v>
      </c>
      <c r="G414" s="814" t="s">
        <v>5004</v>
      </c>
      <c r="H414" s="831"/>
      <c r="I414" s="831"/>
      <c r="J414" s="814"/>
      <c r="K414" s="814"/>
      <c r="L414" s="831">
        <v>1</v>
      </c>
      <c r="M414" s="831">
        <v>45</v>
      </c>
      <c r="N414" s="814"/>
      <c r="O414" s="814">
        <v>45</v>
      </c>
      <c r="P414" s="831"/>
      <c r="Q414" s="831"/>
      <c r="R414" s="819"/>
      <c r="S414" s="832"/>
    </row>
    <row r="415" spans="1:19" ht="14.45" customHeight="1" x14ac:dyDescent="0.2">
      <c r="A415" s="813" t="s">
        <v>5011</v>
      </c>
      <c r="B415" s="814" t="s">
        <v>5012</v>
      </c>
      <c r="C415" s="814" t="s">
        <v>614</v>
      </c>
      <c r="D415" s="814" t="s">
        <v>1761</v>
      </c>
      <c r="E415" s="814" t="s">
        <v>4978</v>
      </c>
      <c r="F415" s="814" t="s">
        <v>5226</v>
      </c>
      <c r="G415" s="814" t="s">
        <v>5227</v>
      </c>
      <c r="H415" s="831">
        <v>73</v>
      </c>
      <c r="I415" s="831">
        <v>27448</v>
      </c>
      <c r="J415" s="814"/>
      <c r="K415" s="814">
        <v>376</v>
      </c>
      <c r="L415" s="831">
        <v>105</v>
      </c>
      <c r="M415" s="831">
        <v>39795</v>
      </c>
      <c r="N415" s="814"/>
      <c r="O415" s="814">
        <v>379</v>
      </c>
      <c r="P415" s="831">
        <v>42</v>
      </c>
      <c r="Q415" s="831">
        <v>17136</v>
      </c>
      <c r="R415" s="819"/>
      <c r="S415" s="832">
        <v>408</v>
      </c>
    </row>
    <row r="416" spans="1:19" ht="14.45" customHeight="1" x14ac:dyDescent="0.2">
      <c r="A416" s="813" t="s">
        <v>5011</v>
      </c>
      <c r="B416" s="814" t="s">
        <v>5012</v>
      </c>
      <c r="C416" s="814" t="s">
        <v>614</v>
      </c>
      <c r="D416" s="814" t="s">
        <v>1761</v>
      </c>
      <c r="E416" s="814" t="s">
        <v>4978</v>
      </c>
      <c r="F416" s="814" t="s">
        <v>5005</v>
      </c>
      <c r="G416" s="814" t="s">
        <v>5006</v>
      </c>
      <c r="H416" s="831">
        <v>1</v>
      </c>
      <c r="I416" s="831">
        <v>1344</v>
      </c>
      <c r="J416" s="814"/>
      <c r="K416" s="814">
        <v>1344</v>
      </c>
      <c r="L416" s="831">
        <v>7</v>
      </c>
      <c r="M416" s="831">
        <v>9443</v>
      </c>
      <c r="N416" s="814"/>
      <c r="O416" s="814">
        <v>1349</v>
      </c>
      <c r="P416" s="831">
        <v>11</v>
      </c>
      <c r="Q416" s="831">
        <v>15191</v>
      </c>
      <c r="R416" s="819"/>
      <c r="S416" s="832">
        <v>1381</v>
      </c>
    </row>
    <row r="417" spans="1:19" ht="14.45" customHeight="1" x14ac:dyDescent="0.2">
      <c r="A417" s="813" t="s">
        <v>5011</v>
      </c>
      <c r="B417" s="814" t="s">
        <v>5012</v>
      </c>
      <c r="C417" s="814" t="s">
        <v>614</v>
      </c>
      <c r="D417" s="814" t="s">
        <v>1761</v>
      </c>
      <c r="E417" s="814" t="s">
        <v>4978</v>
      </c>
      <c r="F417" s="814" t="s">
        <v>5007</v>
      </c>
      <c r="G417" s="814" t="s">
        <v>5008</v>
      </c>
      <c r="H417" s="831">
        <v>8</v>
      </c>
      <c r="I417" s="831">
        <v>2912</v>
      </c>
      <c r="J417" s="814"/>
      <c r="K417" s="814">
        <v>364</v>
      </c>
      <c r="L417" s="831">
        <v>8</v>
      </c>
      <c r="M417" s="831">
        <v>2920</v>
      </c>
      <c r="N417" s="814"/>
      <c r="O417" s="814">
        <v>365</v>
      </c>
      <c r="P417" s="831">
        <v>7</v>
      </c>
      <c r="Q417" s="831">
        <v>2597</v>
      </c>
      <c r="R417" s="819"/>
      <c r="S417" s="832">
        <v>371</v>
      </c>
    </row>
    <row r="418" spans="1:19" ht="14.45" customHeight="1" x14ac:dyDescent="0.2">
      <c r="A418" s="813" t="s">
        <v>5011</v>
      </c>
      <c r="B418" s="814" t="s">
        <v>5012</v>
      </c>
      <c r="C418" s="814" t="s">
        <v>614</v>
      </c>
      <c r="D418" s="814" t="s">
        <v>1761</v>
      </c>
      <c r="E418" s="814" t="s">
        <v>4978</v>
      </c>
      <c r="F418" s="814" t="s">
        <v>5230</v>
      </c>
      <c r="G418" s="814" t="s">
        <v>5231</v>
      </c>
      <c r="H418" s="831"/>
      <c r="I418" s="831"/>
      <c r="J418" s="814"/>
      <c r="K418" s="814"/>
      <c r="L418" s="831">
        <v>1</v>
      </c>
      <c r="M418" s="831">
        <v>99</v>
      </c>
      <c r="N418" s="814"/>
      <c r="O418" s="814">
        <v>99</v>
      </c>
      <c r="P418" s="831">
        <v>1</v>
      </c>
      <c r="Q418" s="831">
        <v>101</v>
      </c>
      <c r="R418" s="819"/>
      <c r="S418" s="832">
        <v>101</v>
      </c>
    </row>
    <row r="419" spans="1:19" ht="14.45" customHeight="1" x14ac:dyDescent="0.2">
      <c r="A419" s="813" t="s">
        <v>5011</v>
      </c>
      <c r="B419" s="814" t="s">
        <v>5012</v>
      </c>
      <c r="C419" s="814" t="s">
        <v>614</v>
      </c>
      <c r="D419" s="814" t="s">
        <v>1761</v>
      </c>
      <c r="E419" s="814" t="s">
        <v>4978</v>
      </c>
      <c r="F419" s="814" t="s">
        <v>5234</v>
      </c>
      <c r="G419" s="814" t="s">
        <v>5235</v>
      </c>
      <c r="H419" s="831"/>
      <c r="I419" s="831"/>
      <c r="J419" s="814"/>
      <c r="K419" s="814"/>
      <c r="L419" s="831">
        <v>0</v>
      </c>
      <c r="M419" s="831">
        <v>0</v>
      </c>
      <c r="N419" s="814"/>
      <c r="O419" s="814"/>
      <c r="P419" s="831">
        <v>1</v>
      </c>
      <c r="Q419" s="831">
        <v>188</v>
      </c>
      <c r="R419" s="819"/>
      <c r="S419" s="832">
        <v>188</v>
      </c>
    </row>
    <row r="420" spans="1:19" ht="14.45" customHeight="1" x14ac:dyDescent="0.2">
      <c r="A420" s="813" t="s">
        <v>5011</v>
      </c>
      <c r="B420" s="814" t="s">
        <v>5012</v>
      </c>
      <c r="C420" s="814" t="s">
        <v>614</v>
      </c>
      <c r="D420" s="814" t="s">
        <v>1761</v>
      </c>
      <c r="E420" s="814" t="s">
        <v>4978</v>
      </c>
      <c r="F420" s="814" t="s">
        <v>5238</v>
      </c>
      <c r="G420" s="814" t="s">
        <v>5239</v>
      </c>
      <c r="H420" s="831"/>
      <c r="I420" s="831"/>
      <c r="J420" s="814"/>
      <c r="K420" s="814"/>
      <c r="L420" s="831"/>
      <c r="M420" s="831"/>
      <c r="N420" s="814"/>
      <c r="O420" s="814"/>
      <c r="P420" s="831">
        <v>1</v>
      </c>
      <c r="Q420" s="831">
        <v>234</v>
      </c>
      <c r="R420" s="819"/>
      <c r="S420" s="832">
        <v>234</v>
      </c>
    </row>
    <row r="421" spans="1:19" ht="14.45" customHeight="1" x14ac:dyDescent="0.2">
      <c r="A421" s="813" t="s">
        <v>5011</v>
      </c>
      <c r="B421" s="814" t="s">
        <v>5012</v>
      </c>
      <c r="C421" s="814" t="s">
        <v>614</v>
      </c>
      <c r="D421" s="814" t="s">
        <v>1761</v>
      </c>
      <c r="E421" s="814" t="s">
        <v>4978</v>
      </c>
      <c r="F421" s="814" t="s">
        <v>5247</v>
      </c>
      <c r="G421" s="814"/>
      <c r="H421" s="831"/>
      <c r="I421" s="831"/>
      <c r="J421" s="814"/>
      <c r="K421" s="814"/>
      <c r="L421" s="831"/>
      <c r="M421" s="831"/>
      <c r="N421" s="814"/>
      <c r="O421" s="814"/>
      <c r="P421" s="831">
        <v>0</v>
      </c>
      <c r="Q421" s="831">
        <v>0</v>
      </c>
      <c r="R421" s="819"/>
      <c r="S421" s="832"/>
    </row>
    <row r="422" spans="1:19" ht="14.45" customHeight="1" x14ac:dyDescent="0.2">
      <c r="A422" s="813" t="s">
        <v>5011</v>
      </c>
      <c r="B422" s="814" t="s">
        <v>5012</v>
      </c>
      <c r="C422" s="814" t="s">
        <v>614</v>
      </c>
      <c r="D422" s="814" t="s">
        <v>1761</v>
      </c>
      <c r="E422" s="814" t="s">
        <v>4978</v>
      </c>
      <c r="F422" s="814" t="s">
        <v>5248</v>
      </c>
      <c r="G422" s="814" t="s">
        <v>5249</v>
      </c>
      <c r="H422" s="831"/>
      <c r="I422" s="831"/>
      <c r="J422" s="814"/>
      <c r="K422" s="814"/>
      <c r="L422" s="831"/>
      <c r="M422" s="831"/>
      <c r="N422" s="814"/>
      <c r="O422" s="814"/>
      <c r="P422" s="831">
        <v>1</v>
      </c>
      <c r="Q422" s="831">
        <v>2031</v>
      </c>
      <c r="R422" s="819"/>
      <c r="S422" s="832">
        <v>2031</v>
      </c>
    </row>
    <row r="423" spans="1:19" ht="14.45" customHeight="1" x14ac:dyDescent="0.2">
      <c r="A423" s="813" t="s">
        <v>5011</v>
      </c>
      <c r="B423" s="814" t="s">
        <v>5012</v>
      </c>
      <c r="C423" s="814" t="s">
        <v>614</v>
      </c>
      <c r="D423" s="814" t="s">
        <v>1764</v>
      </c>
      <c r="E423" s="814" t="s">
        <v>4961</v>
      </c>
      <c r="F423" s="814" t="s">
        <v>5013</v>
      </c>
      <c r="G423" s="814" t="s">
        <v>978</v>
      </c>
      <c r="H423" s="831"/>
      <c r="I423" s="831"/>
      <c r="J423" s="814"/>
      <c r="K423" s="814"/>
      <c r="L423" s="831">
        <v>0.30000000000000004</v>
      </c>
      <c r="M423" s="831">
        <v>20.91</v>
      </c>
      <c r="N423" s="814"/>
      <c r="O423" s="814">
        <v>69.699999999999989</v>
      </c>
      <c r="P423" s="831"/>
      <c r="Q423" s="831"/>
      <c r="R423" s="819"/>
      <c r="S423" s="832"/>
    </row>
    <row r="424" spans="1:19" ht="14.45" customHeight="1" x14ac:dyDescent="0.2">
      <c r="A424" s="813" t="s">
        <v>5011</v>
      </c>
      <c r="B424" s="814" t="s">
        <v>5012</v>
      </c>
      <c r="C424" s="814" t="s">
        <v>614</v>
      </c>
      <c r="D424" s="814" t="s">
        <v>1764</v>
      </c>
      <c r="E424" s="814" t="s">
        <v>4961</v>
      </c>
      <c r="F424" s="814" t="s">
        <v>5022</v>
      </c>
      <c r="G424" s="814" t="s">
        <v>1846</v>
      </c>
      <c r="H424" s="831">
        <v>0.2</v>
      </c>
      <c r="I424" s="831">
        <v>7.8</v>
      </c>
      <c r="J424" s="814"/>
      <c r="K424" s="814">
        <v>39</v>
      </c>
      <c r="L424" s="831">
        <v>0.60000000000000009</v>
      </c>
      <c r="M424" s="831">
        <v>23.4</v>
      </c>
      <c r="N424" s="814"/>
      <c r="O424" s="814">
        <v>38.999999999999993</v>
      </c>
      <c r="P424" s="831"/>
      <c r="Q424" s="831"/>
      <c r="R424" s="819"/>
      <c r="S424" s="832"/>
    </row>
    <row r="425" spans="1:19" ht="14.45" customHeight="1" x14ac:dyDescent="0.2">
      <c r="A425" s="813" t="s">
        <v>5011</v>
      </c>
      <c r="B425" s="814" t="s">
        <v>5012</v>
      </c>
      <c r="C425" s="814" t="s">
        <v>614</v>
      </c>
      <c r="D425" s="814" t="s">
        <v>1764</v>
      </c>
      <c r="E425" s="814" t="s">
        <v>4961</v>
      </c>
      <c r="F425" s="814" t="s">
        <v>5023</v>
      </c>
      <c r="G425" s="814" t="s">
        <v>654</v>
      </c>
      <c r="H425" s="831"/>
      <c r="I425" s="831"/>
      <c r="J425" s="814"/>
      <c r="K425" s="814"/>
      <c r="L425" s="831"/>
      <c r="M425" s="831"/>
      <c r="N425" s="814"/>
      <c r="O425" s="814"/>
      <c r="P425" s="831">
        <v>0.30000000000000004</v>
      </c>
      <c r="Q425" s="831">
        <v>14.120000000000001</v>
      </c>
      <c r="R425" s="819"/>
      <c r="S425" s="832">
        <v>47.066666666666663</v>
      </c>
    </row>
    <row r="426" spans="1:19" ht="14.45" customHeight="1" x14ac:dyDescent="0.2">
      <c r="A426" s="813" t="s">
        <v>5011</v>
      </c>
      <c r="B426" s="814" t="s">
        <v>5012</v>
      </c>
      <c r="C426" s="814" t="s">
        <v>614</v>
      </c>
      <c r="D426" s="814" t="s">
        <v>1764</v>
      </c>
      <c r="E426" s="814" t="s">
        <v>4961</v>
      </c>
      <c r="F426" s="814" t="s">
        <v>5024</v>
      </c>
      <c r="G426" s="814"/>
      <c r="H426" s="831">
        <v>0.1</v>
      </c>
      <c r="I426" s="831">
        <v>454.76</v>
      </c>
      <c r="J426" s="814"/>
      <c r="K426" s="814">
        <v>4547.5999999999995</v>
      </c>
      <c r="L426" s="831"/>
      <c r="M426" s="831"/>
      <c r="N426" s="814"/>
      <c r="O426" s="814"/>
      <c r="P426" s="831"/>
      <c r="Q426" s="831"/>
      <c r="R426" s="819"/>
      <c r="S426" s="832"/>
    </row>
    <row r="427" spans="1:19" ht="14.45" customHeight="1" x14ac:dyDescent="0.2">
      <c r="A427" s="813" t="s">
        <v>5011</v>
      </c>
      <c r="B427" s="814" t="s">
        <v>5012</v>
      </c>
      <c r="C427" s="814" t="s">
        <v>614</v>
      </c>
      <c r="D427" s="814" t="s">
        <v>1764</v>
      </c>
      <c r="E427" s="814" t="s">
        <v>4961</v>
      </c>
      <c r="F427" s="814" t="s">
        <v>5031</v>
      </c>
      <c r="G427" s="814" t="s">
        <v>5032</v>
      </c>
      <c r="H427" s="831">
        <v>1</v>
      </c>
      <c r="I427" s="831">
        <v>2894.42</v>
      </c>
      <c r="J427" s="814"/>
      <c r="K427" s="814">
        <v>2894.42</v>
      </c>
      <c r="L427" s="831"/>
      <c r="M427" s="831"/>
      <c r="N427" s="814"/>
      <c r="O427" s="814"/>
      <c r="P427" s="831"/>
      <c r="Q427" s="831"/>
      <c r="R427" s="819"/>
      <c r="S427" s="832"/>
    </row>
    <row r="428" spans="1:19" ht="14.45" customHeight="1" x14ac:dyDescent="0.2">
      <c r="A428" s="813" t="s">
        <v>5011</v>
      </c>
      <c r="B428" s="814" t="s">
        <v>5012</v>
      </c>
      <c r="C428" s="814" t="s">
        <v>614</v>
      </c>
      <c r="D428" s="814" t="s">
        <v>1764</v>
      </c>
      <c r="E428" s="814" t="s">
        <v>4961</v>
      </c>
      <c r="F428" s="814" t="s">
        <v>5033</v>
      </c>
      <c r="G428" s="814" t="s">
        <v>5034</v>
      </c>
      <c r="H428" s="831">
        <v>10</v>
      </c>
      <c r="I428" s="831">
        <v>32191.25</v>
      </c>
      <c r="J428" s="814"/>
      <c r="K428" s="814">
        <v>3219.125</v>
      </c>
      <c r="L428" s="831">
        <v>3</v>
      </c>
      <c r="M428" s="831">
        <v>9622.68</v>
      </c>
      <c r="N428" s="814"/>
      <c r="O428" s="814">
        <v>3207.56</v>
      </c>
      <c r="P428" s="831">
        <v>1</v>
      </c>
      <c r="Q428" s="831">
        <v>3168.34</v>
      </c>
      <c r="R428" s="819"/>
      <c r="S428" s="832">
        <v>3168.34</v>
      </c>
    </row>
    <row r="429" spans="1:19" ht="14.45" customHeight="1" x14ac:dyDescent="0.2">
      <c r="A429" s="813" t="s">
        <v>5011</v>
      </c>
      <c r="B429" s="814" t="s">
        <v>5012</v>
      </c>
      <c r="C429" s="814" t="s">
        <v>614</v>
      </c>
      <c r="D429" s="814" t="s">
        <v>1764</v>
      </c>
      <c r="E429" s="814" t="s">
        <v>4961</v>
      </c>
      <c r="F429" s="814" t="s">
        <v>5035</v>
      </c>
      <c r="G429" s="814" t="s">
        <v>5034</v>
      </c>
      <c r="H429" s="831">
        <v>2</v>
      </c>
      <c r="I429" s="831">
        <v>7869.1</v>
      </c>
      <c r="J429" s="814"/>
      <c r="K429" s="814">
        <v>3934.55</v>
      </c>
      <c r="L429" s="831"/>
      <c r="M429" s="831"/>
      <c r="N429" s="814"/>
      <c r="O429" s="814"/>
      <c r="P429" s="831">
        <v>2</v>
      </c>
      <c r="Q429" s="831">
        <v>6895.4</v>
      </c>
      <c r="R429" s="819"/>
      <c r="S429" s="832">
        <v>3447.7</v>
      </c>
    </row>
    <row r="430" spans="1:19" ht="14.45" customHeight="1" x14ac:dyDescent="0.2">
      <c r="A430" s="813" t="s">
        <v>5011</v>
      </c>
      <c r="B430" s="814" t="s">
        <v>5012</v>
      </c>
      <c r="C430" s="814" t="s">
        <v>614</v>
      </c>
      <c r="D430" s="814" t="s">
        <v>1764</v>
      </c>
      <c r="E430" s="814" t="s">
        <v>4961</v>
      </c>
      <c r="F430" s="814" t="s">
        <v>5037</v>
      </c>
      <c r="G430" s="814" t="s">
        <v>795</v>
      </c>
      <c r="H430" s="831"/>
      <c r="I430" s="831"/>
      <c r="J430" s="814"/>
      <c r="K430" s="814"/>
      <c r="L430" s="831">
        <v>9</v>
      </c>
      <c r="M430" s="831">
        <v>3581.81</v>
      </c>
      <c r="N430" s="814"/>
      <c r="O430" s="814">
        <v>397.97888888888889</v>
      </c>
      <c r="P430" s="831"/>
      <c r="Q430" s="831"/>
      <c r="R430" s="819"/>
      <c r="S430" s="832"/>
    </row>
    <row r="431" spans="1:19" ht="14.45" customHeight="1" x14ac:dyDescent="0.2">
      <c r="A431" s="813" t="s">
        <v>5011</v>
      </c>
      <c r="B431" s="814" t="s">
        <v>5012</v>
      </c>
      <c r="C431" s="814" t="s">
        <v>614</v>
      </c>
      <c r="D431" s="814" t="s">
        <v>1764</v>
      </c>
      <c r="E431" s="814" t="s">
        <v>4961</v>
      </c>
      <c r="F431" s="814" t="s">
        <v>5039</v>
      </c>
      <c r="G431" s="814" t="s">
        <v>5040</v>
      </c>
      <c r="H431" s="831">
        <v>1</v>
      </c>
      <c r="I431" s="831">
        <v>2894.42</v>
      </c>
      <c r="J431" s="814"/>
      <c r="K431" s="814">
        <v>2894.42</v>
      </c>
      <c r="L431" s="831">
        <v>1</v>
      </c>
      <c r="M431" s="831">
        <v>2894.42</v>
      </c>
      <c r="N431" s="814"/>
      <c r="O431" s="814">
        <v>2894.42</v>
      </c>
      <c r="P431" s="831"/>
      <c r="Q431" s="831"/>
      <c r="R431" s="819"/>
      <c r="S431" s="832"/>
    </row>
    <row r="432" spans="1:19" ht="14.45" customHeight="1" x14ac:dyDescent="0.2">
      <c r="A432" s="813" t="s">
        <v>5011</v>
      </c>
      <c r="B432" s="814" t="s">
        <v>5012</v>
      </c>
      <c r="C432" s="814" t="s">
        <v>614</v>
      </c>
      <c r="D432" s="814" t="s">
        <v>1764</v>
      </c>
      <c r="E432" s="814" t="s">
        <v>4961</v>
      </c>
      <c r="F432" s="814" t="s">
        <v>5043</v>
      </c>
      <c r="G432" s="814" t="s">
        <v>5044</v>
      </c>
      <c r="H432" s="831">
        <v>1</v>
      </c>
      <c r="I432" s="831">
        <v>1726.96</v>
      </c>
      <c r="J432" s="814"/>
      <c r="K432" s="814">
        <v>1726.96</v>
      </c>
      <c r="L432" s="831">
        <v>2</v>
      </c>
      <c r="M432" s="831">
        <v>3453.73</v>
      </c>
      <c r="N432" s="814"/>
      <c r="O432" s="814">
        <v>1726.865</v>
      </c>
      <c r="P432" s="831">
        <v>1</v>
      </c>
      <c r="Q432" s="831">
        <v>1728.82</v>
      </c>
      <c r="R432" s="819"/>
      <c r="S432" s="832">
        <v>1728.82</v>
      </c>
    </row>
    <row r="433" spans="1:19" ht="14.45" customHeight="1" x14ac:dyDescent="0.2">
      <c r="A433" s="813" t="s">
        <v>5011</v>
      </c>
      <c r="B433" s="814" t="s">
        <v>5012</v>
      </c>
      <c r="C433" s="814" t="s">
        <v>614</v>
      </c>
      <c r="D433" s="814" t="s">
        <v>1764</v>
      </c>
      <c r="E433" s="814" t="s">
        <v>4961</v>
      </c>
      <c r="F433" s="814" t="s">
        <v>5045</v>
      </c>
      <c r="G433" s="814" t="s">
        <v>5015</v>
      </c>
      <c r="H433" s="831">
        <v>19</v>
      </c>
      <c r="I433" s="831">
        <v>77644.640000000014</v>
      </c>
      <c r="J433" s="814"/>
      <c r="K433" s="814">
        <v>4086.5600000000009</v>
      </c>
      <c r="L433" s="831">
        <v>13</v>
      </c>
      <c r="M433" s="831">
        <v>53074.180000000008</v>
      </c>
      <c r="N433" s="814"/>
      <c r="O433" s="814">
        <v>4082.6292307692315</v>
      </c>
      <c r="P433" s="831">
        <v>29</v>
      </c>
      <c r="Q433" s="831">
        <v>105882.67</v>
      </c>
      <c r="R433" s="819"/>
      <c r="S433" s="832">
        <v>3651.1265517241377</v>
      </c>
    </row>
    <row r="434" spans="1:19" ht="14.45" customHeight="1" x14ac:dyDescent="0.2">
      <c r="A434" s="813" t="s">
        <v>5011</v>
      </c>
      <c r="B434" s="814" t="s">
        <v>5012</v>
      </c>
      <c r="C434" s="814" t="s">
        <v>614</v>
      </c>
      <c r="D434" s="814" t="s">
        <v>1764</v>
      </c>
      <c r="E434" s="814" t="s">
        <v>4961</v>
      </c>
      <c r="F434" s="814" t="s">
        <v>4962</v>
      </c>
      <c r="G434" s="814" t="s">
        <v>1735</v>
      </c>
      <c r="H434" s="831">
        <v>2.6999999999999997</v>
      </c>
      <c r="I434" s="831">
        <v>4426.6500000000005</v>
      </c>
      <c r="J434" s="814"/>
      <c r="K434" s="814">
        <v>1639.5000000000005</v>
      </c>
      <c r="L434" s="831">
        <v>2.9000000000000004</v>
      </c>
      <c r="M434" s="831">
        <v>4754.5499999999993</v>
      </c>
      <c r="N434" s="814"/>
      <c r="O434" s="814">
        <v>1639.4999999999995</v>
      </c>
      <c r="P434" s="831">
        <v>2.5999999999999996</v>
      </c>
      <c r="Q434" s="831">
        <v>4380.28</v>
      </c>
      <c r="R434" s="819"/>
      <c r="S434" s="832">
        <v>1684.7230769230771</v>
      </c>
    </row>
    <row r="435" spans="1:19" ht="14.45" customHeight="1" x14ac:dyDescent="0.2">
      <c r="A435" s="813" t="s">
        <v>5011</v>
      </c>
      <c r="B435" s="814" t="s">
        <v>5012</v>
      </c>
      <c r="C435" s="814" t="s">
        <v>614</v>
      </c>
      <c r="D435" s="814" t="s">
        <v>1764</v>
      </c>
      <c r="E435" s="814" t="s">
        <v>4961</v>
      </c>
      <c r="F435" s="814" t="s">
        <v>5052</v>
      </c>
      <c r="G435" s="814" t="s">
        <v>5029</v>
      </c>
      <c r="H435" s="831"/>
      <c r="I435" s="831"/>
      <c r="J435" s="814"/>
      <c r="K435" s="814"/>
      <c r="L435" s="831">
        <v>5</v>
      </c>
      <c r="M435" s="831">
        <v>34940.15</v>
      </c>
      <c r="N435" s="814"/>
      <c r="O435" s="814">
        <v>6988.0300000000007</v>
      </c>
      <c r="P435" s="831">
        <v>4</v>
      </c>
      <c r="Q435" s="831">
        <v>27162.959999999999</v>
      </c>
      <c r="R435" s="819"/>
      <c r="S435" s="832">
        <v>6790.74</v>
      </c>
    </row>
    <row r="436" spans="1:19" ht="14.45" customHeight="1" x14ac:dyDescent="0.2">
      <c r="A436" s="813" t="s">
        <v>5011</v>
      </c>
      <c r="B436" s="814" t="s">
        <v>5012</v>
      </c>
      <c r="C436" s="814" t="s">
        <v>614</v>
      </c>
      <c r="D436" s="814" t="s">
        <v>1764</v>
      </c>
      <c r="E436" s="814" t="s">
        <v>4961</v>
      </c>
      <c r="F436" s="814" t="s">
        <v>5053</v>
      </c>
      <c r="G436" s="814" t="s">
        <v>795</v>
      </c>
      <c r="H436" s="831"/>
      <c r="I436" s="831"/>
      <c r="J436" s="814"/>
      <c r="K436" s="814"/>
      <c r="L436" s="831">
        <v>4</v>
      </c>
      <c r="M436" s="831">
        <v>2912.42</v>
      </c>
      <c r="N436" s="814"/>
      <c r="O436" s="814">
        <v>728.10500000000002</v>
      </c>
      <c r="P436" s="831">
        <v>1</v>
      </c>
      <c r="Q436" s="831">
        <v>601.14</v>
      </c>
      <c r="R436" s="819"/>
      <c r="S436" s="832">
        <v>601.14</v>
      </c>
    </row>
    <row r="437" spans="1:19" ht="14.45" customHeight="1" x14ac:dyDescent="0.2">
      <c r="A437" s="813" t="s">
        <v>5011</v>
      </c>
      <c r="B437" s="814" t="s">
        <v>5012</v>
      </c>
      <c r="C437" s="814" t="s">
        <v>614</v>
      </c>
      <c r="D437" s="814" t="s">
        <v>1764</v>
      </c>
      <c r="E437" s="814" t="s">
        <v>4961</v>
      </c>
      <c r="F437" s="814" t="s">
        <v>5054</v>
      </c>
      <c r="G437" s="814" t="s">
        <v>5015</v>
      </c>
      <c r="H437" s="831"/>
      <c r="I437" s="831"/>
      <c r="J437" s="814"/>
      <c r="K437" s="814"/>
      <c r="L437" s="831"/>
      <c r="M437" s="831"/>
      <c r="N437" s="814"/>
      <c r="O437" s="814"/>
      <c r="P437" s="831">
        <v>4</v>
      </c>
      <c r="Q437" s="831">
        <v>34327.660000000003</v>
      </c>
      <c r="R437" s="819"/>
      <c r="S437" s="832">
        <v>8581.9150000000009</v>
      </c>
    </row>
    <row r="438" spans="1:19" ht="14.45" customHeight="1" x14ac:dyDescent="0.2">
      <c r="A438" s="813" t="s">
        <v>5011</v>
      </c>
      <c r="B438" s="814" t="s">
        <v>5012</v>
      </c>
      <c r="C438" s="814" t="s">
        <v>614</v>
      </c>
      <c r="D438" s="814" t="s">
        <v>1764</v>
      </c>
      <c r="E438" s="814" t="s">
        <v>4961</v>
      </c>
      <c r="F438" s="814" t="s">
        <v>5055</v>
      </c>
      <c r="G438" s="814"/>
      <c r="H438" s="831"/>
      <c r="I438" s="831"/>
      <c r="J438" s="814"/>
      <c r="K438" s="814"/>
      <c r="L438" s="831">
        <v>1</v>
      </c>
      <c r="M438" s="831">
        <v>765.6</v>
      </c>
      <c r="N438" s="814"/>
      <c r="O438" s="814">
        <v>765.6</v>
      </c>
      <c r="P438" s="831"/>
      <c r="Q438" s="831"/>
      <c r="R438" s="819"/>
      <c r="S438" s="832"/>
    </row>
    <row r="439" spans="1:19" ht="14.45" customHeight="1" x14ac:dyDescent="0.2">
      <c r="A439" s="813" t="s">
        <v>5011</v>
      </c>
      <c r="B439" s="814" t="s">
        <v>5012</v>
      </c>
      <c r="C439" s="814" t="s">
        <v>614</v>
      </c>
      <c r="D439" s="814" t="s">
        <v>1764</v>
      </c>
      <c r="E439" s="814" t="s">
        <v>4963</v>
      </c>
      <c r="F439" s="814" t="s">
        <v>5064</v>
      </c>
      <c r="G439" s="814" t="s">
        <v>5065</v>
      </c>
      <c r="H439" s="831">
        <v>3</v>
      </c>
      <c r="I439" s="831">
        <v>7875.33</v>
      </c>
      <c r="J439" s="814"/>
      <c r="K439" s="814">
        <v>2625.11</v>
      </c>
      <c r="L439" s="831">
        <v>5</v>
      </c>
      <c r="M439" s="831">
        <v>13125.550000000001</v>
      </c>
      <c r="N439" s="814"/>
      <c r="O439" s="814">
        <v>2625.11</v>
      </c>
      <c r="P439" s="831">
        <v>4</v>
      </c>
      <c r="Q439" s="831">
        <v>10500.44</v>
      </c>
      <c r="R439" s="819"/>
      <c r="S439" s="832">
        <v>2625.11</v>
      </c>
    </row>
    <row r="440" spans="1:19" ht="14.45" customHeight="1" x14ac:dyDescent="0.2">
      <c r="A440" s="813" t="s">
        <v>5011</v>
      </c>
      <c r="B440" s="814" t="s">
        <v>5012</v>
      </c>
      <c r="C440" s="814" t="s">
        <v>614</v>
      </c>
      <c r="D440" s="814" t="s">
        <v>1764</v>
      </c>
      <c r="E440" s="814" t="s">
        <v>4963</v>
      </c>
      <c r="F440" s="814" t="s">
        <v>5066</v>
      </c>
      <c r="G440" s="814" t="s">
        <v>5067</v>
      </c>
      <c r="H440" s="831">
        <v>4</v>
      </c>
      <c r="I440" s="831">
        <v>3895.86</v>
      </c>
      <c r="J440" s="814"/>
      <c r="K440" s="814">
        <v>973.96500000000003</v>
      </c>
      <c r="L440" s="831">
        <v>1</v>
      </c>
      <c r="M440" s="831">
        <v>762.3</v>
      </c>
      <c r="N440" s="814"/>
      <c r="O440" s="814">
        <v>762.3</v>
      </c>
      <c r="P440" s="831">
        <v>3</v>
      </c>
      <c r="Q440" s="831">
        <v>2286.8999999999996</v>
      </c>
      <c r="R440" s="819"/>
      <c r="S440" s="832">
        <v>762.29999999999984</v>
      </c>
    </row>
    <row r="441" spans="1:19" ht="14.45" customHeight="1" x14ac:dyDescent="0.2">
      <c r="A441" s="813" t="s">
        <v>5011</v>
      </c>
      <c r="B441" s="814" t="s">
        <v>5012</v>
      </c>
      <c r="C441" s="814" t="s">
        <v>614</v>
      </c>
      <c r="D441" s="814" t="s">
        <v>1764</v>
      </c>
      <c r="E441" s="814" t="s">
        <v>4963</v>
      </c>
      <c r="F441" s="814" t="s">
        <v>5068</v>
      </c>
      <c r="G441" s="814" t="s">
        <v>5069</v>
      </c>
      <c r="H441" s="831">
        <v>3</v>
      </c>
      <c r="I441" s="831">
        <v>2173.2599999999998</v>
      </c>
      <c r="J441" s="814"/>
      <c r="K441" s="814">
        <v>724.42</v>
      </c>
      <c r="L441" s="831">
        <v>4</v>
      </c>
      <c r="M441" s="831">
        <v>2613.6</v>
      </c>
      <c r="N441" s="814"/>
      <c r="O441" s="814">
        <v>653.4</v>
      </c>
      <c r="P441" s="831">
        <v>3</v>
      </c>
      <c r="Q441" s="831">
        <v>1960.1999999999998</v>
      </c>
      <c r="R441" s="819"/>
      <c r="S441" s="832">
        <v>653.4</v>
      </c>
    </row>
    <row r="442" spans="1:19" ht="14.45" customHeight="1" x14ac:dyDescent="0.2">
      <c r="A442" s="813" t="s">
        <v>5011</v>
      </c>
      <c r="B442" s="814" t="s">
        <v>5012</v>
      </c>
      <c r="C442" s="814" t="s">
        <v>614</v>
      </c>
      <c r="D442" s="814" t="s">
        <v>1764</v>
      </c>
      <c r="E442" s="814" t="s">
        <v>4963</v>
      </c>
      <c r="F442" s="814" t="s">
        <v>5070</v>
      </c>
      <c r="G442" s="814" t="s">
        <v>5071</v>
      </c>
      <c r="H442" s="831">
        <v>5</v>
      </c>
      <c r="I442" s="831">
        <v>1124.7800000000002</v>
      </c>
      <c r="J442" s="814"/>
      <c r="K442" s="814">
        <v>224.95600000000005</v>
      </c>
      <c r="L442" s="831">
        <v>2</v>
      </c>
      <c r="M442" s="831">
        <v>315.98</v>
      </c>
      <c r="N442" s="814"/>
      <c r="O442" s="814">
        <v>157.99</v>
      </c>
      <c r="P442" s="831">
        <v>2</v>
      </c>
      <c r="Q442" s="831">
        <v>315.98</v>
      </c>
      <c r="R442" s="819"/>
      <c r="S442" s="832">
        <v>157.99</v>
      </c>
    </row>
    <row r="443" spans="1:19" ht="14.45" customHeight="1" x14ac:dyDescent="0.2">
      <c r="A443" s="813" t="s">
        <v>5011</v>
      </c>
      <c r="B443" s="814" t="s">
        <v>5012</v>
      </c>
      <c r="C443" s="814" t="s">
        <v>614</v>
      </c>
      <c r="D443" s="814" t="s">
        <v>1764</v>
      </c>
      <c r="E443" s="814" t="s">
        <v>4963</v>
      </c>
      <c r="F443" s="814" t="s">
        <v>5072</v>
      </c>
      <c r="G443" s="814" t="s">
        <v>5073</v>
      </c>
      <c r="H443" s="831">
        <v>8</v>
      </c>
      <c r="I443" s="831">
        <v>7090.0300000000007</v>
      </c>
      <c r="J443" s="814"/>
      <c r="K443" s="814">
        <v>886.25375000000008</v>
      </c>
      <c r="L443" s="831">
        <v>5</v>
      </c>
      <c r="M443" s="831">
        <v>4235</v>
      </c>
      <c r="N443" s="814"/>
      <c r="O443" s="814">
        <v>847</v>
      </c>
      <c r="P443" s="831">
        <v>4</v>
      </c>
      <c r="Q443" s="831">
        <v>3388</v>
      </c>
      <c r="R443" s="819"/>
      <c r="S443" s="832">
        <v>847</v>
      </c>
    </row>
    <row r="444" spans="1:19" ht="14.45" customHeight="1" x14ac:dyDescent="0.2">
      <c r="A444" s="813" t="s">
        <v>5011</v>
      </c>
      <c r="B444" s="814" t="s">
        <v>5012</v>
      </c>
      <c r="C444" s="814" t="s">
        <v>614</v>
      </c>
      <c r="D444" s="814" t="s">
        <v>1764</v>
      </c>
      <c r="E444" s="814" t="s">
        <v>4963</v>
      </c>
      <c r="F444" s="814" t="s">
        <v>4964</v>
      </c>
      <c r="G444" s="814" t="s">
        <v>4965</v>
      </c>
      <c r="H444" s="831">
        <v>7</v>
      </c>
      <c r="I444" s="831">
        <v>2861.1800000000003</v>
      </c>
      <c r="J444" s="814"/>
      <c r="K444" s="814">
        <v>408.74000000000007</v>
      </c>
      <c r="L444" s="831">
        <v>16</v>
      </c>
      <c r="M444" s="831">
        <v>6539.84</v>
      </c>
      <c r="N444" s="814"/>
      <c r="O444" s="814">
        <v>408.74</v>
      </c>
      <c r="P444" s="831">
        <v>15</v>
      </c>
      <c r="Q444" s="831">
        <v>6131.0999999999995</v>
      </c>
      <c r="R444" s="819"/>
      <c r="S444" s="832">
        <v>408.73999999999995</v>
      </c>
    </row>
    <row r="445" spans="1:19" ht="14.45" customHeight="1" x14ac:dyDescent="0.2">
      <c r="A445" s="813" t="s">
        <v>5011</v>
      </c>
      <c r="B445" s="814" t="s">
        <v>5012</v>
      </c>
      <c r="C445" s="814" t="s">
        <v>614</v>
      </c>
      <c r="D445" s="814" t="s">
        <v>1764</v>
      </c>
      <c r="E445" s="814" t="s">
        <v>4963</v>
      </c>
      <c r="F445" s="814" t="s">
        <v>4966</v>
      </c>
      <c r="G445" s="814" t="s">
        <v>4967</v>
      </c>
      <c r="H445" s="831">
        <v>1</v>
      </c>
      <c r="I445" s="831">
        <v>187.97</v>
      </c>
      <c r="J445" s="814"/>
      <c r="K445" s="814">
        <v>187.97</v>
      </c>
      <c r="L445" s="831"/>
      <c r="M445" s="831"/>
      <c r="N445" s="814"/>
      <c r="O445" s="814"/>
      <c r="P445" s="831"/>
      <c r="Q445" s="831"/>
      <c r="R445" s="819"/>
      <c r="S445" s="832"/>
    </row>
    <row r="446" spans="1:19" ht="14.45" customHeight="1" x14ac:dyDescent="0.2">
      <c r="A446" s="813" t="s">
        <v>5011</v>
      </c>
      <c r="B446" s="814" t="s">
        <v>5012</v>
      </c>
      <c r="C446" s="814" t="s">
        <v>614</v>
      </c>
      <c r="D446" s="814" t="s">
        <v>1764</v>
      </c>
      <c r="E446" s="814" t="s">
        <v>4963</v>
      </c>
      <c r="F446" s="814" t="s">
        <v>4968</v>
      </c>
      <c r="G446" s="814" t="s">
        <v>4969</v>
      </c>
      <c r="H446" s="831">
        <v>2</v>
      </c>
      <c r="I446" s="831">
        <v>2763.25</v>
      </c>
      <c r="J446" s="814"/>
      <c r="K446" s="814">
        <v>1381.625</v>
      </c>
      <c r="L446" s="831">
        <v>3</v>
      </c>
      <c r="M446" s="831">
        <v>3294.75</v>
      </c>
      <c r="N446" s="814"/>
      <c r="O446" s="814">
        <v>1098.25</v>
      </c>
      <c r="P446" s="831"/>
      <c r="Q446" s="831"/>
      <c r="R446" s="819"/>
      <c r="S446" s="832"/>
    </row>
    <row r="447" spans="1:19" ht="14.45" customHeight="1" x14ac:dyDescent="0.2">
      <c r="A447" s="813" t="s">
        <v>5011</v>
      </c>
      <c r="B447" s="814" t="s">
        <v>5012</v>
      </c>
      <c r="C447" s="814" t="s">
        <v>614</v>
      </c>
      <c r="D447" s="814" t="s">
        <v>1764</v>
      </c>
      <c r="E447" s="814" t="s">
        <v>4963</v>
      </c>
      <c r="F447" s="814" t="s">
        <v>4970</v>
      </c>
      <c r="G447" s="814" t="s">
        <v>4971</v>
      </c>
      <c r="H447" s="831">
        <v>4</v>
      </c>
      <c r="I447" s="831">
        <v>7827.99</v>
      </c>
      <c r="J447" s="814"/>
      <c r="K447" s="814">
        <v>1956.9974999999999</v>
      </c>
      <c r="L447" s="831">
        <v>6</v>
      </c>
      <c r="M447" s="831">
        <v>9611.66</v>
      </c>
      <c r="N447" s="814"/>
      <c r="O447" s="814">
        <v>1601.9433333333334</v>
      </c>
      <c r="P447" s="831">
        <v>6</v>
      </c>
      <c r="Q447" s="831">
        <v>7907.4</v>
      </c>
      <c r="R447" s="819"/>
      <c r="S447" s="832">
        <v>1317.8999999999999</v>
      </c>
    </row>
    <row r="448" spans="1:19" ht="14.45" customHeight="1" x14ac:dyDescent="0.2">
      <c r="A448" s="813" t="s">
        <v>5011</v>
      </c>
      <c r="B448" s="814" t="s">
        <v>5012</v>
      </c>
      <c r="C448" s="814" t="s">
        <v>614</v>
      </c>
      <c r="D448" s="814" t="s">
        <v>1764</v>
      </c>
      <c r="E448" s="814" t="s">
        <v>4963</v>
      </c>
      <c r="F448" s="814" t="s">
        <v>4972</v>
      </c>
      <c r="G448" s="814" t="s">
        <v>4973</v>
      </c>
      <c r="H448" s="831">
        <v>3</v>
      </c>
      <c r="I448" s="831">
        <v>2220</v>
      </c>
      <c r="J448" s="814"/>
      <c r="K448" s="814">
        <v>740</v>
      </c>
      <c r="L448" s="831">
        <v>5</v>
      </c>
      <c r="M448" s="831">
        <v>3700</v>
      </c>
      <c r="N448" s="814"/>
      <c r="O448" s="814">
        <v>740</v>
      </c>
      <c r="P448" s="831">
        <v>4</v>
      </c>
      <c r="Q448" s="831">
        <v>2960</v>
      </c>
      <c r="R448" s="819"/>
      <c r="S448" s="832">
        <v>740</v>
      </c>
    </row>
    <row r="449" spans="1:19" ht="14.45" customHeight="1" x14ac:dyDescent="0.2">
      <c r="A449" s="813" t="s">
        <v>5011</v>
      </c>
      <c r="B449" s="814" t="s">
        <v>5012</v>
      </c>
      <c r="C449" s="814" t="s">
        <v>614</v>
      </c>
      <c r="D449" s="814" t="s">
        <v>1764</v>
      </c>
      <c r="E449" s="814" t="s">
        <v>4963</v>
      </c>
      <c r="F449" s="814" t="s">
        <v>5080</v>
      </c>
      <c r="G449" s="814" t="s">
        <v>5081</v>
      </c>
      <c r="H449" s="831"/>
      <c r="I449" s="831"/>
      <c r="J449" s="814"/>
      <c r="K449" s="814"/>
      <c r="L449" s="831">
        <v>1</v>
      </c>
      <c r="M449" s="831">
        <v>1396.5</v>
      </c>
      <c r="N449" s="814"/>
      <c r="O449" s="814">
        <v>1396.5</v>
      </c>
      <c r="P449" s="831"/>
      <c r="Q449" s="831"/>
      <c r="R449" s="819"/>
      <c r="S449" s="832"/>
    </row>
    <row r="450" spans="1:19" ht="14.45" customHeight="1" x14ac:dyDescent="0.2">
      <c r="A450" s="813" t="s">
        <v>5011</v>
      </c>
      <c r="B450" s="814" t="s">
        <v>5012</v>
      </c>
      <c r="C450" s="814" t="s">
        <v>614</v>
      </c>
      <c r="D450" s="814" t="s">
        <v>1764</v>
      </c>
      <c r="E450" s="814" t="s">
        <v>4963</v>
      </c>
      <c r="F450" s="814" t="s">
        <v>4974</v>
      </c>
      <c r="G450" s="814" t="s">
        <v>4975</v>
      </c>
      <c r="H450" s="831">
        <v>1</v>
      </c>
      <c r="I450" s="831">
        <v>1400</v>
      </c>
      <c r="J450" s="814"/>
      <c r="K450" s="814">
        <v>1400</v>
      </c>
      <c r="L450" s="831"/>
      <c r="M450" s="831"/>
      <c r="N450" s="814"/>
      <c r="O450" s="814"/>
      <c r="P450" s="831">
        <v>3</v>
      </c>
      <c r="Q450" s="831">
        <v>3120</v>
      </c>
      <c r="R450" s="819"/>
      <c r="S450" s="832">
        <v>1040</v>
      </c>
    </row>
    <row r="451" spans="1:19" ht="14.45" customHeight="1" x14ac:dyDescent="0.2">
      <c r="A451" s="813" t="s">
        <v>5011</v>
      </c>
      <c r="B451" s="814" t="s">
        <v>5012</v>
      </c>
      <c r="C451" s="814" t="s">
        <v>614</v>
      </c>
      <c r="D451" s="814" t="s">
        <v>1764</v>
      </c>
      <c r="E451" s="814" t="s">
        <v>4963</v>
      </c>
      <c r="F451" s="814" t="s">
        <v>5088</v>
      </c>
      <c r="G451" s="814" t="s">
        <v>5089</v>
      </c>
      <c r="H451" s="831"/>
      <c r="I451" s="831"/>
      <c r="J451" s="814"/>
      <c r="K451" s="814"/>
      <c r="L451" s="831">
        <v>1</v>
      </c>
      <c r="M451" s="831">
        <v>1143.2</v>
      </c>
      <c r="N451" s="814"/>
      <c r="O451" s="814">
        <v>1143.2</v>
      </c>
      <c r="P451" s="831"/>
      <c r="Q451" s="831"/>
      <c r="R451" s="819"/>
      <c r="S451" s="832"/>
    </row>
    <row r="452" spans="1:19" ht="14.45" customHeight="1" x14ac:dyDescent="0.2">
      <c r="A452" s="813" t="s">
        <v>5011</v>
      </c>
      <c r="B452" s="814" t="s">
        <v>5012</v>
      </c>
      <c r="C452" s="814" t="s">
        <v>614</v>
      </c>
      <c r="D452" s="814" t="s">
        <v>1764</v>
      </c>
      <c r="E452" s="814" t="s">
        <v>4963</v>
      </c>
      <c r="F452" s="814" t="s">
        <v>5096</v>
      </c>
      <c r="G452" s="814" t="s">
        <v>5097</v>
      </c>
      <c r="H452" s="831">
        <v>1</v>
      </c>
      <c r="I452" s="831">
        <v>2631.6</v>
      </c>
      <c r="J452" s="814"/>
      <c r="K452" s="814">
        <v>2631.6</v>
      </c>
      <c r="L452" s="831"/>
      <c r="M452" s="831"/>
      <c r="N452" s="814"/>
      <c r="O452" s="814"/>
      <c r="P452" s="831">
        <v>5</v>
      </c>
      <c r="Q452" s="831">
        <v>13158</v>
      </c>
      <c r="R452" s="819"/>
      <c r="S452" s="832">
        <v>2631.6</v>
      </c>
    </row>
    <row r="453" spans="1:19" ht="14.45" customHeight="1" x14ac:dyDescent="0.2">
      <c r="A453" s="813" t="s">
        <v>5011</v>
      </c>
      <c r="B453" s="814" t="s">
        <v>5012</v>
      </c>
      <c r="C453" s="814" t="s">
        <v>614</v>
      </c>
      <c r="D453" s="814" t="s">
        <v>1764</v>
      </c>
      <c r="E453" s="814" t="s">
        <v>4963</v>
      </c>
      <c r="F453" s="814" t="s">
        <v>5100</v>
      </c>
      <c r="G453" s="814" t="s">
        <v>5101</v>
      </c>
      <c r="H453" s="831"/>
      <c r="I453" s="831"/>
      <c r="J453" s="814"/>
      <c r="K453" s="814"/>
      <c r="L453" s="831"/>
      <c r="M453" s="831"/>
      <c r="N453" s="814"/>
      <c r="O453" s="814"/>
      <c r="P453" s="831">
        <v>1</v>
      </c>
      <c r="Q453" s="831">
        <v>2200</v>
      </c>
      <c r="R453" s="819"/>
      <c r="S453" s="832">
        <v>2200</v>
      </c>
    </row>
    <row r="454" spans="1:19" ht="14.45" customHeight="1" x14ac:dyDescent="0.2">
      <c r="A454" s="813" t="s">
        <v>5011</v>
      </c>
      <c r="B454" s="814" t="s">
        <v>5012</v>
      </c>
      <c r="C454" s="814" t="s">
        <v>614</v>
      </c>
      <c r="D454" s="814" t="s">
        <v>1764</v>
      </c>
      <c r="E454" s="814" t="s">
        <v>4963</v>
      </c>
      <c r="F454" s="814" t="s">
        <v>5102</v>
      </c>
      <c r="G454" s="814" t="s">
        <v>5103</v>
      </c>
      <c r="H454" s="831"/>
      <c r="I454" s="831"/>
      <c r="J454" s="814"/>
      <c r="K454" s="814"/>
      <c r="L454" s="831">
        <v>3</v>
      </c>
      <c r="M454" s="831">
        <v>1604.6399999999999</v>
      </c>
      <c r="N454" s="814"/>
      <c r="O454" s="814">
        <v>534.88</v>
      </c>
      <c r="P454" s="831">
        <v>2</v>
      </c>
      <c r="Q454" s="831">
        <v>1069.76</v>
      </c>
      <c r="R454" s="819"/>
      <c r="S454" s="832">
        <v>534.88</v>
      </c>
    </row>
    <row r="455" spans="1:19" ht="14.45" customHeight="1" x14ac:dyDescent="0.2">
      <c r="A455" s="813" t="s">
        <v>5011</v>
      </c>
      <c r="B455" s="814" t="s">
        <v>5012</v>
      </c>
      <c r="C455" s="814" t="s">
        <v>614</v>
      </c>
      <c r="D455" s="814" t="s">
        <v>1764</v>
      </c>
      <c r="E455" s="814" t="s">
        <v>4963</v>
      </c>
      <c r="F455" s="814" t="s">
        <v>5106</v>
      </c>
      <c r="G455" s="814" t="s">
        <v>5107</v>
      </c>
      <c r="H455" s="831">
        <v>3</v>
      </c>
      <c r="I455" s="831">
        <v>5682.2999999999993</v>
      </c>
      <c r="J455" s="814"/>
      <c r="K455" s="814">
        <v>1894.0999999999997</v>
      </c>
      <c r="L455" s="831">
        <v>7</v>
      </c>
      <c r="M455" s="831">
        <v>7538.3</v>
      </c>
      <c r="N455" s="814"/>
      <c r="O455" s="814">
        <v>1076.9000000000001</v>
      </c>
      <c r="P455" s="831">
        <v>4</v>
      </c>
      <c r="Q455" s="831">
        <v>4307.6000000000004</v>
      </c>
      <c r="R455" s="819"/>
      <c r="S455" s="832">
        <v>1076.9000000000001</v>
      </c>
    </row>
    <row r="456" spans="1:19" ht="14.45" customHeight="1" x14ac:dyDescent="0.2">
      <c r="A456" s="813" t="s">
        <v>5011</v>
      </c>
      <c r="B456" s="814" t="s">
        <v>5012</v>
      </c>
      <c r="C456" s="814" t="s">
        <v>614</v>
      </c>
      <c r="D456" s="814" t="s">
        <v>1764</v>
      </c>
      <c r="E456" s="814" t="s">
        <v>4963</v>
      </c>
      <c r="F456" s="814" t="s">
        <v>5108</v>
      </c>
      <c r="G456" s="814" t="s">
        <v>5109</v>
      </c>
      <c r="H456" s="831">
        <v>1</v>
      </c>
      <c r="I456" s="831">
        <v>1001.13</v>
      </c>
      <c r="J456" s="814"/>
      <c r="K456" s="814">
        <v>1001.13</v>
      </c>
      <c r="L456" s="831">
        <v>1</v>
      </c>
      <c r="M456" s="831">
        <v>833.78</v>
      </c>
      <c r="N456" s="814"/>
      <c r="O456" s="814">
        <v>833.78</v>
      </c>
      <c r="P456" s="831">
        <v>1</v>
      </c>
      <c r="Q456" s="831">
        <v>830</v>
      </c>
      <c r="R456" s="819"/>
      <c r="S456" s="832">
        <v>830</v>
      </c>
    </row>
    <row r="457" spans="1:19" ht="14.45" customHeight="1" x14ac:dyDescent="0.2">
      <c r="A457" s="813" t="s">
        <v>5011</v>
      </c>
      <c r="B457" s="814" t="s">
        <v>5012</v>
      </c>
      <c r="C457" s="814" t="s">
        <v>614</v>
      </c>
      <c r="D457" s="814" t="s">
        <v>1764</v>
      </c>
      <c r="E457" s="814" t="s">
        <v>4963</v>
      </c>
      <c r="F457" s="814" t="s">
        <v>5110</v>
      </c>
      <c r="G457" s="814" t="s">
        <v>5111</v>
      </c>
      <c r="H457" s="831">
        <v>2</v>
      </c>
      <c r="I457" s="831">
        <v>4606.72</v>
      </c>
      <c r="J457" s="814"/>
      <c r="K457" s="814">
        <v>2303.36</v>
      </c>
      <c r="L457" s="831"/>
      <c r="M457" s="831"/>
      <c r="N457" s="814"/>
      <c r="O457" s="814"/>
      <c r="P457" s="831"/>
      <c r="Q457" s="831"/>
      <c r="R457" s="819"/>
      <c r="S457" s="832"/>
    </row>
    <row r="458" spans="1:19" ht="14.45" customHeight="1" x14ac:dyDescent="0.2">
      <c r="A458" s="813" t="s">
        <v>5011</v>
      </c>
      <c r="B458" s="814" t="s">
        <v>5012</v>
      </c>
      <c r="C458" s="814" t="s">
        <v>614</v>
      </c>
      <c r="D458" s="814" t="s">
        <v>1764</v>
      </c>
      <c r="E458" s="814" t="s">
        <v>4963</v>
      </c>
      <c r="F458" s="814" t="s">
        <v>4976</v>
      </c>
      <c r="G458" s="814" t="s">
        <v>4977</v>
      </c>
      <c r="H458" s="831">
        <v>10</v>
      </c>
      <c r="I458" s="831">
        <v>6417.9</v>
      </c>
      <c r="J458" s="814"/>
      <c r="K458" s="814">
        <v>641.79</v>
      </c>
      <c r="L458" s="831">
        <v>16</v>
      </c>
      <c r="M458" s="831">
        <v>10260.800000000001</v>
      </c>
      <c r="N458" s="814"/>
      <c r="O458" s="814">
        <v>641.30000000000007</v>
      </c>
      <c r="P458" s="831">
        <v>18</v>
      </c>
      <c r="Q458" s="831">
        <v>11543.399999999998</v>
      </c>
      <c r="R458" s="819"/>
      <c r="S458" s="832">
        <v>641.29999999999984</v>
      </c>
    </row>
    <row r="459" spans="1:19" ht="14.45" customHeight="1" x14ac:dyDescent="0.2">
      <c r="A459" s="813" t="s">
        <v>5011</v>
      </c>
      <c r="B459" s="814" t="s">
        <v>5012</v>
      </c>
      <c r="C459" s="814" t="s">
        <v>614</v>
      </c>
      <c r="D459" s="814" t="s">
        <v>1764</v>
      </c>
      <c r="E459" s="814" t="s">
        <v>4963</v>
      </c>
      <c r="F459" s="814" t="s">
        <v>5118</v>
      </c>
      <c r="G459" s="814" t="s">
        <v>5119</v>
      </c>
      <c r="H459" s="831"/>
      <c r="I459" s="831"/>
      <c r="J459" s="814"/>
      <c r="K459" s="814"/>
      <c r="L459" s="831">
        <v>2</v>
      </c>
      <c r="M459" s="831">
        <v>5092.7</v>
      </c>
      <c r="N459" s="814"/>
      <c r="O459" s="814">
        <v>2546.35</v>
      </c>
      <c r="P459" s="831"/>
      <c r="Q459" s="831"/>
      <c r="R459" s="819"/>
      <c r="S459" s="832"/>
    </row>
    <row r="460" spans="1:19" ht="14.45" customHeight="1" x14ac:dyDescent="0.2">
      <c r="A460" s="813" t="s">
        <v>5011</v>
      </c>
      <c r="B460" s="814" t="s">
        <v>5012</v>
      </c>
      <c r="C460" s="814" t="s">
        <v>614</v>
      </c>
      <c r="D460" s="814" t="s">
        <v>1764</v>
      </c>
      <c r="E460" s="814" t="s">
        <v>4963</v>
      </c>
      <c r="F460" s="814" t="s">
        <v>5120</v>
      </c>
      <c r="G460" s="814" t="s">
        <v>5121</v>
      </c>
      <c r="H460" s="831"/>
      <c r="I460" s="831"/>
      <c r="J460" s="814"/>
      <c r="K460" s="814"/>
      <c r="L460" s="831"/>
      <c r="M460" s="831"/>
      <c r="N460" s="814"/>
      <c r="O460" s="814"/>
      <c r="P460" s="831">
        <v>1</v>
      </c>
      <c r="Q460" s="831">
        <v>2519</v>
      </c>
      <c r="R460" s="819"/>
      <c r="S460" s="832">
        <v>2519</v>
      </c>
    </row>
    <row r="461" spans="1:19" ht="14.45" customHeight="1" x14ac:dyDescent="0.2">
      <c r="A461" s="813" t="s">
        <v>5011</v>
      </c>
      <c r="B461" s="814" t="s">
        <v>5012</v>
      </c>
      <c r="C461" s="814" t="s">
        <v>614</v>
      </c>
      <c r="D461" s="814" t="s">
        <v>1764</v>
      </c>
      <c r="E461" s="814" t="s">
        <v>4978</v>
      </c>
      <c r="F461" s="814" t="s">
        <v>5128</v>
      </c>
      <c r="G461" s="814" t="s">
        <v>5129</v>
      </c>
      <c r="H461" s="831">
        <v>27</v>
      </c>
      <c r="I461" s="831">
        <v>5589</v>
      </c>
      <c r="J461" s="814"/>
      <c r="K461" s="814">
        <v>207</v>
      </c>
      <c r="L461" s="831">
        <v>21</v>
      </c>
      <c r="M461" s="831">
        <v>4389</v>
      </c>
      <c r="N461" s="814"/>
      <c r="O461" s="814">
        <v>209</v>
      </c>
      <c r="P461" s="831">
        <v>26</v>
      </c>
      <c r="Q461" s="831">
        <v>5720</v>
      </c>
      <c r="R461" s="819"/>
      <c r="S461" s="832">
        <v>220</v>
      </c>
    </row>
    <row r="462" spans="1:19" ht="14.45" customHeight="1" x14ac:dyDescent="0.2">
      <c r="A462" s="813" t="s">
        <v>5011</v>
      </c>
      <c r="B462" s="814" t="s">
        <v>5012</v>
      </c>
      <c r="C462" s="814" t="s">
        <v>614</v>
      </c>
      <c r="D462" s="814" t="s">
        <v>1764</v>
      </c>
      <c r="E462" s="814" t="s">
        <v>4978</v>
      </c>
      <c r="F462" s="814" t="s">
        <v>5130</v>
      </c>
      <c r="G462" s="814" t="s">
        <v>5131</v>
      </c>
      <c r="H462" s="831">
        <v>20</v>
      </c>
      <c r="I462" s="831">
        <v>1580</v>
      </c>
      <c r="J462" s="814"/>
      <c r="K462" s="814">
        <v>79</v>
      </c>
      <c r="L462" s="831">
        <v>11</v>
      </c>
      <c r="M462" s="831">
        <v>880</v>
      </c>
      <c r="N462" s="814"/>
      <c r="O462" s="814">
        <v>80</v>
      </c>
      <c r="P462" s="831">
        <v>10</v>
      </c>
      <c r="Q462" s="831">
        <v>850</v>
      </c>
      <c r="R462" s="819"/>
      <c r="S462" s="832">
        <v>85</v>
      </c>
    </row>
    <row r="463" spans="1:19" ht="14.45" customHeight="1" x14ac:dyDescent="0.2">
      <c r="A463" s="813" t="s">
        <v>5011</v>
      </c>
      <c r="B463" s="814" t="s">
        <v>5012</v>
      </c>
      <c r="C463" s="814" t="s">
        <v>614</v>
      </c>
      <c r="D463" s="814" t="s">
        <v>1764</v>
      </c>
      <c r="E463" s="814" t="s">
        <v>4978</v>
      </c>
      <c r="F463" s="814" t="s">
        <v>5138</v>
      </c>
      <c r="G463" s="814" t="s">
        <v>5139</v>
      </c>
      <c r="H463" s="831">
        <v>294</v>
      </c>
      <c r="I463" s="831">
        <v>11172</v>
      </c>
      <c r="J463" s="814"/>
      <c r="K463" s="814">
        <v>38</v>
      </c>
      <c r="L463" s="831">
        <v>329</v>
      </c>
      <c r="M463" s="831">
        <v>12502</v>
      </c>
      <c r="N463" s="814"/>
      <c r="O463" s="814">
        <v>38</v>
      </c>
      <c r="P463" s="831">
        <v>278</v>
      </c>
      <c r="Q463" s="831">
        <v>11120</v>
      </c>
      <c r="R463" s="819"/>
      <c r="S463" s="832">
        <v>40</v>
      </c>
    </row>
    <row r="464" spans="1:19" ht="14.45" customHeight="1" x14ac:dyDescent="0.2">
      <c r="A464" s="813" t="s">
        <v>5011</v>
      </c>
      <c r="B464" s="814" t="s">
        <v>5012</v>
      </c>
      <c r="C464" s="814" t="s">
        <v>614</v>
      </c>
      <c r="D464" s="814" t="s">
        <v>1764</v>
      </c>
      <c r="E464" s="814" t="s">
        <v>4978</v>
      </c>
      <c r="F464" s="814" t="s">
        <v>5140</v>
      </c>
      <c r="G464" s="814" t="s">
        <v>5141</v>
      </c>
      <c r="H464" s="831">
        <v>4</v>
      </c>
      <c r="I464" s="831">
        <v>40</v>
      </c>
      <c r="J464" s="814"/>
      <c r="K464" s="814">
        <v>10</v>
      </c>
      <c r="L464" s="831">
        <v>3</v>
      </c>
      <c r="M464" s="831">
        <v>30</v>
      </c>
      <c r="N464" s="814"/>
      <c r="O464" s="814">
        <v>10</v>
      </c>
      <c r="P464" s="831">
        <v>3</v>
      </c>
      <c r="Q464" s="831">
        <v>30</v>
      </c>
      <c r="R464" s="819"/>
      <c r="S464" s="832">
        <v>10</v>
      </c>
    </row>
    <row r="465" spans="1:19" ht="14.45" customHeight="1" x14ac:dyDescent="0.2">
      <c r="A465" s="813" t="s">
        <v>5011</v>
      </c>
      <c r="B465" s="814" t="s">
        <v>5012</v>
      </c>
      <c r="C465" s="814" t="s">
        <v>614</v>
      </c>
      <c r="D465" s="814" t="s">
        <v>1764</v>
      </c>
      <c r="E465" s="814" t="s">
        <v>4978</v>
      </c>
      <c r="F465" s="814" t="s">
        <v>4979</v>
      </c>
      <c r="G465" s="814" t="s">
        <v>4980</v>
      </c>
      <c r="H465" s="831">
        <v>336</v>
      </c>
      <c r="I465" s="831">
        <v>85344</v>
      </c>
      <c r="J465" s="814"/>
      <c r="K465" s="814">
        <v>254</v>
      </c>
      <c r="L465" s="831">
        <v>308</v>
      </c>
      <c r="M465" s="831">
        <v>78540</v>
      </c>
      <c r="N465" s="814"/>
      <c r="O465" s="814">
        <v>255</v>
      </c>
      <c r="P465" s="831">
        <v>270</v>
      </c>
      <c r="Q465" s="831">
        <v>74250</v>
      </c>
      <c r="R465" s="819"/>
      <c r="S465" s="832">
        <v>275</v>
      </c>
    </row>
    <row r="466" spans="1:19" ht="14.45" customHeight="1" x14ac:dyDescent="0.2">
      <c r="A466" s="813" t="s">
        <v>5011</v>
      </c>
      <c r="B466" s="814" t="s">
        <v>5012</v>
      </c>
      <c r="C466" s="814" t="s">
        <v>614</v>
      </c>
      <c r="D466" s="814" t="s">
        <v>1764</v>
      </c>
      <c r="E466" s="814" t="s">
        <v>4978</v>
      </c>
      <c r="F466" s="814" t="s">
        <v>5146</v>
      </c>
      <c r="G466" s="814" t="s">
        <v>5147</v>
      </c>
      <c r="H466" s="831">
        <v>246</v>
      </c>
      <c r="I466" s="831">
        <v>30996</v>
      </c>
      <c r="J466" s="814"/>
      <c r="K466" s="814">
        <v>126</v>
      </c>
      <c r="L466" s="831">
        <v>301</v>
      </c>
      <c r="M466" s="831">
        <v>38227</v>
      </c>
      <c r="N466" s="814"/>
      <c r="O466" s="814">
        <v>127</v>
      </c>
      <c r="P466" s="831">
        <v>244</v>
      </c>
      <c r="Q466" s="831">
        <v>33428</v>
      </c>
      <c r="R466" s="819"/>
      <c r="S466" s="832">
        <v>137</v>
      </c>
    </row>
    <row r="467" spans="1:19" ht="14.45" customHeight="1" x14ac:dyDescent="0.2">
      <c r="A467" s="813" t="s">
        <v>5011</v>
      </c>
      <c r="B467" s="814" t="s">
        <v>5012</v>
      </c>
      <c r="C467" s="814" t="s">
        <v>614</v>
      </c>
      <c r="D467" s="814" t="s">
        <v>1764</v>
      </c>
      <c r="E467" s="814" t="s">
        <v>4978</v>
      </c>
      <c r="F467" s="814" t="s">
        <v>5148</v>
      </c>
      <c r="G467" s="814" t="s">
        <v>5149</v>
      </c>
      <c r="H467" s="831">
        <v>4</v>
      </c>
      <c r="I467" s="831">
        <v>1256</v>
      </c>
      <c r="J467" s="814"/>
      <c r="K467" s="814">
        <v>314</v>
      </c>
      <c r="L467" s="831">
        <v>1</v>
      </c>
      <c r="M467" s="831">
        <v>317</v>
      </c>
      <c r="N467" s="814"/>
      <c r="O467" s="814">
        <v>317</v>
      </c>
      <c r="P467" s="831">
        <v>3</v>
      </c>
      <c r="Q467" s="831">
        <v>999</v>
      </c>
      <c r="R467" s="819"/>
      <c r="S467" s="832">
        <v>333</v>
      </c>
    </row>
    <row r="468" spans="1:19" ht="14.45" customHeight="1" x14ac:dyDescent="0.2">
      <c r="A468" s="813" t="s">
        <v>5011</v>
      </c>
      <c r="B468" s="814" t="s">
        <v>5012</v>
      </c>
      <c r="C468" s="814" t="s">
        <v>614</v>
      </c>
      <c r="D468" s="814" t="s">
        <v>1764</v>
      </c>
      <c r="E468" s="814" t="s">
        <v>4978</v>
      </c>
      <c r="F468" s="814" t="s">
        <v>4981</v>
      </c>
      <c r="G468" s="814" t="s">
        <v>4982</v>
      </c>
      <c r="H468" s="831">
        <v>1</v>
      </c>
      <c r="I468" s="831">
        <v>200</v>
      </c>
      <c r="J468" s="814"/>
      <c r="K468" s="814">
        <v>200</v>
      </c>
      <c r="L468" s="831"/>
      <c r="M468" s="831"/>
      <c r="N468" s="814"/>
      <c r="O468" s="814"/>
      <c r="P468" s="831"/>
      <c r="Q468" s="831"/>
      <c r="R468" s="819"/>
      <c r="S468" s="832"/>
    </row>
    <row r="469" spans="1:19" ht="14.45" customHeight="1" x14ac:dyDescent="0.2">
      <c r="A469" s="813" t="s">
        <v>5011</v>
      </c>
      <c r="B469" s="814" t="s">
        <v>5012</v>
      </c>
      <c r="C469" s="814" t="s">
        <v>614</v>
      </c>
      <c r="D469" s="814" t="s">
        <v>1764</v>
      </c>
      <c r="E469" s="814" t="s">
        <v>4978</v>
      </c>
      <c r="F469" s="814" t="s">
        <v>4983</v>
      </c>
      <c r="G469" s="814" t="s">
        <v>4984</v>
      </c>
      <c r="H469" s="831">
        <v>16</v>
      </c>
      <c r="I469" s="831">
        <v>5360</v>
      </c>
      <c r="J469" s="814"/>
      <c r="K469" s="814">
        <v>335</v>
      </c>
      <c r="L469" s="831">
        <v>17</v>
      </c>
      <c r="M469" s="831">
        <v>5712</v>
      </c>
      <c r="N469" s="814"/>
      <c r="O469" s="814">
        <v>336</v>
      </c>
      <c r="P469" s="831">
        <v>11</v>
      </c>
      <c r="Q469" s="831">
        <v>3795</v>
      </c>
      <c r="R469" s="819"/>
      <c r="S469" s="832">
        <v>345</v>
      </c>
    </row>
    <row r="470" spans="1:19" ht="14.45" customHeight="1" x14ac:dyDescent="0.2">
      <c r="A470" s="813" t="s">
        <v>5011</v>
      </c>
      <c r="B470" s="814" t="s">
        <v>5012</v>
      </c>
      <c r="C470" s="814" t="s">
        <v>614</v>
      </c>
      <c r="D470" s="814" t="s">
        <v>1764</v>
      </c>
      <c r="E470" s="814" t="s">
        <v>4978</v>
      </c>
      <c r="F470" s="814" t="s">
        <v>5154</v>
      </c>
      <c r="G470" s="814" t="s">
        <v>5155</v>
      </c>
      <c r="H470" s="831"/>
      <c r="I470" s="831"/>
      <c r="J470" s="814"/>
      <c r="K470" s="814"/>
      <c r="L470" s="831">
        <v>12</v>
      </c>
      <c r="M470" s="831">
        <v>1404</v>
      </c>
      <c r="N470" s="814"/>
      <c r="O470" s="814">
        <v>117</v>
      </c>
      <c r="P470" s="831">
        <v>1</v>
      </c>
      <c r="Q470" s="831">
        <v>123</v>
      </c>
      <c r="R470" s="819"/>
      <c r="S470" s="832">
        <v>123</v>
      </c>
    </row>
    <row r="471" spans="1:19" ht="14.45" customHeight="1" x14ac:dyDescent="0.2">
      <c r="A471" s="813" t="s">
        <v>5011</v>
      </c>
      <c r="B471" s="814" t="s">
        <v>5012</v>
      </c>
      <c r="C471" s="814" t="s">
        <v>614</v>
      </c>
      <c r="D471" s="814" t="s">
        <v>1764</v>
      </c>
      <c r="E471" s="814" t="s">
        <v>4978</v>
      </c>
      <c r="F471" s="814" t="s">
        <v>4985</v>
      </c>
      <c r="G471" s="814" t="s">
        <v>4986</v>
      </c>
      <c r="H471" s="831">
        <v>7</v>
      </c>
      <c r="I471" s="831">
        <v>2499</v>
      </c>
      <c r="J471" s="814"/>
      <c r="K471" s="814">
        <v>357</v>
      </c>
      <c r="L471" s="831">
        <v>5</v>
      </c>
      <c r="M471" s="831">
        <v>1800</v>
      </c>
      <c r="N471" s="814"/>
      <c r="O471" s="814">
        <v>360</v>
      </c>
      <c r="P471" s="831">
        <v>5</v>
      </c>
      <c r="Q471" s="831">
        <v>1890</v>
      </c>
      <c r="R471" s="819"/>
      <c r="S471" s="832">
        <v>378</v>
      </c>
    </row>
    <row r="472" spans="1:19" ht="14.45" customHeight="1" x14ac:dyDescent="0.2">
      <c r="A472" s="813" t="s">
        <v>5011</v>
      </c>
      <c r="B472" s="814" t="s">
        <v>5012</v>
      </c>
      <c r="C472" s="814" t="s">
        <v>614</v>
      </c>
      <c r="D472" s="814" t="s">
        <v>1764</v>
      </c>
      <c r="E472" s="814" t="s">
        <v>4978</v>
      </c>
      <c r="F472" s="814" t="s">
        <v>5160</v>
      </c>
      <c r="G472" s="814" t="s">
        <v>5161</v>
      </c>
      <c r="H472" s="831"/>
      <c r="I472" s="831"/>
      <c r="J472" s="814"/>
      <c r="K472" s="814"/>
      <c r="L472" s="831">
        <v>1</v>
      </c>
      <c r="M472" s="831">
        <v>326</v>
      </c>
      <c r="N472" s="814"/>
      <c r="O472" s="814">
        <v>326</v>
      </c>
      <c r="P472" s="831"/>
      <c r="Q472" s="831"/>
      <c r="R472" s="819"/>
      <c r="S472" s="832"/>
    </row>
    <row r="473" spans="1:19" ht="14.45" customHeight="1" x14ac:dyDescent="0.2">
      <c r="A473" s="813" t="s">
        <v>5011</v>
      </c>
      <c r="B473" s="814" t="s">
        <v>5012</v>
      </c>
      <c r="C473" s="814" t="s">
        <v>614</v>
      </c>
      <c r="D473" s="814" t="s">
        <v>1764</v>
      </c>
      <c r="E473" s="814" t="s">
        <v>4978</v>
      </c>
      <c r="F473" s="814" t="s">
        <v>5162</v>
      </c>
      <c r="G473" s="814" t="s">
        <v>5163</v>
      </c>
      <c r="H473" s="831"/>
      <c r="I473" s="831"/>
      <c r="J473" s="814"/>
      <c r="K473" s="814"/>
      <c r="L473" s="831">
        <v>1</v>
      </c>
      <c r="M473" s="831">
        <v>300</v>
      </c>
      <c r="N473" s="814"/>
      <c r="O473" s="814">
        <v>300</v>
      </c>
      <c r="P473" s="831"/>
      <c r="Q473" s="831"/>
      <c r="R473" s="819"/>
      <c r="S473" s="832"/>
    </row>
    <row r="474" spans="1:19" ht="14.45" customHeight="1" x14ac:dyDescent="0.2">
      <c r="A474" s="813" t="s">
        <v>5011</v>
      </c>
      <c r="B474" s="814" t="s">
        <v>5012</v>
      </c>
      <c r="C474" s="814" t="s">
        <v>614</v>
      </c>
      <c r="D474" s="814" t="s">
        <v>1764</v>
      </c>
      <c r="E474" s="814" t="s">
        <v>4978</v>
      </c>
      <c r="F474" s="814" t="s">
        <v>5166</v>
      </c>
      <c r="G474" s="814" t="s">
        <v>5167</v>
      </c>
      <c r="H474" s="831">
        <v>5</v>
      </c>
      <c r="I474" s="831">
        <v>5935</v>
      </c>
      <c r="J474" s="814"/>
      <c r="K474" s="814">
        <v>1187</v>
      </c>
      <c r="L474" s="831">
        <v>5</v>
      </c>
      <c r="M474" s="831">
        <v>5950</v>
      </c>
      <c r="N474" s="814"/>
      <c r="O474" s="814">
        <v>1190</v>
      </c>
      <c r="P474" s="831">
        <v>4</v>
      </c>
      <c r="Q474" s="831">
        <v>4832</v>
      </c>
      <c r="R474" s="819"/>
      <c r="S474" s="832">
        <v>1208</v>
      </c>
    </row>
    <row r="475" spans="1:19" ht="14.45" customHeight="1" x14ac:dyDescent="0.2">
      <c r="A475" s="813" t="s">
        <v>5011</v>
      </c>
      <c r="B475" s="814" t="s">
        <v>5012</v>
      </c>
      <c r="C475" s="814" t="s">
        <v>614</v>
      </c>
      <c r="D475" s="814" t="s">
        <v>1764</v>
      </c>
      <c r="E475" s="814" t="s">
        <v>4978</v>
      </c>
      <c r="F475" s="814" t="s">
        <v>4987</v>
      </c>
      <c r="G475" s="814" t="s">
        <v>4988</v>
      </c>
      <c r="H475" s="831">
        <v>3</v>
      </c>
      <c r="I475" s="831">
        <v>2145</v>
      </c>
      <c r="J475" s="814"/>
      <c r="K475" s="814">
        <v>715</v>
      </c>
      <c r="L475" s="831">
        <v>6</v>
      </c>
      <c r="M475" s="831">
        <v>4320</v>
      </c>
      <c r="N475" s="814"/>
      <c r="O475" s="814">
        <v>720</v>
      </c>
      <c r="P475" s="831">
        <v>3</v>
      </c>
      <c r="Q475" s="831">
        <v>2256</v>
      </c>
      <c r="R475" s="819"/>
      <c r="S475" s="832">
        <v>752</v>
      </c>
    </row>
    <row r="476" spans="1:19" ht="14.45" customHeight="1" x14ac:dyDescent="0.2">
      <c r="A476" s="813" t="s">
        <v>5011</v>
      </c>
      <c r="B476" s="814" t="s">
        <v>5012</v>
      </c>
      <c r="C476" s="814" t="s">
        <v>614</v>
      </c>
      <c r="D476" s="814" t="s">
        <v>1764</v>
      </c>
      <c r="E476" s="814" t="s">
        <v>4978</v>
      </c>
      <c r="F476" s="814" t="s">
        <v>4989</v>
      </c>
      <c r="G476" s="814" t="s">
        <v>4990</v>
      </c>
      <c r="H476" s="831">
        <v>532</v>
      </c>
      <c r="I476" s="831">
        <v>17733.339999999997</v>
      </c>
      <c r="J476" s="814"/>
      <c r="K476" s="814">
        <v>33.333345864661645</v>
      </c>
      <c r="L476" s="831">
        <v>653</v>
      </c>
      <c r="M476" s="831">
        <v>23905.559999999998</v>
      </c>
      <c r="N476" s="814"/>
      <c r="O476" s="814">
        <v>36.608820826952524</v>
      </c>
      <c r="P476" s="831">
        <v>554</v>
      </c>
      <c r="Q476" s="831">
        <v>22322.22</v>
      </c>
      <c r="R476" s="819"/>
      <c r="S476" s="832">
        <v>40.292815884476539</v>
      </c>
    </row>
    <row r="477" spans="1:19" ht="14.45" customHeight="1" x14ac:dyDescent="0.2">
      <c r="A477" s="813" t="s">
        <v>5011</v>
      </c>
      <c r="B477" s="814" t="s">
        <v>5012</v>
      </c>
      <c r="C477" s="814" t="s">
        <v>614</v>
      </c>
      <c r="D477" s="814" t="s">
        <v>1764</v>
      </c>
      <c r="E477" s="814" t="s">
        <v>4978</v>
      </c>
      <c r="F477" s="814" t="s">
        <v>5180</v>
      </c>
      <c r="G477" s="814" t="s">
        <v>5181</v>
      </c>
      <c r="H477" s="831">
        <v>237</v>
      </c>
      <c r="I477" s="831">
        <v>73707</v>
      </c>
      <c r="J477" s="814"/>
      <c r="K477" s="814">
        <v>311</v>
      </c>
      <c r="L477" s="831">
        <v>232</v>
      </c>
      <c r="M477" s="831">
        <v>72616</v>
      </c>
      <c r="N477" s="814"/>
      <c r="O477" s="814">
        <v>313</v>
      </c>
      <c r="P477" s="831">
        <v>238</v>
      </c>
      <c r="Q477" s="831">
        <v>78064</v>
      </c>
      <c r="R477" s="819"/>
      <c r="S477" s="832">
        <v>328</v>
      </c>
    </row>
    <row r="478" spans="1:19" ht="14.45" customHeight="1" x14ac:dyDescent="0.2">
      <c r="A478" s="813" t="s">
        <v>5011</v>
      </c>
      <c r="B478" s="814" t="s">
        <v>5012</v>
      </c>
      <c r="C478" s="814" t="s">
        <v>614</v>
      </c>
      <c r="D478" s="814" t="s">
        <v>1764</v>
      </c>
      <c r="E478" s="814" t="s">
        <v>4978</v>
      </c>
      <c r="F478" s="814" t="s">
        <v>4991</v>
      </c>
      <c r="G478" s="814" t="s">
        <v>4992</v>
      </c>
      <c r="H478" s="831">
        <v>14</v>
      </c>
      <c r="I478" s="831">
        <v>3682</v>
      </c>
      <c r="J478" s="814"/>
      <c r="K478" s="814">
        <v>263</v>
      </c>
      <c r="L478" s="831">
        <v>14</v>
      </c>
      <c r="M478" s="831">
        <v>3724</v>
      </c>
      <c r="N478" s="814"/>
      <c r="O478" s="814">
        <v>266</v>
      </c>
      <c r="P478" s="831">
        <v>7</v>
      </c>
      <c r="Q478" s="831">
        <v>1974</v>
      </c>
      <c r="R478" s="819"/>
      <c r="S478" s="832">
        <v>282</v>
      </c>
    </row>
    <row r="479" spans="1:19" ht="14.45" customHeight="1" x14ac:dyDescent="0.2">
      <c r="A479" s="813" t="s">
        <v>5011</v>
      </c>
      <c r="B479" s="814" t="s">
        <v>5012</v>
      </c>
      <c r="C479" s="814" t="s">
        <v>614</v>
      </c>
      <c r="D479" s="814" t="s">
        <v>1764</v>
      </c>
      <c r="E479" s="814" t="s">
        <v>4978</v>
      </c>
      <c r="F479" s="814" t="s">
        <v>4993</v>
      </c>
      <c r="G479" s="814" t="s">
        <v>4994</v>
      </c>
      <c r="H479" s="831">
        <v>1</v>
      </c>
      <c r="I479" s="831">
        <v>87</v>
      </c>
      <c r="J479" s="814"/>
      <c r="K479" s="814">
        <v>87</v>
      </c>
      <c r="L479" s="831">
        <v>3</v>
      </c>
      <c r="M479" s="831">
        <v>264</v>
      </c>
      <c r="N479" s="814"/>
      <c r="O479" s="814">
        <v>88</v>
      </c>
      <c r="P479" s="831">
        <v>3</v>
      </c>
      <c r="Q479" s="831">
        <v>279</v>
      </c>
      <c r="R479" s="819"/>
      <c r="S479" s="832">
        <v>93</v>
      </c>
    </row>
    <row r="480" spans="1:19" ht="14.45" customHeight="1" x14ac:dyDescent="0.2">
      <c r="A480" s="813" t="s">
        <v>5011</v>
      </c>
      <c r="B480" s="814" t="s">
        <v>5012</v>
      </c>
      <c r="C480" s="814" t="s">
        <v>614</v>
      </c>
      <c r="D480" s="814" t="s">
        <v>1764</v>
      </c>
      <c r="E480" s="814" t="s">
        <v>4978</v>
      </c>
      <c r="F480" s="814" t="s">
        <v>5184</v>
      </c>
      <c r="G480" s="814" t="s">
        <v>5185</v>
      </c>
      <c r="H480" s="831">
        <v>74</v>
      </c>
      <c r="I480" s="831">
        <v>11544</v>
      </c>
      <c r="J480" s="814"/>
      <c r="K480" s="814">
        <v>156</v>
      </c>
      <c r="L480" s="831">
        <v>48</v>
      </c>
      <c r="M480" s="831">
        <v>7536</v>
      </c>
      <c r="N480" s="814"/>
      <c r="O480" s="814">
        <v>157</v>
      </c>
      <c r="P480" s="831">
        <v>36</v>
      </c>
      <c r="Q480" s="831">
        <v>5940</v>
      </c>
      <c r="R480" s="819"/>
      <c r="S480" s="832">
        <v>165</v>
      </c>
    </row>
    <row r="481" spans="1:19" ht="14.45" customHeight="1" x14ac:dyDescent="0.2">
      <c r="A481" s="813" t="s">
        <v>5011</v>
      </c>
      <c r="B481" s="814" t="s">
        <v>5012</v>
      </c>
      <c r="C481" s="814" t="s">
        <v>614</v>
      </c>
      <c r="D481" s="814" t="s">
        <v>1764</v>
      </c>
      <c r="E481" s="814" t="s">
        <v>4978</v>
      </c>
      <c r="F481" s="814" t="s">
        <v>5186</v>
      </c>
      <c r="G481" s="814" t="s">
        <v>5187</v>
      </c>
      <c r="H481" s="831">
        <v>14</v>
      </c>
      <c r="I481" s="831">
        <v>462</v>
      </c>
      <c r="J481" s="814"/>
      <c r="K481" s="814">
        <v>33</v>
      </c>
      <c r="L481" s="831">
        <v>16</v>
      </c>
      <c r="M481" s="831">
        <v>528</v>
      </c>
      <c r="N481" s="814"/>
      <c r="O481" s="814">
        <v>33</v>
      </c>
      <c r="P481" s="831">
        <v>37</v>
      </c>
      <c r="Q481" s="831">
        <v>1258</v>
      </c>
      <c r="R481" s="819"/>
      <c r="S481" s="832">
        <v>34</v>
      </c>
    </row>
    <row r="482" spans="1:19" ht="14.45" customHeight="1" x14ac:dyDescent="0.2">
      <c r="A482" s="813" t="s">
        <v>5011</v>
      </c>
      <c r="B482" s="814" t="s">
        <v>5012</v>
      </c>
      <c r="C482" s="814" t="s">
        <v>614</v>
      </c>
      <c r="D482" s="814" t="s">
        <v>1764</v>
      </c>
      <c r="E482" s="814" t="s">
        <v>4978</v>
      </c>
      <c r="F482" s="814" t="s">
        <v>5198</v>
      </c>
      <c r="G482" s="814" t="s">
        <v>5199</v>
      </c>
      <c r="H482" s="831"/>
      <c r="I482" s="831"/>
      <c r="J482" s="814"/>
      <c r="K482" s="814"/>
      <c r="L482" s="831">
        <v>1</v>
      </c>
      <c r="M482" s="831">
        <v>967</v>
      </c>
      <c r="N482" s="814"/>
      <c r="O482" s="814">
        <v>967</v>
      </c>
      <c r="P482" s="831"/>
      <c r="Q482" s="831"/>
      <c r="R482" s="819"/>
      <c r="S482" s="832"/>
    </row>
    <row r="483" spans="1:19" ht="14.45" customHeight="1" x14ac:dyDescent="0.2">
      <c r="A483" s="813" t="s">
        <v>5011</v>
      </c>
      <c r="B483" s="814" t="s">
        <v>5012</v>
      </c>
      <c r="C483" s="814" t="s">
        <v>614</v>
      </c>
      <c r="D483" s="814" t="s">
        <v>1764</v>
      </c>
      <c r="E483" s="814" t="s">
        <v>4978</v>
      </c>
      <c r="F483" s="814" t="s">
        <v>4995</v>
      </c>
      <c r="G483" s="814" t="s">
        <v>4996</v>
      </c>
      <c r="H483" s="831">
        <v>1</v>
      </c>
      <c r="I483" s="831">
        <v>870</v>
      </c>
      <c r="J483" s="814"/>
      <c r="K483" s="814">
        <v>870</v>
      </c>
      <c r="L483" s="831"/>
      <c r="M483" s="831"/>
      <c r="N483" s="814"/>
      <c r="O483" s="814"/>
      <c r="P483" s="831"/>
      <c r="Q483" s="831"/>
      <c r="R483" s="819"/>
      <c r="S483" s="832"/>
    </row>
    <row r="484" spans="1:19" ht="14.45" customHeight="1" x14ac:dyDescent="0.2">
      <c r="A484" s="813" t="s">
        <v>5011</v>
      </c>
      <c r="B484" s="814" t="s">
        <v>5012</v>
      </c>
      <c r="C484" s="814" t="s">
        <v>614</v>
      </c>
      <c r="D484" s="814" t="s">
        <v>1764</v>
      </c>
      <c r="E484" s="814" t="s">
        <v>4978</v>
      </c>
      <c r="F484" s="814" t="s">
        <v>4997</v>
      </c>
      <c r="G484" s="814" t="s">
        <v>4998</v>
      </c>
      <c r="H484" s="831">
        <v>16</v>
      </c>
      <c r="I484" s="831">
        <v>9520</v>
      </c>
      <c r="J484" s="814"/>
      <c r="K484" s="814">
        <v>595</v>
      </c>
      <c r="L484" s="831">
        <v>16</v>
      </c>
      <c r="M484" s="831">
        <v>9568</v>
      </c>
      <c r="N484" s="814"/>
      <c r="O484" s="814">
        <v>598</v>
      </c>
      <c r="P484" s="831">
        <v>14</v>
      </c>
      <c r="Q484" s="831">
        <v>8540</v>
      </c>
      <c r="R484" s="819"/>
      <c r="S484" s="832">
        <v>610</v>
      </c>
    </row>
    <row r="485" spans="1:19" ht="14.45" customHeight="1" x14ac:dyDescent="0.2">
      <c r="A485" s="813" t="s">
        <v>5011</v>
      </c>
      <c r="B485" s="814" t="s">
        <v>5012</v>
      </c>
      <c r="C485" s="814" t="s">
        <v>614</v>
      </c>
      <c r="D485" s="814" t="s">
        <v>1764</v>
      </c>
      <c r="E485" s="814" t="s">
        <v>4978</v>
      </c>
      <c r="F485" s="814" t="s">
        <v>4999</v>
      </c>
      <c r="G485" s="814" t="s">
        <v>5000</v>
      </c>
      <c r="H485" s="831">
        <v>15</v>
      </c>
      <c r="I485" s="831">
        <v>11550</v>
      </c>
      <c r="J485" s="814"/>
      <c r="K485" s="814">
        <v>770</v>
      </c>
      <c r="L485" s="831">
        <v>23</v>
      </c>
      <c r="M485" s="831">
        <v>17733</v>
      </c>
      <c r="N485" s="814"/>
      <c r="O485" s="814">
        <v>771</v>
      </c>
      <c r="P485" s="831">
        <v>26</v>
      </c>
      <c r="Q485" s="831">
        <v>20358</v>
      </c>
      <c r="R485" s="819"/>
      <c r="S485" s="832">
        <v>783</v>
      </c>
    </row>
    <row r="486" spans="1:19" ht="14.45" customHeight="1" x14ac:dyDescent="0.2">
      <c r="A486" s="813" t="s">
        <v>5011</v>
      </c>
      <c r="B486" s="814" t="s">
        <v>5012</v>
      </c>
      <c r="C486" s="814" t="s">
        <v>614</v>
      </c>
      <c r="D486" s="814" t="s">
        <v>1764</v>
      </c>
      <c r="E486" s="814" t="s">
        <v>4978</v>
      </c>
      <c r="F486" s="814" t="s">
        <v>5208</v>
      </c>
      <c r="G486" s="814" t="s">
        <v>5209</v>
      </c>
      <c r="H486" s="831">
        <v>15</v>
      </c>
      <c r="I486" s="831">
        <v>66435</v>
      </c>
      <c r="J486" s="814"/>
      <c r="K486" s="814">
        <v>4429</v>
      </c>
      <c r="L486" s="831">
        <v>17</v>
      </c>
      <c r="M486" s="831">
        <v>75599</v>
      </c>
      <c r="N486" s="814"/>
      <c r="O486" s="814">
        <v>4447</v>
      </c>
      <c r="P486" s="831">
        <v>19</v>
      </c>
      <c r="Q486" s="831">
        <v>85690</v>
      </c>
      <c r="R486" s="819"/>
      <c r="S486" s="832">
        <v>4510</v>
      </c>
    </row>
    <row r="487" spans="1:19" ht="14.45" customHeight="1" x14ac:dyDescent="0.2">
      <c r="A487" s="813" t="s">
        <v>5011</v>
      </c>
      <c r="B487" s="814" t="s">
        <v>5012</v>
      </c>
      <c r="C487" s="814" t="s">
        <v>614</v>
      </c>
      <c r="D487" s="814" t="s">
        <v>1764</v>
      </c>
      <c r="E487" s="814" t="s">
        <v>4978</v>
      </c>
      <c r="F487" s="814" t="s">
        <v>5212</v>
      </c>
      <c r="G487" s="814" t="s">
        <v>5213</v>
      </c>
      <c r="H487" s="831">
        <v>18</v>
      </c>
      <c r="I487" s="831">
        <v>2088</v>
      </c>
      <c r="J487" s="814"/>
      <c r="K487" s="814">
        <v>116</v>
      </c>
      <c r="L487" s="831">
        <v>41</v>
      </c>
      <c r="M487" s="831">
        <v>4797</v>
      </c>
      <c r="N487" s="814"/>
      <c r="O487" s="814">
        <v>117</v>
      </c>
      <c r="P487" s="831">
        <v>36</v>
      </c>
      <c r="Q487" s="831">
        <v>4572</v>
      </c>
      <c r="R487" s="819"/>
      <c r="S487" s="832">
        <v>127</v>
      </c>
    </row>
    <row r="488" spans="1:19" ht="14.45" customHeight="1" x14ac:dyDescent="0.2">
      <c r="A488" s="813" t="s">
        <v>5011</v>
      </c>
      <c r="B488" s="814" t="s">
        <v>5012</v>
      </c>
      <c r="C488" s="814" t="s">
        <v>614</v>
      </c>
      <c r="D488" s="814" t="s">
        <v>1764</v>
      </c>
      <c r="E488" s="814" t="s">
        <v>4978</v>
      </c>
      <c r="F488" s="814" t="s">
        <v>5001</v>
      </c>
      <c r="G488" s="814" t="s">
        <v>5002</v>
      </c>
      <c r="H488" s="831">
        <v>30</v>
      </c>
      <c r="I488" s="831">
        <v>4860</v>
      </c>
      <c r="J488" s="814"/>
      <c r="K488" s="814">
        <v>162</v>
      </c>
      <c r="L488" s="831">
        <v>18</v>
      </c>
      <c r="M488" s="831">
        <v>2934</v>
      </c>
      <c r="N488" s="814"/>
      <c r="O488" s="814">
        <v>163</v>
      </c>
      <c r="P488" s="831">
        <v>17</v>
      </c>
      <c r="Q488" s="831">
        <v>2924</v>
      </c>
      <c r="R488" s="819"/>
      <c r="S488" s="832">
        <v>172</v>
      </c>
    </row>
    <row r="489" spans="1:19" ht="14.45" customHeight="1" x14ac:dyDescent="0.2">
      <c r="A489" s="813" t="s">
        <v>5011</v>
      </c>
      <c r="B489" s="814" t="s">
        <v>5012</v>
      </c>
      <c r="C489" s="814" t="s">
        <v>614</v>
      </c>
      <c r="D489" s="814" t="s">
        <v>1764</v>
      </c>
      <c r="E489" s="814" t="s">
        <v>4978</v>
      </c>
      <c r="F489" s="814" t="s">
        <v>5218</v>
      </c>
      <c r="G489" s="814" t="s">
        <v>5219</v>
      </c>
      <c r="H489" s="831">
        <v>3</v>
      </c>
      <c r="I489" s="831">
        <v>1194</v>
      </c>
      <c r="J489" s="814"/>
      <c r="K489" s="814">
        <v>398</v>
      </c>
      <c r="L489" s="831">
        <v>6</v>
      </c>
      <c r="M489" s="831">
        <v>2400</v>
      </c>
      <c r="N489" s="814"/>
      <c r="O489" s="814">
        <v>400</v>
      </c>
      <c r="P489" s="831">
        <v>3</v>
      </c>
      <c r="Q489" s="831">
        <v>1245</v>
      </c>
      <c r="R489" s="819"/>
      <c r="S489" s="832">
        <v>415</v>
      </c>
    </row>
    <row r="490" spans="1:19" ht="14.45" customHeight="1" x14ac:dyDescent="0.2">
      <c r="A490" s="813" t="s">
        <v>5011</v>
      </c>
      <c r="B490" s="814" t="s">
        <v>5012</v>
      </c>
      <c r="C490" s="814" t="s">
        <v>614</v>
      </c>
      <c r="D490" s="814" t="s">
        <v>1764</v>
      </c>
      <c r="E490" s="814" t="s">
        <v>4978</v>
      </c>
      <c r="F490" s="814" t="s">
        <v>5220</v>
      </c>
      <c r="G490" s="814" t="s">
        <v>5221</v>
      </c>
      <c r="H490" s="831"/>
      <c r="I490" s="831"/>
      <c r="J490" s="814"/>
      <c r="K490" s="814"/>
      <c r="L490" s="831">
        <v>1</v>
      </c>
      <c r="M490" s="831">
        <v>66</v>
      </c>
      <c r="N490" s="814"/>
      <c r="O490" s="814">
        <v>66</v>
      </c>
      <c r="P490" s="831"/>
      <c r="Q490" s="831"/>
      <c r="R490" s="819"/>
      <c r="S490" s="832"/>
    </row>
    <row r="491" spans="1:19" ht="14.45" customHeight="1" x14ac:dyDescent="0.2">
      <c r="A491" s="813" t="s">
        <v>5011</v>
      </c>
      <c r="B491" s="814" t="s">
        <v>5012</v>
      </c>
      <c r="C491" s="814" t="s">
        <v>614</v>
      </c>
      <c r="D491" s="814" t="s">
        <v>1764</v>
      </c>
      <c r="E491" s="814" t="s">
        <v>4978</v>
      </c>
      <c r="F491" s="814" t="s">
        <v>5003</v>
      </c>
      <c r="G491" s="814" t="s">
        <v>5004</v>
      </c>
      <c r="H491" s="831">
        <v>3</v>
      </c>
      <c r="I491" s="831">
        <v>132</v>
      </c>
      <c r="J491" s="814"/>
      <c r="K491" s="814">
        <v>44</v>
      </c>
      <c r="L491" s="831">
        <v>4</v>
      </c>
      <c r="M491" s="831">
        <v>180</v>
      </c>
      <c r="N491" s="814"/>
      <c r="O491" s="814">
        <v>45</v>
      </c>
      <c r="P491" s="831">
        <v>11</v>
      </c>
      <c r="Q491" s="831">
        <v>506</v>
      </c>
      <c r="R491" s="819"/>
      <c r="S491" s="832">
        <v>46</v>
      </c>
    </row>
    <row r="492" spans="1:19" ht="14.45" customHeight="1" x14ac:dyDescent="0.2">
      <c r="A492" s="813" t="s">
        <v>5011</v>
      </c>
      <c r="B492" s="814" t="s">
        <v>5012</v>
      </c>
      <c r="C492" s="814" t="s">
        <v>614</v>
      </c>
      <c r="D492" s="814" t="s">
        <v>1764</v>
      </c>
      <c r="E492" s="814" t="s">
        <v>4978</v>
      </c>
      <c r="F492" s="814" t="s">
        <v>5222</v>
      </c>
      <c r="G492" s="814" t="s">
        <v>5223</v>
      </c>
      <c r="H492" s="831"/>
      <c r="I492" s="831"/>
      <c r="J492" s="814"/>
      <c r="K492" s="814"/>
      <c r="L492" s="831">
        <v>1</v>
      </c>
      <c r="M492" s="831">
        <v>323</v>
      </c>
      <c r="N492" s="814"/>
      <c r="O492" s="814">
        <v>323</v>
      </c>
      <c r="P492" s="831">
        <v>1</v>
      </c>
      <c r="Q492" s="831">
        <v>335</v>
      </c>
      <c r="R492" s="819"/>
      <c r="S492" s="832">
        <v>335</v>
      </c>
    </row>
    <row r="493" spans="1:19" ht="14.45" customHeight="1" x14ac:dyDescent="0.2">
      <c r="A493" s="813" t="s">
        <v>5011</v>
      </c>
      <c r="B493" s="814" t="s">
        <v>5012</v>
      </c>
      <c r="C493" s="814" t="s">
        <v>614</v>
      </c>
      <c r="D493" s="814" t="s">
        <v>1764</v>
      </c>
      <c r="E493" s="814" t="s">
        <v>4978</v>
      </c>
      <c r="F493" s="814" t="s">
        <v>5226</v>
      </c>
      <c r="G493" s="814" t="s">
        <v>5227</v>
      </c>
      <c r="H493" s="831">
        <v>40</v>
      </c>
      <c r="I493" s="831">
        <v>15040</v>
      </c>
      <c r="J493" s="814"/>
      <c r="K493" s="814">
        <v>376</v>
      </c>
      <c r="L493" s="831">
        <v>44</v>
      </c>
      <c r="M493" s="831">
        <v>16676</v>
      </c>
      <c r="N493" s="814"/>
      <c r="O493" s="814">
        <v>379</v>
      </c>
      <c r="P493" s="831">
        <v>47</v>
      </c>
      <c r="Q493" s="831">
        <v>19176</v>
      </c>
      <c r="R493" s="819"/>
      <c r="S493" s="832">
        <v>408</v>
      </c>
    </row>
    <row r="494" spans="1:19" ht="14.45" customHeight="1" x14ac:dyDescent="0.2">
      <c r="A494" s="813" t="s">
        <v>5011</v>
      </c>
      <c r="B494" s="814" t="s">
        <v>5012</v>
      </c>
      <c r="C494" s="814" t="s">
        <v>614</v>
      </c>
      <c r="D494" s="814" t="s">
        <v>1764</v>
      </c>
      <c r="E494" s="814" t="s">
        <v>4978</v>
      </c>
      <c r="F494" s="814" t="s">
        <v>5005</v>
      </c>
      <c r="G494" s="814" t="s">
        <v>5006</v>
      </c>
      <c r="H494" s="831">
        <v>9</v>
      </c>
      <c r="I494" s="831">
        <v>12096</v>
      </c>
      <c r="J494" s="814"/>
      <c r="K494" s="814">
        <v>1344</v>
      </c>
      <c r="L494" s="831">
        <v>26</v>
      </c>
      <c r="M494" s="831">
        <v>35074</v>
      </c>
      <c r="N494" s="814"/>
      <c r="O494" s="814">
        <v>1349</v>
      </c>
      <c r="P494" s="831">
        <v>22</v>
      </c>
      <c r="Q494" s="831">
        <v>30382</v>
      </c>
      <c r="R494" s="819"/>
      <c r="S494" s="832">
        <v>1381</v>
      </c>
    </row>
    <row r="495" spans="1:19" ht="14.45" customHeight="1" x14ac:dyDescent="0.2">
      <c r="A495" s="813" t="s">
        <v>5011</v>
      </c>
      <c r="B495" s="814" t="s">
        <v>5012</v>
      </c>
      <c r="C495" s="814" t="s">
        <v>614</v>
      </c>
      <c r="D495" s="814" t="s">
        <v>1764</v>
      </c>
      <c r="E495" s="814" t="s">
        <v>4978</v>
      </c>
      <c r="F495" s="814" t="s">
        <v>5007</v>
      </c>
      <c r="G495" s="814" t="s">
        <v>5008</v>
      </c>
      <c r="H495" s="831">
        <v>7</v>
      </c>
      <c r="I495" s="831">
        <v>2548</v>
      </c>
      <c r="J495" s="814"/>
      <c r="K495" s="814">
        <v>364</v>
      </c>
      <c r="L495" s="831">
        <v>16</v>
      </c>
      <c r="M495" s="831">
        <v>5840</v>
      </c>
      <c r="N495" s="814"/>
      <c r="O495" s="814">
        <v>365</v>
      </c>
      <c r="P495" s="831">
        <v>18</v>
      </c>
      <c r="Q495" s="831">
        <v>6678</v>
      </c>
      <c r="R495" s="819"/>
      <c r="S495" s="832">
        <v>371</v>
      </c>
    </row>
    <row r="496" spans="1:19" ht="14.45" customHeight="1" x14ac:dyDescent="0.2">
      <c r="A496" s="813" t="s">
        <v>5011</v>
      </c>
      <c r="B496" s="814" t="s">
        <v>5012</v>
      </c>
      <c r="C496" s="814" t="s">
        <v>614</v>
      </c>
      <c r="D496" s="814" t="s">
        <v>1764</v>
      </c>
      <c r="E496" s="814" t="s">
        <v>4978</v>
      </c>
      <c r="F496" s="814" t="s">
        <v>5230</v>
      </c>
      <c r="G496" s="814" t="s">
        <v>5231</v>
      </c>
      <c r="H496" s="831"/>
      <c r="I496" s="831"/>
      <c r="J496" s="814"/>
      <c r="K496" s="814"/>
      <c r="L496" s="831">
        <v>1</v>
      </c>
      <c r="M496" s="831">
        <v>99</v>
      </c>
      <c r="N496" s="814"/>
      <c r="O496" s="814">
        <v>99</v>
      </c>
      <c r="P496" s="831"/>
      <c r="Q496" s="831"/>
      <c r="R496" s="819"/>
      <c r="S496" s="832"/>
    </row>
    <row r="497" spans="1:19" ht="14.45" customHeight="1" x14ac:dyDescent="0.2">
      <c r="A497" s="813" t="s">
        <v>5011</v>
      </c>
      <c r="B497" s="814" t="s">
        <v>5012</v>
      </c>
      <c r="C497" s="814" t="s">
        <v>614</v>
      </c>
      <c r="D497" s="814" t="s">
        <v>1764</v>
      </c>
      <c r="E497" s="814" t="s">
        <v>4978</v>
      </c>
      <c r="F497" s="814" t="s">
        <v>5240</v>
      </c>
      <c r="G497" s="814" t="s">
        <v>5241</v>
      </c>
      <c r="H497" s="831"/>
      <c r="I497" s="831"/>
      <c r="J497" s="814"/>
      <c r="K497" s="814"/>
      <c r="L497" s="831">
        <v>4</v>
      </c>
      <c r="M497" s="831">
        <v>0</v>
      </c>
      <c r="N497" s="814"/>
      <c r="O497" s="814">
        <v>0</v>
      </c>
      <c r="P497" s="831">
        <v>2</v>
      </c>
      <c r="Q497" s="831">
        <v>0</v>
      </c>
      <c r="R497" s="819"/>
      <c r="S497" s="832">
        <v>0</v>
      </c>
    </row>
    <row r="498" spans="1:19" ht="14.45" customHeight="1" x14ac:dyDescent="0.2">
      <c r="A498" s="813" t="s">
        <v>5011</v>
      </c>
      <c r="B498" s="814" t="s">
        <v>5012</v>
      </c>
      <c r="C498" s="814" t="s">
        <v>614</v>
      </c>
      <c r="D498" s="814" t="s">
        <v>1764</v>
      </c>
      <c r="E498" s="814" t="s">
        <v>4978</v>
      </c>
      <c r="F498" s="814" t="s">
        <v>5245</v>
      </c>
      <c r="G498" s="814" t="s">
        <v>5246</v>
      </c>
      <c r="H498" s="831"/>
      <c r="I498" s="831"/>
      <c r="J498" s="814"/>
      <c r="K498" s="814"/>
      <c r="L498" s="831">
        <v>4</v>
      </c>
      <c r="M498" s="831">
        <v>0</v>
      </c>
      <c r="N498" s="814"/>
      <c r="O498" s="814">
        <v>0</v>
      </c>
      <c r="P498" s="831">
        <v>2</v>
      </c>
      <c r="Q498" s="831">
        <v>0</v>
      </c>
      <c r="R498" s="819"/>
      <c r="S498" s="832">
        <v>0</v>
      </c>
    </row>
    <row r="499" spans="1:19" ht="14.45" customHeight="1" x14ac:dyDescent="0.2">
      <c r="A499" s="813" t="s">
        <v>5011</v>
      </c>
      <c r="B499" s="814" t="s">
        <v>5012</v>
      </c>
      <c r="C499" s="814" t="s">
        <v>614</v>
      </c>
      <c r="D499" s="814" t="s">
        <v>1765</v>
      </c>
      <c r="E499" s="814" t="s">
        <v>4961</v>
      </c>
      <c r="F499" s="814" t="s">
        <v>5019</v>
      </c>
      <c r="G499" s="814" t="s">
        <v>771</v>
      </c>
      <c r="H499" s="831"/>
      <c r="I499" s="831"/>
      <c r="J499" s="814"/>
      <c r="K499" s="814"/>
      <c r="L499" s="831"/>
      <c r="M499" s="831"/>
      <c r="N499" s="814"/>
      <c r="O499" s="814"/>
      <c r="P499" s="831">
        <v>0.2</v>
      </c>
      <c r="Q499" s="831">
        <v>11.62</v>
      </c>
      <c r="R499" s="819"/>
      <c r="S499" s="832">
        <v>58.099999999999994</v>
      </c>
    </row>
    <row r="500" spans="1:19" ht="14.45" customHeight="1" x14ac:dyDescent="0.2">
      <c r="A500" s="813" t="s">
        <v>5011</v>
      </c>
      <c r="B500" s="814" t="s">
        <v>5012</v>
      </c>
      <c r="C500" s="814" t="s">
        <v>614</v>
      </c>
      <c r="D500" s="814" t="s">
        <v>1765</v>
      </c>
      <c r="E500" s="814" t="s">
        <v>4961</v>
      </c>
      <c r="F500" s="814" t="s">
        <v>5020</v>
      </c>
      <c r="G500" s="814"/>
      <c r="H500" s="831"/>
      <c r="I500" s="831"/>
      <c r="J500" s="814"/>
      <c r="K500" s="814"/>
      <c r="L500" s="831">
        <v>0.08</v>
      </c>
      <c r="M500" s="831">
        <v>31</v>
      </c>
      <c r="N500" s="814"/>
      <c r="O500" s="814">
        <v>387.5</v>
      </c>
      <c r="P500" s="831"/>
      <c r="Q500" s="831"/>
      <c r="R500" s="819"/>
      <c r="S500" s="832"/>
    </row>
    <row r="501" spans="1:19" ht="14.45" customHeight="1" x14ac:dyDescent="0.2">
      <c r="A501" s="813" t="s">
        <v>5011</v>
      </c>
      <c r="B501" s="814" t="s">
        <v>5012</v>
      </c>
      <c r="C501" s="814" t="s">
        <v>614</v>
      </c>
      <c r="D501" s="814" t="s">
        <v>1765</v>
      </c>
      <c r="E501" s="814" t="s">
        <v>4961</v>
      </c>
      <c r="F501" s="814" t="s">
        <v>5022</v>
      </c>
      <c r="G501" s="814" t="s">
        <v>1846</v>
      </c>
      <c r="H501" s="831">
        <v>0.60000000000000009</v>
      </c>
      <c r="I501" s="831">
        <v>23.4</v>
      </c>
      <c r="J501" s="814"/>
      <c r="K501" s="814">
        <v>38.999999999999993</v>
      </c>
      <c r="L501" s="831">
        <v>0.8</v>
      </c>
      <c r="M501" s="831">
        <v>31.2</v>
      </c>
      <c r="N501" s="814"/>
      <c r="O501" s="814">
        <v>39</v>
      </c>
      <c r="P501" s="831"/>
      <c r="Q501" s="831"/>
      <c r="R501" s="819"/>
      <c r="S501" s="832"/>
    </row>
    <row r="502" spans="1:19" ht="14.45" customHeight="1" x14ac:dyDescent="0.2">
      <c r="A502" s="813" t="s">
        <v>5011</v>
      </c>
      <c r="B502" s="814" t="s">
        <v>5012</v>
      </c>
      <c r="C502" s="814" t="s">
        <v>614</v>
      </c>
      <c r="D502" s="814" t="s">
        <v>1765</v>
      </c>
      <c r="E502" s="814" t="s">
        <v>4961</v>
      </c>
      <c r="F502" s="814" t="s">
        <v>5023</v>
      </c>
      <c r="G502" s="814" t="s">
        <v>654</v>
      </c>
      <c r="H502" s="831">
        <v>0.5</v>
      </c>
      <c r="I502" s="831">
        <v>23.55</v>
      </c>
      <c r="J502" s="814"/>
      <c r="K502" s="814">
        <v>47.1</v>
      </c>
      <c r="L502" s="831"/>
      <c r="M502" s="831"/>
      <c r="N502" s="814"/>
      <c r="O502" s="814"/>
      <c r="P502" s="831">
        <v>0.30000000000000004</v>
      </c>
      <c r="Q502" s="831">
        <v>14.100000000000001</v>
      </c>
      <c r="R502" s="819"/>
      <c r="S502" s="832">
        <v>47</v>
      </c>
    </row>
    <row r="503" spans="1:19" ht="14.45" customHeight="1" x14ac:dyDescent="0.2">
      <c r="A503" s="813" t="s">
        <v>5011</v>
      </c>
      <c r="B503" s="814" t="s">
        <v>5012</v>
      </c>
      <c r="C503" s="814" t="s">
        <v>614</v>
      </c>
      <c r="D503" s="814" t="s">
        <v>1765</v>
      </c>
      <c r="E503" s="814" t="s">
        <v>4961</v>
      </c>
      <c r="F503" s="814" t="s">
        <v>5024</v>
      </c>
      <c r="G503" s="814" t="s">
        <v>5025</v>
      </c>
      <c r="H503" s="831"/>
      <c r="I503" s="831"/>
      <c r="J503" s="814"/>
      <c r="K503" s="814"/>
      <c r="L503" s="831">
        <v>0.1</v>
      </c>
      <c r="M503" s="831">
        <v>454.76</v>
      </c>
      <c r="N503" s="814"/>
      <c r="O503" s="814">
        <v>4547.5999999999995</v>
      </c>
      <c r="P503" s="831"/>
      <c r="Q503" s="831"/>
      <c r="R503" s="819"/>
      <c r="S503" s="832"/>
    </row>
    <row r="504" spans="1:19" ht="14.45" customHeight="1" x14ac:dyDescent="0.2">
      <c r="A504" s="813" t="s">
        <v>5011</v>
      </c>
      <c r="B504" s="814" t="s">
        <v>5012</v>
      </c>
      <c r="C504" s="814" t="s">
        <v>614</v>
      </c>
      <c r="D504" s="814" t="s">
        <v>1765</v>
      </c>
      <c r="E504" s="814" t="s">
        <v>4961</v>
      </c>
      <c r="F504" s="814" t="s">
        <v>5024</v>
      </c>
      <c r="G504" s="814"/>
      <c r="H504" s="831"/>
      <c r="I504" s="831"/>
      <c r="J504" s="814"/>
      <c r="K504" s="814"/>
      <c r="L504" s="831">
        <v>0.1</v>
      </c>
      <c r="M504" s="831">
        <v>454.76</v>
      </c>
      <c r="N504" s="814"/>
      <c r="O504" s="814">
        <v>4547.5999999999995</v>
      </c>
      <c r="P504" s="831"/>
      <c r="Q504" s="831"/>
      <c r="R504" s="819"/>
      <c r="S504" s="832"/>
    </row>
    <row r="505" spans="1:19" ht="14.45" customHeight="1" x14ac:dyDescent="0.2">
      <c r="A505" s="813" t="s">
        <v>5011</v>
      </c>
      <c r="B505" s="814" t="s">
        <v>5012</v>
      </c>
      <c r="C505" s="814" t="s">
        <v>614</v>
      </c>
      <c r="D505" s="814" t="s">
        <v>1765</v>
      </c>
      <c r="E505" s="814" t="s">
        <v>4961</v>
      </c>
      <c r="F505" s="814" t="s">
        <v>5028</v>
      </c>
      <c r="G505" s="814" t="s">
        <v>5029</v>
      </c>
      <c r="H505" s="831"/>
      <c r="I505" s="831"/>
      <c r="J505" s="814"/>
      <c r="K505" s="814"/>
      <c r="L505" s="831">
        <v>1</v>
      </c>
      <c r="M505" s="831">
        <v>4742.3999999999996</v>
      </c>
      <c r="N505" s="814"/>
      <c r="O505" s="814">
        <v>4742.3999999999996</v>
      </c>
      <c r="P505" s="831"/>
      <c r="Q505" s="831"/>
      <c r="R505" s="819"/>
      <c r="S505" s="832"/>
    </row>
    <row r="506" spans="1:19" ht="14.45" customHeight="1" x14ac:dyDescent="0.2">
      <c r="A506" s="813" t="s">
        <v>5011</v>
      </c>
      <c r="B506" s="814" t="s">
        <v>5012</v>
      </c>
      <c r="C506" s="814" t="s">
        <v>614</v>
      </c>
      <c r="D506" s="814" t="s">
        <v>1765</v>
      </c>
      <c r="E506" s="814" t="s">
        <v>4961</v>
      </c>
      <c r="F506" s="814" t="s">
        <v>5030</v>
      </c>
      <c r="G506" s="814" t="s">
        <v>1731</v>
      </c>
      <c r="H506" s="831">
        <v>1</v>
      </c>
      <c r="I506" s="831">
        <v>6706.6</v>
      </c>
      <c r="J506" s="814"/>
      <c r="K506" s="814">
        <v>6706.6</v>
      </c>
      <c r="L506" s="831"/>
      <c r="M506" s="831"/>
      <c r="N506" s="814"/>
      <c r="O506" s="814"/>
      <c r="P506" s="831">
        <v>1</v>
      </c>
      <c r="Q506" s="831">
        <v>6706.38</v>
      </c>
      <c r="R506" s="819"/>
      <c r="S506" s="832">
        <v>6706.38</v>
      </c>
    </row>
    <row r="507" spans="1:19" ht="14.45" customHeight="1" x14ac:dyDescent="0.2">
      <c r="A507" s="813" t="s">
        <v>5011</v>
      </c>
      <c r="B507" s="814" t="s">
        <v>5012</v>
      </c>
      <c r="C507" s="814" t="s">
        <v>614</v>
      </c>
      <c r="D507" s="814" t="s">
        <v>1765</v>
      </c>
      <c r="E507" s="814" t="s">
        <v>4961</v>
      </c>
      <c r="F507" s="814" t="s">
        <v>5031</v>
      </c>
      <c r="G507" s="814" t="s">
        <v>5032</v>
      </c>
      <c r="H507" s="831">
        <v>5</v>
      </c>
      <c r="I507" s="831">
        <v>14472.1</v>
      </c>
      <c r="J507" s="814"/>
      <c r="K507" s="814">
        <v>2894.42</v>
      </c>
      <c r="L507" s="831">
        <v>1</v>
      </c>
      <c r="M507" s="831">
        <v>2894.42</v>
      </c>
      <c r="N507" s="814"/>
      <c r="O507" s="814">
        <v>2894.42</v>
      </c>
      <c r="P507" s="831"/>
      <c r="Q507" s="831"/>
      <c r="R507" s="819"/>
      <c r="S507" s="832"/>
    </row>
    <row r="508" spans="1:19" ht="14.45" customHeight="1" x14ac:dyDescent="0.2">
      <c r="A508" s="813" t="s">
        <v>5011</v>
      </c>
      <c r="B508" s="814" t="s">
        <v>5012</v>
      </c>
      <c r="C508" s="814" t="s">
        <v>614</v>
      </c>
      <c r="D508" s="814" t="s">
        <v>1765</v>
      </c>
      <c r="E508" s="814" t="s">
        <v>4961</v>
      </c>
      <c r="F508" s="814" t="s">
        <v>5033</v>
      </c>
      <c r="G508" s="814" t="s">
        <v>5034</v>
      </c>
      <c r="H508" s="831">
        <v>7</v>
      </c>
      <c r="I508" s="831">
        <v>22489.16</v>
      </c>
      <c r="J508" s="814"/>
      <c r="K508" s="814">
        <v>3212.7371428571428</v>
      </c>
      <c r="L508" s="831">
        <v>3</v>
      </c>
      <c r="M508" s="831">
        <v>9622.68</v>
      </c>
      <c r="N508" s="814"/>
      <c r="O508" s="814">
        <v>3207.56</v>
      </c>
      <c r="P508" s="831">
        <v>1</v>
      </c>
      <c r="Q508" s="831">
        <v>2943.41</v>
      </c>
      <c r="R508" s="819"/>
      <c r="S508" s="832">
        <v>2943.41</v>
      </c>
    </row>
    <row r="509" spans="1:19" ht="14.45" customHeight="1" x14ac:dyDescent="0.2">
      <c r="A509" s="813" t="s">
        <v>5011</v>
      </c>
      <c r="B509" s="814" t="s">
        <v>5012</v>
      </c>
      <c r="C509" s="814" t="s">
        <v>614</v>
      </c>
      <c r="D509" s="814" t="s">
        <v>1765</v>
      </c>
      <c r="E509" s="814" t="s">
        <v>4961</v>
      </c>
      <c r="F509" s="814" t="s">
        <v>5036</v>
      </c>
      <c r="G509" s="814"/>
      <c r="H509" s="831"/>
      <c r="I509" s="831"/>
      <c r="J509" s="814"/>
      <c r="K509" s="814"/>
      <c r="L509" s="831">
        <v>1</v>
      </c>
      <c r="M509" s="831">
        <v>3640.4</v>
      </c>
      <c r="N509" s="814"/>
      <c r="O509" s="814">
        <v>3640.4</v>
      </c>
      <c r="P509" s="831"/>
      <c r="Q509" s="831"/>
      <c r="R509" s="819"/>
      <c r="S509" s="832"/>
    </row>
    <row r="510" spans="1:19" ht="14.45" customHeight="1" x14ac:dyDescent="0.2">
      <c r="A510" s="813" t="s">
        <v>5011</v>
      </c>
      <c r="B510" s="814" t="s">
        <v>5012</v>
      </c>
      <c r="C510" s="814" t="s">
        <v>614</v>
      </c>
      <c r="D510" s="814" t="s">
        <v>1765</v>
      </c>
      <c r="E510" s="814" t="s">
        <v>4961</v>
      </c>
      <c r="F510" s="814" t="s">
        <v>5037</v>
      </c>
      <c r="G510" s="814" t="s">
        <v>795</v>
      </c>
      <c r="H510" s="831"/>
      <c r="I510" s="831"/>
      <c r="J510" s="814"/>
      <c r="K510" s="814"/>
      <c r="L510" s="831">
        <v>2</v>
      </c>
      <c r="M510" s="831">
        <v>841.42</v>
      </c>
      <c r="N510" s="814"/>
      <c r="O510" s="814">
        <v>420.71</v>
      </c>
      <c r="P510" s="831"/>
      <c r="Q510" s="831"/>
      <c r="R510" s="819"/>
      <c r="S510" s="832"/>
    </row>
    <row r="511" spans="1:19" ht="14.45" customHeight="1" x14ac:dyDescent="0.2">
      <c r="A511" s="813" t="s">
        <v>5011</v>
      </c>
      <c r="B511" s="814" t="s">
        <v>5012</v>
      </c>
      <c r="C511" s="814" t="s">
        <v>614</v>
      </c>
      <c r="D511" s="814" t="s">
        <v>1765</v>
      </c>
      <c r="E511" s="814" t="s">
        <v>4961</v>
      </c>
      <c r="F511" s="814" t="s">
        <v>5039</v>
      </c>
      <c r="G511" s="814" t="s">
        <v>5040</v>
      </c>
      <c r="H511" s="831">
        <v>3</v>
      </c>
      <c r="I511" s="831">
        <v>8683.26</v>
      </c>
      <c r="J511" s="814"/>
      <c r="K511" s="814">
        <v>2894.42</v>
      </c>
      <c r="L511" s="831"/>
      <c r="M511" s="831"/>
      <c r="N511" s="814"/>
      <c r="O511" s="814"/>
      <c r="P511" s="831">
        <v>8</v>
      </c>
      <c r="Q511" s="831">
        <v>34289.440000000002</v>
      </c>
      <c r="R511" s="819"/>
      <c r="S511" s="832">
        <v>4286.18</v>
      </c>
    </row>
    <row r="512" spans="1:19" ht="14.45" customHeight="1" x14ac:dyDescent="0.2">
      <c r="A512" s="813" t="s">
        <v>5011</v>
      </c>
      <c r="B512" s="814" t="s">
        <v>5012</v>
      </c>
      <c r="C512" s="814" t="s">
        <v>614</v>
      </c>
      <c r="D512" s="814" t="s">
        <v>1765</v>
      </c>
      <c r="E512" s="814" t="s">
        <v>4961</v>
      </c>
      <c r="F512" s="814" t="s">
        <v>5043</v>
      </c>
      <c r="G512" s="814" t="s">
        <v>5044</v>
      </c>
      <c r="H512" s="831">
        <v>1</v>
      </c>
      <c r="I512" s="831">
        <v>1726.96</v>
      </c>
      <c r="J512" s="814"/>
      <c r="K512" s="814">
        <v>1726.96</v>
      </c>
      <c r="L512" s="831"/>
      <c r="M512" s="831"/>
      <c r="N512" s="814"/>
      <c r="O512" s="814"/>
      <c r="P512" s="831"/>
      <c r="Q512" s="831"/>
      <c r="R512" s="819"/>
      <c r="S512" s="832"/>
    </row>
    <row r="513" spans="1:19" ht="14.45" customHeight="1" x14ac:dyDescent="0.2">
      <c r="A513" s="813" t="s">
        <v>5011</v>
      </c>
      <c r="B513" s="814" t="s">
        <v>5012</v>
      </c>
      <c r="C513" s="814" t="s">
        <v>614</v>
      </c>
      <c r="D513" s="814" t="s">
        <v>1765</v>
      </c>
      <c r="E513" s="814" t="s">
        <v>4961</v>
      </c>
      <c r="F513" s="814" t="s">
        <v>5045</v>
      </c>
      <c r="G513" s="814" t="s">
        <v>5015</v>
      </c>
      <c r="H513" s="831"/>
      <c r="I513" s="831"/>
      <c r="J513" s="814"/>
      <c r="K513" s="814"/>
      <c r="L513" s="831">
        <v>5</v>
      </c>
      <c r="M513" s="831">
        <v>20413.3</v>
      </c>
      <c r="N513" s="814"/>
      <c r="O513" s="814">
        <v>4082.66</v>
      </c>
      <c r="P513" s="831">
        <v>9</v>
      </c>
      <c r="Q513" s="831">
        <v>35856.300000000003</v>
      </c>
      <c r="R513" s="819"/>
      <c r="S513" s="832">
        <v>3984.0333333333338</v>
      </c>
    </row>
    <row r="514" spans="1:19" ht="14.45" customHeight="1" x14ac:dyDescent="0.2">
      <c r="A514" s="813" t="s">
        <v>5011</v>
      </c>
      <c r="B514" s="814" t="s">
        <v>5012</v>
      </c>
      <c r="C514" s="814" t="s">
        <v>614</v>
      </c>
      <c r="D514" s="814" t="s">
        <v>1765</v>
      </c>
      <c r="E514" s="814" t="s">
        <v>4961</v>
      </c>
      <c r="F514" s="814" t="s">
        <v>4962</v>
      </c>
      <c r="G514" s="814" t="s">
        <v>1735</v>
      </c>
      <c r="H514" s="831">
        <v>2.6</v>
      </c>
      <c r="I514" s="831">
        <v>4262.7</v>
      </c>
      <c r="J514" s="814"/>
      <c r="K514" s="814">
        <v>1639.4999999999998</v>
      </c>
      <c r="L514" s="831">
        <v>5.0000000000000009</v>
      </c>
      <c r="M514" s="831">
        <v>8197.49</v>
      </c>
      <c r="N514" s="814"/>
      <c r="O514" s="814">
        <v>1639.4979999999996</v>
      </c>
      <c r="P514" s="831">
        <v>3.2</v>
      </c>
      <c r="Q514" s="831">
        <v>5356.3300000000008</v>
      </c>
      <c r="R514" s="819"/>
      <c r="S514" s="832">
        <v>1673.8531250000001</v>
      </c>
    </row>
    <row r="515" spans="1:19" ht="14.45" customHeight="1" x14ac:dyDescent="0.2">
      <c r="A515" s="813" t="s">
        <v>5011</v>
      </c>
      <c r="B515" s="814" t="s">
        <v>5012</v>
      </c>
      <c r="C515" s="814" t="s">
        <v>614</v>
      </c>
      <c r="D515" s="814" t="s">
        <v>1765</v>
      </c>
      <c r="E515" s="814" t="s">
        <v>4961</v>
      </c>
      <c r="F515" s="814" t="s">
        <v>5052</v>
      </c>
      <c r="G515" s="814" t="s">
        <v>5029</v>
      </c>
      <c r="H515" s="831"/>
      <c r="I515" s="831"/>
      <c r="J515" s="814"/>
      <c r="K515" s="814"/>
      <c r="L515" s="831">
        <v>2</v>
      </c>
      <c r="M515" s="831">
        <v>13976.06</v>
      </c>
      <c r="N515" s="814"/>
      <c r="O515" s="814">
        <v>6988.03</v>
      </c>
      <c r="P515" s="831">
        <v>2</v>
      </c>
      <c r="Q515" s="831">
        <v>13011.92</v>
      </c>
      <c r="R515" s="819"/>
      <c r="S515" s="832">
        <v>6505.96</v>
      </c>
    </row>
    <row r="516" spans="1:19" ht="14.45" customHeight="1" x14ac:dyDescent="0.2">
      <c r="A516" s="813" t="s">
        <v>5011</v>
      </c>
      <c r="B516" s="814" t="s">
        <v>5012</v>
      </c>
      <c r="C516" s="814" t="s">
        <v>614</v>
      </c>
      <c r="D516" s="814" t="s">
        <v>1765</v>
      </c>
      <c r="E516" s="814" t="s">
        <v>4961</v>
      </c>
      <c r="F516" s="814" t="s">
        <v>5053</v>
      </c>
      <c r="G516" s="814" t="s">
        <v>795</v>
      </c>
      <c r="H516" s="831"/>
      <c r="I516" s="831"/>
      <c r="J516" s="814"/>
      <c r="K516" s="814"/>
      <c r="L516" s="831">
        <v>1</v>
      </c>
      <c r="M516" s="831">
        <v>624.89</v>
      </c>
      <c r="N516" s="814"/>
      <c r="O516" s="814">
        <v>624.89</v>
      </c>
      <c r="P516" s="831">
        <v>1</v>
      </c>
      <c r="Q516" s="831">
        <v>525.24</v>
      </c>
      <c r="R516" s="819"/>
      <c r="S516" s="832">
        <v>525.24</v>
      </c>
    </row>
    <row r="517" spans="1:19" ht="14.45" customHeight="1" x14ac:dyDescent="0.2">
      <c r="A517" s="813" t="s">
        <v>5011</v>
      </c>
      <c r="B517" s="814" t="s">
        <v>5012</v>
      </c>
      <c r="C517" s="814" t="s">
        <v>614</v>
      </c>
      <c r="D517" s="814" t="s">
        <v>1765</v>
      </c>
      <c r="E517" s="814" t="s">
        <v>4961</v>
      </c>
      <c r="F517" s="814" t="s">
        <v>5054</v>
      </c>
      <c r="G517" s="814" t="s">
        <v>5015</v>
      </c>
      <c r="H517" s="831"/>
      <c r="I517" s="831"/>
      <c r="J517" s="814"/>
      <c r="K517" s="814"/>
      <c r="L517" s="831"/>
      <c r="M517" s="831"/>
      <c r="N517" s="814"/>
      <c r="O517" s="814"/>
      <c r="P517" s="831">
        <v>2</v>
      </c>
      <c r="Q517" s="831">
        <v>17164.580000000002</v>
      </c>
      <c r="R517" s="819"/>
      <c r="S517" s="832">
        <v>8582.2900000000009</v>
      </c>
    </row>
    <row r="518" spans="1:19" ht="14.45" customHeight="1" x14ac:dyDescent="0.2">
      <c r="A518" s="813" t="s">
        <v>5011</v>
      </c>
      <c r="B518" s="814" t="s">
        <v>5012</v>
      </c>
      <c r="C518" s="814" t="s">
        <v>614</v>
      </c>
      <c r="D518" s="814" t="s">
        <v>1765</v>
      </c>
      <c r="E518" s="814" t="s">
        <v>4961</v>
      </c>
      <c r="F518" s="814" t="s">
        <v>5056</v>
      </c>
      <c r="G518" s="814"/>
      <c r="H518" s="831"/>
      <c r="I518" s="831"/>
      <c r="J518" s="814"/>
      <c r="K518" s="814"/>
      <c r="L518" s="831">
        <v>1</v>
      </c>
      <c r="M518" s="831">
        <v>3640.4</v>
      </c>
      <c r="N518" s="814"/>
      <c r="O518" s="814">
        <v>3640.4</v>
      </c>
      <c r="P518" s="831"/>
      <c r="Q518" s="831"/>
      <c r="R518" s="819"/>
      <c r="S518" s="832"/>
    </row>
    <row r="519" spans="1:19" ht="14.45" customHeight="1" x14ac:dyDescent="0.2">
      <c r="A519" s="813" t="s">
        <v>5011</v>
      </c>
      <c r="B519" s="814" t="s">
        <v>5012</v>
      </c>
      <c r="C519" s="814" t="s">
        <v>614</v>
      </c>
      <c r="D519" s="814" t="s">
        <v>1765</v>
      </c>
      <c r="E519" s="814" t="s">
        <v>4963</v>
      </c>
      <c r="F519" s="814" t="s">
        <v>5062</v>
      </c>
      <c r="G519" s="814" t="s">
        <v>5063</v>
      </c>
      <c r="H519" s="831"/>
      <c r="I519" s="831"/>
      <c r="J519" s="814"/>
      <c r="K519" s="814"/>
      <c r="L519" s="831">
        <v>2</v>
      </c>
      <c r="M519" s="831">
        <v>3015.79</v>
      </c>
      <c r="N519" s="814"/>
      <c r="O519" s="814">
        <v>1507.895</v>
      </c>
      <c r="P519" s="831"/>
      <c r="Q519" s="831"/>
      <c r="R519" s="819"/>
      <c r="S519" s="832"/>
    </row>
    <row r="520" spans="1:19" ht="14.45" customHeight="1" x14ac:dyDescent="0.2">
      <c r="A520" s="813" t="s">
        <v>5011</v>
      </c>
      <c r="B520" s="814" t="s">
        <v>5012</v>
      </c>
      <c r="C520" s="814" t="s">
        <v>614</v>
      </c>
      <c r="D520" s="814" t="s">
        <v>1765</v>
      </c>
      <c r="E520" s="814" t="s">
        <v>4963</v>
      </c>
      <c r="F520" s="814" t="s">
        <v>5064</v>
      </c>
      <c r="G520" s="814" t="s">
        <v>5065</v>
      </c>
      <c r="H520" s="831">
        <v>9</v>
      </c>
      <c r="I520" s="831">
        <v>23625.989999999998</v>
      </c>
      <c r="J520" s="814"/>
      <c r="K520" s="814">
        <v>2625.1099999999997</v>
      </c>
      <c r="L520" s="831">
        <v>11</v>
      </c>
      <c r="M520" s="831">
        <v>28876.21</v>
      </c>
      <c r="N520" s="814"/>
      <c r="O520" s="814">
        <v>2625.11</v>
      </c>
      <c r="P520" s="831">
        <v>7</v>
      </c>
      <c r="Q520" s="831">
        <v>18375.77</v>
      </c>
      <c r="R520" s="819"/>
      <c r="S520" s="832">
        <v>2625.11</v>
      </c>
    </row>
    <row r="521" spans="1:19" ht="14.45" customHeight="1" x14ac:dyDescent="0.2">
      <c r="A521" s="813" t="s">
        <v>5011</v>
      </c>
      <c r="B521" s="814" t="s">
        <v>5012</v>
      </c>
      <c r="C521" s="814" t="s">
        <v>614</v>
      </c>
      <c r="D521" s="814" t="s">
        <v>1765</v>
      </c>
      <c r="E521" s="814" t="s">
        <v>4963</v>
      </c>
      <c r="F521" s="814" t="s">
        <v>5066</v>
      </c>
      <c r="G521" s="814" t="s">
        <v>5067</v>
      </c>
      <c r="H521" s="831">
        <v>1</v>
      </c>
      <c r="I521" s="831">
        <v>1046.73</v>
      </c>
      <c r="J521" s="814"/>
      <c r="K521" s="814">
        <v>1046.73</v>
      </c>
      <c r="L521" s="831"/>
      <c r="M521" s="831"/>
      <c r="N521" s="814"/>
      <c r="O521" s="814"/>
      <c r="P521" s="831"/>
      <c r="Q521" s="831"/>
      <c r="R521" s="819"/>
      <c r="S521" s="832"/>
    </row>
    <row r="522" spans="1:19" ht="14.45" customHeight="1" x14ac:dyDescent="0.2">
      <c r="A522" s="813" t="s">
        <v>5011</v>
      </c>
      <c r="B522" s="814" t="s">
        <v>5012</v>
      </c>
      <c r="C522" s="814" t="s">
        <v>614</v>
      </c>
      <c r="D522" s="814" t="s">
        <v>1765</v>
      </c>
      <c r="E522" s="814" t="s">
        <v>4963</v>
      </c>
      <c r="F522" s="814" t="s">
        <v>5072</v>
      </c>
      <c r="G522" s="814" t="s">
        <v>5073</v>
      </c>
      <c r="H522" s="831"/>
      <c r="I522" s="831"/>
      <c r="J522" s="814"/>
      <c r="K522" s="814"/>
      <c r="L522" s="831">
        <v>2</v>
      </c>
      <c r="M522" s="831">
        <v>1694</v>
      </c>
      <c r="N522" s="814"/>
      <c r="O522" s="814">
        <v>847</v>
      </c>
      <c r="P522" s="831">
        <v>1</v>
      </c>
      <c r="Q522" s="831">
        <v>847</v>
      </c>
      <c r="R522" s="819"/>
      <c r="S522" s="832">
        <v>847</v>
      </c>
    </row>
    <row r="523" spans="1:19" ht="14.45" customHeight="1" x14ac:dyDescent="0.2">
      <c r="A523" s="813" t="s">
        <v>5011</v>
      </c>
      <c r="B523" s="814" t="s">
        <v>5012</v>
      </c>
      <c r="C523" s="814" t="s">
        <v>614</v>
      </c>
      <c r="D523" s="814" t="s">
        <v>1765</v>
      </c>
      <c r="E523" s="814" t="s">
        <v>4963</v>
      </c>
      <c r="F523" s="814" t="s">
        <v>5074</v>
      </c>
      <c r="G523" s="814" t="s">
        <v>5075</v>
      </c>
      <c r="H523" s="831"/>
      <c r="I523" s="831"/>
      <c r="J523" s="814"/>
      <c r="K523" s="814"/>
      <c r="L523" s="831"/>
      <c r="M523" s="831"/>
      <c r="N523" s="814"/>
      <c r="O523" s="814"/>
      <c r="P523" s="831">
        <v>1</v>
      </c>
      <c r="Q523" s="831">
        <v>323</v>
      </c>
      <c r="R523" s="819"/>
      <c r="S523" s="832">
        <v>323</v>
      </c>
    </row>
    <row r="524" spans="1:19" ht="14.45" customHeight="1" x14ac:dyDescent="0.2">
      <c r="A524" s="813" t="s">
        <v>5011</v>
      </c>
      <c r="B524" s="814" t="s">
        <v>5012</v>
      </c>
      <c r="C524" s="814" t="s">
        <v>614</v>
      </c>
      <c r="D524" s="814" t="s">
        <v>1765</v>
      </c>
      <c r="E524" s="814" t="s">
        <v>4963</v>
      </c>
      <c r="F524" s="814" t="s">
        <v>4964</v>
      </c>
      <c r="G524" s="814" t="s">
        <v>4965</v>
      </c>
      <c r="H524" s="831">
        <v>9</v>
      </c>
      <c r="I524" s="831">
        <v>3678.66</v>
      </c>
      <c r="J524" s="814"/>
      <c r="K524" s="814">
        <v>408.74</v>
      </c>
      <c r="L524" s="831">
        <v>30</v>
      </c>
      <c r="M524" s="831">
        <v>12262.2</v>
      </c>
      <c r="N524" s="814"/>
      <c r="O524" s="814">
        <v>408.74</v>
      </c>
      <c r="P524" s="831">
        <v>14</v>
      </c>
      <c r="Q524" s="831">
        <v>5722.3600000000006</v>
      </c>
      <c r="R524" s="819"/>
      <c r="S524" s="832">
        <v>408.74000000000007</v>
      </c>
    </row>
    <row r="525" spans="1:19" ht="14.45" customHeight="1" x14ac:dyDescent="0.2">
      <c r="A525" s="813" t="s">
        <v>5011</v>
      </c>
      <c r="B525" s="814" t="s">
        <v>5012</v>
      </c>
      <c r="C525" s="814" t="s">
        <v>614</v>
      </c>
      <c r="D525" s="814" t="s">
        <v>1765</v>
      </c>
      <c r="E525" s="814" t="s">
        <v>4963</v>
      </c>
      <c r="F525" s="814" t="s">
        <v>4966</v>
      </c>
      <c r="G525" s="814" t="s">
        <v>4967</v>
      </c>
      <c r="H525" s="831"/>
      <c r="I525" s="831"/>
      <c r="J525" s="814"/>
      <c r="K525" s="814"/>
      <c r="L525" s="831">
        <v>1</v>
      </c>
      <c r="M525" s="831">
        <v>187.97</v>
      </c>
      <c r="N525" s="814"/>
      <c r="O525" s="814">
        <v>187.97</v>
      </c>
      <c r="P525" s="831">
        <v>2</v>
      </c>
      <c r="Q525" s="831">
        <v>341.16999999999996</v>
      </c>
      <c r="R525" s="819"/>
      <c r="S525" s="832">
        <v>170.58499999999998</v>
      </c>
    </row>
    <row r="526" spans="1:19" ht="14.45" customHeight="1" x14ac:dyDescent="0.2">
      <c r="A526" s="813" t="s">
        <v>5011</v>
      </c>
      <c r="B526" s="814" t="s">
        <v>5012</v>
      </c>
      <c r="C526" s="814" t="s">
        <v>614</v>
      </c>
      <c r="D526" s="814" t="s">
        <v>1765</v>
      </c>
      <c r="E526" s="814" t="s">
        <v>4963</v>
      </c>
      <c r="F526" s="814" t="s">
        <v>4968</v>
      </c>
      <c r="G526" s="814" t="s">
        <v>4969</v>
      </c>
      <c r="H526" s="831">
        <v>5</v>
      </c>
      <c r="I526" s="831">
        <v>8325</v>
      </c>
      <c r="J526" s="814"/>
      <c r="K526" s="814">
        <v>1665</v>
      </c>
      <c r="L526" s="831">
        <v>1</v>
      </c>
      <c r="M526" s="831">
        <v>1098.25</v>
      </c>
      <c r="N526" s="814"/>
      <c r="O526" s="814">
        <v>1098.25</v>
      </c>
      <c r="P526" s="831">
        <v>1</v>
      </c>
      <c r="Q526" s="831">
        <v>1665</v>
      </c>
      <c r="R526" s="819"/>
      <c r="S526" s="832">
        <v>1665</v>
      </c>
    </row>
    <row r="527" spans="1:19" ht="14.45" customHeight="1" x14ac:dyDescent="0.2">
      <c r="A527" s="813" t="s">
        <v>5011</v>
      </c>
      <c r="B527" s="814" t="s">
        <v>5012</v>
      </c>
      <c r="C527" s="814" t="s">
        <v>614</v>
      </c>
      <c r="D527" s="814" t="s">
        <v>1765</v>
      </c>
      <c r="E527" s="814" t="s">
        <v>4963</v>
      </c>
      <c r="F527" s="814" t="s">
        <v>4970</v>
      </c>
      <c r="G527" s="814" t="s">
        <v>4971</v>
      </c>
      <c r="H527" s="831">
        <v>8</v>
      </c>
      <c r="I527" s="831">
        <v>16508.11</v>
      </c>
      <c r="J527" s="814"/>
      <c r="K527" s="814">
        <v>2063.5137500000001</v>
      </c>
      <c r="L527" s="831">
        <v>20</v>
      </c>
      <c r="M527" s="831">
        <v>35731.429999999993</v>
      </c>
      <c r="N527" s="814"/>
      <c r="O527" s="814">
        <v>1786.5714999999996</v>
      </c>
      <c r="P527" s="831">
        <v>9</v>
      </c>
      <c r="Q527" s="831">
        <v>12713.23</v>
      </c>
      <c r="R527" s="819"/>
      <c r="S527" s="832">
        <v>1412.5811111111111</v>
      </c>
    </row>
    <row r="528" spans="1:19" ht="14.45" customHeight="1" x14ac:dyDescent="0.2">
      <c r="A528" s="813" t="s">
        <v>5011</v>
      </c>
      <c r="B528" s="814" t="s">
        <v>5012</v>
      </c>
      <c r="C528" s="814" t="s">
        <v>614</v>
      </c>
      <c r="D528" s="814" t="s">
        <v>1765</v>
      </c>
      <c r="E528" s="814" t="s">
        <v>4963</v>
      </c>
      <c r="F528" s="814" t="s">
        <v>4972</v>
      </c>
      <c r="G528" s="814" t="s">
        <v>4973</v>
      </c>
      <c r="H528" s="831">
        <v>6</v>
      </c>
      <c r="I528" s="831">
        <v>4435.68</v>
      </c>
      <c r="J528" s="814"/>
      <c r="K528" s="814">
        <v>739.28000000000009</v>
      </c>
      <c r="L528" s="831">
        <v>6</v>
      </c>
      <c r="M528" s="831">
        <v>4440</v>
      </c>
      <c r="N528" s="814"/>
      <c r="O528" s="814">
        <v>740</v>
      </c>
      <c r="P528" s="831">
        <v>4</v>
      </c>
      <c r="Q528" s="831">
        <v>2960</v>
      </c>
      <c r="R528" s="819"/>
      <c r="S528" s="832">
        <v>740</v>
      </c>
    </row>
    <row r="529" spans="1:19" ht="14.45" customHeight="1" x14ac:dyDescent="0.2">
      <c r="A529" s="813" t="s">
        <v>5011</v>
      </c>
      <c r="B529" s="814" t="s">
        <v>5012</v>
      </c>
      <c r="C529" s="814" t="s">
        <v>614</v>
      </c>
      <c r="D529" s="814" t="s">
        <v>1765</v>
      </c>
      <c r="E529" s="814" t="s">
        <v>4963</v>
      </c>
      <c r="F529" s="814" t="s">
        <v>5078</v>
      </c>
      <c r="G529" s="814" t="s">
        <v>5079</v>
      </c>
      <c r="H529" s="831">
        <v>2</v>
      </c>
      <c r="I529" s="831">
        <v>7003.74</v>
      </c>
      <c r="J529" s="814"/>
      <c r="K529" s="814">
        <v>3501.87</v>
      </c>
      <c r="L529" s="831"/>
      <c r="M529" s="831"/>
      <c r="N529" s="814"/>
      <c r="O529" s="814"/>
      <c r="P529" s="831"/>
      <c r="Q529" s="831"/>
      <c r="R529" s="819"/>
      <c r="S529" s="832"/>
    </row>
    <row r="530" spans="1:19" ht="14.45" customHeight="1" x14ac:dyDescent="0.2">
      <c r="A530" s="813" t="s">
        <v>5011</v>
      </c>
      <c r="B530" s="814" t="s">
        <v>5012</v>
      </c>
      <c r="C530" s="814" t="s">
        <v>614</v>
      </c>
      <c r="D530" s="814" t="s">
        <v>1765</v>
      </c>
      <c r="E530" s="814" t="s">
        <v>4963</v>
      </c>
      <c r="F530" s="814" t="s">
        <v>4974</v>
      </c>
      <c r="G530" s="814" t="s">
        <v>4975</v>
      </c>
      <c r="H530" s="831">
        <v>2</v>
      </c>
      <c r="I530" s="831">
        <v>2800</v>
      </c>
      <c r="J530" s="814"/>
      <c r="K530" s="814">
        <v>1400</v>
      </c>
      <c r="L530" s="831">
        <v>8</v>
      </c>
      <c r="M530" s="831">
        <v>9040</v>
      </c>
      <c r="N530" s="814"/>
      <c r="O530" s="814">
        <v>1130</v>
      </c>
      <c r="P530" s="831">
        <v>8</v>
      </c>
      <c r="Q530" s="831">
        <v>8680</v>
      </c>
      <c r="R530" s="819"/>
      <c r="S530" s="832">
        <v>1085</v>
      </c>
    </row>
    <row r="531" spans="1:19" ht="14.45" customHeight="1" x14ac:dyDescent="0.2">
      <c r="A531" s="813" t="s">
        <v>5011</v>
      </c>
      <c r="B531" s="814" t="s">
        <v>5012</v>
      </c>
      <c r="C531" s="814" t="s">
        <v>614</v>
      </c>
      <c r="D531" s="814" t="s">
        <v>1765</v>
      </c>
      <c r="E531" s="814" t="s">
        <v>4963</v>
      </c>
      <c r="F531" s="814" t="s">
        <v>5090</v>
      </c>
      <c r="G531" s="814" t="s">
        <v>5091</v>
      </c>
      <c r="H531" s="831"/>
      <c r="I531" s="831"/>
      <c r="J531" s="814"/>
      <c r="K531" s="814"/>
      <c r="L531" s="831"/>
      <c r="M531" s="831"/>
      <c r="N531" s="814"/>
      <c r="O531" s="814"/>
      <c r="P531" s="831">
        <v>1</v>
      </c>
      <c r="Q531" s="831">
        <v>4315.7700000000004</v>
      </c>
      <c r="R531" s="819"/>
      <c r="S531" s="832">
        <v>4315.7700000000004</v>
      </c>
    </row>
    <row r="532" spans="1:19" ht="14.45" customHeight="1" x14ac:dyDescent="0.2">
      <c r="A532" s="813" t="s">
        <v>5011</v>
      </c>
      <c r="B532" s="814" t="s">
        <v>5012</v>
      </c>
      <c r="C532" s="814" t="s">
        <v>614</v>
      </c>
      <c r="D532" s="814" t="s">
        <v>1765</v>
      </c>
      <c r="E532" s="814" t="s">
        <v>4963</v>
      </c>
      <c r="F532" s="814" t="s">
        <v>5096</v>
      </c>
      <c r="G532" s="814" t="s">
        <v>5097</v>
      </c>
      <c r="H532" s="831">
        <v>1</v>
      </c>
      <c r="I532" s="831">
        <v>2631.6</v>
      </c>
      <c r="J532" s="814"/>
      <c r="K532" s="814">
        <v>2631.6</v>
      </c>
      <c r="L532" s="831">
        <v>1</v>
      </c>
      <c r="M532" s="831">
        <v>2631.6</v>
      </c>
      <c r="N532" s="814"/>
      <c r="O532" s="814">
        <v>2631.6</v>
      </c>
      <c r="P532" s="831">
        <v>1</v>
      </c>
      <c r="Q532" s="831">
        <v>2631.6</v>
      </c>
      <c r="R532" s="819"/>
      <c r="S532" s="832">
        <v>2631.6</v>
      </c>
    </row>
    <row r="533" spans="1:19" ht="14.45" customHeight="1" x14ac:dyDescent="0.2">
      <c r="A533" s="813" t="s">
        <v>5011</v>
      </c>
      <c r="B533" s="814" t="s">
        <v>5012</v>
      </c>
      <c r="C533" s="814" t="s">
        <v>614</v>
      </c>
      <c r="D533" s="814" t="s">
        <v>1765</v>
      </c>
      <c r="E533" s="814" t="s">
        <v>4963</v>
      </c>
      <c r="F533" s="814" t="s">
        <v>5104</v>
      </c>
      <c r="G533" s="814" t="s">
        <v>5105</v>
      </c>
      <c r="H533" s="831"/>
      <c r="I533" s="831"/>
      <c r="J533" s="814"/>
      <c r="K533" s="814"/>
      <c r="L533" s="831"/>
      <c r="M533" s="831"/>
      <c r="N533" s="814"/>
      <c r="O533" s="814"/>
      <c r="P533" s="831">
        <v>1</v>
      </c>
      <c r="Q533" s="831">
        <v>370.26</v>
      </c>
      <c r="R533" s="819"/>
      <c r="S533" s="832">
        <v>370.26</v>
      </c>
    </row>
    <row r="534" spans="1:19" ht="14.45" customHeight="1" x14ac:dyDescent="0.2">
      <c r="A534" s="813" t="s">
        <v>5011</v>
      </c>
      <c r="B534" s="814" t="s">
        <v>5012</v>
      </c>
      <c r="C534" s="814" t="s">
        <v>614</v>
      </c>
      <c r="D534" s="814" t="s">
        <v>1765</v>
      </c>
      <c r="E534" s="814" t="s">
        <v>4963</v>
      </c>
      <c r="F534" s="814" t="s">
        <v>5106</v>
      </c>
      <c r="G534" s="814" t="s">
        <v>5107</v>
      </c>
      <c r="H534" s="831"/>
      <c r="I534" s="831"/>
      <c r="J534" s="814"/>
      <c r="K534" s="814"/>
      <c r="L534" s="831">
        <v>2</v>
      </c>
      <c r="M534" s="831">
        <v>2153.8000000000002</v>
      </c>
      <c r="N534" s="814"/>
      <c r="O534" s="814">
        <v>1076.9000000000001</v>
      </c>
      <c r="P534" s="831">
        <v>1</v>
      </c>
      <c r="Q534" s="831">
        <v>1076.9000000000001</v>
      </c>
      <c r="R534" s="819"/>
      <c r="S534" s="832">
        <v>1076.9000000000001</v>
      </c>
    </row>
    <row r="535" spans="1:19" ht="14.45" customHeight="1" x14ac:dyDescent="0.2">
      <c r="A535" s="813" t="s">
        <v>5011</v>
      </c>
      <c r="B535" s="814" t="s">
        <v>5012</v>
      </c>
      <c r="C535" s="814" t="s">
        <v>614</v>
      </c>
      <c r="D535" s="814" t="s">
        <v>1765</v>
      </c>
      <c r="E535" s="814" t="s">
        <v>4963</v>
      </c>
      <c r="F535" s="814" t="s">
        <v>5108</v>
      </c>
      <c r="G535" s="814" t="s">
        <v>5109</v>
      </c>
      <c r="H535" s="831">
        <v>4</v>
      </c>
      <c r="I535" s="831">
        <v>4004.52</v>
      </c>
      <c r="J535" s="814"/>
      <c r="K535" s="814">
        <v>1001.13</v>
      </c>
      <c r="L535" s="831">
        <v>2</v>
      </c>
      <c r="M535" s="831">
        <v>1663.78</v>
      </c>
      <c r="N535" s="814"/>
      <c r="O535" s="814">
        <v>831.89</v>
      </c>
      <c r="P535" s="831">
        <v>3</v>
      </c>
      <c r="Q535" s="831">
        <v>2490</v>
      </c>
      <c r="R535" s="819"/>
      <c r="S535" s="832">
        <v>830</v>
      </c>
    </row>
    <row r="536" spans="1:19" ht="14.45" customHeight="1" x14ac:dyDescent="0.2">
      <c r="A536" s="813" t="s">
        <v>5011</v>
      </c>
      <c r="B536" s="814" t="s">
        <v>5012</v>
      </c>
      <c r="C536" s="814" t="s">
        <v>614</v>
      </c>
      <c r="D536" s="814" t="s">
        <v>1765</v>
      </c>
      <c r="E536" s="814" t="s">
        <v>4963</v>
      </c>
      <c r="F536" s="814" t="s">
        <v>5110</v>
      </c>
      <c r="G536" s="814" t="s">
        <v>5111</v>
      </c>
      <c r="H536" s="831">
        <v>1</v>
      </c>
      <c r="I536" s="831">
        <v>3264.55</v>
      </c>
      <c r="J536" s="814"/>
      <c r="K536" s="814">
        <v>3264.55</v>
      </c>
      <c r="L536" s="831"/>
      <c r="M536" s="831"/>
      <c r="N536" s="814"/>
      <c r="O536" s="814"/>
      <c r="P536" s="831"/>
      <c r="Q536" s="831"/>
      <c r="R536" s="819"/>
      <c r="S536" s="832"/>
    </row>
    <row r="537" spans="1:19" ht="14.45" customHeight="1" x14ac:dyDescent="0.2">
      <c r="A537" s="813" t="s">
        <v>5011</v>
      </c>
      <c r="B537" s="814" t="s">
        <v>5012</v>
      </c>
      <c r="C537" s="814" t="s">
        <v>614</v>
      </c>
      <c r="D537" s="814" t="s">
        <v>1765</v>
      </c>
      <c r="E537" s="814" t="s">
        <v>4963</v>
      </c>
      <c r="F537" s="814" t="s">
        <v>4976</v>
      </c>
      <c r="G537" s="814" t="s">
        <v>4977</v>
      </c>
      <c r="H537" s="831">
        <v>12</v>
      </c>
      <c r="I537" s="831">
        <v>7704</v>
      </c>
      <c r="J537" s="814"/>
      <c r="K537" s="814">
        <v>642</v>
      </c>
      <c r="L537" s="831">
        <v>36</v>
      </c>
      <c r="M537" s="831">
        <v>23086.799999999999</v>
      </c>
      <c r="N537" s="814"/>
      <c r="O537" s="814">
        <v>641.29999999999995</v>
      </c>
      <c r="P537" s="831">
        <v>20</v>
      </c>
      <c r="Q537" s="831">
        <v>12826</v>
      </c>
      <c r="R537" s="819"/>
      <c r="S537" s="832">
        <v>641.29999999999995</v>
      </c>
    </row>
    <row r="538" spans="1:19" ht="14.45" customHeight="1" x14ac:dyDescent="0.2">
      <c r="A538" s="813" t="s">
        <v>5011</v>
      </c>
      <c r="B538" s="814" t="s">
        <v>5012</v>
      </c>
      <c r="C538" s="814" t="s">
        <v>614</v>
      </c>
      <c r="D538" s="814" t="s">
        <v>1765</v>
      </c>
      <c r="E538" s="814" t="s">
        <v>4963</v>
      </c>
      <c r="F538" s="814" t="s">
        <v>5112</v>
      </c>
      <c r="G538" s="814" t="s">
        <v>5113</v>
      </c>
      <c r="H538" s="831">
        <v>1</v>
      </c>
      <c r="I538" s="831">
        <v>3160</v>
      </c>
      <c r="J538" s="814"/>
      <c r="K538" s="814">
        <v>3160</v>
      </c>
      <c r="L538" s="831"/>
      <c r="M538" s="831"/>
      <c r="N538" s="814"/>
      <c r="O538" s="814"/>
      <c r="P538" s="831"/>
      <c r="Q538" s="831"/>
      <c r="R538" s="819"/>
      <c r="S538" s="832"/>
    </row>
    <row r="539" spans="1:19" ht="14.45" customHeight="1" x14ac:dyDescent="0.2">
      <c r="A539" s="813" t="s">
        <v>5011</v>
      </c>
      <c r="B539" s="814" t="s">
        <v>5012</v>
      </c>
      <c r="C539" s="814" t="s">
        <v>614</v>
      </c>
      <c r="D539" s="814" t="s">
        <v>1765</v>
      </c>
      <c r="E539" s="814" t="s">
        <v>4963</v>
      </c>
      <c r="F539" s="814" t="s">
        <v>5114</v>
      </c>
      <c r="G539" s="814" t="s">
        <v>5115</v>
      </c>
      <c r="H539" s="831">
        <v>4</v>
      </c>
      <c r="I539" s="831">
        <v>9572</v>
      </c>
      <c r="J539" s="814"/>
      <c r="K539" s="814">
        <v>2393</v>
      </c>
      <c r="L539" s="831">
        <v>1</v>
      </c>
      <c r="M539" s="831">
        <v>1679</v>
      </c>
      <c r="N539" s="814"/>
      <c r="O539" s="814">
        <v>1679</v>
      </c>
      <c r="P539" s="831"/>
      <c r="Q539" s="831"/>
      <c r="R539" s="819"/>
      <c r="S539" s="832"/>
    </row>
    <row r="540" spans="1:19" ht="14.45" customHeight="1" x14ac:dyDescent="0.2">
      <c r="A540" s="813" t="s">
        <v>5011</v>
      </c>
      <c r="B540" s="814" t="s">
        <v>5012</v>
      </c>
      <c r="C540" s="814" t="s">
        <v>614</v>
      </c>
      <c r="D540" s="814" t="s">
        <v>1765</v>
      </c>
      <c r="E540" s="814" t="s">
        <v>4963</v>
      </c>
      <c r="F540" s="814" t="s">
        <v>5122</v>
      </c>
      <c r="G540" s="814" t="s">
        <v>5123</v>
      </c>
      <c r="H540" s="831"/>
      <c r="I540" s="831"/>
      <c r="J540" s="814"/>
      <c r="K540" s="814"/>
      <c r="L540" s="831">
        <v>1</v>
      </c>
      <c r="M540" s="831">
        <v>711.4</v>
      </c>
      <c r="N540" s="814"/>
      <c r="O540" s="814">
        <v>711.4</v>
      </c>
      <c r="P540" s="831"/>
      <c r="Q540" s="831"/>
      <c r="R540" s="819"/>
      <c r="S540" s="832"/>
    </row>
    <row r="541" spans="1:19" ht="14.45" customHeight="1" x14ac:dyDescent="0.2">
      <c r="A541" s="813" t="s">
        <v>5011</v>
      </c>
      <c r="B541" s="814" t="s">
        <v>5012</v>
      </c>
      <c r="C541" s="814" t="s">
        <v>614</v>
      </c>
      <c r="D541" s="814" t="s">
        <v>1765</v>
      </c>
      <c r="E541" s="814" t="s">
        <v>4978</v>
      </c>
      <c r="F541" s="814" t="s">
        <v>5128</v>
      </c>
      <c r="G541" s="814" t="s">
        <v>5129</v>
      </c>
      <c r="H541" s="831">
        <v>1</v>
      </c>
      <c r="I541" s="831">
        <v>207</v>
      </c>
      <c r="J541" s="814"/>
      <c r="K541" s="814">
        <v>207</v>
      </c>
      <c r="L541" s="831">
        <v>2</v>
      </c>
      <c r="M541" s="831">
        <v>418</v>
      </c>
      <c r="N541" s="814"/>
      <c r="O541" s="814">
        <v>209</v>
      </c>
      <c r="P541" s="831"/>
      <c r="Q541" s="831"/>
      <c r="R541" s="819"/>
      <c r="S541" s="832"/>
    </row>
    <row r="542" spans="1:19" ht="14.45" customHeight="1" x14ac:dyDescent="0.2">
      <c r="A542" s="813" t="s">
        <v>5011</v>
      </c>
      <c r="B542" s="814" t="s">
        <v>5012</v>
      </c>
      <c r="C542" s="814" t="s">
        <v>614</v>
      </c>
      <c r="D542" s="814" t="s">
        <v>1765</v>
      </c>
      <c r="E542" s="814" t="s">
        <v>4978</v>
      </c>
      <c r="F542" s="814" t="s">
        <v>5130</v>
      </c>
      <c r="G542" s="814" t="s">
        <v>5131</v>
      </c>
      <c r="H542" s="831">
        <v>6</v>
      </c>
      <c r="I542" s="831">
        <v>474</v>
      </c>
      <c r="J542" s="814"/>
      <c r="K542" s="814">
        <v>79</v>
      </c>
      <c r="L542" s="831">
        <v>9</v>
      </c>
      <c r="M542" s="831">
        <v>720</v>
      </c>
      <c r="N542" s="814"/>
      <c r="O542" s="814">
        <v>80</v>
      </c>
      <c r="P542" s="831">
        <v>1</v>
      </c>
      <c r="Q542" s="831">
        <v>85</v>
      </c>
      <c r="R542" s="819"/>
      <c r="S542" s="832">
        <v>85</v>
      </c>
    </row>
    <row r="543" spans="1:19" ht="14.45" customHeight="1" x14ac:dyDescent="0.2">
      <c r="A543" s="813" t="s">
        <v>5011</v>
      </c>
      <c r="B543" s="814" t="s">
        <v>5012</v>
      </c>
      <c r="C543" s="814" t="s">
        <v>614</v>
      </c>
      <c r="D543" s="814" t="s">
        <v>1765</v>
      </c>
      <c r="E543" s="814" t="s">
        <v>4978</v>
      </c>
      <c r="F543" s="814" t="s">
        <v>5136</v>
      </c>
      <c r="G543" s="814" t="s">
        <v>5137</v>
      </c>
      <c r="H543" s="831">
        <v>4</v>
      </c>
      <c r="I543" s="831">
        <v>428</v>
      </c>
      <c r="J543" s="814"/>
      <c r="K543" s="814">
        <v>107</v>
      </c>
      <c r="L543" s="831">
        <v>4</v>
      </c>
      <c r="M543" s="831">
        <v>432</v>
      </c>
      <c r="N543" s="814"/>
      <c r="O543" s="814">
        <v>108</v>
      </c>
      <c r="P543" s="831"/>
      <c r="Q543" s="831"/>
      <c r="R543" s="819"/>
      <c r="S543" s="832"/>
    </row>
    <row r="544" spans="1:19" ht="14.45" customHeight="1" x14ac:dyDescent="0.2">
      <c r="A544" s="813" t="s">
        <v>5011</v>
      </c>
      <c r="B544" s="814" t="s">
        <v>5012</v>
      </c>
      <c r="C544" s="814" t="s">
        <v>614</v>
      </c>
      <c r="D544" s="814" t="s">
        <v>1765</v>
      </c>
      <c r="E544" s="814" t="s">
        <v>4978</v>
      </c>
      <c r="F544" s="814" t="s">
        <v>5138</v>
      </c>
      <c r="G544" s="814" t="s">
        <v>5139</v>
      </c>
      <c r="H544" s="831">
        <v>212</v>
      </c>
      <c r="I544" s="831">
        <v>8056</v>
      </c>
      <c r="J544" s="814"/>
      <c r="K544" s="814">
        <v>38</v>
      </c>
      <c r="L544" s="831">
        <v>190</v>
      </c>
      <c r="M544" s="831">
        <v>7220</v>
      </c>
      <c r="N544" s="814"/>
      <c r="O544" s="814">
        <v>38</v>
      </c>
      <c r="P544" s="831">
        <v>132</v>
      </c>
      <c r="Q544" s="831">
        <v>5280</v>
      </c>
      <c r="R544" s="819"/>
      <c r="S544" s="832">
        <v>40</v>
      </c>
    </row>
    <row r="545" spans="1:19" ht="14.45" customHeight="1" x14ac:dyDescent="0.2">
      <c r="A545" s="813" t="s">
        <v>5011</v>
      </c>
      <c r="B545" s="814" t="s">
        <v>5012</v>
      </c>
      <c r="C545" s="814" t="s">
        <v>614</v>
      </c>
      <c r="D545" s="814" t="s">
        <v>1765</v>
      </c>
      <c r="E545" s="814" t="s">
        <v>4978</v>
      </c>
      <c r="F545" s="814" t="s">
        <v>5140</v>
      </c>
      <c r="G545" s="814" t="s">
        <v>5141</v>
      </c>
      <c r="H545" s="831">
        <v>7</v>
      </c>
      <c r="I545" s="831">
        <v>70</v>
      </c>
      <c r="J545" s="814"/>
      <c r="K545" s="814">
        <v>10</v>
      </c>
      <c r="L545" s="831">
        <v>2</v>
      </c>
      <c r="M545" s="831">
        <v>20</v>
      </c>
      <c r="N545" s="814"/>
      <c r="O545" s="814">
        <v>10</v>
      </c>
      <c r="P545" s="831">
        <v>7</v>
      </c>
      <c r="Q545" s="831">
        <v>70</v>
      </c>
      <c r="R545" s="819"/>
      <c r="S545" s="832">
        <v>10</v>
      </c>
    </row>
    <row r="546" spans="1:19" ht="14.45" customHeight="1" x14ac:dyDescent="0.2">
      <c r="A546" s="813" t="s">
        <v>5011</v>
      </c>
      <c r="B546" s="814" t="s">
        <v>5012</v>
      </c>
      <c r="C546" s="814" t="s">
        <v>614</v>
      </c>
      <c r="D546" s="814" t="s">
        <v>1765</v>
      </c>
      <c r="E546" s="814" t="s">
        <v>4978</v>
      </c>
      <c r="F546" s="814" t="s">
        <v>4979</v>
      </c>
      <c r="G546" s="814" t="s">
        <v>4980</v>
      </c>
      <c r="H546" s="831">
        <v>550</v>
      </c>
      <c r="I546" s="831">
        <v>139700</v>
      </c>
      <c r="J546" s="814"/>
      <c r="K546" s="814">
        <v>254</v>
      </c>
      <c r="L546" s="831">
        <v>607</v>
      </c>
      <c r="M546" s="831">
        <v>154785</v>
      </c>
      <c r="N546" s="814"/>
      <c r="O546" s="814">
        <v>255</v>
      </c>
      <c r="P546" s="831">
        <v>596</v>
      </c>
      <c r="Q546" s="831">
        <v>163900</v>
      </c>
      <c r="R546" s="819"/>
      <c r="S546" s="832">
        <v>275</v>
      </c>
    </row>
    <row r="547" spans="1:19" ht="14.45" customHeight="1" x14ac:dyDescent="0.2">
      <c r="A547" s="813" t="s">
        <v>5011</v>
      </c>
      <c r="B547" s="814" t="s">
        <v>5012</v>
      </c>
      <c r="C547" s="814" t="s">
        <v>614</v>
      </c>
      <c r="D547" s="814" t="s">
        <v>1765</v>
      </c>
      <c r="E547" s="814" t="s">
        <v>4978</v>
      </c>
      <c r="F547" s="814" t="s">
        <v>5146</v>
      </c>
      <c r="G547" s="814" t="s">
        <v>5147</v>
      </c>
      <c r="H547" s="831">
        <v>326</v>
      </c>
      <c r="I547" s="831">
        <v>41076</v>
      </c>
      <c r="J547" s="814"/>
      <c r="K547" s="814">
        <v>126</v>
      </c>
      <c r="L547" s="831">
        <v>274</v>
      </c>
      <c r="M547" s="831">
        <v>34798</v>
      </c>
      <c r="N547" s="814"/>
      <c r="O547" s="814">
        <v>127</v>
      </c>
      <c r="P547" s="831">
        <v>278</v>
      </c>
      <c r="Q547" s="831">
        <v>38086</v>
      </c>
      <c r="R547" s="819"/>
      <c r="S547" s="832">
        <v>137</v>
      </c>
    </row>
    <row r="548" spans="1:19" ht="14.45" customHeight="1" x14ac:dyDescent="0.2">
      <c r="A548" s="813" t="s">
        <v>5011</v>
      </c>
      <c r="B548" s="814" t="s">
        <v>5012</v>
      </c>
      <c r="C548" s="814" t="s">
        <v>614</v>
      </c>
      <c r="D548" s="814" t="s">
        <v>1765</v>
      </c>
      <c r="E548" s="814" t="s">
        <v>4978</v>
      </c>
      <c r="F548" s="814" t="s">
        <v>5148</v>
      </c>
      <c r="G548" s="814" t="s">
        <v>5149</v>
      </c>
      <c r="H548" s="831">
        <v>10</v>
      </c>
      <c r="I548" s="831">
        <v>3140</v>
      </c>
      <c r="J548" s="814"/>
      <c r="K548" s="814">
        <v>314</v>
      </c>
      <c r="L548" s="831">
        <v>10</v>
      </c>
      <c r="M548" s="831">
        <v>3170</v>
      </c>
      <c r="N548" s="814"/>
      <c r="O548" s="814">
        <v>317</v>
      </c>
      <c r="P548" s="831">
        <v>3</v>
      </c>
      <c r="Q548" s="831">
        <v>999</v>
      </c>
      <c r="R548" s="819"/>
      <c r="S548" s="832">
        <v>333</v>
      </c>
    </row>
    <row r="549" spans="1:19" ht="14.45" customHeight="1" x14ac:dyDescent="0.2">
      <c r="A549" s="813" t="s">
        <v>5011</v>
      </c>
      <c r="B549" s="814" t="s">
        <v>5012</v>
      </c>
      <c r="C549" s="814" t="s">
        <v>614</v>
      </c>
      <c r="D549" s="814" t="s">
        <v>1765</v>
      </c>
      <c r="E549" s="814" t="s">
        <v>4978</v>
      </c>
      <c r="F549" s="814" t="s">
        <v>4981</v>
      </c>
      <c r="G549" s="814" t="s">
        <v>4982</v>
      </c>
      <c r="H549" s="831"/>
      <c r="I549" s="831"/>
      <c r="J549" s="814"/>
      <c r="K549" s="814"/>
      <c r="L549" s="831">
        <v>1</v>
      </c>
      <c r="M549" s="831">
        <v>201</v>
      </c>
      <c r="N549" s="814"/>
      <c r="O549" s="814">
        <v>201</v>
      </c>
      <c r="P549" s="831">
        <v>3</v>
      </c>
      <c r="Q549" s="831">
        <v>630</v>
      </c>
      <c r="R549" s="819"/>
      <c r="S549" s="832">
        <v>210</v>
      </c>
    </row>
    <row r="550" spans="1:19" ht="14.45" customHeight="1" x14ac:dyDescent="0.2">
      <c r="A550" s="813" t="s">
        <v>5011</v>
      </c>
      <c r="B550" s="814" t="s">
        <v>5012</v>
      </c>
      <c r="C550" s="814" t="s">
        <v>614</v>
      </c>
      <c r="D550" s="814" t="s">
        <v>1765</v>
      </c>
      <c r="E550" s="814" t="s">
        <v>4978</v>
      </c>
      <c r="F550" s="814" t="s">
        <v>4983</v>
      </c>
      <c r="G550" s="814" t="s">
        <v>4984</v>
      </c>
      <c r="H550" s="831">
        <v>29</v>
      </c>
      <c r="I550" s="831">
        <v>9715</v>
      </c>
      <c r="J550" s="814"/>
      <c r="K550" s="814">
        <v>335</v>
      </c>
      <c r="L550" s="831">
        <v>17</v>
      </c>
      <c r="M550" s="831">
        <v>5712</v>
      </c>
      <c r="N550" s="814"/>
      <c r="O550" s="814">
        <v>336</v>
      </c>
      <c r="P550" s="831">
        <v>28</v>
      </c>
      <c r="Q550" s="831">
        <v>9660</v>
      </c>
      <c r="R550" s="819"/>
      <c r="S550" s="832">
        <v>345</v>
      </c>
    </row>
    <row r="551" spans="1:19" ht="14.45" customHeight="1" x14ac:dyDescent="0.2">
      <c r="A551" s="813" t="s">
        <v>5011</v>
      </c>
      <c r="B551" s="814" t="s">
        <v>5012</v>
      </c>
      <c r="C551" s="814" t="s">
        <v>614</v>
      </c>
      <c r="D551" s="814" t="s">
        <v>1765</v>
      </c>
      <c r="E551" s="814" t="s">
        <v>4978</v>
      </c>
      <c r="F551" s="814" t="s">
        <v>5154</v>
      </c>
      <c r="G551" s="814" t="s">
        <v>5155</v>
      </c>
      <c r="H551" s="831">
        <v>9</v>
      </c>
      <c r="I551" s="831">
        <v>1044</v>
      </c>
      <c r="J551" s="814"/>
      <c r="K551" s="814">
        <v>116</v>
      </c>
      <c r="L551" s="831">
        <v>7</v>
      </c>
      <c r="M551" s="831">
        <v>819</v>
      </c>
      <c r="N551" s="814"/>
      <c r="O551" s="814">
        <v>117</v>
      </c>
      <c r="P551" s="831">
        <v>10</v>
      </c>
      <c r="Q551" s="831">
        <v>1230</v>
      </c>
      <c r="R551" s="819"/>
      <c r="S551" s="832">
        <v>123</v>
      </c>
    </row>
    <row r="552" spans="1:19" ht="14.45" customHeight="1" x14ac:dyDescent="0.2">
      <c r="A552" s="813" t="s">
        <v>5011</v>
      </c>
      <c r="B552" s="814" t="s">
        <v>5012</v>
      </c>
      <c r="C552" s="814" t="s">
        <v>614</v>
      </c>
      <c r="D552" s="814" t="s">
        <v>1765</v>
      </c>
      <c r="E552" s="814" t="s">
        <v>4978</v>
      </c>
      <c r="F552" s="814" t="s">
        <v>4985</v>
      </c>
      <c r="G552" s="814" t="s">
        <v>4986</v>
      </c>
      <c r="H552" s="831">
        <v>3</v>
      </c>
      <c r="I552" s="831">
        <v>1071</v>
      </c>
      <c r="J552" s="814"/>
      <c r="K552" s="814">
        <v>357</v>
      </c>
      <c r="L552" s="831">
        <v>3</v>
      </c>
      <c r="M552" s="831">
        <v>1080</v>
      </c>
      <c r="N552" s="814"/>
      <c r="O552" s="814">
        <v>360</v>
      </c>
      <c r="P552" s="831">
        <v>9</v>
      </c>
      <c r="Q552" s="831">
        <v>3402</v>
      </c>
      <c r="R552" s="819"/>
      <c r="S552" s="832">
        <v>378</v>
      </c>
    </row>
    <row r="553" spans="1:19" ht="14.45" customHeight="1" x14ac:dyDescent="0.2">
      <c r="A553" s="813" t="s">
        <v>5011</v>
      </c>
      <c r="B553" s="814" t="s">
        <v>5012</v>
      </c>
      <c r="C553" s="814" t="s">
        <v>614</v>
      </c>
      <c r="D553" s="814" t="s">
        <v>1765</v>
      </c>
      <c r="E553" s="814" t="s">
        <v>4978</v>
      </c>
      <c r="F553" s="814" t="s">
        <v>5156</v>
      </c>
      <c r="G553" s="814" t="s">
        <v>5157</v>
      </c>
      <c r="H553" s="831">
        <v>1</v>
      </c>
      <c r="I553" s="831">
        <v>259</v>
      </c>
      <c r="J553" s="814"/>
      <c r="K553" s="814">
        <v>259</v>
      </c>
      <c r="L553" s="831"/>
      <c r="M553" s="831"/>
      <c r="N553" s="814"/>
      <c r="O553" s="814"/>
      <c r="P553" s="831">
        <v>2</v>
      </c>
      <c r="Q553" s="831">
        <v>542</v>
      </c>
      <c r="R553" s="819"/>
      <c r="S553" s="832">
        <v>271</v>
      </c>
    </row>
    <row r="554" spans="1:19" ht="14.45" customHeight="1" x14ac:dyDescent="0.2">
      <c r="A554" s="813" t="s">
        <v>5011</v>
      </c>
      <c r="B554" s="814" t="s">
        <v>5012</v>
      </c>
      <c r="C554" s="814" t="s">
        <v>614</v>
      </c>
      <c r="D554" s="814" t="s">
        <v>1765</v>
      </c>
      <c r="E554" s="814" t="s">
        <v>4978</v>
      </c>
      <c r="F554" s="814" t="s">
        <v>5158</v>
      </c>
      <c r="G554" s="814" t="s">
        <v>5159</v>
      </c>
      <c r="H554" s="831"/>
      <c r="I554" s="831"/>
      <c r="J554" s="814"/>
      <c r="K554" s="814"/>
      <c r="L554" s="831">
        <v>1</v>
      </c>
      <c r="M554" s="831">
        <v>339</v>
      </c>
      <c r="N554" s="814"/>
      <c r="O554" s="814">
        <v>339</v>
      </c>
      <c r="P554" s="831"/>
      <c r="Q554" s="831"/>
      <c r="R554" s="819"/>
      <c r="S554" s="832"/>
    </row>
    <row r="555" spans="1:19" ht="14.45" customHeight="1" x14ac:dyDescent="0.2">
      <c r="A555" s="813" t="s">
        <v>5011</v>
      </c>
      <c r="B555" s="814" t="s">
        <v>5012</v>
      </c>
      <c r="C555" s="814" t="s">
        <v>614</v>
      </c>
      <c r="D555" s="814" t="s">
        <v>1765</v>
      </c>
      <c r="E555" s="814" t="s">
        <v>4978</v>
      </c>
      <c r="F555" s="814" t="s">
        <v>5160</v>
      </c>
      <c r="G555" s="814" t="s">
        <v>5161</v>
      </c>
      <c r="H555" s="831"/>
      <c r="I555" s="831"/>
      <c r="J555" s="814"/>
      <c r="K555" s="814"/>
      <c r="L555" s="831"/>
      <c r="M555" s="831"/>
      <c r="N555" s="814"/>
      <c r="O555" s="814"/>
      <c r="P555" s="831">
        <v>1</v>
      </c>
      <c r="Q555" s="831">
        <v>335</v>
      </c>
      <c r="R555" s="819"/>
      <c r="S555" s="832">
        <v>335</v>
      </c>
    </row>
    <row r="556" spans="1:19" ht="14.45" customHeight="1" x14ac:dyDescent="0.2">
      <c r="A556" s="813" t="s">
        <v>5011</v>
      </c>
      <c r="B556" s="814" t="s">
        <v>5012</v>
      </c>
      <c r="C556" s="814" t="s">
        <v>614</v>
      </c>
      <c r="D556" s="814" t="s">
        <v>1765</v>
      </c>
      <c r="E556" s="814" t="s">
        <v>4978</v>
      </c>
      <c r="F556" s="814" t="s">
        <v>5162</v>
      </c>
      <c r="G556" s="814" t="s">
        <v>5163</v>
      </c>
      <c r="H556" s="831">
        <v>1</v>
      </c>
      <c r="I556" s="831">
        <v>298</v>
      </c>
      <c r="J556" s="814"/>
      <c r="K556" s="814">
        <v>298</v>
      </c>
      <c r="L556" s="831"/>
      <c r="M556" s="831"/>
      <c r="N556" s="814"/>
      <c r="O556" s="814"/>
      <c r="P556" s="831">
        <v>2</v>
      </c>
      <c r="Q556" s="831">
        <v>620</v>
      </c>
      <c r="R556" s="819"/>
      <c r="S556" s="832">
        <v>310</v>
      </c>
    </row>
    <row r="557" spans="1:19" ht="14.45" customHeight="1" x14ac:dyDescent="0.2">
      <c r="A557" s="813" t="s">
        <v>5011</v>
      </c>
      <c r="B557" s="814" t="s">
        <v>5012</v>
      </c>
      <c r="C557" s="814" t="s">
        <v>614</v>
      </c>
      <c r="D557" s="814" t="s">
        <v>1765</v>
      </c>
      <c r="E557" s="814" t="s">
        <v>4978</v>
      </c>
      <c r="F557" s="814" t="s">
        <v>5166</v>
      </c>
      <c r="G557" s="814" t="s">
        <v>5167</v>
      </c>
      <c r="H557" s="831">
        <v>9</v>
      </c>
      <c r="I557" s="831">
        <v>10683</v>
      </c>
      <c r="J557" s="814"/>
      <c r="K557" s="814">
        <v>1187</v>
      </c>
      <c r="L557" s="831">
        <v>7</v>
      </c>
      <c r="M557" s="831">
        <v>8330</v>
      </c>
      <c r="N557" s="814"/>
      <c r="O557" s="814">
        <v>1190</v>
      </c>
      <c r="P557" s="831">
        <v>4</v>
      </c>
      <c r="Q557" s="831">
        <v>4832</v>
      </c>
      <c r="R557" s="819"/>
      <c r="S557" s="832">
        <v>1208</v>
      </c>
    </row>
    <row r="558" spans="1:19" ht="14.45" customHeight="1" x14ac:dyDescent="0.2">
      <c r="A558" s="813" t="s">
        <v>5011</v>
      </c>
      <c r="B558" s="814" t="s">
        <v>5012</v>
      </c>
      <c r="C558" s="814" t="s">
        <v>614</v>
      </c>
      <c r="D558" s="814" t="s">
        <v>1765</v>
      </c>
      <c r="E558" s="814" t="s">
        <v>4978</v>
      </c>
      <c r="F558" s="814" t="s">
        <v>4987</v>
      </c>
      <c r="G558" s="814" t="s">
        <v>4988</v>
      </c>
      <c r="H558" s="831">
        <v>7</v>
      </c>
      <c r="I558" s="831">
        <v>5005</v>
      </c>
      <c r="J558" s="814"/>
      <c r="K558" s="814">
        <v>715</v>
      </c>
      <c r="L558" s="831">
        <v>9</v>
      </c>
      <c r="M558" s="831">
        <v>6480</v>
      </c>
      <c r="N558" s="814"/>
      <c r="O558" s="814">
        <v>720</v>
      </c>
      <c r="P558" s="831">
        <v>6</v>
      </c>
      <c r="Q558" s="831">
        <v>4512</v>
      </c>
      <c r="R558" s="819"/>
      <c r="S558" s="832">
        <v>752</v>
      </c>
    </row>
    <row r="559" spans="1:19" ht="14.45" customHeight="1" x14ac:dyDescent="0.2">
      <c r="A559" s="813" t="s">
        <v>5011</v>
      </c>
      <c r="B559" s="814" t="s">
        <v>5012</v>
      </c>
      <c r="C559" s="814" t="s">
        <v>614</v>
      </c>
      <c r="D559" s="814" t="s">
        <v>1765</v>
      </c>
      <c r="E559" s="814" t="s">
        <v>4978</v>
      </c>
      <c r="F559" s="814" t="s">
        <v>5172</v>
      </c>
      <c r="G559" s="814" t="s">
        <v>5173</v>
      </c>
      <c r="H559" s="831"/>
      <c r="I559" s="831"/>
      <c r="J559" s="814"/>
      <c r="K559" s="814"/>
      <c r="L559" s="831"/>
      <c r="M559" s="831"/>
      <c r="N559" s="814"/>
      <c r="O559" s="814"/>
      <c r="P559" s="831">
        <v>0</v>
      </c>
      <c r="Q559" s="831">
        <v>0</v>
      </c>
      <c r="R559" s="819"/>
      <c r="S559" s="832"/>
    </row>
    <row r="560" spans="1:19" ht="14.45" customHeight="1" x14ac:dyDescent="0.2">
      <c r="A560" s="813" t="s">
        <v>5011</v>
      </c>
      <c r="B560" s="814" t="s">
        <v>5012</v>
      </c>
      <c r="C560" s="814" t="s">
        <v>614</v>
      </c>
      <c r="D560" s="814" t="s">
        <v>1765</v>
      </c>
      <c r="E560" s="814" t="s">
        <v>4978</v>
      </c>
      <c r="F560" s="814" t="s">
        <v>5174</v>
      </c>
      <c r="G560" s="814" t="s">
        <v>5175</v>
      </c>
      <c r="H560" s="831"/>
      <c r="I560" s="831"/>
      <c r="J560" s="814"/>
      <c r="K560" s="814"/>
      <c r="L560" s="831"/>
      <c r="M560" s="831"/>
      <c r="N560" s="814"/>
      <c r="O560" s="814"/>
      <c r="P560" s="831">
        <v>0</v>
      </c>
      <c r="Q560" s="831">
        <v>0</v>
      </c>
      <c r="R560" s="819"/>
      <c r="S560" s="832"/>
    </row>
    <row r="561" spans="1:19" ht="14.45" customHeight="1" x14ac:dyDescent="0.2">
      <c r="A561" s="813" t="s">
        <v>5011</v>
      </c>
      <c r="B561" s="814" t="s">
        <v>5012</v>
      </c>
      <c r="C561" s="814" t="s">
        <v>614</v>
      </c>
      <c r="D561" s="814" t="s">
        <v>1765</v>
      </c>
      <c r="E561" s="814" t="s">
        <v>4978</v>
      </c>
      <c r="F561" s="814" t="s">
        <v>4989</v>
      </c>
      <c r="G561" s="814" t="s">
        <v>4990</v>
      </c>
      <c r="H561" s="831">
        <v>863</v>
      </c>
      <c r="I561" s="831">
        <v>28766.67</v>
      </c>
      <c r="J561" s="814"/>
      <c r="K561" s="814">
        <v>33.333337195828506</v>
      </c>
      <c r="L561" s="831">
        <v>947</v>
      </c>
      <c r="M561" s="831">
        <v>33668.89</v>
      </c>
      <c r="N561" s="814"/>
      <c r="O561" s="814">
        <v>35.553210137275606</v>
      </c>
      <c r="P561" s="831">
        <v>958</v>
      </c>
      <c r="Q561" s="831">
        <v>33847.780000000006</v>
      </c>
      <c r="R561" s="819"/>
      <c r="S561" s="832">
        <v>35.331711899791237</v>
      </c>
    </row>
    <row r="562" spans="1:19" ht="14.45" customHeight="1" x14ac:dyDescent="0.2">
      <c r="A562" s="813" t="s">
        <v>5011</v>
      </c>
      <c r="B562" s="814" t="s">
        <v>5012</v>
      </c>
      <c r="C562" s="814" t="s">
        <v>614</v>
      </c>
      <c r="D562" s="814" t="s">
        <v>1765</v>
      </c>
      <c r="E562" s="814" t="s">
        <v>4978</v>
      </c>
      <c r="F562" s="814" t="s">
        <v>5180</v>
      </c>
      <c r="G562" s="814" t="s">
        <v>5181</v>
      </c>
      <c r="H562" s="831">
        <v>463</v>
      </c>
      <c r="I562" s="831">
        <v>143993</v>
      </c>
      <c r="J562" s="814"/>
      <c r="K562" s="814">
        <v>311</v>
      </c>
      <c r="L562" s="831">
        <v>377</v>
      </c>
      <c r="M562" s="831">
        <v>118001</v>
      </c>
      <c r="N562" s="814"/>
      <c r="O562" s="814">
        <v>313</v>
      </c>
      <c r="P562" s="831">
        <v>472</v>
      </c>
      <c r="Q562" s="831">
        <v>154816</v>
      </c>
      <c r="R562" s="819"/>
      <c r="S562" s="832">
        <v>328</v>
      </c>
    </row>
    <row r="563" spans="1:19" ht="14.45" customHeight="1" x14ac:dyDescent="0.2">
      <c r="A563" s="813" t="s">
        <v>5011</v>
      </c>
      <c r="B563" s="814" t="s">
        <v>5012</v>
      </c>
      <c r="C563" s="814" t="s">
        <v>614</v>
      </c>
      <c r="D563" s="814" t="s">
        <v>1765</v>
      </c>
      <c r="E563" s="814" t="s">
        <v>4978</v>
      </c>
      <c r="F563" s="814" t="s">
        <v>4991</v>
      </c>
      <c r="G563" s="814" t="s">
        <v>4992</v>
      </c>
      <c r="H563" s="831">
        <v>14</v>
      </c>
      <c r="I563" s="831">
        <v>3682</v>
      </c>
      <c r="J563" s="814"/>
      <c r="K563" s="814">
        <v>263</v>
      </c>
      <c r="L563" s="831">
        <v>32</v>
      </c>
      <c r="M563" s="831">
        <v>8512</v>
      </c>
      <c r="N563" s="814"/>
      <c r="O563" s="814">
        <v>266</v>
      </c>
      <c r="P563" s="831">
        <v>17</v>
      </c>
      <c r="Q563" s="831">
        <v>4794</v>
      </c>
      <c r="R563" s="819"/>
      <c r="S563" s="832">
        <v>282</v>
      </c>
    </row>
    <row r="564" spans="1:19" ht="14.45" customHeight="1" x14ac:dyDescent="0.2">
      <c r="A564" s="813" t="s">
        <v>5011</v>
      </c>
      <c r="B564" s="814" t="s">
        <v>5012</v>
      </c>
      <c r="C564" s="814" t="s">
        <v>614</v>
      </c>
      <c r="D564" s="814" t="s">
        <v>1765</v>
      </c>
      <c r="E564" s="814" t="s">
        <v>4978</v>
      </c>
      <c r="F564" s="814" t="s">
        <v>5182</v>
      </c>
      <c r="G564" s="814" t="s">
        <v>5183</v>
      </c>
      <c r="H564" s="831">
        <v>4</v>
      </c>
      <c r="I564" s="831">
        <v>152</v>
      </c>
      <c r="J564" s="814"/>
      <c r="K564" s="814">
        <v>38</v>
      </c>
      <c r="L564" s="831">
        <v>5</v>
      </c>
      <c r="M564" s="831">
        <v>190</v>
      </c>
      <c r="N564" s="814"/>
      <c r="O564" s="814">
        <v>38</v>
      </c>
      <c r="P564" s="831">
        <v>1</v>
      </c>
      <c r="Q564" s="831">
        <v>39</v>
      </c>
      <c r="R564" s="819"/>
      <c r="S564" s="832">
        <v>39</v>
      </c>
    </row>
    <row r="565" spans="1:19" ht="14.45" customHeight="1" x14ac:dyDescent="0.2">
      <c r="A565" s="813" t="s">
        <v>5011</v>
      </c>
      <c r="B565" s="814" t="s">
        <v>5012</v>
      </c>
      <c r="C565" s="814" t="s">
        <v>614</v>
      </c>
      <c r="D565" s="814" t="s">
        <v>1765</v>
      </c>
      <c r="E565" s="814" t="s">
        <v>4978</v>
      </c>
      <c r="F565" s="814" t="s">
        <v>4993</v>
      </c>
      <c r="G565" s="814" t="s">
        <v>4994</v>
      </c>
      <c r="H565" s="831">
        <v>8</v>
      </c>
      <c r="I565" s="831">
        <v>696</v>
      </c>
      <c r="J565" s="814"/>
      <c r="K565" s="814">
        <v>87</v>
      </c>
      <c r="L565" s="831">
        <v>9</v>
      </c>
      <c r="M565" s="831">
        <v>792</v>
      </c>
      <c r="N565" s="814"/>
      <c r="O565" s="814">
        <v>88</v>
      </c>
      <c r="P565" s="831">
        <v>5</v>
      </c>
      <c r="Q565" s="831">
        <v>465</v>
      </c>
      <c r="R565" s="819"/>
      <c r="S565" s="832">
        <v>93</v>
      </c>
    </row>
    <row r="566" spans="1:19" ht="14.45" customHeight="1" x14ac:dyDescent="0.2">
      <c r="A566" s="813" t="s">
        <v>5011</v>
      </c>
      <c r="B566" s="814" t="s">
        <v>5012</v>
      </c>
      <c r="C566" s="814" t="s">
        <v>614</v>
      </c>
      <c r="D566" s="814" t="s">
        <v>1765</v>
      </c>
      <c r="E566" s="814" t="s">
        <v>4978</v>
      </c>
      <c r="F566" s="814" t="s">
        <v>5184</v>
      </c>
      <c r="G566" s="814" t="s">
        <v>5185</v>
      </c>
      <c r="H566" s="831">
        <v>125</v>
      </c>
      <c r="I566" s="831">
        <v>19500</v>
      </c>
      <c r="J566" s="814"/>
      <c r="K566" s="814">
        <v>156</v>
      </c>
      <c r="L566" s="831">
        <v>66</v>
      </c>
      <c r="M566" s="831">
        <v>10362</v>
      </c>
      <c r="N566" s="814"/>
      <c r="O566" s="814">
        <v>157</v>
      </c>
      <c r="P566" s="831">
        <v>83</v>
      </c>
      <c r="Q566" s="831">
        <v>13695</v>
      </c>
      <c r="R566" s="819"/>
      <c r="S566" s="832">
        <v>165</v>
      </c>
    </row>
    <row r="567" spans="1:19" ht="14.45" customHeight="1" x14ac:dyDescent="0.2">
      <c r="A567" s="813" t="s">
        <v>5011</v>
      </c>
      <c r="B567" s="814" t="s">
        <v>5012</v>
      </c>
      <c r="C567" s="814" t="s">
        <v>614</v>
      </c>
      <c r="D567" s="814" t="s">
        <v>1765</v>
      </c>
      <c r="E567" s="814" t="s">
        <v>4978</v>
      </c>
      <c r="F567" s="814" t="s">
        <v>5186</v>
      </c>
      <c r="G567" s="814" t="s">
        <v>5187</v>
      </c>
      <c r="H567" s="831">
        <v>13</v>
      </c>
      <c r="I567" s="831">
        <v>429</v>
      </c>
      <c r="J567" s="814"/>
      <c r="K567" s="814">
        <v>33</v>
      </c>
      <c r="L567" s="831">
        <v>13</v>
      </c>
      <c r="M567" s="831">
        <v>429</v>
      </c>
      <c r="N567" s="814"/>
      <c r="O567" s="814">
        <v>33</v>
      </c>
      <c r="P567" s="831">
        <v>20</v>
      </c>
      <c r="Q567" s="831">
        <v>680</v>
      </c>
      <c r="R567" s="819"/>
      <c r="S567" s="832">
        <v>34</v>
      </c>
    </row>
    <row r="568" spans="1:19" ht="14.45" customHeight="1" x14ac:dyDescent="0.2">
      <c r="A568" s="813" t="s">
        <v>5011</v>
      </c>
      <c r="B568" s="814" t="s">
        <v>5012</v>
      </c>
      <c r="C568" s="814" t="s">
        <v>614</v>
      </c>
      <c r="D568" s="814" t="s">
        <v>1765</v>
      </c>
      <c r="E568" s="814" t="s">
        <v>4978</v>
      </c>
      <c r="F568" s="814" t="s">
        <v>5196</v>
      </c>
      <c r="G568" s="814" t="s">
        <v>5197</v>
      </c>
      <c r="H568" s="831"/>
      <c r="I568" s="831"/>
      <c r="J568" s="814"/>
      <c r="K568" s="814"/>
      <c r="L568" s="831"/>
      <c r="M568" s="831"/>
      <c r="N568" s="814"/>
      <c r="O568" s="814"/>
      <c r="P568" s="831">
        <v>46</v>
      </c>
      <c r="Q568" s="831">
        <v>3726</v>
      </c>
      <c r="R568" s="819"/>
      <c r="S568" s="832">
        <v>81</v>
      </c>
    </row>
    <row r="569" spans="1:19" ht="14.45" customHeight="1" x14ac:dyDescent="0.2">
      <c r="A569" s="813" t="s">
        <v>5011</v>
      </c>
      <c r="B569" s="814" t="s">
        <v>5012</v>
      </c>
      <c r="C569" s="814" t="s">
        <v>614</v>
      </c>
      <c r="D569" s="814" t="s">
        <v>1765</v>
      </c>
      <c r="E569" s="814" t="s">
        <v>4978</v>
      </c>
      <c r="F569" s="814" t="s">
        <v>5198</v>
      </c>
      <c r="G569" s="814" t="s">
        <v>5199</v>
      </c>
      <c r="H569" s="831"/>
      <c r="I569" s="831"/>
      <c r="J569" s="814"/>
      <c r="K569" s="814"/>
      <c r="L569" s="831">
        <v>1</v>
      </c>
      <c r="M569" s="831">
        <v>967</v>
      </c>
      <c r="N569" s="814"/>
      <c r="O569" s="814">
        <v>967</v>
      </c>
      <c r="P569" s="831"/>
      <c r="Q569" s="831"/>
      <c r="R569" s="819"/>
      <c r="S569" s="832"/>
    </row>
    <row r="570" spans="1:19" ht="14.45" customHeight="1" x14ac:dyDescent="0.2">
      <c r="A570" s="813" t="s">
        <v>5011</v>
      </c>
      <c r="B570" s="814" t="s">
        <v>5012</v>
      </c>
      <c r="C570" s="814" t="s">
        <v>614</v>
      </c>
      <c r="D570" s="814" t="s">
        <v>1765</v>
      </c>
      <c r="E570" s="814" t="s">
        <v>4978</v>
      </c>
      <c r="F570" s="814" t="s">
        <v>4995</v>
      </c>
      <c r="G570" s="814" t="s">
        <v>4996</v>
      </c>
      <c r="H570" s="831">
        <v>1</v>
      </c>
      <c r="I570" s="831">
        <v>870</v>
      </c>
      <c r="J570" s="814"/>
      <c r="K570" s="814">
        <v>870</v>
      </c>
      <c r="L570" s="831"/>
      <c r="M570" s="831"/>
      <c r="N570" s="814"/>
      <c r="O570" s="814"/>
      <c r="P570" s="831">
        <v>3</v>
      </c>
      <c r="Q570" s="831">
        <v>2646</v>
      </c>
      <c r="R570" s="819"/>
      <c r="S570" s="832">
        <v>882</v>
      </c>
    </row>
    <row r="571" spans="1:19" ht="14.45" customHeight="1" x14ac:dyDescent="0.2">
      <c r="A571" s="813" t="s">
        <v>5011</v>
      </c>
      <c r="B571" s="814" t="s">
        <v>5012</v>
      </c>
      <c r="C571" s="814" t="s">
        <v>614</v>
      </c>
      <c r="D571" s="814" t="s">
        <v>1765</v>
      </c>
      <c r="E571" s="814" t="s">
        <v>4978</v>
      </c>
      <c r="F571" s="814" t="s">
        <v>5202</v>
      </c>
      <c r="G571" s="814" t="s">
        <v>5203</v>
      </c>
      <c r="H571" s="831">
        <v>1</v>
      </c>
      <c r="I571" s="831">
        <v>61</v>
      </c>
      <c r="J571" s="814"/>
      <c r="K571" s="814">
        <v>61</v>
      </c>
      <c r="L571" s="831"/>
      <c r="M571" s="831"/>
      <c r="N571" s="814"/>
      <c r="O571" s="814"/>
      <c r="P571" s="831"/>
      <c r="Q571" s="831"/>
      <c r="R571" s="819"/>
      <c r="S571" s="832"/>
    </row>
    <row r="572" spans="1:19" ht="14.45" customHeight="1" x14ac:dyDescent="0.2">
      <c r="A572" s="813" t="s">
        <v>5011</v>
      </c>
      <c r="B572" s="814" t="s">
        <v>5012</v>
      </c>
      <c r="C572" s="814" t="s">
        <v>614</v>
      </c>
      <c r="D572" s="814" t="s">
        <v>1765</v>
      </c>
      <c r="E572" s="814" t="s">
        <v>4978</v>
      </c>
      <c r="F572" s="814" t="s">
        <v>4997</v>
      </c>
      <c r="G572" s="814" t="s">
        <v>4998</v>
      </c>
      <c r="H572" s="831">
        <v>28</v>
      </c>
      <c r="I572" s="831">
        <v>16660</v>
      </c>
      <c r="J572" s="814"/>
      <c r="K572" s="814">
        <v>595</v>
      </c>
      <c r="L572" s="831">
        <v>29</v>
      </c>
      <c r="M572" s="831">
        <v>17342</v>
      </c>
      <c r="N572" s="814"/>
      <c r="O572" s="814">
        <v>598</v>
      </c>
      <c r="P572" s="831">
        <v>22</v>
      </c>
      <c r="Q572" s="831">
        <v>13420</v>
      </c>
      <c r="R572" s="819"/>
      <c r="S572" s="832">
        <v>610</v>
      </c>
    </row>
    <row r="573" spans="1:19" ht="14.45" customHeight="1" x14ac:dyDescent="0.2">
      <c r="A573" s="813" t="s">
        <v>5011</v>
      </c>
      <c r="B573" s="814" t="s">
        <v>5012</v>
      </c>
      <c r="C573" s="814" t="s">
        <v>614</v>
      </c>
      <c r="D573" s="814" t="s">
        <v>1765</v>
      </c>
      <c r="E573" s="814" t="s">
        <v>4978</v>
      </c>
      <c r="F573" s="814" t="s">
        <v>4999</v>
      </c>
      <c r="G573" s="814" t="s">
        <v>5000</v>
      </c>
      <c r="H573" s="831">
        <v>28</v>
      </c>
      <c r="I573" s="831">
        <v>21560</v>
      </c>
      <c r="J573" s="814"/>
      <c r="K573" s="814">
        <v>770</v>
      </c>
      <c r="L573" s="831">
        <v>46</v>
      </c>
      <c r="M573" s="831">
        <v>35466</v>
      </c>
      <c r="N573" s="814"/>
      <c r="O573" s="814">
        <v>771</v>
      </c>
      <c r="P573" s="831">
        <v>27</v>
      </c>
      <c r="Q573" s="831">
        <v>21141</v>
      </c>
      <c r="R573" s="819"/>
      <c r="S573" s="832">
        <v>783</v>
      </c>
    </row>
    <row r="574" spans="1:19" ht="14.45" customHeight="1" x14ac:dyDescent="0.2">
      <c r="A574" s="813" t="s">
        <v>5011</v>
      </c>
      <c r="B574" s="814" t="s">
        <v>5012</v>
      </c>
      <c r="C574" s="814" t="s">
        <v>614</v>
      </c>
      <c r="D574" s="814" t="s">
        <v>1765</v>
      </c>
      <c r="E574" s="814" t="s">
        <v>4978</v>
      </c>
      <c r="F574" s="814" t="s">
        <v>5208</v>
      </c>
      <c r="G574" s="814" t="s">
        <v>5209</v>
      </c>
      <c r="H574" s="831">
        <v>60</v>
      </c>
      <c r="I574" s="831">
        <v>265740</v>
      </c>
      <c r="J574" s="814"/>
      <c r="K574" s="814">
        <v>4429</v>
      </c>
      <c r="L574" s="831">
        <v>35</v>
      </c>
      <c r="M574" s="831">
        <v>155645</v>
      </c>
      <c r="N574" s="814"/>
      <c r="O574" s="814">
        <v>4447</v>
      </c>
      <c r="P574" s="831">
        <v>35</v>
      </c>
      <c r="Q574" s="831">
        <v>157850</v>
      </c>
      <c r="R574" s="819"/>
      <c r="S574" s="832">
        <v>4510</v>
      </c>
    </row>
    <row r="575" spans="1:19" ht="14.45" customHeight="1" x14ac:dyDescent="0.2">
      <c r="A575" s="813" t="s">
        <v>5011</v>
      </c>
      <c r="B575" s="814" t="s">
        <v>5012</v>
      </c>
      <c r="C575" s="814" t="s">
        <v>614</v>
      </c>
      <c r="D575" s="814" t="s">
        <v>1765</v>
      </c>
      <c r="E575" s="814" t="s">
        <v>4978</v>
      </c>
      <c r="F575" s="814" t="s">
        <v>5210</v>
      </c>
      <c r="G575" s="814" t="s">
        <v>5211</v>
      </c>
      <c r="H575" s="831">
        <v>1</v>
      </c>
      <c r="I575" s="831">
        <v>61</v>
      </c>
      <c r="J575" s="814"/>
      <c r="K575" s="814">
        <v>61</v>
      </c>
      <c r="L575" s="831"/>
      <c r="M575" s="831"/>
      <c r="N575" s="814"/>
      <c r="O575" s="814"/>
      <c r="P575" s="831"/>
      <c r="Q575" s="831"/>
      <c r="R575" s="819"/>
      <c r="S575" s="832"/>
    </row>
    <row r="576" spans="1:19" ht="14.45" customHeight="1" x14ac:dyDescent="0.2">
      <c r="A576" s="813" t="s">
        <v>5011</v>
      </c>
      <c r="B576" s="814" t="s">
        <v>5012</v>
      </c>
      <c r="C576" s="814" t="s">
        <v>614</v>
      </c>
      <c r="D576" s="814" t="s">
        <v>1765</v>
      </c>
      <c r="E576" s="814" t="s">
        <v>4978</v>
      </c>
      <c r="F576" s="814" t="s">
        <v>5212</v>
      </c>
      <c r="G576" s="814" t="s">
        <v>5213</v>
      </c>
      <c r="H576" s="831">
        <v>1</v>
      </c>
      <c r="I576" s="831">
        <v>116</v>
      </c>
      <c r="J576" s="814"/>
      <c r="K576" s="814">
        <v>116</v>
      </c>
      <c r="L576" s="831">
        <v>28</v>
      </c>
      <c r="M576" s="831">
        <v>3276</v>
      </c>
      <c r="N576" s="814"/>
      <c r="O576" s="814">
        <v>117</v>
      </c>
      <c r="P576" s="831">
        <v>42</v>
      </c>
      <c r="Q576" s="831">
        <v>5334</v>
      </c>
      <c r="R576" s="819"/>
      <c r="S576" s="832">
        <v>127</v>
      </c>
    </row>
    <row r="577" spans="1:19" ht="14.45" customHeight="1" x14ac:dyDescent="0.2">
      <c r="A577" s="813" t="s">
        <v>5011</v>
      </c>
      <c r="B577" s="814" t="s">
        <v>5012</v>
      </c>
      <c r="C577" s="814" t="s">
        <v>614</v>
      </c>
      <c r="D577" s="814" t="s">
        <v>1765</v>
      </c>
      <c r="E577" s="814" t="s">
        <v>4978</v>
      </c>
      <c r="F577" s="814" t="s">
        <v>5214</v>
      </c>
      <c r="G577" s="814" t="s">
        <v>5215</v>
      </c>
      <c r="H577" s="831">
        <v>1</v>
      </c>
      <c r="I577" s="831">
        <v>92</v>
      </c>
      <c r="J577" s="814"/>
      <c r="K577" s="814">
        <v>92</v>
      </c>
      <c r="L577" s="831"/>
      <c r="M577" s="831"/>
      <c r="N577" s="814"/>
      <c r="O577" s="814"/>
      <c r="P577" s="831"/>
      <c r="Q577" s="831"/>
      <c r="R577" s="819"/>
      <c r="S577" s="832"/>
    </row>
    <row r="578" spans="1:19" ht="14.45" customHeight="1" x14ac:dyDescent="0.2">
      <c r="A578" s="813" t="s">
        <v>5011</v>
      </c>
      <c r="B578" s="814" t="s">
        <v>5012</v>
      </c>
      <c r="C578" s="814" t="s">
        <v>614</v>
      </c>
      <c r="D578" s="814" t="s">
        <v>1765</v>
      </c>
      <c r="E578" s="814" t="s">
        <v>4978</v>
      </c>
      <c r="F578" s="814" t="s">
        <v>5216</v>
      </c>
      <c r="G578" s="814" t="s">
        <v>5217</v>
      </c>
      <c r="H578" s="831">
        <v>1</v>
      </c>
      <c r="I578" s="831">
        <v>376</v>
      </c>
      <c r="J578" s="814"/>
      <c r="K578" s="814">
        <v>376</v>
      </c>
      <c r="L578" s="831"/>
      <c r="M578" s="831"/>
      <c r="N578" s="814"/>
      <c r="O578" s="814"/>
      <c r="P578" s="831"/>
      <c r="Q578" s="831"/>
      <c r="R578" s="819"/>
      <c r="S578" s="832"/>
    </row>
    <row r="579" spans="1:19" ht="14.45" customHeight="1" x14ac:dyDescent="0.2">
      <c r="A579" s="813" t="s">
        <v>5011</v>
      </c>
      <c r="B579" s="814" t="s">
        <v>5012</v>
      </c>
      <c r="C579" s="814" t="s">
        <v>614</v>
      </c>
      <c r="D579" s="814" t="s">
        <v>1765</v>
      </c>
      <c r="E579" s="814" t="s">
        <v>4978</v>
      </c>
      <c r="F579" s="814" t="s">
        <v>5001</v>
      </c>
      <c r="G579" s="814" t="s">
        <v>5002</v>
      </c>
      <c r="H579" s="831">
        <v>66</v>
      </c>
      <c r="I579" s="831">
        <v>10692</v>
      </c>
      <c r="J579" s="814"/>
      <c r="K579" s="814">
        <v>162</v>
      </c>
      <c r="L579" s="831">
        <v>36</v>
      </c>
      <c r="M579" s="831">
        <v>5868</v>
      </c>
      <c r="N579" s="814"/>
      <c r="O579" s="814">
        <v>163</v>
      </c>
      <c r="P579" s="831">
        <v>50</v>
      </c>
      <c r="Q579" s="831">
        <v>8600</v>
      </c>
      <c r="R579" s="819"/>
      <c r="S579" s="832">
        <v>172</v>
      </c>
    </row>
    <row r="580" spans="1:19" ht="14.45" customHeight="1" x14ac:dyDescent="0.2">
      <c r="A580" s="813" t="s">
        <v>5011</v>
      </c>
      <c r="B580" s="814" t="s">
        <v>5012</v>
      </c>
      <c r="C580" s="814" t="s">
        <v>614</v>
      </c>
      <c r="D580" s="814" t="s">
        <v>1765</v>
      </c>
      <c r="E580" s="814" t="s">
        <v>4978</v>
      </c>
      <c r="F580" s="814" t="s">
        <v>5218</v>
      </c>
      <c r="G580" s="814" t="s">
        <v>5219</v>
      </c>
      <c r="H580" s="831">
        <v>7</v>
      </c>
      <c r="I580" s="831">
        <v>2786</v>
      </c>
      <c r="J580" s="814"/>
      <c r="K580" s="814">
        <v>398</v>
      </c>
      <c r="L580" s="831">
        <v>7</v>
      </c>
      <c r="M580" s="831">
        <v>2800</v>
      </c>
      <c r="N580" s="814"/>
      <c r="O580" s="814">
        <v>400</v>
      </c>
      <c r="P580" s="831">
        <v>4</v>
      </c>
      <c r="Q580" s="831">
        <v>1660</v>
      </c>
      <c r="R580" s="819"/>
      <c r="S580" s="832">
        <v>415</v>
      </c>
    </row>
    <row r="581" spans="1:19" ht="14.45" customHeight="1" x14ac:dyDescent="0.2">
      <c r="A581" s="813" t="s">
        <v>5011</v>
      </c>
      <c r="B581" s="814" t="s">
        <v>5012</v>
      </c>
      <c r="C581" s="814" t="s">
        <v>614</v>
      </c>
      <c r="D581" s="814" t="s">
        <v>1765</v>
      </c>
      <c r="E581" s="814" t="s">
        <v>4978</v>
      </c>
      <c r="F581" s="814" t="s">
        <v>5220</v>
      </c>
      <c r="G581" s="814" t="s">
        <v>5221</v>
      </c>
      <c r="H581" s="831">
        <v>8</v>
      </c>
      <c r="I581" s="831">
        <v>528</v>
      </c>
      <c r="J581" s="814"/>
      <c r="K581" s="814">
        <v>66</v>
      </c>
      <c r="L581" s="831">
        <v>4</v>
      </c>
      <c r="M581" s="831">
        <v>264</v>
      </c>
      <c r="N581" s="814"/>
      <c r="O581" s="814">
        <v>66</v>
      </c>
      <c r="P581" s="831">
        <v>7</v>
      </c>
      <c r="Q581" s="831">
        <v>476</v>
      </c>
      <c r="R581" s="819"/>
      <c r="S581" s="832">
        <v>68</v>
      </c>
    </row>
    <row r="582" spans="1:19" ht="14.45" customHeight="1" x14ac:dyDescent="0.2">
      <c r="A582" s="813" t="s">
        <v>5011</v>
      </c>
      <c r="B582" s="814" t="s">
        <v>5012</v>
      </c>
      <c r="C582" s="814" t="s">
        <v>614</v>
      </c>
      <c r="D582" s="814" t="s">
        <v>1765</v>
      </c>
      <c r="E582" s="814" t="s">
        <v>4978</v>
      </c>
      <c r="F582" s="814" t="s">
        <v>5222</v>
      </c>
      <c r="G582" s="814" t="s">
        <v>5223</v>
      </c>
      <c r="H582" s="831"/>
      <c r="I582" s="831"/>
      <c r="J582" s="814"/>
      <c r="K582" s="814"/>
      <c r="L582" s="831"/>
      <c r="M582" s="831"/>
      <c r="N582" s="814"/>
      <c r="O582" s="814"/>
      <c r="P582" s="831">
        <v>1</v>
      </c>
      <c r="Q582" s="831">
        <v>335</v>
      </c>
      <c r="R582" s="819"/>
      <c r="S582" s="832">
        <v>335</v>
      </c>
    </row>
    <row r="583" spans="1:19" ht="14.45" customHeight="1" x14ac:dyDescent="0.2">
      <c r="A583" s="813" t="s">
        <v>5011</v>
      </c>
      <c r="B583" s="814" t="s">
        <v>5012</v>
      </c>
      <c r="C583" s="814" t="s">
        <v>614</v>
      </c>
      <c r="D583" s="814" t="s">
        <v>1765</v>
      </c>
      <c r="E583" s="814" t="s">
        <v>4978</v>
      </c>
      <c r="F583" s="814" t="s">
        <v>5226</v>
      </c>
      <c r="G583" s="814" t="s">
        <v>5227</v>
      </c>
      <c r="H583" s="831">
        <v>99</v>
      </c>
      <c r="I583" s="831">
        <v>37224</v>
      </c>
      <c r="J583" s="814"/>
      <c r="K583" s="814">
        <v>376</v>
      </c>
      <c r="L583" s="831">
        <v>76</v>
      </c>
      <c r="M583" s="831">
        <v>28804</v>
      </c>
      <c r="N583" s="814"/>
      <c r="O583" s="814">
        <v>379</v>
      </c>
      <c r="P583" s="831">
        <v>96</v>
      </c>
      <c r="Q583" s="831">
        <v>39168</v>
      </c>
      <c r="R583" s="819"/>
      <c r="S583" s="832">
        <v>408</v>
      </c>
    </row>
    <row r="584" spans="1:19" ht="14.45" customHeight="1" x14ac:dyDescent="0.2">
      <c r="A584" s="813" t="s">
        <v>5011</v>
      </c>
      <c r="B584" s="814" t="s">
        <v>5012</v>
      </c>
      <c r="C584" s="814" t="s">
        <v>614</v>
      </c>
      <c r="D584" s="814" t="s">
        <v>1765</v>
      </c>
      <c r="E584" s="814" t="s">
        <v>4978</v>
      </c>
      <c r="F584" s="814" t="s">
        <v>5005</v>
      </c>
      <c r="G584" s="814" t="s">
        <v>5006</v>
      </c>
      <c r="H584" s="831">
        <v>33</v>
      </c>
      <c r="I584" s="831">
        <v>44352</v>
      </c>
      <c r="J584" s="814"/>
      <c r="K584" s="814">
        <v>1344</v>
      </c>
      <c r="L584" s="831">
        <v>26</v>
      </c>
      <c r="M584" s="831">
        <v>35074</v>
      </c>
      <c r="N584" s="814"/>
      <c r="O584" s="814">
        <v>1349</v>
      </c>
      <c r="P584" s="831">
        <v>33</v>
      </c>
      <c r="Q584" s="831">
        <v>45573</v>
      </c>
      <c r="R584" s="819"/>
      <c r="S584" s="832">
        <v>1381</v>
      </c>
    </row>
    <row r="585" spans="1:19" ht="14.45" customHeight="1" x14ac:dyDescent="0.2">
      <c r="A585" s="813" t="s">
        <v>5011</v>
      </c>
      <c r="B585" s="814" t="s">
        <v>5012</v>
      </c>
      <c r="C585" s="814" t="s">
        <v>614</v>
      </c>
      <c r="D585" s="814" t="s">
        <v>1765</v>
      </c>
      <c r="E585" s="814" t="s">
        <v>4978</v>
      </c>
      <c r="F585" s="814" t="s">
        <v>5007</v>
      </c>
      <c r="G585" s="814" t="s">
        <v>5008</v>
      </c>
      <c r="H585" s="831">
        <v>28</v>
      </c>
      <c r="I585" s="831">
        <v>10192</v>
      </c>
      <c r="J585" s="814"/>
      <c r="K585" s="814">
        <v>364</v>
      </c>
      <c r="L585" s="831">
        <v>20</v>
      </c>
      <c r="M585" s="831">
        <v>7300</v>
      </c>
      <c r="N585" s="814"/>
      <c r="O585" s="814">
        <v>365</v>
      </c>
      <c r="P585" s="831">
        <v>24</v>
      </c>
      <c r="Q585" s="831">
        <v>8904</v>
      </c>
      <c r="R585" s="819"/>
      <c r="S585" s="832">
        <v>371</v>
      </c>
    </row>
    <row r="586" spans="1:19" ht="14.45" customHeight="1" x14ac:dyDescent="0.2">
      <c r="A586" s="813" t="s">
        <v>5011</v>
      </c>
      <c r="B586" s="814" t="s">
        <v>5012</v>
      </c>
      <c r="C586" s="814" t="s">
        <v>614</v>
      </c>
      <c r="D586" s="814" t="s">
        <v>1765</v>
      </c>
      <c r="E586" s="814" t="s">
        <v>4978</v>
      </c>
      <c r="F586" s="814" t="s">
        <v>5230</v>
      </c>
      <c r="G586" s="814" t="s">
        <v>5231</v>
      </c>
      <c r="H586" s="831">
        <v>4</v>
      </c>
      <c r="I586" s="831">
        <v>396</v>
      </c>
      <c r="J586" s="814"/>
      <c r="K586" s="814">
        <v>99</v>
      </c>
      <c r="L586" s="831">
        <v>6</v>
      </c>
      <c r="M586" s="831">
        <v>594</v>
      </c>
      <c r="N586" s="814"/>
      <c r="O586" s="814">
        <v>99</v>
      </c>
      <c r="P586" s="831">
        <v>8</v>
      </c>
      <c r="Q586" s="831">
        <v>808</v>
      </c>
      <c r="R586" s="819"/>
      <c r="S586" s="832">
        <v>101</v>
      </c>
    </row>
    <row r="587" spans="1:19" ht="14.45" customHeight="1" x14ac:dyDescent="0.2">
      <c r="A587" s="813" t="s">
        <v>5011</v>
      </c>
      <c r="B587" s="814" t="s">
        <v>5012</v>
      </c>
      <c r="C587" s="814" t="s">
        <v>614</v>
      </c>
      <c r="D587" s="814" t="s">
        <v>1765</v>
      </c>
      <c r="E587" s="814" t="s">
        <v>4978</v>
      </c>
      <c r="F587" s="814" t="s">
        <v>5238</v>
      </c>
      <c r="G587" s="814" t="s">
        <v>5239</v>
      </c>
      <c r="H587" s="831"/>
      <c r="I587" s="831"/>
      <c r="J587" s="814"/>
      <c r="K587" s="814"/>
      <c r="L587" s="831"/>
      <c r="M587" s="831"/>
      <c r="N587" s="814"/>
      <c r="O587" s="814"/>
      <c r="P587" s="831">
        <v>55</v>
      </c>
      <c r="Q587" s="831">
        <v>12870</v>
      </c>
      <c r="R587" s="819"/>
      <c r="S587" s="832">
        <v>234</v>
      </c>
    </row>
    <row r="588" spans="1:19" ht="14.45" customHeight="1" x14ac:dyDescent="0.2">
      <c r="A588" s="813" t="s">
        <v>5011</v>
      </c>
      <c r="B588" s="814" t="s">
        <v>5012</v>
      </c>
      <c r="C588" s="814" t="s">
        <v>614</v>
      </c>
      <c r="D588" s="814" t="s">
        <v>1765</v>
      </c>
      <c r="E588" s="814" t="s">
        <v>4978</v>
      </c>
      <c r="F588" s="814" t="s">
        <v>5240</v>
      </c>
      <c r="G588" s="814" t="s">
        <v>5241</v>
      </c>
      <c r="H588" s="831"/>
      <c r="I588" s="831"/>
      <c r="J588" s="814"/>
      <c r="K588" s="814"/>
      <c r="L588" s="831"/>
      <c r="M588" s="831"/>
      <c r="N588" s="814"/>
      <c r="O588" s="814"/>
      <c r="P588" s="831">
        <v>7</v>
      </c>
      <c r="Q588" s="831">
        <v>0</v>
      </c>
      <c r="R588" s="819"/>
      <c r="S588" s="832">
        <v>0</v>
      </c>
    </row>
    <row r="589" spans="1:19" ht="14.45" customHeight="1" x14ac:dyDescent="0.2">
      <c r="A589" s="813" t="s">
        <v>5011</v>
      </c>
      <c r="B589" s="814" t="s">
        <v>5012</v>
      </c>
      <c r="C589" s="814" t="s">
        <v>614</v>
      </c>
      <c r="D589" s="814" t="s">
        <v>1765</v>
      </c>
      <c r="E589" s="814" t="s">
        <v>4978</v>
      </c>
      <c r="F589" s="814" t="s">
        <v>5245</v>
      </c>
      <c r="G589" s="814" t="s">
        <v>5246</v>
      </c>
      <c r="H589" s="831"/>
      <c r="I589" s="831"/>
      <c r="J589" s="814"/>
      <c r="K589" s="814"/>
      <c r="L589" s="831"/>
      <c r="M589" s="831"/>
      <c r="N589" s="814"/>
      <c r="O589" s="814"/>
      <c r="P589" s="831">
        <v>10</v>
      </c>
      <c r="Q589" s="831">
        <v>0</v>
      </c>
      <c r="R589" s="819"/>
      <c r="S589" s="832">
        <v>0</v>
      </c>
    </row>
    <row r="590" spans="1:19" ht="14.45" customHeight="1" x14ac:dyDescent="0.2">
      <c r="A590" s="813" t="s">
        <v>5011</v>
      </c>
      <c r="B590" s="814" t="s">
        <v>5012</v>
      </c>
      <c r="C590" s="814" t="s">
        <v>614</v>
      </c>
      <c r="D590" s="814" t="s">
        <v>1765</v>
      </c>
      <c r="E590" s="814" t="s">
        <v>4978</v>
      </c>
      <c r="F590" s="814" t="s">
        <v>5247</v>
      </c>
      <c r="G590" s="814"/>
      <c r="H590" s="831"/>
      <c r="I590" s="831"/>
      <c r="J590" s="814"/>
      <c r="K590" s="814"/>
      <c r="L590" s="831"/>
      <c r="M590" s="831"/>
      <c r="N590" s="814"/>
      <c r="O590" s="814"/>
      <c r="P590" s="831">
        <v>0</v>
      </c>
      <c r="Q590" s="831">
        <v>0</v>
      </c>
      <c r="R590" s="819"/>
      <c r="S590" s="832"/>
    </row>
    <row r="591" spans="1:19" ht="14.45" customHeight="1" x14ac:dyDescent="0.2">
      <c r="A591" s="813" t="s">
        <v>5011</v>
      </c>
      <c r="B591" s="814" t="s">
        <v>5012</v>
      </c>
      <c r="C591" s="814" t="s">
        <v>614</v>
      </c>
      <c r="D591" s="814" t="s">
        <v>1766</v>
      </c>
      <c r="E591" s="814" t="s">
        <v>4961</v>
      </c>
      <c r="F591" s="814" t="s">
        <v>5013</v>
      </c>
      <c r="G591" s="814" t="s">
        <v>978</v>
      </c>
      <c r="H591" s="831">
        <v>0.1</v>
      </c>
      <c r="I591" s="831">
        <v>6.97</v>
      </c>
      <c r="J591" s="814"/>
      <c r="K591" s="814">
        <v>69.699999999999989</v>
      </c>
      <c r="L591" s="831">
        <v>0.1</v>
      </c>
      <c r="M591" s="831">
        <v>6.97</v>
      </c>
      <c r="N591" s="814"/>
      <c r="O591" s="814">
        <v>69.699999999999989</v>
      </c>
      <c r="P591" s="831"/>
      <c r="Q591" s="831"/>
      <c r="R591" s="819"/>
      <c r="S591" s="832"/>
    </row>
    <row r="592" spans="1:19" ht="14.45" customHeight="1" x14ac:dyDescent="0.2">
      <c r="A592" s="813" t="s">
        <v>5011</v>
      </c>
      <c r="B592" s="814" t="s">
        <v>5012</v>
      </c>
      <c r="C592" s="814" t="s">
        <v>614</v>
      </c>
      <c r="D592" s="814" t="s">
        <v>1766</v>
      </c>
      <c r="E592" s="814" t="s">
        <v>4961</v>
      </c>
      <c r="F592" s="814" t="s">
        <v>5024</v>
      </c>
      <c r="G592" s="814"/>
      <c r="H592" s="831">
        <v>0.2</v>
      </c>
      <c r="I592" s="831">
        <v>909.52</v>
      </c>
      <c r="J592" s="814"/>
      <c r="K592" s="814">
        <v>4547.5999999999995</v>
      </c>
      <c r="L592" s="831"/>
      <c r="M592" s="831"/>
      <c r="N592" s="814"/>
      <c r="O592" s="814"/>
      <c r="P592" s="831"/>
      <c r="Q592" s="831"/>
      <c r="R592" s="819"/>
      <c r="S592" s="832"/>
    </row>
    <row r="593" spans="1:19" ht="14.45" customHeight="1" x14ac:dyDescent="0.2">
      <c r="A593" s="813" t="s">
        <v>5011</v>
      </c>
      <c r="B593" s="814" t="s">
        <v>5012</v>
      </c>
      <c r="C593" s="814" t="s">
        <v>614</v>
      </c>
      <c r="D593" s="814" t="s">
        <v>1766</v>
      </c>
      <c r="E593" s="814" t="s">
        <v>4961</v>
      </c>
      <c r="F593" s="814" t="s">
        <v>5033</v>
      </c>
      <c r="G593" s="814" t="s">
        <v>5034</v>
      </c>
      <c r="H593" s="831">
        <v>9</v>
      </c>
      <c r="I593" s="831">
        <v>28921.240000000005</v>
      </c>
      <c r="J593" s="814"/>
      <c r="K593" s="814">
        <v>3213.4711111111119</v>
      </c>
      <c r="L593" s="831">
        <v>9</v>
      </c>
      <c r="M593" s="831">
        <v>28868.04</v>
      </c>
      <c r="N593" s="814"/>
      <c r="O593" s="814">
        <v>3207.56</v>
      </c>
      <c r="P593" s="831"/>
      <c r="Q593" s="831"/>
      <c r="R593" s="819"/>
      <c r="S593" s="832"/>
    </row>
    <row r="594" spans="1:19" ht="14.45" customHeight="1" x14ac:dyDescent="0.2">
      <c r="A594" s="813" t="s">
        <v>5011</v>
      </c>
      <c r="B594" s="814" t="s">
        <v>5012</v>
      </c>
      <c r="C594" s="814" t="s">
        <v>614</v>
      </c>
      <c r="D594" s="814" t="s">
        <v>1766</v>
      </c>
      <c r="E594" s="814" t="s">
        <v>4961</v>
      </c>
      <c r="F594" s="814" t="s">
        <v>5035</v>
      </c>
      <c r="G594" s="814" t="s">
        <v>5034</v>
      </c>
      <c r="H594" s="831"/>
      <c r="I594" s="831"/>
      <c r="J594" s="814"/>
      <c r="K594" s="814"/>
      <c r="L594" s="831">
        <v>1</v>
      </c>
      <c r="M594" s="831">
        <v>3934.55</v>
      </c>
      <c r="N594" s="814"/>
      <c r="O594" s="814">
        <v>3934.55</v>
      </c>
      <c r="P594" s="831"/>
      <c r="Q594" s="831"/>
      <c r="R594" s="819"/>
      <c r="S594" s="832"/>
    </row>
    <row r="595" spans="1:19" ht="14.45" customHeight="1" x14ac:dyDescent="0.2">
      <c r="A595" s="813" t="s">
        <v>5011</v>
      </c>
      <c r="B595" s="814" t="s">
        <v>5012</v>
      </c>
      <c r="C595" s="814" t="s">
        <v>614</v>
      </c>
      <c r="D595" s="814" t="s">
        <v>1766</v>
      </c>
      <c r="E595" s="814" t="s">
        <v>4961</v>
      </c>
      <c r="F595" s="814" t="s">
        <v>5045</v>
      </c>
      <c r="G595" s="814" t="s">
        <v>5015</v>
      </c>
      <c r="H595" s="831"/>
      <c r="I595" s="831"/>
      <c r="J595" s="814"/>
      <c r="K595" s="814"/>
      <c r="L595" s="831">
        <v>2</v>
      </c>
      <c r="M595" s="831">
        <v>8165.1900000000005</v>
      </c>
      <c r="N595" s="814"/>
      <c r="O595" s="814">
        <v>4082.5950000000003</v>
      </c>
      <c r="P595" s="831"/>
      <c r="Q595" s="831"/>
      <c r="R595" s="819"/>
      <c r="S595" s="832"/>
    </row>
    <row r="596" spans="1:19" ht="14.45" customHeight="1" x14ac:dyDescent="0.2">
      <c r="A596" s="813" t="s">
        <v>5011</v>
      </c>
      <c r="B596" s="814" t="s">
        <v>5012</v>
      </c>
      <c r="C596" s="814" t="s">
        <v>614</v>
      </c>
      <c r="D596" s="814" t="s">
        <v>1766</v>
      </c>
      <c r="E596" s="814" t="s">
        <v>4961</v>
      </c>
      <c r="F596" s="814" t="s">
        <v>4962</v>
      </c>
      <c r="G596" s="814" t="s">
        <v>1735</v>
      </c>
      <c r="H596" s="831">
        <v>7.1000000000000005</v>
      </c>
      <c r="I596" s="831">
        <v>11640.199999999997</v>
      </c>
      <c r="J596" s="814"/>
      <c r="K596" s="814">
        <v>1639.4647887323938</v>
      </c>
      <c r="L596" s="831">
        <v>3.1999999999999997</v>
      </c>
      <c r="M596" s="831">
        <v>5246.3</v>
      </c>
      <c r="N596" s="814"/>
      <c r="O596" s="814">
        <v>1639.4687500000002</v>
      </c>
      <c r="P596" s="831">
        <v>1.6</v>
      </c>
      <c r="Q596" s="831">
        <v>2659.6</v>
      </c>
      <c r="R596" s="819"/>
      <c r="S596" s="832">
        <v>1662.2499999999998</v>
      </c>
    </row>
    <row r="597" spans="1:19" ht="14.45" customHeight="1" x14ac:dyDescent="0.2">
      <c r="A597" s="813" t="s">
        <v>5011</v>
      </c>
      <c r="B597" s="814" t="s">
        <v>5012</v>
      </c>
      <c r="C597" s="814" t="s">
        <v>614</v>
      </c>
      <c r="D597" s="814" t="s">
        <v>1766</v>
      </c>
      <c r="E597" s="814" t="s">
        <v>4961</v>
      </c>
      <c r="F597" s="814" t="s">
        <v>5052</v>
      </c>
      <c r="G597" s="814" t="s">
        <v>5029</v>
      </c>
      <c r="H597" s="831"/>
      <c r="I597" s="831"/>
      <c r="J597" s="814"/>
      <c r="K597" s="814"/>
      <c r="L597" s="831"/>
      <c r="M597" s="831"/>
      <c r="N597" s="814"/>
      <c r="O597" s="814"/>
      <c r="P597" s="831">
        <v>1</v>
      </c>
      <c r="Q597" s="831">
        <v>6809.49</v>
      </c>
      <c r="R597" s="819"/>
      <c r="S597" s="832">
        <v>6809.49</v>
      </c>
    </row>
    <row r="598" spans="1:19" ht="14.45" customHeight="1" x14ac:dyDescent="0.2">
      <c r="A598" s="813" t="s">
        <v>5011</v>
      </c>
      <c r="B598" s="814" t="s">
        <v>5012</v>
      </c>
      <c r="C598" s="814" t="s">
        <v>614</v>
      </c>
      <c r="D598" s="814" t="s">
        <v>1766</v>
      </c>
      <c r="E598" s="814" t="s">
        <v>4961</v>
      </c>
      <c r="F598" s="814" t="s">
        <v>5053</v>
      </c>
      <c r="G598" s="814" t="s">
        <v>795</v>
      </c>
      <c r="H598" s="831"/>
      <c r="I598" s="831"/>
      <c r="J598" s="814"/>
      <c r="K598" s="814"/>
      <c r="L598" s="831">
        <v>2</v>
      </c>
      <c r="M598" s="831">
        <v>1631.78</v>
      </c>
      <c r="N598" s="814"/>
      <c r="O598" s="814">
        <v>815.89</v>
      </c>
      <c r="P598" s="831"/>
      <c r="Q598" s="831"/>
      <c r="R598" s="819"/>
      <c r="S598" s="832"/>
    </row>
    <row r="599" spans="1:19" ht="14.45" customHeight="1" x14ac:dyDescent="0.2">
      <c r="A599" s="813" t="s">
        <v>5011</v>
      </c>
      <c r="B599" s="814" t="s">
        <v>5012</v>
      </c>
      <c r="C599" s="814" t="s">
        <v>614</v>
      </c>
      <c r="D599" s="814" t="s">
        <v>1766</v>
      </c>
      <c r="E599" s="814" t="s">
        <v>4963</v>
      </c>
      <c r="F599" s="814" t="s">
        <v>5064</v>
      </c>
      <c r="G599" s="814" t="s">
        <v>5065</v>
      </c>
      <c r="H599" s="831">
        <v>9</v>
      </c>
      <c r="I599" s="831">
        <v>23625.99</v>
      </c>
      <c r="J599" s="814"/>
      <c r="K599" s="814">
        <v>2625.11</v>
      </c>
      <c r="L599" s="831">
        <v>2</v>
      </c>
      <c r="M599" s="831">
        <v>5250.22</v>
      </c>
      <c r="N599" s="814"/>
      <c r="O599" s="814">
        <v>2625.11</v>
      </c>
      <c r="P599" s="831">
        <v>3</v>
      </c>
      <c r="Q599" s="831">
        <v>7875.33</v>
      </c>
      <c r="R599" s="819"/>
      <c r="S599" s="832">
        <v>2625.11</v>
      </c>
    </row>
    <row r="600" spans="1:19" ht="14.45" customHeight="1" x14ac:dyDescent="0.2">
      <c r="A600" s="813" t="s">
        <v>5011</v>
      </c>
      <c r="B600" s="814" t="s">
        <v>5012</v>
      </c>
      <c r="C600" s="814" t="s">
        <v>614</v>
      </c>
      <c r="D600" s="814" t="s">
        <v>1766</v>
      </c>
      <c r="E600" s="814" t="s">
        <v>4963</v>
      </c>
      <c r="F600" s="814" t="s">
        <v>5066</v>
      </c>
      <c r="G600" s="814" t="s">
        <v>5067</v>
      </c>
      <c r="H600" s="831"/>
      <c r="I600" s="831"/>
      <c r="J600" s="814"/>
      <c r="K600" s="814"/>
      <c r="L600" s="831">
        <v>1</v>
      </c>
      <c r="M600" s="831">
        <v>762.3</v>
      </c>
      <c r="N600" s="814"/>
      <c r="O600" s="814">
        <v>762.3</v>
      </c>
      <c r="P600" s="831">
        <v>1</v>
      </c>
      <c r="Q600" s="831">
        <v>762.3</v>
      </c>
      <c r="R600" s="819"/>
      <c r="S600" s="832">
        <v>762.3</v>
      </c>
    </row>
    <row r="601" spans="1:19" ht="14.45" customHeight="1" x14ac:dyDescent="0.2">
      <c r="A601" s="813" t="s">
        <v>5011</v>
      </c>
      <c r="B601" s="814" t="s">
        <v>5012</v>
      </c>
      <c r="C601" s="814" t="s">
        <v>614</v>
      </c>
      <c r="D601" s="814" t="s">
        <v>1766</v>
      </c>
      <c r="E601" s="814" t="s">
        <v>4963</v>
      </c>
      <c r="F601" s="814" t="s">
        <v>5072</v>
      </c>
      <c r="G601" s="814" t="s">
        <v>5073</v>
      </c>
      <c r="H601" s="831">
        <v>1</v>
      </c>
      <c r="I601" s="831">
        <v>901.64</v>
      </c>
      <c r="J601" s="814"/>
      <c r="K601" s="814">
        <v>901.64</v>
      </c>
      <c r="L601" s="831"/>
      <c r="M601" s="831"/>
      <c r="N601" s="814"/>
      <c r="O601" s="814"/>
      <c r="P601" s="831">
        <v>2</v>
      </c>
      <c r="Q601" s="831">
        <v>1694</v>
      </c>
      <c r="R601" s="819"/>
      <c r="S601" s="832">
        <v>847</v>
      </c>
    </row>
    <row r="602" spans="1:19" ht="14.45" customHeight="1" x14ac:dyDescent="0.2">
      <c r="A602" s="813" t="s">
        <v>5011</v>
      </c>
      <c r="B602" s="814" t="s">
        <v>5012</v>
      </c>
      <c r="C602" s="814" t="s">
        <v>614</v>
      </c>
      <c r="D602" s="814" t="s">
        <v>1766</v>
      </c>
      <c r="E602" s="814" t="s">
        <v>4963</v>
      </c>
      <c r="F602" s="814" t="s">
        <v>4964</v>
      </c>
      <c r="G602" s="814" t="s">
        <v>4965</v>
      </c>
      <c r="H602" s="831">
        <v>13</v>
      </c>
      <c r="I602" s="831">
        <v>5313.62</v>
      </c>
      <c r="J602" s="814"/>
      <c r="K602" s="814">
        <v>408.74</v>
      </c>
      <c r="L602" s="831">
        <v>7</v>
      </c>
      <c r="M602" s="831">
        <v>2861.1800000000003</v>
      </c>
      <c r="N602" s="814"/>
      <c r="O602" s="814">
        <v>408.74000000000007</v>
      </c>
      <c r="P602" s="831">
        <v>8</v>
      </c>
      <c r="Q602" s="831">
        <v>3269.92</v>
      </c>
      <c r="R602" s="819"/>
      <c r="S602" s="832">
        <v>408.74</v>
      </c>
    </row>
    <row r="603" spans="1:19" ht="14.45" customHeight="1" x14ac:dyDescent="0.2">
      <c r="A603" s="813" t="s">
        <v>5011</v>
      </c>
      <c r="B603" s="814" t="s">
        <v>5012</v>
      </c>
      <c r="C603" s="814" t="s">
        <v>614</v>
      </c>
      <c r="D603" s="814" t="s">
        <v>1766</v>
      </c>
      <c r="E603" s="814" t="s">
        <v>4963</v>
      </c>
      <c r="F603" s="814" t="s">
        <v>4966</v>
      </c>
      <c r="G603" s="814" t="s">
        <v>4967</v>
      </c>
      <c r="H603" s="831">
        <v>2</v>
      </c>
      <c r="I603" s="831">
        <v>375.94</v>
      </c>
      <c r="J603" s="814"/>
      <c r="K603" s="814">
        <v>187.97</v>
      </c>
      <c r="L603" s="831"/>
      <c r="M603" s="831"/>
      <c r="N603" s="814"/>
      <c r="O603" s="814"/>
      <c r="P603" s="831"/>
      <c r="Q603" s="831"/>
      <c r="R603" s="819"/>
      <c r="S603" s="832"/>
    </row>
    <row r="604" spans="1:19" ht="14.45" customHeight="1" x14ac:dyDescent="0.2">
      <c r="A604" s="813" t="s">
        <v>5011</v>
      </c>
      <c r="B604" s="814" t="s">
        <v>5012</v>
      </c>
      <c r="C604" s="814" t="s">
        <v>614</v>
      </c>
      <c r="D604" s="814" t="s">
        <v>1766</v>
      </c>
      <c r="E604" s="814" t="s">
        <v>4963</v>
      </c>
      <c r="F604" s="814" t="s">
        <v>4968</v>
      </c>
      <c r="G604" s="814" t="s">
        <v>4969</v>
      </c>
      <c r="H604" s="831">
        <v>9</v>
      </c>
      <c r="I604" s="831">
        <v>13851.5</v>
      </c>
      <c r="J604" s="814"/>
      <c r="K604" s="814">
        <v>1539.0555555555557</v>
      </c>
      <c r="L604" s="831">
        <v>2</v>
      </c>
      <c r="M604" s="831">
        <v>2763.25</v>
      </c>
      <c r="N604" s="814"/>
      <c r="O604" s="814">
        <v>1381.625</v>
      </c>
      <c r="P604" s="831">
        <v>5</v>
      </c>
      <c r="Q604" s="831">
        <v>6624.75</v>
      </c>
      <c r="R604" s="819"/>
      <c r="S604" s="832">
        <v>1324.95</v>
      </c>
    </row>
    <row r="605" spans="1:19" ht="14.45" customHeight="1" x14ac:dyDescent="0.2">
      <c r="A605" s="813" t="s">
        <v>5011</v>
      </c>
      <c r="B605" s="814" t="s">
        <v>5012</v>
      </c>
      <c r="C605" s="814" t="s">
        <v>614</v>
      </c>
      <c r="D605" s="814" t="s">
        <v>1766</v>
      </c>
      <c r="E605" s="814" t="s">
        <v>4963</v>
      </c>
      <c r="F605" s="814" t="s">
        <v>4970</v>
      </c>
      <c r="G605" s="814" t="s">
        <v>4971</v>
      </c>
      <c r="H605" s="831">
        <v>7</v>
      </c>
      <c r="I605" s="831">
        <v>15190.210000000003</v>
      </c>
      <c r="J605" s="814"/>
      <c r="K605" s="814">
        <v>2170.0300000000002</v>
      </c>
      <c r="L605" s="831">
        <v>2</v>
      </c>
      <c r="M605" s="831">
        <v>2635.8</v>
      </c>
      <c r="N605" s="814"/>
      <c r="O605" s="814">
        <v>1317.9</v>
      </c>
      <c r="P605" s="831">
        <v>9</v>
      </c>
      <c r="Q605" s="831">
        <v>12713.23</v>
      </c>
      <c r="R605" s="819"/>
      <c r="S605" s="832">
        <v>1412.5811111111111</v>
      </c>
    </row>
    <row r="606" spans="1:19" ht="14.45" customHeight="1" x14ac:dyDescent="0.2">
      <c r="A606" s="813" t="s">
        <v>5011</v>
      </c>
      <c r="B606" s="814" t="s">
        <v>5012</v>
      </c>
      <c r="C606" s="814" t="s">
        <v>614</v>
      </c>
      <c r="D606" s="814" t="s">
        <v>1766</v>
      </c>
      <c r="E606" s="814" t="s">
        <v>4963</v>
      </c>
      <c r="F606" s="814" t="s">
        <v>4972</v>
      </c>
      <c r="G606" s="814" t="s">
        <v>4973</v>
      </c>
      <c r="H606" s="831">
        <v>2</v>
      </c>
      <c r="I606" s="831">
        <v>1480</v>
      </c>
      <c r="J606" s="814"/>
      <c r="K606" s="814">
        <v>740</v>
      </c>
      <c r="L606" s="831"/>
      <c r="M606" s="831"/>
      <c r="N606" s="814"/>
      <c r="O606" s="814"/>
      <c r="P606" s="831">
        <v>2</v>
      </c>
      <c r="Q606" s="831">
        <v>1480</v>
      </c>
      <c r="R606" s="819"/>
      <c r="S606" s="832">
        <v>740</v>
      </c>
    </row>
    <row r="607" spans="1:19" ht="14.45" customHeight="1" x14ac:dyDescent="0.2">
      <c r="A607" s="813" t="s">
        <v>5011</v>
      </c>
      <c r="B607" s="814" t="s">
        <v>5012</v>
      </c>
      <c r="C607" s="814" t="s">
        <v>614</v>
      </c>
      <c r="D607" s="814" t="s">
        <v>1766</v>
      </c>
      <c r="E607" s="814" t="s">
        <v>4963</v>
      </c>
      <c r="F607" s="814" t="s">
        <v>5080</v>
      </c>
      <c r="G607" s="814" t="s">
        <v>5081</v>
      </c>
      <c r="H607" s="831"/>
      <c r="I607" s="831"/>
      <c r="J607" s="814"/>
      <c r="K607" s="814"/>
      <c r="L607" s="831">
        <v>1</v>
      </c>
      <c r="M607" s="831">
        <v>1396.5</v>
      </c>
      <c r="N607" s="814"/>
      <c r="O607" s="814">
        <v>1396.5</v>
      </c>
      <c r="P607" s="831"/>
      <c r="Q607" s="831"/>
      <c r="R607" s="819"/>
      <c r="S607" s="832"/>
    </row>
    <row r="608" spans="1:19" ht="14.45" customHeight="1" x14ac:dyDescent="0.2">
      <c r="A608" s="813" t="s">
        <v>5011</v>
      </c>
      <c r="B608" s="814" t="s">
        <v>5012</v>
      </c>
      <c r="C608" s="814" t="s">
        <v>614</v>
      </c>
      <c r="D608" s="814" t="s">
        <v>1766</v>
      </c>
      <c r="E608" s="814" t="s">
        <v>4963</v>
      </c>
      <c r="F608" s="814" t="s">
        <v>4974</v>
      </c>
      <c r="G608" s="814" t="s">
        <v>4975</v>
      </c>
      <c r="H608" s="831">
        <v>1</v>
      </c>
      <c r="I608" s="831">
        <v>1400</v>
      </c>
      <c r="J608" s="814"/>
      <c r="K608" s="814">
        <v>1400</v>
      </c>
      <c r="L608" s="831"/>
      <c r="M608" s="831"/>
      <c r="N608" s="814"/>
      <c r="O608" s="814"/>
      <c r="P608" s="831"/>
      <c r="Q608" s="831"/>
      <c r="R608" s="819"/>
      <c r="S608" s="832"/>
    </row>
    <row r="609" spans="1:19" ht="14.45" customHeight="1" x14ac:dyDescent="0.2">
      <c r="A609" s="813" t="s">
        <v>5011</v>
      </c>
      <c r="B609" s="814" t="s">
        <v>5012</v>
      </c>
      <c r="C609" s="814" t="s">
        <v>614</v>
      </c>
      <c r="D609" s="814" t="s">
        <v>1766</v>
      </c>
      <c r="E609" s="814" t="s">
        <v>4963</v>
      </c>
      <c r="F609" s="814" t="s">
        <v>5096</v>
      </c>
      <c r="G609" s="814" t="s">
        <v>5097</v>
      </c>
      <c r="H609" s="831"/>
      <c r="I609" s="831"/>
      <c r="J609" s="814"/>
      <c r="K609" s="814"/>
      <c r="L609" s="831">
        <v>4</v>
      </c>
      <c r="M609" s="831">
        <v>3864</v>
      </c>
      <c r="N609" s="814"/>
      <c r="O609" s="814">
        <v>966</v>
      </c>
      <c r="P609" s="831">
        <v>3</v>
      </c>
      <c r="Q609" s="831">
        <v>7894.7999999999993</v>
      </c>
      <c r="R609" s="819"/>
      <c r="S609" s="832">
        <v>2631.6</v>
      </c>
    </row>
    <row r="610" spans="1:19" ht="14.45" customHeight="1" x14ac:dyDescent="0.2">
      <c r="A610" s="813" t="s">
        <v>5011</v>
      </c>
      <c r="B610" s="814" t="s">
        <v>5012</v>
      </c>
      <c r="C610" s="814" t="s">
        <v>614</v>
      </c>
      <c r="D610" s="814" t="s">
        <v>1766</v>
      </c>
      <c r="E610" s="814" t="s">
        <v>4963</v>
      </c>
      <c r="F610" s="814" t="s">
        <v>5100</v>
      </c>
      <c r="G610" s="814" t="s">
        <v>5101</v>
      </c>
      <c r="H610" s="831"/>
      <c r="I610" s="831"/>
      <c r="J610" s="814"/>
      <c r="K610" s="814"/>
      <c r="L610" s="831">
        <v>1</v>
      </c>
      <c r="M610" s="831">
        <v>2200</v>
      </c>
      <c r="N610" s="814"/>
      <c r="O610" s="814">
        <v>2200</v>
      </c>
      <c r="P610" s="831"/>
      <c r="Q610" s="831"/>
      <c r="R610" s="819"/>
      <c r="S610" s="832"/>
    </row>
    <row r="611" spans="1:19" ht="14.45" customHeight="1" x14ac:dyDescent="0.2">
      <c r="A611" s="813" t="s">
        <v>5011</v>
      </c>
      <c r="B611" s="814" t="s">
        <v>5012</v>
      </c>
      <c r="C611" s="814" t="s">
        <v>614</v>
      </c>
      <c r="D611" s="814" t="s">
        <v>1766</v>
      </c>
      <c r="E611" s="814" t="s">
        <v>4963</v>
      </c>
      <c r="F611" s="814" t="s">
        <v>5102</v>
      </c>
      <c r="G611" s="814" t="s">
        <v>5103</v>
      </c>
      <c r="H611" s="831">
        <v>1</v>
      </c>
      <c r="I611" s="831">
        <v>1075.98</v>
      </c>
      <c r="J611" s="814"/>
      <c r="K611" s="814">
        <v>1075.98</v>
      </c>
      <c r="L611" s="831">
        <v>1</v>
      </c>
      <c r="M611" s="831">
        <v>534.88</v>
      </c>
      <c r="N611" s="814"/>
      <c r="O611" s="814">
        <v>534.88</v>
      </c>
      <c r="P611" s="831">
        <v>1</v>
      </c>
      <c r="Q611" s="831">
        <v>534.88</v>
      </c>
      <c r="R611" s="819"/>
      <c r="S611" s="832">
        <v>534.88</v>
      </c>
    </row>
    <row r="612" spans="1:19" ht="14.45" customHeight="1" x14ac:dyDescent="0.2">
      <c r="A612" s="813" t="s">
        <v>5011</v>
      </c>
      <c r="B612" s="814" t="s">
        <v>5012</v>
      </c>
      <c r="C612" s="814" t="s">
        <v>614</v>
      </c>
      <c r="D612" s="814" t="s">
        <v>1766</v>
      </c>
      <c r="E612" s="814" t="s">
        <v>4963</v>
      </c>
      <c r="F612" s="814" t="s">
        <v>5106</v>
      </c>
      <c r="G612" s="814" t="s">
        <v>5107</v>
      </c>
      <c r="H612" s="831"/>
      <c r="I612" s="831"/>
      <c r="J612" s="814"/>
      <c r="K612" s="814"/>
      <c r="L612" s="831">
        <v>1</v>
      </c>
      <c r="M612" s="831">
        <v>1076.9000000000001</v>
      </c>
      <c r="N612" s="814"/>
      <c r="O612" s="814">
        <v>1076.9000000000001</v>
      </c>
      <c r="P612" s="831"/>
      <c r="Q612" s="831"/>
      <c r="R612" s="819"/>
      <c r="S612" s="832"/>
    </row>
    <row r="613" spans="1:19" ht="14.45" customHeight="1" x14ac:dyDescent="0.2">
      <c r="A613" s="813" t="s">
        <v>5011</v>
      </c>
      <c r="B613" s="814" t="s">
        <v>5012</v>
      </c>
      <c r="C613" s="814" t="s">
        <v>614</v>
      </c>
      <c r="D613" s="814" t="s">
        <v>1766</v>
      </c>
      <c r="E613" s="814" t="s">
        <v>4963</v>
      </c>
      <c r="F613" s="814" t="s">
        <v>5108</v>
      </c>
      <c r="G613" s="814" t="s">
        <v>5109</v>
      </c>
      <c r="H613" s="831">
        <v>0</v>
      </c>
      <c r="I613" s="831">
        <v>0</v>
      </c>
      <c r="J613" s="814"/>
      <c r="K613" s="814"/>
      <c r="L613" s="831"/>
      <c r="M613" s="831"/>
      <c r="N613" s="814"/>
      <c r="O613" s="814"/>
      <c r="P613" s="831">
        <v>1</v>
      </c>
      <c r="Q613" s="831">
        <v>830</v>
      </c>
      <c r="R613" s="819"/>
      <c r="S613" s="832">
        <v>830</v>
      </c>
    </row>
    <row r="614" spans="1:19" ht="14.45" customHeight="1" x14ac:dyDescent="0.2">
      <c r="A614" s="813" t="s">
        <v>5011</v>
      </c>
      <c r="B614" s="814" t="s">
        <v>5012</v>
      </c>
      <c r="C614" s="814" t="s">
        <v>614</v>
      </c>
      <c r="D614" s="814" t="s">
        <v>1766</v>
      </c>
      <c r="E614" s="814" t="s">
        <v>4963</v>
      </c>
      <c r="F614" s="814" t="s">
        <v>5110</v>
      </c>
      <c r="G614" s="814" t="s">
        <v>5111</v>
      </c>
      <c r="H614" s="831"/>
      <c r="I614" s="831"/>
      <c r="J614" s="814"/>
      <c r="K614" s="814"/>
      <c r="L614" s="831"/>
      <c r="M614" s="831"/>
      <c r="N614" s="814"/>
      <c r="O614" s="814"/>
      <c r="P614" s="831">
        <v>1</v>
      </c>
      <c r="Q614" s="831">
        <v>3264.55</v>
      </c>
      <c r="R614" s="819"/>
      <c r="S614" s="832">
        <v>3264.55</v>
      </c>
    </row>
    <row r="615" spans="1:19" ht="14.45" customHeight="1" x14ac:dyDescent="0.2">
      <c r="A615" s="813" t="s">
        <v>5011</v>
      </c>
      <c r="B615" s="814" t="s">
        <v>5012</v>
      </c>
      <c r="C615" s="814" t="s">
        <v>614</v>
      </c>
      <c r="D615" s="814" t="s">
        <v>1766</v>
      </c>
      <c r="E615" s="814" t="s">
        <v>4963</v>
      </c>
      <c r="F615" s="814" t="s">
        <v>4976</v>
      </c>
      <c r="G615" s="814" t="s">
        <v>4977</v>
      </c>
      <c r="H615" s="831">
        <v>12</v>
      </c>
      <c r="I615" s="831">
        <v>7703.3</v>
      </c>
      <c r="J615" s="814"/>
      <c r="K615" s="814">
        <v>641.94166666666672</v>
      </c>
      <c r="L615" s="831">
        <v>6</v>
      </c>
      <c r="M615" s="831">
        <v>3847.8</v>
      </c>
      <c r="N615" s="814"/>
      <c r="O615" s="814">
        <v>641.30000000000007</v>
      </c>
      <c r="P615" s="831">
        <v>11</v>
      </c>
      <c r="Q615" s="831">
        <v>7054.3000000000011</v>
      </c>
      <c r="R615" s="819"/>
      <c r="S615" s="832">
        <v>641.30000000000007</v>
      </c>
    </row>
    <row r="616" spans="1:19" ht="14.45" customHeight="1" x14ac:dyDescent="0.2">
      <c r="A616" s="813" t="s">
        <v>5011</v>
      </c>
      <c r="B616" s="814" t="s">
        <v>5012</v>
      </c>
      <c r="C616" s="814" t="s">
        <v>614</v>
      </c>
      <c r="D616" s="814" t="s">
        <v>1766</v>
      </c>
      <c r="E616" s="814" t="s">
        <v>4963</v>
      </c>
      <c r="F616" s="814" t="s">
        <v>5112</v>
      </c>
      <c r="G616" s="814" t="s">
        <v>5113</v>
      </c>
      <c r="H616" s="831"/>
      <c r="I616" s="831"/>
      <c r="J616" s="814"/>
      <c r="K616" s="814"/>
      <c r="L616" s="831"/>
      <c r="M616" s="831"/>
      <c r="N616" s="814"/>
      <c r="O616" s="814"/>
      <c r="P616" s="831">
        <v>1</v>
      </c>
      <c r="Q616" s="831">
        <v>3160</v>
      </c>
      <c r="R616" s="819"/>
      <c r="S616" s="832">
        <v>3160</v>
      </c>
    </row>
    <row r="617" spans="1:19" ht="14.45" customHeight="1" x14ac:dyDescent="0.2">
      <c r="A617" s="813" t="s">
        <v>5011</v>
      </c>
      <c r="B617" s="814" t="s">
        <v>5012</v>
      </c>
      <c r="C617" s="814" t="s">
        <v>614</v>
      </c>
      <c r="D617" s="814" t="s">
        <v>1766</v>
      </c>
      <c r="E617" s="814" t="s">
        <v>4978</v>
      </c>
      <c r="F617" s="814" t="s">
        <v>5126</v>
      </c>
      <c r="G617" s="814" t="s">
        <v>5127</v>
      </c>
      <c r="H617" s="831">
        <v>1</v>
      </c>
      <c r="I617" s="831">
        <v>302</v>
      </c>
      <c r="J617" s="814"/>
      <c r="K617" s="814">
        <v>302</v>
      </c>
      <c r="L617" s="831"/>
      <c r="M617" s="831"/>
      <c r="N617" s="814"/>
      <c r="O617" s="814"/>
      <c r="P617" s="831">
        <v>2</v>
      </c>
      <c r="Q617" s="831">
        <v>654</v>
      </c>
      <c r="R617" s="819"/>
      <c r="S617" s="832">
        <v>327</v>
      </c>
    </row>
    <row r="618" spans="1:19" ht="14.45" customHeight="1" x14ac:dyDescent="0.2">
      <c r="A618" s="813" t="s">
        <v>5011</v>
      </c>
      <c r="B618" s="814" t="s">
        <v>5012</v>
      </c>
      <c r="C618" s="814" t="s">
        <v>614</v>
      </c>
      <c r="D618" s="814" t="s">
        <v>1766</v>
      </c>
      <c r="E618" s="814" t="s">
        <v>4978</v>
      </c>
      <c r="F618" s="814" t="s">
        <v>5128</v>
      </c>
      <c r="G618" s="814" t="s">
        <v>5129</v>
      </c>
      <c r="H618" s="831">
        <v>62</v>
      </c>
      <c r="I618" s="831">
        <v>12834</v>
      </c>
      <c r="J618" s="814"/>
      <c r="K618" s="814">
        <v>207</v>
      </c>
      <c r="L618" s="831">
        <v>79</v>
      </c>
      <c r="M618" s="831">
        <v>16511</v>
      </c>
      <c r="N618" s="814"/>
      <c r="O618" s="814">
        <v>209</v>
      </c>
      <c r="P618" s="831">
        <v>75</v>
      </c>
      <c r="Q618" s="831">
        <v>16500</v>
      </c>
      <c r="R618" s="819"/>
      <c r="S618" s="832">
        <v>220</v>
      </c>
    </row>
    <row r="619" spans="1:19" ht="14.45" customHeight="1" x14ac:dyDescent="0.2">
      <c r="A619" s="813" t="s">
        <v>5011</v>
      </c>
      <c r="B619" s="814" t="s">
        <v>5012</v>
      </c>
      <c r="C619" s="814" t="s">
        <v>614</v>
      </c>
      <c r="D619" s="814" t="s">
        <v>1766</v>
      </c>
      <c r="E619" s="814" t="s">
        <v>4978</v>
      </c>
      <c r="F619" s="814" t="s">
        <v>5130</v>
      </c>
      <c r="G619" s="814" t="s">
        <v>5131</v>
      </c>
      <c r="H619" s="831"/>
      <c r="I619" s="831"/>
      <c r="J619" s="814"/>
      <c r="K619" s="814"/>
      <c r="L619" s="831">
        <v>1</v>
      </c>
      <c r="M619" s="831">
        <v>80</v>
      </c>
      <c r="N619" s="814"/>
      <c r="O619" s="814">
        <v>80</v>
      </c>
      <c r="P619" s="831"/>
      <c r="Q619" s="831"/>
      <c r="R619" s="819"/>
      <c r="S619" s="832"/>
    </row>
    <row r="620" spans="1:19" ht="14.45" customHeight="1" x14ac:dyDescent="0.2">
      <c r="A620" s="813" t="s">
        <v>5011</v>
      </c>
      <c r="B620" s="814" t="s">
        <v>5012</v>
      </c>
      <c r="C620" s="814" t="s">
        <v>614</v>
      </c>
      <c r="D620" s="814" t="s">
        <v>1766</v>
      </c>
      <c r="E620" s="814" t="s">
        <v>4978</v>
      </c>
      <c r="F620" s="814" t="s">
        <v>5138</v>
      </c>
      <c r="G620" s="814" t="s">
        <v>5139</v>
      </c>
      <c r="H620" s="831">
        <v>124</v>
      </c>
      <c r="I620" s="831">
        <v>4712</v>
      </c>
      <c r="J620" s="814"/>
      <c r="K620" s="814">
        <v>38</v>
      </c>
      <c r="L620" s="831">
        <v>171</v>
      </c>
      <c r="M620" s="831">
        <v>6498</v>
      </c>
      <c r="N620" s="814"/>
      <c r="O620" s="814">
        <v>38</v>
      </c>
      <c r="P620" s="831">
        <v>140</v>
      </c>
      <c r="Q620" s="831">
        <v>5600</v>
      </c>
      <c r="R620" s="819"/>
      <c r="S620" s="832">
        <v>40</v>
      </c>
    </row>
    <row r="621" spans="1:19" ht="14.45" customHeight="1" x14ac:dyDescent="0.2">
      <c r="A621" s="813" t="s">
        <v>5011</v>
      </c>
      <c r="B621" s="814" t="s">
        <v>5012</v>
      </c>
      <c r="C621" s="814" t="s">
        <v>614</v>
      </c>
      <c r="D621" s="814" t="s">
        <v>1766</v>
      </c>
      <c r="E621" s="814" t="s">
        <v>4978</v>
      </c>
      <c r="F621" s="814" t="s">
        <v>4979</v>
      </c>
      <c r="G621" s="814" t="s">
        <v>4980</v>
      </c>
      <c r="H621" s="831">
        <v>124</v>
      </c>
      <c r="I621" s="831">
        <v>31496</v>
      </c>
      <c r="J621" s="814"/>
      <c r="K621" s="814">
        <v>254</v>
      </c>
      <c r="L621" s="831">
        <v>139</v>
      </c>
      <c r="M621" s="831">
        <v>35445</v>
      </c>
      <c r="N621" s="814"/>
      <c r="O621" s="814">
        <v>255</v>
      </c>
      <c r="P621" s="831">
        <v>103</v>
      </c>
      <c r="Q621" s="831">
        <v>28325</v>
      </c>
      <c r="R621" s="819"/>
      <c r="S621" s="832">
        <v>275</v>
      </c>
    </row>
    <row r="622" spans="1:19" ht="14.45" customHeight="1" x14ac:dyDescent="0.2">
      <c r="A622" s="813" t="s">
        <v>5011</v>
      </c>
      <c r="B622" s="814" t="s">
        <v>5012</v>
      </c>
      <c r="C622" s="814" t="s">
        <v>614</v>
      </c>
      <c r="D622" s="814" t="s">
        <v>1766</v>
      </c>
      <c r="E622" s="814" t="s">
        <v>4978</v>
      </c>
      <c r="F622" s="814" t="s">
        <v>5146</v>
      </c>
      <c r="G622" s="814" t="s">
        <v>5147</v>
      </c>
      <c r="H622" s="831">
        <v>586</v>
      </c>
      <c r="I622" s="831">
        <v>73836</v>
      </c>
      <c r="J622" s="814"/>
      <c r="K622" s="814">
        <v>126</v>
      </c>
      <c r="L622" s="831">
        <v>559</v>
      </c>
      <c r="M622" s="831">
        <v>70993</v>
      </c>
      <c r="N622" s="814"/>
      <c r="O622" s="814">
        <v>127</v>
      </c>
      <c r="P622" s="831">
        <v>562</v>
      </c>
      <c r="Q622" s="831">
        <v>76994</v>
      </c>
      <c r="R622" s="819"/>
      <c r="S622" s="832">
        <v>137</v>
      </c>
    </row>
    <row r="623" spans="1:19" ht="14.45" customHeight="1" x14ac:dyDescent="0.2">
      <c r="A623" s="813" t="s">
        <v>5011</v>
      </c>
      <c r="B623" s="814" t="s">
        <v>5012</v>
      </c>
      <c r="C623" s="814" t="s">
        <v>614</v>
      </c>
      <c r="D623" s="814" t="s">
        <v>1766</v>
      </c>
      <c r="E623" s="814" t="s">
        <v>4978</v>
      </c>
      <c r="F623" s="814" t="s">
        <v>5148</v>
      </c>
      <c r="G623" s="814" t="s">
        <v>5149</v>
      </c>
      <c r="H623" s="831">
        <v>1</v>
      </c>
      <c r="I623" s="831">
        <v>314</v>
      </c>
      <c r="J623" s="814"/>
      <c r="K623" s="814">
        <v>314</v>
      </c>
      <c r="L623" s="831">
        <v>2</v>
      </c>
      <c r="M623" s="831">
        <v>634</v>
      </c>
      <c r="N623" s="814"/>
      <c r="O623" s="814">
        <v>317</v>
      </c>
      <c r="P623" s="831">
        <v>2</v>
      </c>
      <c r="Q623" s="831">
        <v>666</v>
      </c>
      <c r="R623" s="819"/>
      <c r="S623" s="832">
        <v>333</v>
      </c>
    </row>
    <row r="624" spans="1:19" ht="14.45" customHeight="1" x14ac:dyDescent="0.2">
      <c r="A624" s="813" t="s">
        <v>5011</v>
      </c>
      <c r="B624" s="814" t="s">
        <v>5012</v>
      </c>
      <c r="C624" s="814" t="s">
        <v>614</v>
      </c>
      <c r="D624" s="814" t="s">
        <v>1766</v>
      </c>
      <c r="E624" s="814" t="s">
        <v>4978</v>
      </c>
      <c r="F624" s="814" t="s">
        <v>4981</v>
      </c>
      <c r="G624" s="814" t="s">
        <v>4982</v>
      </c>
      <c r="H624" s="831">
        <v>1</v>
      </c>
      <c r="I624" s="831">
        <v>200</v>
      </c>
      <c r="J624" s="814"/>
      <c r="K624" s="814">
        <v>200</v>
      </c>
      <c r="L624" s="831"/>
      <c r="M624" s="831"/>
      <c r="N624" s="814"/>
      <c r="O624" s="814"/>
      <c r="P624" s="831"/>
      <c r="Q624" s="831"/>
      <c r="R624" s="819"/>
      <c r="S624" s="832"/>
    </row>
    <row r="625" spans="1:19" ht="14.45" customHeight="1" x14ac:dyDescent="0.2">
      <c r="A625" s="813" t="s">
        <v>5011</v>
      </c>
      <c r="B625" s="814" t="s">
        <v>5012</v>
      </c>
      <c r="C625" s="814" t="s">
        <v>614</v>
      </c>
      <c r="D625" s="814" t="s">
        <v>1766</v>
      </c>
      <c r="E625" s="814" t="s">
        <v>4978</v>
      </c>
      <c r="F625" s="814" t="s">
        <v>4983</v>
      </c>
      <c r="G625" s="814" t="s">
        <v>4984</v>
      </c>
      <c r="H625" s="831">
        <v>11</v>
      </c>
      <c r="I625" s="831">
        <v>3685</v>
      </c>
      <c r="J625" s="814"/>
      <c r="K625" s="814">
        <v>335</v>
      </c>
      <c r="L625" s="831">
        <v>10</v>
      </c>
      <c r="M625" s="831">
        <v>3360</v>
      </c>
      <c r="N625" s="814"/>
      <c r="O625" s="814">
        <v>336</v>
      </c>
      <c r="P625" s="831">
        <v>9</v>
      </c>
      <c r="Q625" s="831">
        <v>3105</v>
      </c>
      <c r="R625" s="819"/>
      <c r="S625" s="832">
        <v>345</v>
      </c>
    </row>
    <row r="626" spans="1:19" ht="14.45" customHeight="1" x14ac:dyDescent="0.2">
      <c r="A626" s="813" t="s">
        <v>5011</v>
      </c>
      <c r="B626" s="814" t="s">
        <v>5012</v>
      </c>
      <c r="C626" s="814" t="s">
        <v>614</v>
      </c>
      <c r="D626" s="814" t="s">
        <v>1766</v>
      </c>
      <c r="E626" s="814" t="s">
        <v>4978</v>
      </c>
      <c r="F626" s="814" t="s">
        <v>5154</v>
      </c>
      <c r="G626" s="814" t="s">
        <v>5155</v>
      </c>
      <c r="H626" s="831">
        <v>1</v>
      </c>
      <c r="I626" s="831">
        <v>116</v>
      </c>
      <c r="J626" s="814"/>
      <c r="K626" s="814">
        <v>116</v>
      </c>
      <c r="L626" s="831">
        <v>1</v>
      </c>
      <c r="M626" s="831">
        <v>117</v>
      </c>
      <c r="N626" s="814"/>
      <c r="O626" s="814">
        <v>117</v>
      </c>
      <c r="P626" s="831"/>
      <c r="Q626" s="831"/>
      <c r="R626" s="819"/>
      <c r="S626" s="832"/>
    </row>
    <row r="627" spans="1:19" ht="14.45" customHeight="1" x14ac:dyDescent="0.2">
      <c r="A627" s="813" t="s">
        <v>5011</v>
      </c>
      <c r="B627" s="814" t="s">
        <v>5012</v>
      </c>
      <c r="C627" s="814" t="s">
        <v>614</v>
      </c>
      <c r="D627" s="814" t="s">
        <v>1766</v>
      </c>
      <c r="E627" s="814" t="s">
        <v>4978</v>
      </c>
      <c r="F627" s="814" t="s">
        <v>4985</v>
      </c>
      <c r="G627" s="814" t="s">
        <v>4986</v>
      </c>
      <c r="H627" s="831"/>
      <c r="I627" s="831"/>
      <c r="J627" s="814"/>
      <c r="K627" s="814"/>
      <c r="L627" s="831"/>
      <c r="M627" s="831"/>
      <c r="N627" s="814"/>
      <c r="O627" s="814"/>
      <c r="P627" s="831">
        <v>1</v>
      </c>
      <c r="Q627" s="831">
        <v>378</v>
      </c>
      <c r="R627" s="819"/>
      <c r="S627" s="832">
        <v>378</v>
      </c>
    </row>
    <row r="628" spans="1:19" ht="14.45" customHeight="1" x14ac:dyDescent="0.2">
      <c r="A628" s="813" t="s">
        <v>5011</v>
      </c>
      <c r="B628" s="814" t="s">
        <v>5012</v>
      </c>
      <c r="C628" s="814" t="s">
        <v>614</v>
      </c>
      <c r="D628" s="814" t="s">
        <v>1766</v>
      </c>
      <c r="E628" s="814" t="s">
        <v>4978</v>
      </c>
      <c r="F628" s="814" t="s">
        <v>5160</v>
      </c>
      <c r="G628" s="814" t="s">
        <v>5161</v>
      </c>
      <c r="H628" s="831"/>
      <c r="I628" s="831"/>
      <c r="J628" s="814"/>
      <c r="K628" s="814"/>
      <c r="L628" s="831"/>
      <c r="M628" s="831"/>
      <c r="N628" s="814"/>
      <c r="O628" s="814"/>
      <c r="P628" s="831">
        <v>1</v>
      </c>
      <c r="Q628" s="831">
        <v>335</v>
      </c>
      <c r="R628" s="819"/>
      <c r="S628" s="832">
        <v>335</v>
      </c>
    </row>
    <row r="629" spans="1:19" ht="14.45" customHeight="1" x14ac:dyDescent="0.2">
      <c r="A629" s="813" t="s">
        <v>5011</v>
      </c>
      <c r="B629" s="814" t="s">
        <v>5012</v>
      </c>
      <c r="C629" s="814" t="s">
        <v>614</v>
      </c>
      <c r="D629" s="814" t="s">
        <v>1766</v>
      </c>
      <c r="E629" s="814" t="s">
        <v>4978</v>
      </c>
      <c r="F629" s="814" t="s">
        <v>5162</v>
      </c>
      <c r="G629" s="814" t="s">
        <v>5163</v>
      </c>
      <c r="H629" s="831">
        <v>1</v>
      </c>
      <c r="I629" s="831">
        <v>298</v>
      </c>
      <c r="J629" s="814"/>
      <c r="K629" s="814">
        <v>298</v>
      </c>
      <c r="L629" s="831"/>
      <c r="M629" s="831"/>
      <c r="N629" s="814"/>
      <c r="O629" s="814"/>
      <c r="P629" s="831"/>
      <c r="Q629" s="831"/>
      <c r="R629" s="819"/>
      <c r="S629" s="832"/>
    </row>
    <row r="630" spans="1:19" ht="14.45" customHeight="1" x14ac:dyDescent="0.2">
      <c r="A630" s="813" t="s">
        <v>5011</v>
      </c>
      <c r="B630" s="814" t="s">
        <v>5012</v>
      </c>
      <c r="C630" s="814" t="s">
        <v>614</v>
      </c>
      <c r="D630" s="814" t="s">
        <v>1766</v>
      </c>
      <c r="E630" s="814" t="s">
        <v>4978</v>
      </c>
      <c r="F630" s="814" t="s">
        <v>5166</v>
      </c>
      <c r="G630" s="814" t="s">
        <v>5167</v>
      </c>
      <c r="H630" s="831">
        <v>5</v>
      </c>
      <c r="I630" s="831">
        <v>5935</v>
      </c>
      <c r="J630" s="814"/>
      <c r="K630" s="814">
        <v>1187</v>
      </c>
      <c r="L630" s="831">
        <v>2</v>
      </c>
      <c r="M630" s="831">
        <v>2380</v>
      </c>
      <c r="N630" s="814"/>
      <c r="O630" s="814">
        <v>1190</v>
      </c>
      <c r="P630" s="831">
        <v>4</v>
      </c>
      <c r="Q630" s="831">
        <v>4832</v>
      </c>
      <c r="R630" s="819"/>
      <c r="S630" s="832">
        <v>1208</v>
      </c>
    </row>
    <row r="631" spans="1:19" ht="14.45" customHeight="1" x14ac:dyDescent="0.2">
      <c r="A631" s="813" t="s">
        <v>5011</v>
      </c>
      <c r="B631" s="814" t="s">
        <v>5012</v>
      </c>
      <c r="C631" s="814" t="s">
        <v>614</v>
      </c>
      <c r="D631" s="814" t="s">
        <v>1766</v>
      </c>
      <c r="E631" s="814" t="s">
        <v>4978</v>
      </c>
      <c r="F631" s="814" t="s">
        <v>4987</v>
      </c>
      <c r="G631" s="814" t="s">
        <v>4988</v>
      </c>
      <c r="H631" s="831"/>
      <c r="I631" s="831"/>
      <c r="J631" s="814"/>
      <c r="K631" s="814"/>
      <c r="L631" s="831">
        <v>1</v>
      </c>
      <c r="M631" s="831">
        <v>720</v>
      </c>
      <c r="N631" s="814"/>
      <c r="O631" s="814">
        <v>720</v>
      </c>
      <c r="P631" s="831"/>
      <c r="Q631" s="831"/>
      <c r="R631" s="819"/>
      <c r="S631" s="832"/>
    </row>
    <row r="632" spans="1:19" ht="14.45" customHeight="1" x14ac:dyDescent="0.2">
      <c r="A632" s="813" t="s">
        <v>5011</v>
      </c>
      <c r="B632" s="814" t="s">
        <v>5012</v>
      </c>
      <c r="C632" s="814" t="s">
        <v>614</v>
      </c>
      <c r="D632" s="814" t="s">
        <v>1766</v>
      </c>
      <c r="E632" s="814" t="s">
        <v>4978</v>
      </c>
      <c r="F632" s="814" t="s">
        <v>5172</v>
      </c>
      <c r="G632" s="814" t="s">
        <v>5173</v>
      </c>
      <c r="H632" s="831"/>
      <c r="I632" s="831"/>
      <c r="J632" s="814"/>
      <c r="K632" s="814"/>
      <c r="L632" s="831"/>
      <c r="M632" s="831"/>
      <c r="N632" s="814"/>
      <c r="O632" s="814"/>
      <c r="P632" s="831">
        <v>2</v>
      </c>
      <c r="Q632" s="831">
        <v>2328</v>
      </c>
      <c r="R632" s="819"/>
      <c r="S632" s="832">
        <v>1164</v>
      </c>
    </row>
    <row r="633" spans="1:19" ht="14.45" customHeight="1" x14ac:dyDescent="0.2">
      <c r="A633" s="813" t="s">
        <v>5011</v>
      </c>
      <c r="B633" s="814" t="s">
        <v>5012</v>
      </c>
      <c r="C633" s="814" t="s">
        <v>614</v>
      </c>
      <c r="D633" s="814" t="s">
        <v>1766</v>
      </c>
      <c r="E633" s="814" t="s">
        <v>4978</v>
      </c>
      <c r="F633" s="814" t="s">
        <v>5174</v>
      </c>
      <c r="G633" s="814" t="s">
        <v>5175</v>
      </c>
      <c r="H633" s="831"/>
      <c r="I633" s="831"/>
      <c r="J633" s="814"/>
      <c r="K633" s="814"/>
      <c r="L633" s="831"/>
      <c r="M633" s="831"/>
      <c r="N633" s="814"/>
      <c r="O633" s="814"/>
      <c r="P633" s="831">
        <v>1</v>
      </c>
      <c r="Q633" s="831">
        <v>276</v>
      </c>
      <c r="R633" s="819"/>
      <c r="S633" s="832">
        <v>276</v>
      </c>
    </row>
    <row r="634" spans="1:19" ht="14.45" customHeight="1" x14ac:dyDescent="0.2">
      <c r="A634" s="813" t="s">
        <v>5011</v>
      </c>
      <c r="B634" s="814" t="s">
        <v>5012</v>
      </c>
      <c r="C634" s="814" t="s">
        <v>614</v>
      </c>
      <c r="D634" s="814" t="s">
        <v>1766</v>
      </c>
      <c r="E634" s="814" t="s">
        <v>4978</v>
      </c>
      <c r="F634" s="814" t="s">
        <v>5176</v>
      </c>
      <c r="G634" s="814" t="s">
        <v>5177</v>
      </c>
      <c r="H634" s="831"/>
      <c r="I634" s="831"/>
      <c r="J634" s="814"/>
      <c r="K634" s="814"/>
      <c r="L634" s="831"/>
      <c r="M634" s="831"/>
      <c r="N634" s="814"/>
      <c r="O634" s="814"/>
      <c r="P634" s="831">
        <v>7</v>
      </c>
      <c r="Q634" s="831">
        <v>6461</v>
      </c>
      <c r="R634" s="819"/>
      <c r="S634" s="832">
        <v>923</v>
      </c>
    </row>
    <row r="635" spans="1:19" ht="14.45" customHeight="1" x14ac:dyDescent="0.2">
      <c r="A635" s="813" t="s">
        <v>5011</v>
      </c>
      <c r="B635" s="814" t="s">
        <v>5012</v>
      </c>
      <c r="C635" s="814" t="s">
        <v>614</v>
      </c>
      <c r="D635" s="814" t="s">
        <v>1766</v>
      </c>
      <c r="E635" s="814" t="s">
        <v>4978</v>
      </c>
      <c r="F635" s="814" t="s">
        <v>4989</v>
      </c>
      <c r="G635" s="814" t="s">
        <v>4990</v>
      </c>
      <c r="H635" s="831">
        <v>630</v>
      </c>
      <c r="I635" s="831">
        <v>21000</v>
      </c>
      <c r="J635" s="814"/>
      <c r="K635" s="814">
        <v>33.333333333333336</v>
      </c>
      <c r="L635" s="831">
        <v>708</v>
      </c>
      <c r="M635" s="831">
        <v>26985.559999999998</v>
      </c>
      <c r="N635" s="814"/>
      <c r="O635" s="814">
        <v>38.11519774011299</v>
      </c>
      <c r="P635" s="831">
        <v>661</v>
      </c>
      <c r="Q635" s="831">
        <v>26285.559999999994</v>
      </c>
      <c r="R635" s="819"/>
      <c r="S635" s="832">
        <v>39.766354009077148</v>
      </c>
    </row>
    <row r="636" spans="1:19" ht="14.45" customHeight="1" x14ac:dyDescent="0.2">
      <c r="A636" s="813" t="s">
        <v>5011</v>
      </c>
      <c r="B636" s="814" t="s">
        <v>5012</v>
      </c>
      <c r="C636" s="814" t="s">
        <v>614</v>
      </c>
      <c r="D636" s="814" t="s">
        <v>1766</v>
      </c>
      <c r="E636" s="814" t="s">
        <v>4978</v>
      </c>
      <c r="F636" s="814" t="s">
        <v>5180</v>
      </c>
      <c r="G636" s="814" t="s">
        <v>5181</v>
      </c>
      <c r="H636" s="831">
        <v>90</v>
      </c>
      <c r="I636" s="831">
        <v>27990</v>
      </c>
      <c r="J636" s="814"/>
      <c r="K636" s="814">
        <v>311</v>
      </c>
      <c r="L636" s="831">
        <v>106</v>
      </c>
      <c r="M636" s="831">
        <v>33178</v>
      </c>
      <c r="N636" s="814"/>
      <c r="O636" s="814">
        <v>313</v>
      </c>
      <c r="P636" s="831">
        <v>67</v>
      </c>
      <c r="Q636" s="831">
        <v>21976</v>
      </c>
      <c r="R636" s="819"/>
      <c r="S636" s="832">
        <v>328</v>
      </c>
    </row>
    <row r="637" spans="1:19" ht="14.45" customHeight="1" x14ac:dyDescent="0.2">
      <c r="A637" s="813" t="s">
        <v>5011</v>
      </c>
      <c r="B637" s="814" t="s">
        <v>5012</v>
      </c>
      <c r="C637" s="814" t="s">
        <v>614</v>
      </c>
      <c r="D637" s="814" t="s">
        <v>1766</v>
      </c>
      <c r="E637" s="814" t="s">
        <v>4978</v>
      </c>
      <c r="F637" s="814" t="s">
        <v>4991</v>
      </c>
      <c r="G637" s="814" t="s">
        <v>4992</v>
      </c>
      <c r="H637" s="831">
        <v>11</v>
      </c>
      <c r="I637" s="831">
        <v>2893</v>
      </c>
      <c r="J637" s="814"/>
      <c r="K637" s="814">
        <v>263</v>
      </c>
      <c r="L637" s="831">
        <v>5</v>
      </c>
      <c r="M637" s="831">
        <v>1330</v>
      </c>
      <c r="N637" s="814"/>
      <c r="O637" s="814">
        <v>266</v>
      </c>
      <c r="P637" s="831">
        <v>10</v>
      </c>
      <c r="Q637" s="831">
        <v>2820</v>
      </c>
      <c r="R637" s="819"/>
      <c r="S637" s="832">
        <v>282</v>
      </c>
    </row>
    <row r="638" spans="1:19" ht="14.45" customHeight="1" x14ac:dyDescent="0.2">
      <c r="A638" s="813" t="s">
        <v>5011</v>
      </c>
      <c r="B638" s="814" t="s">
        <v>5012</v>
      </c>
      <c r="C638" s="814" t="s">
        <v>614</v>
      </c>
      <c r="D638" s="814" t="s">
        <v>1766</v>
      </c>
      <c r="E638" s="814" t="s">
        <v>4978</v>
      </c>
      <c r="F638" s="814" t="s">
        <v>4993</v>
      </c>
      <c r="G638" s="814" t="s">
        <v>4994</v>
      </c>
      <c r="H638" s="831">
        <v>2</v>
      </c>
      <c r="I638" s="831">
        <v>174</v>
      </c>
      <c r="J638" s="814"/>
      <c r="K638" s="814">
        <v>87</v>
      </c>
      <c r="L638" s="831">
        <v>1</v>
      </c>
      <c r="M638" s="831">
        <v>88</v>
      </c>
      <c r="N638" s="814"/>
      <c r="O638" s="814">
        <v>88</v>
      </c>
      <c r="P638" s="831"/>
      <c r="Q638" s="831"/>
      <c r="R638" s="819"/>
      <c r="S638" s="832"/>
    </row>
    <row r="639" spans="1:19" ht="14.45" customHeight="1" x14ac:dyDescent="0.2">
      <c r="A639" s="813" t="s">
        <v>5011</v>
      </c>
      <c r="B639" s="814" t="s">
        <v>5012</v>
      </c>
      <c r="C639" s="814" t="s">
        <v>614</v>
      </c>
      <c r="D639" s="814" t="s">
        <v>1766</v>
      </c>
      <c r="E639" s="814" t="s">
        <v>4978</v>
      </c>
      <c r="F639" s="814" t="s">
        <v>5184</v>
      </c>
      <c r="G639" s="814" t="s">
        <v>5185</v>
      </c>
      <c r="H639" s="831">
        <v>55</v>
      </c>
      <c r="I639" s="831">
        <v>8580</v>
      </c>
      <c r="J639" s="814"/>
      <c r="K639" s="814">
        <v>156</v>
      </c>
      <c r="L639" s="831">
        <v>24</v>
      </c>
      <c r="M639" s="831">
        <v>3768</v>
      </c>
      <c r="N639" s="814"/>
      <c r="O639" s="814">
        <v>157</v>
      </c>
      <c r="P639" s="831">
        <v>34</v>
      </c>
      <c r="Q639" s="831">
        <v>5610</v>
      </c>
      <c r="R639" s="819"/>
      <c r="S639" s="832">
        <v>165</v>
      </c>
    </row>
    <row r="640" spans="1:19" ht="14.45" customHeight="1" x14ac:dyDescent="0.2">
      <c r="A640" s="813" t="s">
        <v>5011</v>
      </c>
      <c r="B640" s="814" t="s">
        <v>5012</v>
      </c>
      <c r="C640" s="814" t="s">
        <v>614</v>
      </c>
      <c r="D640" s="814" t="s">
        <v>1766</v>
      </c>
      <c r="E640" s="814" t="s">
        <v>4978</v>
      </c>
      <c r="F640" s="814" t="s">
        <v>5186</v>
      </c>
      <c r="G640" s="814" t="s">
        <v>5187</v>
      </c>
      <c r="H640" s="831">
        <v>10</v>
      </c>
      <c r="I640" s="831">
        <v>330</v>
      </c>
      <c r="J640" s="814"/>
      <c r="K640" s="814">
        <v>33</v>
      </c>
      <c r="L640" s="831">
        <v>12</v>
      </c>
      <c r="M640" s="831">
        <v>396</v>
      </c>
      <c r="N640" s="814"/>
      <c r="O640" s="814">
        <v>33</v>
      </c>
      <c r="P640" s="831">
        <v>3</v>
      </c>
      <c r="Q640" s="831">
        <v>102</v>
      </c>
      <c r="R640" s="819"/>
      <c r="S640" s="832">
        <v>34</v>
      </c>
    </row>
    <row r="641" spans="1:19" ht="14.45" customHeight="1" x14ac:dyDescent="0.2">
      <c r="A641" s="813" t="s">
        <v>5011</v>
      </c>
      <c r="B641" s="814" t="s">
        <v>5012</v>
      </c>
      <c r="C641" s="814" t="s">
        <v>614</v>
      </c>
      <c r="D641" s="814" t="s">
        <v>1766</v>
      </c>
      <c r="E641" s="814" t="s">
        <v>4978</v>
      </c>
      <c r="F641" s="814" t="s">
        <v>5194</v>
      </c>
      <c r="G641" s="814" t="s">
        <v>5195</v>
      </c>
      <c r="H641" s="831"/>
      <c r="I641" s="831"/>
      <c r="J641" s="814"/>
      <c r="K641" s="814"/>
      <c r="L641" s="831"/>
      <c r="M641" s="831"/>
      <c r="N641" s="814"/>
      <c r="O641" s="814"/>
      <c r="P641" s="831">
        <v>0</v>
      </c>
      <c r="Q641" s="831">
        <v>0</v>
      </c>
      <c r="R641" s="819"/>
      <c r="S641" s="832"/>
    </row>
    <row r="642" spans="1:19" ht="14.45" customHeight="1" x14ac:dyDescent="0.2">
      <c r="A642" s="813" t="s">
        <v>5011</v>
      </c>
      <c r="B642" s="814" t="s">
        <v>5012</v>
      </c>
      <c r="C642" s="814" t="s">
        <v>614</v>
      </c>
      <c r="D642" s="814" t="s">
        <v>1766</v>
      </c>
      <c r="E642" s="814" t="s">
        <v>4978</v>
      </c>
      <c r="F642" s="814" t="s">
        <v>5198</v>
      </c>
      <c r="G642" s="814" t="s">
        <v>5199</v>
      </c>
      <c r="H642" s="831">
        <v>184</v>
      </c>
      <c r="I642" s="831">
        <v>177376</v>
      </c>
      <c r="J642" s="814"/>
      <c r="K642" s="814">
        <v>964</v>
      </c>
      <c r="L642" s="831">
        <v>197</v>
      </c>
      <c r="M642" s="831">
        <v>190499</v>
      </c>
      <c r="N642" s="814"/>
      <c r="O642" s="814">
        <v>967</v>
      </c>
      <c r="P642" s="831">
        <v>211</v>
      </c>
      <c r="Q642" s="831">
        <v>207835</v>
      </c>
      <c r="R642" s="819"/>
      <c r="S642" s="832">
        <v>985</v>
      </c>
    </row>
    <row r="643" spans="1:19" ht="14.45" customHeight="1" x14ac:dyDescent="0.2">
      <c r="A643" s="813" t="s">
        <v>5011</v>
      </c>
      <c r="B643" s="814" t="s">
        <v>5012</v>
      </c>
      <c r="C643" s="814" t="s">
        <v>614</v>
      </c>
      <c r="D643" s="814" t="s">
        <v>1766</v>
      </c>
      <c r="E643" s="814" t="s">
        <v>4978</v>
      </c>
      <c r="F643" s="814" t="s">
        <v>4997</v>
      </c>
      <c r="G643" s="814" t="s">
        <v>4998</v>
      </c>
      <c r="H643" s="831">
        <v>20</v>
      </c>
      <c r="I643" s="831">
        <v>11900</v>
      </c>
      <c r="J643" s="814"/>
      <c r="K643" s="814">
        <v>595</v>
      </c>
      <c r="L643" s="831">
        <v>9</v>
      </c>
      <c r="M643" s="831">
        <v>5382</v>
      </c>
      <c r="N643" s="814"/>
      <c r="O643" s="814">
        <v>598</v>
      </c>
      <c r="P643" s="831">
        <v>19</v>
      </c>
      <c r="Q643" s="831">
        <v>11590</v>
      </c>
      <c r="R643" s="819"/>
      <c r="S643" s="832">
        <v>610</v>
      </c>
    </row>
    <row r="644" spans="1:19" ht="14.45" customHeight="1" x14ac:dyDescent="0.2">
      <c r="A644" s="813" t="s">
        <v>5011</v>
      </c>
      <c r="B644" s="814" t="s">
        <v>5012</v>
      </c>
      <c r="C644" s="814" t="s">
        <v>614</v>
      </c>
      <c r="D644" s="814" t="s">
        <v>1766</v>
      </c>
      <c r="E644" s="814" t="s">
        <v>4978</v>
      </c>
      <c r="F644" s="814" t="s">
        <v>4999</v>
      </c>
      <c r="G644" s="814" t="s">
        <v>5000</v>
      </c>
      <c r="H644" s="831">
        <v>25</v>
      </c>
      <c r="I644" s="831">
        <v>19250</v>
      </c>
      <c r="J644" s="814"/>
      <c r="K644" s="814">
        <v>770</v>
      </c>
      <c r="L644" s="831">
        <v>11</v>
      </c>
      <c r="M644" s="831">
        <v>8481</v>
      </c>
      <c r="N644" s="814"/>
      <c r="O644" s="814">
        <v>771</v>
      </c>
      <c r="P644" s="831">
        <v>25</v>
      </c>
      <c r="Q644" s="831">
        <v>19575</v>
      </c>
      <c r="R644" s="819"/>
      <c r="S644" s="832">
        <v>783</v>
      </c>
    </row>
    <row r="645" spans="1:19" ht="14.45" customHeight="1" x14ac:dyDescent="0.2">
      <c r="A645" s="813" t="s">
        <v>5011</v>
      </c>
      <c r="B645" s="814" t="s">
        <v>5012</v>
      </c>
      <c r="C645" s="814" t="s">
        <v>614</v>
      </c>
      <c r="D645" s="814" t="s">
        <v>1766</v>
      </c>
      <c r="E645" s="814" t="s">
        <v>4978</v>
      </c>
      <c r="F645" s="814" t="s">
        <v>5208</v>
      </c>
      <c r="G645" s="814" t="s">
        <v>5209</v>
      </c>
      <c r="H645" s="831">
        <v>45</v>
      </c>
      <c r="I645" s="831">
        <v>199305</v>
      </c>
      <c r="J645" s="814"/>
      <c r="K645" s="814">
        <v>4429</v>
      </c>
      <c r="L645" s="831">
        <v>9</v>
      </c>
      <c r="M645" s="831">
        <v>40023</v>
      </c>
      <c r="N645" s="814"/>
      <c r="O645" s="814">
        <v>4447</v>
      </c>
      <c r="P645" s="831">
        <v>20</v>
      </c>
      <c r="Q645" s="831">
        <v>90200</v>
      </c>
      <c r="R645" s="819"/>
      <c r="S645" s="832">
        <v>4510</v>
      </c>
    </row>
    <row r="646" spans="1:19" ht="14.45" customHeight="1" x14ac:dyDescent="0.2">
      <c r="A646" s="813" t="s">
        <v>5011</v>
      </c>
      <c r="B646" s="814" t="s">
        <v>5012</v>
      </c>
      <c r="C646" s="814" t="s">
        <v>614</v>
      </c>
      <c r="D646" s="814" t="s">
        <v>1766</v>
      </c>
      <c r="E646" s="814" t="s">
        <v>4978</v>
      </c>
      <c r="F646" s="814" t="s">
        <v>5212</v>
      </c>
      <c r="G646" s="814" t="s">
        <v>5213</v>
      </c>
      <c r="H646" s="831">
        <v>1</v>
      </c>
      <c r="I646" s="831">
        <v>116</v>
      </c>
      <c r="J646" s="814"/>
      <c r="K646" s="814">
        <v>116</v>
      </c>
      <c r="L646" s="831">
        <v>34</v>
      </c>
      <c r="M646" s="831">
        <v>3978</v>
      </c>
      <c r="N646" s="814"/>
      <c r="O646" s="814">
        <v>117</v>
      </c>
      <c r="P646" s="831">
        <v>21</v>
      </c>
      <c r="Q646" s="831">
        <v>2667</v>
      </c>
      <c r="R646" s="819"/>
      <c r="S646" s="832">
        <v>127</v>
      </c>
    </row>
    <row r="647" spans="1:19" ht="14.45" customHeight="1" x14ac:dyDescent="0.2">
      <c r="A647" s="813" t="s">
        <v>5011</v>
      </c>
      <c r="B647" s="814" t="s">
        <v>5012</v>
      </c>
      <c r="C647" s="814" t="s">
        <v>614</v>
      </c>
      <c r="D647" s="814" t="s">
        <v>1766</v>
      </c>
      <c r="E647" s="814" t="s">
        <v>4978</v>
      </c>
      <c r="F647" s="814" t="s">
        <v>5001</v>
      </c>
      <c r="G647" s="814" t="s">
        <v>5002</v>
      </c>
      <c r="H647" s="831">
        <v>16</v>
      </c>
      <c r="I647" s="831">
        <v>2592</v>
      </c>
      <c r="J647" s="814"/>
      <c r="K647" s="814">
        <v>162</v>
      </c>
      <c r="L647" s="831">
        <v>12</v>
      </c>
      <c r="M647" s="831">
        <v>1956</v>
      </c>
      <c r="N647" s="814"/>
      <c r="O647" s="814">
        <v>163</v>
      </c>
      <c r="P647" s="831">
        <v>17</v>
      </c>
      <c r="Q647" s="831">
        <v>2924</v>
      </c>
      <c r="R647" s="819"/>
      <c r="S647" s="832">
        <v>172</v>
      </c>
    </row>
    <row r="648" spans="1:19" ht="14.45" customHeight="1" x14ac:dyDescent="0.2">
      <c r="A648" s="813" t="s">
        <v>5011</v>
      </c>
      <c r="B648" s="814" t="s">
        <v>5012</v>
      </c>
      <c r="C648" s="814" t="s">
        <v>614</v>
      </c>
      <c r="D648" s="814" t="s">
        <v>1766</v>
      </c>
      <c r="E648" s="814" t="s">
        <v>4978</v>
      </c>
      <c r="F648" s="814" t="s">
        <v>5218</v>
      </c>
      <c r="G648" s="814" t="s">
        <v>5219</v>
      </c>
      <c r="H648" s="831">
        <v>265</v>
      </c>
      <c r="I648" s="831">
        <v>105470</v>
      </c>
      <c r="J648" s="814"/>
      <c r="K648" s="814">
        <v>398</v>
      </c>
      <c r="L648" s="831">
        <v>298</v>
      </c>
      <c r="M648" s="831">
        <v>119200</v>
      </c>
      <c r="N648" s="814"/>
      <c r="O648" s="814">
        <v>400</v>
      </c>
      <c r="P648" s="831">
        <v>277</v>
      </c>
      <c r="Q648" s="831">
        <v>114955</v>
      </c>
      <c r="R648" s="819"/>
      <c r="S648" s="832">
        <v>415</v>
      </c>
    </row>
    <row r="649" spans="1:19" ht="14.45" customHeight="1" x14ac:dyDescent="0.2">
      <c r="A649" s="813" t="s">
        <v>5011</v>
      </c>
      <c r="B649" s="814" t="s">
        <v>5012</v>
      </c>
      <c r="C649" s="814" t="s">
        <v>614</v>
      </c>
      <c r="D649" s="814" t="s">
        <v>1766</v>
      </c>
      <c r="E649" s="814" t="s">
        <v>4978</v>
      </c>
      <c r="F649" s="814" t="s">
        <v>5226</v>
      </c>
      <c r="G649" s="814" t="s">
        <v>5227</v>
      </c>
      <c r="H649" s="831">
        <v>6</v>
      </c>
      <c r="I649" s="831">
        <v>2256</v>
      </c>
      <c r="J649" s="814"/>
      <c r="K649" s="814">
        <v>376</v>
      </c>
      <c r="L649" s="831">
        <v>16</v>
      </c>
      <c r="M649" s="831">
        <v>6064</v>
      </c>
      <c r="N649" s="814"/>
      <c r="O649" s="814">
        <v>379</v>
      </c>
      <c r="P649" s="831">
        <v>13</v>
      </c>
      <c r="Q649" s="831">
        <v>5304</v>
      </c>
      <c r="R649" s="819"/>
      <c r="S649" s="832">
        <v>408</v>
      </c>
    </row>
    <row r="650" spans="1:19" ht="14.45" customHeight="1" x14ac:dyDescent="0.2">
      <c r="A650" s="813" t="s">
        <v>5011</v>
      </c>
      <c r="B650" s="814" t="s">
        <v>5012</v>
      </c>
      <c r="C650" s="814" t="s">
        <v>614</v>
      </c>
      <c r="D650" s="814" t="s">
        <v>1766</v>
      </c>
      <c r="E650" s="814" t="s">
        <v>4978</v>
      </c>
      <c r="F650" s="814" t="s">
        <v>5005</v>
      </c>
      <c r="G650" s="814" t="s">
        <v>5006</v>
      </c>
      <c r="H650" s="831">
        <v>17</v>
      </c>
      <c r="I650" s="831">
        <v>22848</v>
      </c>
      <c r="J650" s="814"/>
      <c r="K650" s="814">
        <v>1344</v>
      </c>
      <c r="L650" s="831">
        <v>5</v>
      </c>
      <c r="M650" s="831">
        <v>6745</v>
      </c>
      <c r="N650" s="814"/>
      <c r="O650" s="814">
        <v>1349</v>
      </c>
      <c r="P650" s="831">
        <v>21</v>
      </c>
      <c r="Q650" s="831">
        <v>29001</v>
      </c>
      <c r="R650" s="819"/>
      <c r="S650" s="832">
        <v>1381</v>
      </c>
    </row>
    <row r="651" spans="1:19" ht="14.45" customHeight="1" x14ac:dyDescent="0.2">
      <c r="A651" s="813" t="s">
        <v>5011</v>
      </c>
      <c r="B651" s="814" t="s">
        <v>5012</v>
      </c>
      <c r="C651" s="814" t="s">
        <v>614</v>
      </c>
      <c r="D651" s="814" t="s">
        <v>1766</v>
      </c>
      <c r="E651" s="814" t="s">
        <v>4978</v>
      </c>
      <c r="F651" s="814" t="s">
        <v>5007</v>
      </c>
      <c r="G651" s="814" t="s">
        <v>5008</v>
      </c>
      <c r="H651" s="831">
        <v>20</v>
      </c>
      <c r="I651" s="831">
        <v>7280</v>
      </c>
      <c r="J651" s="814"/>
      <c r="K651" s="814">
        <v>364</v>
      </c>
      <c r="L651" s="831">
        <v>5</v>
      </c>
      <c r="M651" s="831">
        <v>1825</v>
      </c>
      <c r="N651" s="814"/>
      <c r="O651" s="814">
        <v>365</v>
      </c>
      <c r="P651" s="831">
        <v>22</v>
      </c>
      <c r="Q651" s="831">
        <v>8162</v>
      </c>
      <c r="R651" s="819"/>
      <c r="S651" s="832">
        <v>371</v>
      </c>
    </row>
    <row r="652" spans="1:19" ht="14.45" customHeight="1" x14ac:dyDescent="0.2">
      <c r="A652" s="813" t="s">
        <v>5011</v>
      </c>
      <c r="B652" s="814" t="s">
        <v>5012</v>
      </c>
      <c r="C652" s="814" t="s">
        <v>614</v>
      </c>
      <c r="D652" s="814" t="s">
        <v>1766</v>
      </c>
      <c r="E652" s="814" t="s">
        <v>4978</v>
      </c>
      <c r="F652" s="814" t="s">
        <v>5240</v>
      </c>
      <c r="G652" s="814" t="s">
        <v>5241</v>
      </c>
      <c r="H652" s="831"/>
      <c r="I652" s="831"/>
      <c r="J652" s="814"/>
      <c r="K652" s="814"/>
      <c r="L652" s="831"/>
      <c r="M652" s="831"/>
      <c r="N652" s="814"/>
      <c r="O652" s="814"/>
      <c r="P652" s="831">
        <v>4</v>
      </c>
      <c r="Q652" s="831">
        <v>0</v>
      </c>
      <c r="R652" s="819"/>
      <c r="S652" s="832">
        <v>0</v>
      </c>
    </row>
    <row r="653" spans="1:19" ht="14.45" customHeight="1" x14ac:dyDescent="0.2">
      <c r="A653" s="813" t="s">
        <v>5011</v>
      </c>
      <c r="B653" s="814" t="s">
        <v>5012</v>
      </c>
      <c r="C653" s="814" t="s">
        <v>614</v>
      </c>
      <c r="D653" s="814" t="s">
        <v>1766</v>
      </c>
      <c r="E653" s="814" t="s">
        <v>4978</v>
      </c>
      <c r="F653" s="814" t="s">
        <v>5245</v>
      </c>
      <c r="G653" s="814" t="s">
        <v>5246</v>
      </c>
      <c r="H653" s="831"/>
      <c r="I653" s="831"/>
      <c r="J653" s="814"/>
      <c r="K653" s="814"/>
      <c r="L653" s="831"/>
      <c r="M653" s="831"/>
      <c r="N653" s="814"/>
      <c r="O653" s="814"/>
      <c r="P653" s="831">
        <v>4</v>
      </c>
      <c r="Q653" s="831">
        <v>0</v>
      </c>
      <c r="R653" s="819"/>
      <c r="S653" s="832">
        <v>0</v>
      </c>
    </row>
    <row r="654" spans="1:19" ht="14.45" customHeight="1" x14ac:dyDescent="0.2">
      <c r="A654" s="813" t="s">
        <v>5011</v>
      </c>
      <c r="B654" s="814" t="s">
        <v>5012</v>
      </c>
      <c r="C654" s="814" t="s">
        <v>614</v>
      </c>
      <c r="D654" s="814" t="s">
        <v>1768</v>
      </c>
      <c r="E654" s="814" t="s">
        <v>4961</v>
      </c>
      <c r="F654" s="814" t="s">
        <v>5028</v>
      </c>
      <c r="G654" s="814" t="s">
        <v>5029</v>
      </c>
      <c r="H654" s="831">
        <v>1</v>
      </c>
      <c r="I654" s="831">
        <v>4742.3999999999996</v>
      </c>
      <c r="J654" s="814"/>
      <c r="K654" s="814">
        <v>4742.3999999999996</v>
      </c>
      <c r="L654" s="831"/>
      <c r="M654" s="831"/>
      <c r="N654" s="814"/>
      <c r="O654" s="814"/>
      <c r="P654" s="831"/>
      <c r="Q654" s="831"/>
      <c r="R654" s="819"/>
      <c r="S654" s="832"/>
    </row>
    <row r="655" spans="1:19" ht="14.45" customHeight="1" x14ac:dyDescent="0.2">
      <c r="A655" s="813" t="s">
        <v>5011</v>
      </c>
      <c r="B655" s="814" t="s">
        <v>5012</v>
      </c>
      <c r="C655" s="814" t="s">
        <v>614</v>
      </c>
      <c r="D655" s="814" t="s">
        <v>1768</v>
      </c>
      <c r="E655" s="814" t="s">
        <v>4961</v>
      </c>
      <c r="F655" s="814" t="s">
        <v>5030</v>
      </c>
      <c r="G655" s="814" t="s">
        <v>1731</v>
      </c>
      <c r="H655" s="831"/>
      <c r="I655" s="831"/>
      <c r="J655" s="814"/>
      <c r="K655" s="814"/>
      <c r="L655" s="831">
        <v>1</v>
      </c>
      <c r="M655" s="831">
        <v>6706.38</v>
      </c>
      <c r="N655" s="814"/>
      <c r="O655" s="814">
        <v>6706.38</v>
      </c>
      <c r="P655" s="831"/>
      <c r="Q655" s="831"/>
      <c r="R655" s="819"/>
      <c r="S655" s="832"/>
    </row>
    <row r="656" spans="1:19" ht="14.45" customHeight="1" x14ac:dyDescent="0.2">
      <c r="A656" s="813" t="s">
        <v>5011</v>
      </c>
      <c r="B656" s="814" t="s">
        <v>5012</v>
      </c>
      <c r="C656" s="814" t="s">
        <v>614</v>
      </c>
      <c r="D656" s="814" t="s">
        <v>1768</v>
      </c>
      <c r="E656" s="814" t="s">
        <v>4961</v>
      </c>
      <c r="F656" s="814" t="s">
        <v>5031</v>
      </c>
      <c r="G656" s="814" t="s">
        <v>5032</v>
      </c>
      <c r="H656" s="831">
        <v>71</v>
      </c>
      <c r="I656" s="831">
        <v>182605.92</v>
      </c>
      <c r="J656" s="814"/>
      <c r="K656" s="814">
        <v>2571.9143661971834</v>
      </c>
      <c r="L656" s="831">
        <v>14</v>
      </c>
      <c r="M656" s="831">
        <v>40521.879999999997</v>
      </c>
      <c r="N656" s="814"/>
      <c r="O656" s="814">
        <v>2894.4199999999996</v>
      </c>
      <c r="P656" s="831"/>
      <c r="Q656" s="831"/>
      <c r="R656" s="819"/>
      <c r="S656" s="832"/>
    </row>
    <row r="657" spans="1:19" ht="14.45" customHeight="1" x14ac:dyDescent="0.2">
      <c r="A657" s="813" t="s">
        <v>5011</v>
      </c>
      <c r="B657" s="814" t="s">
        <v>5012</v>
      </c>
      <c r="C657" s="814" t="s">
        <v>614</v>
      </c>
      <c r="D657" s="814" t="s">
        <v>1768</v>
      </c>
      <c r="E657" s="814" t="s">
        <v>4961</v>
      </c>
      <c r="F657" s="814" t="s">
        <v>5039</v>
      </c>
      <c r="G657" s="814" t="s">
        <v>5040</v>
      </c>
      <c r="H657" s="831">
        <v>61</v>
      </c>
      <c r="I657" s="831">
        <v>176770.55000000002</v>
      </c>
      <c r="J657" s="814"/>
      <c r="K657" s="814">
        <v>2897.8778688524594</v>
      </c>
      <c r="L657" s="831">
        <v>8</v>
      </c>
      <c r="M657" s="831">
        <v>23155.360000000001</v>
      </c>
      <c r="N657" s="814"/>
      <c r="O657" s="814">
        <v>2894.42</v>
      </c>
      <c r="P657" s="831">
        <v>43</v>
      </c>
      <c r="Q657" s="831">
        <v>184778.79</v>
      </c>
      <c r="R657" s="819"/>
      <c r="S657" s="832">
        <v>4297.1811627906982</v>
      </c>
    </row>
    <row r="658" spans="1:19" ht="14.45" customHeight="1" x14ac:dyDescent="0.2">
      <c r="A658" s="813" t="s">
        <v>5011</v>
      </c>
      <c r="B658" s="814" t="s">
        <v>5012</v>
      </c>
      <c r="C658" s="814" t="s">
        <v>614</v>
      </c>
      <c r="D658" s="814" t="s">
        <v>1768</v>
      </c>
      <c r="E658" s="814" t="s">
        <v>4961</v>
      </c>
      <c r="F658" s="814" t="s">
        <v>5045</v>
      </c>
      <c r="G658" s="814" t="s">
        <v>5015</v>
      </c>
      <c r="H658" s="831">
        <v>1</v>
      </c>
      <c r="I658" s="831">
        <v>4084.61</v>
      </c>
      <c r="J658" s="814"/>
      <c r="K658" s="814">
        <v>4084.61</v>
      </c>
      <c r="L658" s="831"/>
      <c r="M658" s="831"/>
      <c r="N658" s="814"/>
      <c r="O658" s="814"/>
      <c r="P658" s="831"/>
      <c r="Q658" s="831"/>
      <c r="R658" s="819"/>
      <c r="S658" s="832"/>
    </row>
    <row r="659" spans="1:19" ht="14.45" customHeight="1" x14ac:dyDescent="0.2">
      <c r="A659" s="813" t="s">
        <v>5011</v>
      </c>
      <c r="B659" s="814" t="s">
        <v>5012</v>
      </c>
      <c r="C659" s="814" t="s">
        <v>614</v>
      </c>
      <c r="D659" s="814" t="s">
        <v>1768</v>
      </c>
      <c r="E659" s="814" t="s">
        <v>4961</v>
      </c>
      <c r="F659" s="814" t="s">
        <v>4962</v>
      </c>
      <c r="G659" s="814" t="s">
        <v>1735</v>
      </c>
      <c r="H659" s="831">
        <v>0.1</v>
      </c>
      <c r="I659" s="831">
        <v>163.95</v>
      </c>
      <c r="J659" s="814"/>
      <c r="K659" s="814">
        <v>1639.4999999999998</v>
      </c>
      <c r="L659" s="831"/>
      <c r="M659" s="831"/>
      <c r="N659" s="814"/>
      <c r="O659" s="814"/>
      <c r="P659" s="831"/>
      <c r="Q659" s="831"/>
      <c r="R659" s="819"/>
      <c r="S659" s="832"/>
    </row>
    <row r="660" spans="1:19" ht="14.45" customHeight="1" x14ac:dyDescent="0.2">
      <c r="A660" s="813" t="s">
        <v>5011</v>
      </c>
      <c r="B660" s="814" t="s">
        <v>5012</v>
      </c>
      <c r="C660" s="814" t="s">
        <v>614</v>
      </c>
      <c r="D660" s="814" t="s">
        <v>1768</v>
      </c>
      <c r="E660" s="814" t="s">
        <v>4961</v>
      </c>
      <c r="F660" s="814" t="s">
        <v>5053</v>
      </c>
      <c r="G660" s="814" t="s">
        <v>795</v>
      </c>
      <c r="H660" s="831"/>
      <c r="I660" s="831"/>
      <c r="J660" s="814"/>
      <c r="K660" s="814"/>
      <c r="L660" s="831">
        <v>2</v>
      </c>
      <c r="M660" s="831">
        <v>1261.6500000000001</v>
      </c>
      <c r="N660" s="814"/>
      <c r="O660" s="814">
        <v>630.82500000000005</v>
      </c>
      <c r="P660" s="831">
        <v>2</v>
      </c>
      <c r="Q660" s="831">
        <v>863.66</v>
      </c>
      <c r="R660" s="819"/>
      <c r="S660" s="832">
        <v>431.83</v>
      </c>
    </row>
    <row r="661" spans="1:19" ht="14.45" customHeight="1" x14ac:dyDescent="0.2">
      <c r="A661" s="813" t="s">
        <v>5011</v>
      </c>
      <c r="B661" s="814" t="s">
        <v>5012</v>
      </c>
      <c r="C661" s="814" t="s">
        <v>614</v>
      </c>
      <c r="D661" s="814" t="s">
        <v>1768</v>
      </c>
      <c r="E661" s="814" t="s">
        <v>4961</v>
      </c>
      <c r="F661" s="814" t="s">
        <v>5059</v>
      </c>
      <c r="G661" s="814" t="s">
        <v>983</v>
      </c>
      <c r="H661" s="831"/>
      <c r="I661" s="831"/>
      <c r="J661" s="814"/>
      <c r="K661" s="814"/>
      <c r="L661" s="831">
        <v>0</v>
      </c>
      <c r="M661" s="831">
        <v>0</v>
      </c>
      <c r="N661" s="814"/>
      <c r="O661" s="814"/>
      <c r="P661" s="831"/>
      <c r="Q661" s="831"/>
      <c r="R661" s="819"/>
      <c r="S661" s="832"/>
    </row>
    <row r="662" spans="1:19" ht="14.45" customHeight="1" x14ac:dyDescent="0.2">
      <c r="A662" s="813" t="s">
        <v>5011</v>
      </c>
      <c r="B662" s="814" t="s">
        <v>5012</v>
      </c>
      <c r="C662" s="814" t="s">
        <v>614</v>
      </c>
      <c r="D662" s="814" t="s">
        <v>1768</v>
      </c>
      <c r="E662" s="814" t="s">
        <v>4978</v>
      </c>
      <c r="F662" s="814" t="s">
        <v>5128</v>
      </c>
      <c r="G662" s="814" t="s">
        <v>5129</v>
      </c>
      <c r="H662" s="831">
        <v>16</v>
      </c>
      <c r="I662" s="831">
        <v>3312</v>
      </c>
      <c r="J662" s="814"/>
      <c r="K662" s="814">
        <v>207</v>
      </c>
      <c r="L662" s="831">
        <v>9</v>
      </c>
      <c r="M662" s="831">
        <v>1881</v>
      </c>
      <c r="N662" s="814"/>
      <c r="O662" s="814">
        <v>209</v>
      </c>
      <c r="P662" s="831">
        <v>5</v>
      </c>
      <c r="Q662" s="831">
        <v>1100</v>
      </c>
      <c r="R662" s="819"/>
      <c r="S662" s="832">
        <v>220</v>
      </c>
    </row>
    <row r="663" spans="1:19" ht="14.45" customHeight="1" x14ac:dyDescent="0.2">
      <c r="A663" s="813" t="s">
        <v>5011</v>
      </c>
      <c r="B663" s="814" t="s">
        <v>5012</v>
      </c>
      <c r="C663" s="814" t="s">
        <v>614</v>
      </c>
      <c r="D663" s="814" t="s">
        <v>1768</v>
      </c>
      <c r="E663" s="814" t="s">
        <v>4978</v>
      </c>
      <c r="F663" s="814" t="s">
        <v>5132</v>
      </c>
      <c r="G663" s="814" t="s">
        <v>5133</v>
      </c>
      <c r="H663" s="831">
        <v>2</v>
      </c>
      <c r="I663" s="831">
        <v>232</v>
      </c>
      <c r="J663" s="814"/>
      <c r="K663" s="814">
        <v>116</v>
      </c>
      <c r="L663" s="831"/>
      <c r="M663" s="831"/>
      <c r="N663" s="814"/>
      <c r="O663" s="814"/>
      <c r="P663" s="831"/>
      <c r="Q663" s="831"/>
      <c r="R663" s="819"/>
      <c r="S663" s="832"/>
    </row>
    <row r="664" spans="1:19" ht="14.45" customHeight="1" x14ac:dyDescent="0.2">
      <c r="A664" s="813" t="s">
        <v>5011</v>
      </c>
      <c r="B664" s="814" t="s">
        <v>5012</v>
      </c>
      <c r="C664" s="814" t="s">
        <v>614</v>
      </c>
      <c r="D664" s="814" t="s">
        <v>1768</v>
      </c>
      <c r="E664" s="814" t="s">
        <v>4978</v>
      </c>
      <c r="F664" s="814" t="s">
        <v>5136</v>
      </c>
      <c r="G664" s="814" t="s">
        <v>5137</v>
      </c>
      <c r="H664" s="831">
        <v>12</v>
      </c>
      <c r="I664" s="831">
        <v>1284</v>
      </c>
      <c r="J664" s="814"/>
      <c r="K664" s="814">
        <v>107</v>
      </c>
      <c r="L664" s="831">
        <v>7</v>
      </c>
      <c r="M664" s="831">
        <v>756</v>
      </c>
      <c r="N664" s="814"/>
      <c r="O664" s="814">
        <v>108</v>
      </c>
      <c r="P664" s="831">
        <v>4</v>
      </c>
      <c r="Q664" s="831">
        <v>448</v>
      </c>
      <c r="R664" s="819"/>
      <c r="S664" s="832">
        <v>112</v>
      </c>
    </row>
    <row r="665" spans="1:19" ht="14.45" customHeight="1" x14ac:dyDescent="0.2">
      <c r="A665" s="813" t="s">
        <v>5011</v>
      </c>
      <c r="B665" s="814" t="s">
        <v>5012</v>
      </c>
      <c r="C665" s="814" t="s">
        <v>614</v>
      </c>
      <c r="D665" s="814" t="s">
        <v>1768</v>
      </c>
      <c r="E665" s="814" t="s">
        <v>4978</v>
      </c>
      <c r="F665" s="814" t="s">
        <v>5138</v>
      </c>
      <c r="G665" s="814" t="s">
        <v>5139</v>
      </c>
      <c r="H665" s="831">
        <v>231</v>
      </c>
      <c r="I665" s="831">
        <v>8778</v>
      </c>
      <c r="J665" s="814"/>
      <c r="K665" s="814">
        <v>38</v>
      </c>
      <c r="L665" s="831">
        <v>64</v>
      </c>
      <c r="M665" s="831">
        <v>2432</v>
      </c>
      <c r="N665" s="814"/>
      <c r="O665" s="814">
        <v>38</v>
      </c>
      <c r="P665" s="831">
        <v>50</v>
      </c>
      <c r="Q665" s="831">
        <v>2000</v>
      </c>
      <c r="R665" s="819"/>
      <c r="S665" s="832">
        <v>40</v>
      </c>
    </row>
    <row r="666" spans="1:19" ht="14.45" customHeight="1" x14ac:dyDescent="0.2">
      <c r="A666" s="813" t="s">
        <v>5011</v>
      </c>
      <c r="B666" s="814" t="s">
        <v>5012</v>
      </c>
      <c r="C666" s="814" t="s">
        <v>614</v>
      </c>
      <c r="D666" s="814" t="s">
        <v>1768</v>
      </c>
      <c r="E666" s="814" t="s">
        <v>4978</v>
      </c>
      <c r="F666" s="814" t="s">
        <v>5142</v>
      </c>
      <c r="G666" s="814" t="s">
        <v>5143</v>
      </c>
      <c r="H666" s="831">
        <v>1</v>
      </c>
      <c r="I666" s="831">
        <v>5</v>
      </c>
      <c r="J666" s="814"/>
      <c r="K666" s="814">
        <v>5</v>
      </c>
      <c r="L666" s="831"/>
      <c r="M666" s="831"/>
      <c r="N666" s="814"/>
      <c r="O666" s="814"/>
      <c r="P666" s="831"/>
      <c r="Q666" s="831"/>
      <c r="R666" s="819"/>
      <c r="S666" s="832"/>
    </row>
    <row r="667" spans="1:19" ht="14.45" customHeight="1" x14ac:dyDescent="0.2">
      <c r="A667" s="813" t="s">
        <v>5011</v>
      </c>
      <c r="B667" s="814" t="s">
        <v>5012</v>
      </c>
      <c r="C667" s="814" t="s">
        <v>614</v>
      </c>
      <c r="D667" s="814" t="s">
        <v>1768</v>
      </c>
      <c r="E667" s="814" t="s">
        <v>4978</v>
      </c>
      <c r="F667" s="814" t="s">
        <v>4979</v>
      </c>
      <c r="G667" s="814" t="s">
        <v>4980</v>
      </c>
      <c r="H667" s="831">
        <v>796</v>
      </c>
      <c r="I667" s="831">
        <v>202184</v>
      </c>
      <c r="J667" s="814"/>
      <c r="K667" s="814">
        <v>254</v>
      </c>
      <c r="L667" s="831">
        <v>507</v>
      </c>
      <c r="M667" s="831">
        <v>129285</v>
      </c>
      <c r="N667" s="814"/>
      <c r="O667" s="814">
        <v>255</v>
      </c>
      <c r="P667" s="831">
        <v>441</v>
      </c>
      <c r="Q667" s="831">
        <v>121275</v>
      </c>
      <c r="R667" s="819"/>
      <c r="S667" s="832">
        <v>275</v>
      </c>
    </row>
    <row r="668" spans="1:19" ht="14.45" customHeight="1" x14ac:dyDescent="0.2">
      <c r="A668" s="813" t="s">
        <v>5011</v>
      </c>
      <c r="B668" s="814" t="s">
        <v>5012</v>
      </c>
      <c r="C668" s="814" t="s">
        <v>614</v>
      </c>
      <c r="D668" s="814" t="s">
        <v>1768</v>
      </c>
      <c r="E668" s="814" t="s">
        <v>4978</v>
      </c>
      <c r="F668" s="814" t="s">
        <v>5146</v>
      </c>
      <c r="G668" s="814" t="s">
        <v>5147</v>
      </c>
      <c r="H668" s="831">
        <v>482</v>
      </c>
      <c r="I668" s="831">
        <v>60732</v>
      </c>
      <c r="J668" s="814"/>
      <c r="K668" s="814">
        <v>126</v>
      </c>
      <c r="L668" s="831">
        <v>160</v>
      </c>
      <c r="M668" s="831">
        <v>20320</v>
      </c>
      <c r="N668" s="814"/>
      <c r="O668" s="814">
        <v>127</v>
      </c>
      <c r="P668" s="831">
        <v>112</v>
      </c>
      <c r="Q668" s="831">
        <v>15344</v>
      </c>
      <c r="R668" s="819"/>
      <c r="S668" s="832">
        <v>137</v>
      </c>
    </row>
    <row r="669" spans="1:19" ht="14.45" customHeight="1" x14ac:dyDescent="0.2">
      <c r="A669" s="813" t="s">
        <v>5011</v>
      </c>
      <c r="B669" s="814" t="s">
        <v>5012</v>
      </c>
      <c r="C669" s="814" t="s">
        <v>614</v>
      </c>
      <c r="D669" s="814" t="s">
        <v>1768</v>
      </c>
      <c r="E669" s="814" t="s">
        <v>4978</v>
      </c>
      <c r="F669" s="814" t="s">
        <v>5148</v>
      </c>
      <c r="G669" s="814" t="s">
        <v>5149</v>
      </c>
      <c r="H669" s="831">
        <v>3</v>
      </c>
      <c r="I669" s="831">
        <v>942</v>
      </c>
      <c r="J669" s="814"/>
      <c r="K669" s="814">
        <v>314</v>
      </c>
      <c r="L669" s="831"/>
      <c r="M669" s="831"/>
      <c r="N669" s="814"/>
      <c r="O669" s="814"/>
      <c r="P669" s="831"/>
      <c r="Q669" s="831"/>
      <c r="R669" s="819"/>
      <c r="S669" s="832"/>
    </row>
    <row r="670" spans="1:19" ht="14.45" customHeight="1" x14ac:dyDescent="0.2">
      <c r="A670" s="813" t="s">
        <v>5011</v>
      </c>
      <c r="B670" s="814" t="s">
        <v>5012</v>
      </c>
      <c r="C670" s="814" t="s">
        <v>614</v>
      </c>
      <c r="D670" s="814" t="s">
        <v>1768</v>
      </c>
      <c r="E670" s="814" t="s">
        <v>4978</v>
      </c>
      <c r="F670" s="814" t="s">
        <v>4981</v>
      </c>
      <c r="G670" s="814" t="s">
        <v>4982</v>
      </c>
      <c r="H670" s="831">
        <v>1</v>
      </c>
      <c r="I670" s="831">
        <v>200</v>
      </c>
      <c r="J670" s="814"/>
      <c r="K670" s="814">
        <v>200</v>
      </c>
      <c r="L670" s="831"/>
      <c r="M670" s="831"/>
      <c r="N670" s="814"/>
      <c r="O670" s="814"/>
      <c r="P670" s="831"/>
      <c r="Q670" s="831"/>
      <c r="R670" s="819"/>
      <c r="S670" s="832"/>
    </row>
    <row r="671" spans="1:19" ht="14.45" customHeight="1" x14ac:dyDescent="0.2">
      <c r="A671" s="813" t="s">
        <v>5011</v>
      </c>
      <c r="B671" s="814" t="s">
        <v>5012</v>
      </c>
      <c r="C671" s="814" t="s">
        <v>614</v>
      </c>
      <c r="D671" s="814" t="s">
        <v>1768</v>
      </c>
      <c r="E671" s="814" t="s">
        <v>4978</v>
      </c>
      <c r="F671" s="814" t="s">
        <v>4983</v>
      </c>
      <c r="G671" s="814" t="s">
        <v>4984</v>
      </c>
      <c r="H671" s="831">
        <v>124</v>
      </c>
      <c r="I671" s="831">
        <v>41540</v>
      </c>
      <c r="J671" s="814"/>
      <c r="K671" s="814">
        <v>335</v>
      </c>
      <c r="L671" s="831">
        <v>44</v>
      </c>
      <c r="M671" s="831">
        <v>14784</v>
      </c>
      <c r="N671" s="814"/>
      <c r="O671" s="814">
        <v>336</v>
      </c>
      <c r="P671" s="831">
        <v>25</v>
      </c>
      <c r="Q671" s="831">
        <v>8625</v>
      </c>
      <c r="R671" s="819"/>
      <c r="S671" s="832">
        <v>345</v>
      </c>
    </row>
    <row r="672" spans="1:19" ht="14.45" customHeight="1" x14ac:dyDescent="0.2">
      <c r="A672" s="813" t="s">
        <v>5011</v>
      </c>
      <c r="B672" s="814" t="s">
        <v>5012</v>
      </c>
      <c r="C672" s="814" t="s">
        <v>614</v>
      </c>
      <c r="D672" s="814" t="s">
        <v>1768</v>
      </c>
      <c r="E672" s="814" t="s">
        <v>4978</v>
      </c>
      <c r="F672" s="814" t="s">
        <v>5154</v>
      </c>
      <c r="G672" s="814" t="s">
        <v>5155</v>
      </c>
      <c r="H672" s="831">
        <v>134</v>
      </c>
      <c r="I672" s="831">
        <v>15544</v>
      </c>
      <c r="J672" s="814"/>
      <c r="K672" s="814">
        <v>116</v>
      </c>
      <c r="L672" s="831">
        <v>33</v>
      </c>
      <c r="M672" s="831">
        <v>3861</v>
      </c>
      <c r="N672" s="814"/>
      <c r="O672" s="814">
        <v>117</v>
      </c>
      <c r="P672" s="831">
        <v>45</v>
      </c>
      <c r="Q672" s="831">
        <v>5535</v>
      </c>
      <c r="R672" s="819"/>
      <c r="S672" s="832">
        <v>123</v>
      </c>
    </row>
    <row r="673" spans="1:19" ht="14.45" customHeight="1" x14ac:dyDescent="0.2">
      <c r="A673" s="813" t="s">
        <v>5011</v>
      </c>
      <c r="B673" s="814" t="s">
        <v>5012</v>
      </c>
      <c r="C673" s="814" t="s">
        <v>614</v>
      </c>
      <c r="D673" s="814" t="s">
        <v>1768</v>
      </c>
      <c r="E673" s="814" t="s">
        <v>4978</v>
      </c>
      <c r="F673" s="814" t="s">
        <v>4985</v>
      </c>
      <c r="G673" s="814" t="s">
        <v>4986</v>
      </c>
      <c r="H673" s="831">
        <v>18</v>
      </c>
      <c r="I673" s="831">
        <v>6426</v>
      </c>
      <c r="J673" s="814"/>
      <c r="K673" s="814">
        <v>357</v>
      </c>
      <c r="L673" s="831">
        <v>5</v>
      </c>
      <c r="M673" s="831">
        <v>1800</v>
      </c>
      <c r="N673" s="814"/>
      <c r="O673" s="814">
        <v>360</v>
      </c>
      <c r="P673" s="831">
        <v>4</v>
      </c>
      <c r="Q673" s="831">
        <v>1512</v>
      </c>
      <c r="R673" s="819"/>
      <c r="S673" s="832">
        <v>378</v>
      </c>
    </row>
    <row r="674" spans="1:19" ht="14.45" customHeight="1" x14ac:dyDescent="0.2">
      <c r="A674" s="813" t="s">
        <v>5011</v>
      </c>
      <c r="B674" s="814" t="s">
        <v>5012</v>
      </c>
      <c r="C674" s="814" t="s">
        <v>614</v>
      </c>
      <c r="D674" s="814" t="s">
        <v>1768</v>
      </c>
      <c r="E674" s="814" t="s">
        <v>4978</v>
      </c>
      <c r="F674" s="814" t="s">
        <v>5160</v>
      </c>
      <c r="G674" s="814" t="s">
        <v>5161</v>
      </c>
      <c r="H674" s="831">
        <v>11</v>
      </c>
      <c r="I674" s="831">
        <v>3575</v>
      </c>
      <c r="J674" s="814"/>
      <c r="K674" s="814">
        <v>325</v>
      </c>
      <c r="L674" s="831">
        <v>1</v>
      </c>
      <c r="M674" s="831">
        <v>326</v>
      </c>
      <c r="N674" s="814"/>
      <c r="O674" s="814">
        <v>326</v>
      </c>
      <c r="P674" s="831"/>
      <c r="Q674" s="831"/>
      <c r="R674" s="819"/>
      <c r="S674" s="832"/>
    </row>
    <row r="675" spans="1:19" ht="14.45" customHeight="1" x14ac:dyDescent="0.2">
      <c r="A675" s="813" t="s">
        <v>5011</v>
      </c>
      <c r="B675" s="814" t="s">
        <v>5012</v>
      </c>
      <c r="C675" s="814" t="s">
        <v>614</v>
      </c>
      <c r="D675" s="814" t="s">
        <v>1768</v>
      </c>
      <c r="E675" s="814" t="s">
        <v>4978</v>
      </c>
      <c r="F675" s="814" t="s">
        <v>4989</v>
      </c>
      <c r="G675" s="814" t="s">
        <v>4990</v>
      </c>
      <c r="H675" s="831">
        <v>1150</v>
      </c>
      <c r="I675" s="831">
        <v>38333.339999999997</v>
      </c>
      <c r="J675" s="814"/>
      <c r="K675" s="814">
        <v>33.33333913043478</v>
      </c>
      <c r="L675" s="831">
        <v>657</v>
      </c>
      <c r="M675" s="831">
        <v>24551.11</v>
      </c>
      <c r="N675" s="814"/>
      <c r="O675" s="814">
        <v>37.368508371385083</v>
      </c>
      <c r="P675" s="831">
        <v>552</v>
      </c>
      <c r="Q675" s="831">
        <v>24463.34</v>
      </c>
      <c r="R675" s="819"/>
      <c r="S675" s="832">
        <v>44.317644927536229</v>
      </c>
    </row>
    <row r="676" spans="1:19" ht="14.45" customHeight="1" x14ac:dyDescent="0.2">
      <c r="A676" s="813" t="s">
        <v>5011</v>
      </c>
      <c r="B676" s="814" t="s">
        <v>5012</v>
      </c>
      <c r="C676" s="814" t="s">
        <v>614</v>
      </c>
      <c r="D676" s="814" t="s">
        <v>1768</v>
      </c>
      <c r="E676" s="814" t="s">
        <v>4978</v>
      </c>
      <c r="F676" s="814" t="s">
        <v>5180</v>
      </c>
      <c r="G676" s="814" t="s">
        <v>5181</v>
      </c>
      <c r="H676" s="831">
        <v>539</v>
      </c>
      <c r="I676" s="831">
        <v>167629</v>
      </c>
      <c r="J676" s="814"/>
      <c r="K676" s="814">
        <v>311</v>
      </c>
      <c r="L676" s="831">
        <v>301</v>
      </c>
      <c r="M676" s="831">
        <v>94213</v>
      </c>
      <c r="N676" s="814"/>
      <c r="O676" s="814">
        <v>313</v>
      </c>
      <c r="P676" s="831">
        <v>280</v>
      </c>
      <c r="Q676" s="831">
        <v>91840</v>
      </c>
      <c r="R676" s="819"/>
      <c r="S676" s="832">
        <v>328</v>
      </c>
    </row>
    <row r="677" spans="1:19" ht="14.45" customHeight="1" x14ac:dyDescent="0.2">
      <c r="A677" s="813" t="s">
        <v>5011</v>
      </c>
      <c r="B677" s="814" t="s">
        <v>5012</v>
      </c>
      <c r="C677" s="814" t="s">
        <v>614</v>
      </c>
      <c r="D677" s="814" t="s">
        <v>1768</v>
      </c>
      <c r="E677" s="814" t="s">
        <v>4978</v>
      </c>
      <c r="F677" s="814" t="s">
        <v>5182</v>
      </c>
      <c r="G677" s="814" t="s">
        <v>5183</v>
      </c>
      <c r="H677" s="831">
        <v>14</v>
      </c>
      <c r="I677" s="831">
        <v>532</v>
      </c>
      <c r="J677" s="814"/>
      <c r="K677" s="814">
        <v>38</v>
      </c>
      <c r="L677" s="831">
        <v>3</v>
      </c>
      <c r="M677" s="831">
        <v>114</v>
      </c>
      <c r="N677" s="814"/>
      <c r="O677" s="814">
        <v>38</v>
      </c>
      <c r="P677" s="831">
        <v>2</v>
      </c>
      <c r="Q677" s="831">
        <v>78</v>
      </c>
      <c r="R677" s="819"/>
      <c r="S677" s="832">
        <v>39</v>
      </c>
    </row>
    <row r="678" spans="1:19" ht="14.45" customHeight="1" x14ac:dyDescent="0.2">
      <c r="A678" s="813" t="s">
        <v>5011</v>
      </c>
      <c r="B678" s="814" t="s">
        <v>5012</v>
      </c>
      <c r="C678" s="814" t="s">
        <v>614</v>
      </c>
      <c r="D678" s="814" t="s">
        <v>1768</v>
      </c>
      <c r="E678" s="814" t="s">
        <v>4978</v>
      </c>
      <c r="F678" s="814" t="s">
        <v>5184</v>
      </c>
      <c r="G678" s="814" t="s">
        <v>5185</v>
      </c>
      <c r="H678" s="831">
        <v>193</v>
      </c>
      <c r="I678" s="831">
        <v>30108</v>
      </c>
      <c r="J678" s="814"/>
      <c r="K678" s="814">
        <v>156</v>
      </c>
      <c r="L678" s="831">
        <v>89</v>
      </c>
      <c r="M678" s="831">
        <v>13973</v>
      </c>
      <c r="N678" s="814"/>
      <c r="O678" s="814">
        <v>157</v>
      </c>
      <c r="P678" s="831">
        <v>54</v>
      </c>
      <c r="Q678" s="831">
        <v>8910</v>
      </c>
      <c r="R678" s="819"/>
      <c r="S678" s="832">
        <v>165</v>
      </c>
    </row>
    <row r="679" spans="1:19" ht="14.45" customHeight="1" x14ac:dyDescent="0.2">
      <c r="A679" s="813" t="s">
        <v>5011</v>
      </c>
      <c r="B679" s="814" t="s">
        <v>5012</v>
      </c>
      <c r="C679" s="814" t="s">
        <v>614</v>
      </c>
      <c r="D679" s="814" t="s">
        <v>1768</v>
      </c>
      <c r="E679" s="814" t="s">
        <v>4978</v>
      </c>
      <c r="F679" s="814" t="s">
        <v>5186</v>
      </c>
      <c r="G679" s="814" t="s">
        <v>5187</v>
      </c>
      <c r="H679" s="831">
        <v>2</v>
      </c>
      <c r="I679" s="831">
        <v>66</v>
      </c>
      <c r="J679" s="814"/>
      <c r="K679" s="814">
        <v>33</v>
      </c>
      <c r="L679" s="831">
        <v>1</v>
      </c>
      <c r="M679" s="831">
        <v>33</v>
      </c>
      <c r="N679" s="814"/>
      <c r="O679" s="814">
        <v>33</v>
      </c>
      <c r="P679" s="831"/>
      <c r="Q679" s="831"/>
      <c r="R679" s="819"/>
      <c r="S679" s="832"/>
    </row>
    <row r="680" spans="1:19" ht="14.45" customHeight="1" x14ac:dyDescent="0.2">
      <c r="A680" s="813" t="s">
        <v>5011</v>
      </c>
      <c r="B680" s="814" t="s">
        <v>5012</v>
      </c>
      <c r="C680" s="814" t="s">
        <v>614</v>
      </c>
      <c r="D680" s="814" t="s">
        <v>1768</v>
      </c>
      <c r="E680" s="814" t="s">
        <v>4978</v>
      </c>
      <c r="F680" s="814" t="s">
        <v>5196</v>
      </c>
      <c r="G680" s="814" t="s">
        <v>5197</v>
      </c>
      <c r="H680" s="831">
        <v>109</v>
      </c>
      <c r="I680" s="831">
        <v>8175</v>
      </c>
      <c r="J680" s="814"/>
      <c r="K680" s="814">
        <v>75</v>
      </c>
      <c r="L680" s="831">
        <v>63</v>
      </c>
      <c r="M680" s="831">
        <v>4788</v>
      </c>
      <c r="N680" s="814"/>
      <c r="O680" s="814">
        <v>76</v>
      </c>
      <c r="P680" s="831">
        <v>49</v>
      </c>
      <c r="Q680" s="831">
        <v>3969</v>
      </c>
      <c r="R680" s="819"/>
      <c r="S680" s="832">
        <v>81</v>
      </c>
    </row>
    <row r="681" spans="1:19" ht="14.45" customHeight="1" x14ac:dyDescent="0.2">
      <c r="A681" s="813" t="s">
        <v>5011</v>
      </c>
      <c r="B681" s="814" t="s">
        <v>5012</v>
      </c>
      <c r="C681" s="814" t="s">
        <v>614</v>
      </c>
      <c r="D681" s="814" t="s">
        <v>1768</v>
      </c>
      <c r="E681" s="814" t="s">
        <v>4978</v>
      </c>
      <c r="F681" s="814" t="s">
        <v>4997</v>
      </c>
      <c r="G681" s="814" t="s">
        <v>4998</v>
      </c>
      <c r="H681" s="831">
        <v>1</v>
      </c>
      <c r="I681" s="831">
        <v>595</v>
      </c>
      <c r="J681" s="814"/>
      <c r="K681" s="814">
        <v>595</v>
      </c>
      <c r="L681" s="831"/>
      <c r="M681" s="831"/>
      <c r="N681" s="814"/>
      <c r="O681" s="814"/>
      <c r="P681" s="831"/>
      <c r="Q681" s="831"/>
      <c r="R681" s="819"/>
      <c r="S681" s="832"/>
    </row>
    <row r="682" spans="1:19" ht="14.45" customHeight="1" x14ac:dyDescent="0.2">
      <c r="A682" s="813" t="s">
        <v>5011</v>
      </c>
      <c r="B682" s="814" t="s">
        <v>5012</v>
      </c>
      <c r="C682" s="814" t="s">
        <v>614</v>
      </c>
      <c r="D682" s="814" t="s">
        <v>1768</v>
      </c>
      <c r="E682" s="814" t="s">
        <v>4978</v>
      </c>
      <c r="F682" s="814" t="s">
        <v>4999</v>
      </c>
      <c r="G682" s="814" t="s">
        <v>5000</v>
      </c>
      <c r="H682" s="831">
        <v>37</v>
      </c>
      <c r="I682" s="831">
        <v>28490</v>
      </c>
      <c r="J682" s="814"/>
      <c r="K682" s="814">
        <v>770</v>
      </c>
      <c r="L682" s="831"/>
      <c r="M682" s="831"/>
      <c r="N682" s="814"/>
      <c r="O682" s="814"/>
      <c r="P682" s="831"/>
      <c r="Q682" s="831"/>
      <c r="R682" s="819"/>
      <c r="S682" s="832"/>
    </row>
    <row r="683" spans="1:19" ht="14.45" customHeight="1" x14ac:dyDescent="0.2">
      <c r="A683" s="813" t="s">
        <v>5011</v>
      </c>
      <c r="B683" s="814" t="s">
        <v>5012</v>
      </c>
      <c r="C683" s="814" t="s">
        <v>614</v>
      </c>
      <c r="D683" s="814" t="s">
        <v>1768</v>
      </c>
      <c r="E683" s="814" t="s">
        <v>4978</v>
      </c>
      <c r="F683" s="814" t="s">
        <v>5001</v>
      </c>
      <c r="G683" s="814" t="s">
        <v>5002</v>
      </c>
      <c r="H683" s="831">
        <v>63</v>
      </c>
      <c r="I683" s="831">
        <v>10206</v>
      </c>
      <c r="J683" s="814"/>
      <c r="K683" s="814">
        <v>162</v>
      </c>
      <c r="L683" s="831">
        <v>42</v>
      </c>
      <c r="M683" s="831">
        <v>6846</v>
      </c>
      <c r="N683" s="814"/>
      <c r="O683" s="814">
        <v>163</v>
      </c>
      <c r="P683" s="831">
        <v>18</v>
      </c>
      <c r="Q683" s="831">
        <v>3096</v>
      </c>
      <c r="R683" s="819"/>
      <c r="S683" s="832">
        <v>172</v>
      </c>
    </row>
    <row r="684" spans="1:19" ht="14.45" customHeight="1" x14ac:dyDescent="0.2">
      <c r="A684" s="813" t="s">
        <v>5011</v>
      </c>
      <c r="B684" s="814" t="s">
        <v>5012</v>
      </c>
      <c r="C684" s="814" t="s">
        <v>614</v>
      </c>
      <c r="D684" s="814" t="s">
        <v>1768</v>
      </c>
      <c r="E684" s="814" t="s">
        <v>4978</v>
      </c>
      <c r="F684" s="814" t="s">
        <v>5220</v>
      </c>
      <c r="G684" s="814" t="s">
        <v>5221</v>
      </c>
      <c r="H684" s="831">
        <v>131</v>
      </c>
      <c r="I684" s="831">
        <v>8646</v>
      </c>
      <c r="J684" s="814"/>
      <c r="K684" s="814">
        <v>66</v>
      </c>
      <c r="L684" s="831">
        <v>31</v>
      </c>
      <c r="M684" s="831">
        <v>2046</v>
      </c>
      <c r="N684" s="814"/>
      <c r="O684" s="814">
        <v>66</v>
      </c>
      <c r="P684" s="831">
        <v>45</v>
      </c>
      <c r="Q684" s="831">
        <v>3060</v>
      </c>
      <c r="R684" s="819"/>
      <c r="S684" s="832">
        <v>68</v>
      </c>
    </row>
    <row r="685" spans="1:19" ht="14.45" customHeight="1" x14ac:dyDescent="0.2">
      <c r="A685" s="813" t="s">
        <v>5011</v>
      </c>
      <c r="B685" s="814" t="s">
        <v>5012</v>
      </c>
      <c r="C685" s="814" t="s">
        <v>614</v>
      </c>
      <c r="D685" s="814" t="s">
        <v>1768</v>
      </c>
      <c r="E685" s="814" t="s">
        <v>4978</v>
      </c>
      <c r="F685" s="814" t="s">
        <v>5226</v>
      </c>
      <c r="G685" s="814" t="s">
        <v>5227</v>
      </c>
      <c r="H685" s="831">
        <v>5</v>
      </c>
      <c r="I685" s="831">
        <v>1880</v>
      </c>
      <c r="J685" s="814"/>
      <c r="K685" s="814">
        <v>376</v>
      </c>
      <c r="L685" s="831"/>
      <c r="M685" s="831"/>
      <c r="N685" s="814"/>
      <c r="O685" s="814"/>
      <c r="P685" s="831"/>
      <c r="Q685" s="831"/>
      <c r="R685" s="819"/>
      <c r="S685" s="832"/>
    </row>
    <row r="686" spans="1:19" ht="14.45" customHeight="1" x14ac:dyDescent="0.2">
      <c r="A686" s="813" t="s">
        <v>5011</v>
      </c>
      <c r="B686" s="814" t="s">
        <v>5012</v>
      </c>
      <c r="C686" s="814" t="s">
        <v>614</v>
      </c>
      <c r="D686" s="814" t="s">
        <v>1768</v>
      </c>
      <c r="E686" s="814" t="s">
        <v>4978</v>
      </c>
      <c r="F686" s="814" t="s">
        <v>5247</v>
      </c>
      <c r="G686" s="814"/>
      <c r="H686" s="831"/>
      <c r="I686" s="831"/>
      <c r="J686" s="814"/>
      <c r="K686" s="814"/>
      <c r="L686" s="831"/>
      <c r="M686" s="831"/>
      <c r="N686" s="814"/>
      <c r="O686" s="814"/>
      <c r="P686" s="831">
        <v>0</v>
      </c>
      <c r="Q686" s="831">
        <v>0</v>
      </c>
      <c r="R686" s="819"/>
      <c r="S686" s="832"/>
    </row>
    <row r="687" spans="1:19" ht="14.45" customHeight="1" x14ac:dyDescent="0.2">
      <c r="A687" s="813" t="s">
        <v>5011</v>
      </c>
      <c r="B687" s="814" t="s">
        <v>5012</v>
      </c>
      <c r="C687" s="814" t="s">
        <v>614</v>
      </c>
      <c r="D687" s="814" t="s">
        <v>1771</v>
      </c>
      <c r="E687" s="814" t="s">
        <v>4978</v>
      </c>
      <c r="F687" s="814" t="s">
        <v>5128</v>
      </c>
      <c r="G687" s="814" t="s">
        <v>5129</v>
      </c>
      <c r="H687" s="831">
        <v>2</v>
      </c>
      <c r="I687" s="831">
        <v>414</v>
      </c>
      <c r="J687" s="814"/>
      <c r="K687" s="814">
        <v>207</v>
      </c>
      <c r="L687" s="831">
        <v>2</v>
      </c>
      <c r="M687" s="831">
        <v>418</v>
      </c>
      <c r="N687" s="814"/>
      <c r="O687" s="814">
        <v>209</v>
      </c>
      <c r="P687" s="831">
        <v>3</v>
      </c>
      <c r="Q687" s="831">
        <v>660</v>
      </c>
      <c r="R687" s="819"/>
      <c r="S687" s="832">
        <v>220</v>
      </c>
    </row>
    <row r="688" spans="1:19" ht="14.45" customHeight="1" x14ac:dyDescent="0.2">
      <c r="A688" s="813" t="s">
        <v>5011</v>
      </c>
      <c r="B688" s="814" t="s">
        <v>5012</v>
      </c>
      <c r="C688" s="814" t="s">
        <v>614</v>
      </c>
      <c r="D688" s="814" t="s">
        <v>1771</v>
      </c>
      <c r="E688" s="814" t="s">
        <v>4978</v>
      </c>
      <c r="F688" s="814" t="s">
        <v>5138</v>
      </c>
      <c r="G688" s="814" t="s">
        <v>5139</v>
      </c>
      <c r="H688" s="831">
        <v>17</v>
      </c>
      <c r="I688" s="831">
        <v>646</v>
      </c>
      <c r="J688" s="814"/>
      <c r="K688" s="814">
        <v>38</v>
      </c>
      <c r="L688" s="831">
        <v>17</v>
      </c>
      <c r="M688" s="831">
        <v>646</v>
      </c>
      <c r="N688" s="814"/>
      <c r="O688" s="814">
        <v>38</v>
      </c>
      <c r="P688" s="831">
        <v>10</v>
      </c>
      <c r="Q688" s="831">
        <v>400</v>
      </c>
      <c r="R688" s="819"/>
      <c r="S688" s="832">
        <v>40</v>
      </c>
    </row>
    <row r="689" spans="1:19" ht="14.45" customHeight="1" x14ac:dyDescent="0.2">
      <c r="A689" s="813" t="s">
        <v>5011</v>
      </c>
      <c r="B689" s="814" t="s">
        <v>5012</v>
      </c>
      <c r="C689" s="814" t="s">
        <v>614</v>
      </c>
      <c r="D689" s="814" t="s">
        <v>1771</v>
      </c>
      <c r="E689" s="814" t="s">
        <v>4978</v>
      </c>
      <c r="F689" s="814" t="s">
        <v>4979</v>
      </c>
      <c r="G689" s="814" t="s">
        <v>4980</v>
      </c>
      <c r="H689" s="831">
        <v>47</v>
      </c>
      <c r="I689" s="831">
        <v>11938</v>
      </c>
      <c r="J689" s="814"/>
      <c r="K689" s="814">
        <v>254</v>
      </c>
      <c r="L689" s="831">
        <v>37</v>
      </c>
      <c r="M689" s="831">
        <v>9435</v>
      </c>
      <c r="N689" s="814"/>
      <c r="O689" s="814">
        <v>255</v>
      </c>
      <c r="P689" s="831">
        <v>47</v>
      </c>
      <c r="Q689" s="831">
        <v>12925</v>
      </c>
      <c r="R689" s="819"/>
      <c r="S689" s="832">
        <v>275</v>
      </c>
    </row>
    <row r="690" spans="1:19" ht="14.45" customHeight="1" x14ac:dyDescent="0.2">
      <c r="A690" s="813" t="s">
        <v>5011</v>
      </c>
      <c r="B690" s="814" t="s">
        <v>5012</v>
      </c>
      <c r="C690" s="814" t="s">
        <v>614</v>
      </c>
      <c r="D690" s="814" t="s">
        <v>1771</v>
      </c>
      <c r="E690" s="814" t="s">
        <v>4978</v>
      </c>
      <c r="F690" s="814" t="s">
        <v>5146</v>
      </c>
      <c r="G690" s="814" t="s">
        <v>5147</v>
      </c>
      <c r="H690" s="831">
        <v>11</v>
      </c>
      <c r="I690" s="831">
        <v>1386</v>
      </c>
      <c r="J690" s="814"/>
      <c r="K690" s="814">
        <v>126</v>
      </c>
      <c r="L690" s="831"/>
      <c r="M690" s="831"/>
      <c r="N690" s="814"/>
      <c r="O690" s="814"/>
      <c r="P690" s="831">
        <v>1</v>
      </c>
      <c r="Q690" s="831">
        <v>137</v>
      </c>
      <c r="R690" s="819"/>
      <c r="S690" s="832">
        <v>137</v>
      </c>
    </row>
    <row r="691" spans="1:19" ht="14.45" customHeight="1" x14ac:dyDescent="0.2">
      <c r="A691" s="813" t="s">
        <v>5011</v>
      </c>
      <c r="B691" s="814" t="s">
        <v>5012</v>
      </c>
      <c r="C691" s="814" t="s">
        <v>614</v>
      </c>
      <c r="D691" s="814" t="s">
        <v>1771</v>
      </c>
      <c r="E691" s="814" t="s">
        <v>4978</v>
      </c>
      <c r="F691" s="814" t="s">
        <v>4989</v>
      </c>
      <c r="G691" s="814" t="s">
        <v>4990</v>
      </c>
      <c r="H691" s="831">
        <v>39</v>
      </c>
      <c r="I691" s="831">
        <v>1300.01</v>
      </c>
      <c r="J691" s="814"/>
      <c r="K691" s="814">
        <v>33.333589743589741</v>
      </c>
      <c r="L691" s="831">
        <v>37</v>
      </c>
      <c r="M691" s="831">
        <v>1355.5500000000002</v>
      </c>
      <c r="N691" s="814"/>
      <c r="O691" s="814">
        <v>36.63648648648649</v>
      </c>
      <c r="P691" s="831">
        <v>48</v>
      </c>
      <c r="Q691" s="831">
        <v>1731.1200000000001</v>
      </c>
      <c r="R691" s="819"/>
      <c r="S691" s="832">
        <v>36.065000000000005</v>
      </c>
    </row>
    <row r="692" spans="1:19" ht="14.45" customHeight="1" x14ac:dyDescent="0.2">
      <c r="A692" s="813" t="s">
        <v>5011</v>
      </c>
      <c r="B692" s="814" t="s">
        <v>5012</v>
      </c>
      <c r="C692" s="814" t="s">
        <v>614</v>
      </c>
      <c r="D692" s="814" t="s">
        <v>1771</v>
      </c>
      <c r="E692" s="814" t="s">
        <v>4978</v>
      </c>
      <c r="F692" s="814" t="s">
        <v>5180</v>
      </c>
      <c r="G692" s="814" t="s">
        <v>5181</v>
      </c>
      <c r="H692" s="831"/>
      <c r="I692" s="831"/>
      <c r="J692" s="814"/>
      <c r="K692" s="814"/>
      <c r="L692" s="831"/>
      <c r="M692" s="831"/>
      <c r="N692" s="814"/>
      <c r="O692" s="814"/>
      <c r="P692" s="831">
        <v>6</v>
      </c>
      <c r="Q692" s="831">
        <v>1968</v>
      </c>
      <c r="R692" s="819"/>
      <c r="S692" s="832">
        <v>328</v>
      </c>
    </row>
    <row r="693" spans="1:19" ht="14.45" customHeight="1" x14ac:dyDescent="0.2">
      <c r="A693" s="813" t="s">
        <v>5011</v>
      </c>
      <c r="B693" s="814" t="s">
        <v>5012</v>
      </c>
      <c r="C693" s="814" t="s">
        <v>614</v>
      </c>
      <c r="D693" s="814" t="s">
        <v>1771</v>
      </c>
      <c r="E693" s="814" t="s">
        <v>4978</v>
      </c>
      <c r="F693" s="814" t="s">
        <v>5184</v>
      </c>
      <c r="G693" s="814" t="s">
        <v>5185</v>
      </c>
      <c r="H693" s="831">
        <v>6</v>
      </c>
      <c r="I693" s="831">
        <v>936</v>
      </c>
      <c r="J693" s="814"/>
      <c r="K693" s="814">
        <v>156</v>
      </c>
      <c r="L693" s="831"/>
      <c r="M693" s="831"/>
      <c r="N693" s="814"/>
      <c r="O693" s="814"/>
      <c r="P693" s="831">
        <v>1</v>
      </c>
      <c r="Q693" s="831">
        <v>165</v>
      </c>
      <c r="R693" s="819"/>
      <c r="S693" s="832">
        <v>165</v>
      </c>
    </row>
    <row r="694" spans="1:19" ht="14.45" customHeight="1" x14ac:dyDescent="0.2">
      <c r="A694" s="813" t="s">
        <v>5011</v>
      </c>
      <c r="B694" s="814" t="s">
        <v>5012</v>
      </c>
      <c r="C694" s="814" t="s">
        <v>614</v>
      </c>
      <c r="D694" s="814" t="s">
        <v>1771</v>
      </c>
      <c r="E694" s="814" t="s">
        <v>4978</v>
      </c>
      <c r="F694" s="814" t="s">
        <v>5196</v>
      </c>
      <c r="G694" s="814" t="s">
        <v>5197</v>
      </c>
      <c r="H694" s="831">
        <v>3</v>
      </c>
      <c r="I694" s="831">
        <v>225</v>
      </c>
      <c r="J694" s="814"/>
      <c r="K694" s="814">
        <v>75</v>
      </c>
      <c r="L694" s="831"/>
      <c r="M694" s="831"/>
      <c r="N694" s="814"/>
      <c r="O694" s="814"/>
      <c r="P694" s="831"/>
      <c r="Q694" s="831"/>
      <c r="R694" s="819"/>
      <c r="S694" s="832"/>
    </row>
    <row r="695" spans="1:19" ht="14.45" customHeight="1" x14ac:dyDescent="0.2">
      <c r="A695" s="813" t="s">
        <v>5011</v>
      </c>
      <c r="B695" s="814" t="s">
        <v>5012</v>
      </c>
      <c r="C695" s="814" t="s">
        <v>614</v>
      </c>
      <c r="D695" s="814" t="s">
        <v>1772</v>
      </c>
      <c r="E695" s="814" t="s">
        <v>4961</v>
      </c>
      <c r="F695" s="814" t="s">
        <v>5013</v>
      </c>
      <c r="G695" s="814" t="s">
        <v>978</v>
      </c>
      <c r="H695" s="831">
        <v>0.2</v>
      </c>
      <c r="I695" s="831">
        <v>13.94</v>
      </c>
      <c r="J695" s="814"/>
      <c r="K695" s="814">
        <v>69.699999999999989</v>
      </c>
      <c r="L695" s="831">
        <v>0.4</v>
      </c>
      <c r="M695" s="831">
        <v>27.88</v>
      </c>
      <c r="N695" s="814"/>
      <c r="O695" s="814">
        <v>69.699999999999989</v>
      </c>
      <c r="P695" s="831">
        <v>0.2</v>
      </c>
      <c r="Q695" s="831">
        <v>13.94</v>
      </c>
      <c r="R695" s="819"/>
      <c r="S695" s="832">
        <v>69.699999999999989</v>
      </c>
    </row>
    <row r="696" spans="1:19" ht="14.45" customHeight="1" x14ac:dyDescent="0.2">
      <c r="A696" s="813" t="s">
        <v>5011</v>
      </c>
      <c r="B696" s="814" t="s">
        <v>5012</v>
      </c>
      <c r="C696" s="814" t="s">
        <v>614</v>
      </c>
      <c r="D696" s="814" t="s">
        <v>1772</v>
      </c>
      <c r="E696" s="814" t="s">
        <v>4961</v>
      </c>
      <c r="F696" s="814" t="s">
        <v>5019</v>
      </c>
      <c r="G696" s="814" t="s">
        <v>771</v>
      </c>
      <c r="H696" s="831">
        <v>0.2</v>
      </c>
      <c r="I696" s="831">
        <v>11.62</v>
      </c>
      <c r="J696" s="814"/>
      <c r="K696" s="814">
        <v>58.099999999999994</v>
      </c>
      <c r="L696" s="831"/>
      <c r="M696" s="831"/>
      <c r="N696" s="814"/>
      <c r="O696" s="814"/>
      <c r="P696" s="831"/>
      <c r="Q696" s="831"/>
      <c r="R696" s="819"/>
      <c r="S696" s="832"/>
    </row>
    <row r="697" spans="1:19" ht="14.45" customHeight="1" x14ac:dyDescent="0.2">
      <c r="A697" s="813" t="s">
        <v>5011</v>
      </c>
      <c r="B697" s="814" t="s">
        <v>5012</v>
      </c>
      <c r="C697" s="814" t="s">
        <v>614</v>
      </c>
      <c r="D697" s="814" t="s">
        <v>1772</v>
      </c>
      <c r="E697" s="814" t="s">
        <v>4961</v>
      </c>
      <c r="F697" s="814" t="s">
        <v>5023</v>
      </c>
      <c r="G697" s="814" t="s">
        <v>654</v>
      </c>
      <c r="H697" s="831">
        <v>1.1000000000000001</v>
      </c>
      <c r="I697" s="831">
        <v>51.83</v>
      </c>
      <c r="J697" s="814"/>
      <c r="K697" s="814">
        <v>47.11818181818181</v>
      </c>
      <c r="L697" s="831">
        <v>0.4</v>
      </c>
      <c r="M697" s="831">
        <v>18.7</v>
      </c>
      <c r="N697" s="814"/>
      <c r="O697" s="814">
        <v>46.749999999999993</v>
      </c>
      <c r="P697" s="831">
        <v>0.2</v>
      </c>
      <c r="Q697" s="831">
        <v>9.5299999999999994</v>
      </c>
      <c r="R697" s="819"/>
      <c r="S697" s="832">
        <v>47.649999999999991</v>
      </c>
    </row>
    <row r="698" spans="1:19" ht="14.45" customHeight="1" x14ac:dyDescent="0.2">
      <c r="A698" s="813" t="s">
        <v>5011</v>
      </c>
      <c r="B698" s="814" t="s">
        <v>5012</v>
      </c>
      <c r="C698" s="814" t="s">
        <v>614</v>
      </c>
      <c r="D698" s="814" t="s">
        <v>1772</v>
      </c>
      <c r="E698" s="814" t="s">
        <v>4961</v>
      </c>
      <c r="F698" s="814" t="s">
        <v>5030</v>
      </c>
      <c r="G698" s="814" t="s">
        <v>1731</v>
      </c>
      <c r="H698" s="831"/>
      <c r="I698" s="831"/>
      <c r="J698" s="814"/>
      <c r="K698" s="814"/>
      <c r="L698" s="831">
        <v>1</v>
      </c>
      <c r="M698" s="831">
        <v>6706.38</v>
      </c>
      <c r="N698" s="814"/>
      <c r="O698" s="814">
        <v>6706.38</v>
      </c>
      <c r="P698" s="831"/>
      <c r="Q698" s="831"/>
      <c r="R698" s="819"/>
      <c r="S698" s="832"/>
    </row>
    <row r="699" spans="1:19" ht="14.45" customHeight="1" x14ac:dyDescent="0.2">
      <c r="A699" s="813" t="s">
        <v>5011</v>
      </c>
      <c r="B699" s="814" t="s">
        <v>5012</v>
      </c>
      <c r="C699" s="814" t="s">
        <v>614</v>
      </c>
      <c r="D699" s="814" t="s">
        <v>1772</v>
      </c>
      <c r="E699" s="814" t="s">
        <v>4961</v>
      </c>
      <c r="F699" s="814" t="s">
        <v>5031</v>
      </c>
      <c r="G699" s="814" t="s">
        <v>5032</v>
      </c>
      <c r="H699" s="831">
        <v>18</v>
      </c>
      <c r="I699" s="831">
        <v>46310.720000000001</v>
      </c>
      <c r="J699" s="814"/>
      <c r="K699" s="814">
        <v>2572.8177777777778</v>
      </c>
      <c r="L699" s="831">
        <v>13</v>
      </c>
      <c r="M699" s="831">
        <v>34733.040000000001</v>
      </c>
      <c r="N699" s="814"/>
      <c r="O699" s="814">
        <v>2671.7723076923075</v>
      </c>
      <c r="P699" s="831"/>
      <c r="Q699" s="831"/>
      <c r="R699" s="819"/>
      <c r="S699" s="832"/>
    </row>
    <row r="700" spans="1:19" ht="14.45" customHeight="1" x14ac:dyDescent="0.2">
      <c r="A700" s="813" t="s">
        <v>5011</v>
      </c>
      <c r="B700" s="814" t="s">
        <v>5012</v>
      </c>
      <c r="C700" s="814" t="s">
        <v>614</v>
      </c>
      <c r="D700" s="814" t="s">
        <v>1772</v>
      </c>
      <c r="E700" s="814" t="s">
        <v>4961</v>
      </c>
      <c r="F700" s="814" t="s">
        <v>5033</v>
      </c>
      <c r="G700" s="814" t="s">
        <v>5034</v>
      </c>
      <c r="H700" s="831"/>
      <c r="I700" s="831"/>
      <c r="J700" s="814"/>
      <c r="K700" s="814"/>
      <c r="L700" s="831">
        <v>4</v>
      </c>
      <c r="M700" s="831">
        <v>12830.24</v>
      </c>
      <c r="N700" s="814"/>
      <c r="O700" s="814">
        <v>3207.56</v>
      </c>
      <c r="P700" s="831"/>
      <c r="Q700" s="831"/>
      <c r="R700" s="819"/>
      <c r="S700" s="832"/>
    </row>
    <row r="701" spans="1:19" ht="14.45" customHeight="1" x14ac:dyDescent="0.2">
      <c r="A701" s="813" t="s">
        <v>5011</v>
      </c>
      <c r="B701" s="814" t="s">
        <v>5012</v>
      </c>
      <c r="C701" s="814" t="s">
        <v>614</v>
      </c>
      <c r="D701" s="814" t="s">
        <v>1772</v>
      </c>
      <c r="E701" s="814" t="s">
        <v>4961</v>
      </c>
      <c r="F701" s="814" t="s">
        <v>5035</v>
      </c>
      <c r="G701" s="814" t="s">
        <v>5034</v>
      </c>
      <c r="H701" s="831"/>
      <c r="I701" s="831"/>
      <c r="J701" s="814"/>
      <c r="K701" s="814"/>
      <c r="L701" s="831"/>
      <c r="M701" s="831"/>
      <c r="N701" s="814"/>
      <c r="O701" s="814"/>
      <c r="P701" s="831">
        <v>1</v>
      </c>
      <c r="Q701" s="831">
        <v>3356.16</v>
      </c>
      <c r="R701" s="819"/>
      <c r="S701" s="832">
        <v>3356.16</v>
      </c>
    </row>
    <row r="702" spans="1:19" ht="14.45" customHeight="1" x14ac:dyDescent="0.2">
      <c r="A702" s="813" t="s">
        <v>5011</v>
      </c>
      <c r="B702" s="814" t="s">
        <v>5012</v>
      </c>
      <c r="C702" s="814" t="s">
        <v>614</v>
      </c>
      <c r="D702" s="814" t="s">
        <v>1772</v>
      </c>
      <c r="E702" s="814" t="s">
        <v>4961</v>
      </c>
      <c r="F702" s="814" t="s">
        <v>5037</v>
      </c>
      <c r="G702" s="814" t="s">
        <v>795</v>
      </c>
      <c r="H702" s="831"/>
      <c r="I702" s="831"/>
      <c r="J702" s="814"/>
      <c r="K702" s="814"/>
      <c r="L702" s="831">
        <v>6</v>
      </c>
      <c r="M702" s="831">
        <v>2864.6</v>
      </c>
      <c r="N702" s="814"/>
      <c r="O702" s="814">
        <v>477.43333333333334</v>
      </c>
      <c r="P702" s="831"/>
      <c r="Q702" s="831"/>
      <c r="R702" s="819"/>
      <c r="S702" s="832"/>
    </row>
    <row r="703" spans="1:19" ht="14.45" customHeight="1" x14ac:dyDescent="0.2">
      <c r="A703" s="813" t="s">
        <v>5011</v>
      </c>
      <c r="B703" s="814" t="s">
        <v>5012</v>
      </c>
      <c r="C703" s="814" t="s">
        <v>614</v>
      </c>
      <c r="D703" s="814" t="s">
        <v>1772</v>
      </c>
      <c r="E703" s="814" t="s">
        <v>4961</v>
      </c>
      <c r="F703" s="814" t="s">
        <v>5039</v>
      </c>
      <c r="G703" s="814" t="s">
        <v>5040</v>
      </c>
      <c r="H703" s="831">
        <v>17</v>
      </c>
      <c r="I703" s="831">
        <v>49215.87</v>
      </c>
      <c r="J703" s="814"/>
      <c r="K703" s="814">
        <v>2895.0511764705884</v>
      </c>
      <c r="L703" s="831">
        <v>5</v>
      </c>
      <c r="M703" s="831">
        <v>14472.1</v>
      </c>
      <c r="N703" s="814"/>
      <c r="O703" s="814">
        <v>2894.42</v>
      </c>
      <c r="P703" s="831">
        <v>51</v>
      </c>
      <c r="Q703" s="831">
        <v>215143.34</v>
      </c>
      <c r="R703" s="819"/>
      <c r="S703" s="832">
        <v>4218.496862745098</v>
      </c>
    </row>
    <row r="704" spans="1:19" ht="14.45" customHeight="1" x14ac:dyDescent="0.2">
      <c r="A704" s="813" t="s">
        <v>5011</v>
      </c>
      <c r="B704" s="814" t="s">
        <v>5012</v>
      </c>
      <c r="C704" s="814" t="s">
        <v>614</v>
      </c>
      <c r="D704" s="814" t="s">
        <v>1772</v>
      </c>
      <c r="E704" s="814" t="s">
        <v>4961</v>
      </c>
      <c r="F704" s="814" t="s">
        <v>5045</v>
      </c>
      <c r="G704" s="814" t="s">
        <v>5015</v>
      </c>
      <c r="H704" s="831">
        <v>1</v>
      </c>
      <c r="I704" s="831">
        <v>4087.21</v>
      </c>
      <c r="J704" s="814"/>
      <c r="K704" s="814">
        <v>4087.21</v>
      </c>
      <c r="L704" s="831">
        <v>5</v>
      </c>
      <c r="M704" s="831">
        <v>20413.68</v>
      </c>
      <c r="N704" s="814"/>
      <c r="O704" s="814">
        <v>4082.7359999999999</v>
      </c>
      <c r="P704" s="831">
        <v>2</v>
      </c>
      <c r="Q704" s="831">
        <v>6382.58</v>
      </c>
      <c r="R704" s="819"/>
      <c r="S704" s="832">
        <v>3191.29</v>
      </c>
    </row>
    <row r="705" spans="1:19" ht="14.45" customHeight="1" x14ac:dyDescent="0.2">
      <c r="A705" s="813" t="s">
        <v>5011</v>
      </c>
      <c r="B705" s="814" t="s">
        <v>5012</v>
      </c>
      <c r="C705" s="814" t="s">
        <v>614</v>
      </c>
      <c r="D705" s="814" t="s">
        <v>1772</v>
      </c>
      <c r="E705" s="814" t="s">
        <v>4961</v>
      </c>
      <c r="F705" s="814" t="s">
        <v>4962</v>
      </c>
      <c r="G705" s="814" t="s">
        <v>1735</v>
      </c>
      <c r="H705" s="831">
        <v>4.5999999999999996</v>
      </c>
      <c r="I705" s="831">
        <v>7541.49</v>
      </c>
      <c r="J705" s="814"/>
      <c r="K705" s="814">
        <v>1639.4543478260871</v>
      </c>
      <c r="L705" s="831">
        <v>2.1</v>
      </c>
      <c r="M705" s="831">
        <v>3442.89</v>
      </c>
      <c r="N705" s="814"/>
      <c r="O705" s="814">
        <v>1639.4714285714285</v>
      </c>
      <c r="P705" s="831">
        <v>0.2</v>
      </c>
      <c r="Q705" s="831">
        <v>349.11</v>
      </c>
      <c r="R705" s="819"/>
      <c r="S705" s="832">
        <v>1745.55</v>
      </c>
    </row>
    <row r="706" spans="1:19" ht="14.45" customHeight="1" x14ac:dyDescent="0.2">
      <c r="A706" s="813" t="s">
        <v>5011</v>
      </c>
      <c r="B706" s="814" t="s">
        <v>5012</v>
      </c>
      <c r="C706" s="814" t="s">
        <v>614</v>
      </c>
      <c r="D706" s="814" t="s">
        <v>1772</v>
      </c>
      <c r="E706" s="814" t="s">
        <v>4961</v>
      </c>
      <c r="F706" s="814" t="s">
        <v>5053</v>
      </c>
      <c r="G706" s="814" t="s">
        <v>795</v>
      </c>
      <c r="H706" s="831"/>
      <c r="I706" s="831"/>
      <c r="J706" s="814"/>
      <c r="K706" s="814"/>
      <c r="L706" s="831">
        <v>6</v>
      </c>
      <c r="M706" s="831">
        <v>3725.58</v>
      </c>
      <c r="N706" s="814"/>
      <c r="O706" s="814">
        <v>620.92999999999995</v>
      </c>
      <c r="P706" s="831">
        <v>4</v>
      </c>
      <c r="Q706" s="831">
        <v>2079.31</v>
      </c>
      <c r="R706" s="819"/>
      <c r="S706" s="832">
        <v>519.82749999999999</v>
      </c>
    </row>
    <row r="707" spans="1:19" ht="14.45" customHeight="1" x14ac:dyDescent="0.2">
      <c r="A707" s="813" t="s">
        <v>5011</v>
      </c>
      <c r="B707" s="814" t="s">
        <v>5012</v>
      </c>
      <c r="C707" s="814" t="s">
        <v>614</v>
      </c>
      <c r="D707" s="814" t="s">
        <v>1772</v>
      </c>
      <c r="E707" s="814" t="s">
        <v>4961</v>
      </c>
      <c r="F707" s="814" t="s">
        <v>5059</v>
      </c>
      <c r="G707" s="814" t="s">
        <v>983</v>
      </c>
      <c r="H707" s="831"/>
      <c r="I707" s="831"/>
      <c r="J707" s="814"/>
      <c r="K707" s="814"/>
      <c r="L707" s="831">
        <v>0</v>
      </c>
      <c r="M707" s="831">
        <v>0</v>
      </c>
      <c r="N707" s="814"/>
      <c r="O707" s="814"/>
      <c r="P707" s="831"/>
      <c r="Q707" s="831"/>
      <c r="R707" s="819"/>
      <c r="S707" s="832"/>
    </row>
    <row r="708" spans="1:19" ht="14.45" customHeight="1" x14ac:dyDescent="0.2">
      <c r="A708" s="813" t="s">
        <v>5011</v>
      </c>
      <c r="B708" s="814" t="s">
        <v>5012</v>
      </c>
      <c r="C708" s="814" t="s">
        <v>614</v>
      </c>
      <c r="D708" s="814" t="s">
        <v>1772</v>
      </c>
      <c r="E708" s="814" t="s">
        <v>4963</v>
      </c>
      <c r="F708" s="814" t="s">
        <v>5064</v>
      </c>
      <c r="G708" s="814" t="s">
        <v>5065</v>
      </c>
      <c r="H708" s="831">
        <v>2</v>
      </c>
      <c r="I708" s="831">
        <v>5250.22</v>
      </c>
      <c r="J708" s="814"/>
      <c r="K708" s="814">
        <v>2625.11</v>
      </c>
      <c r="L708" s="831">
        <v>5</v>
      </c>
      <c r="M708" s="831">
        <v>13125.55</v>
      </c>
      <c r="N708" s="814"/>
      <c r="O708" s="814">
        <v>2625.1099999999997</v>
      </c>
      <c r="P708" s="831">
        <v>1</v>
      </c>
      <c r="Q708" s="831">
        <v>2625.11</v>
      </c>
      <c r="R708" s="819"/>
      <c r="S708" s="832">
        <v>2625.11</v>
      </c>
    </row>
    <row r="709" spans="1:19" ht="14.45" customHeight="1" x14ac:dyDescent="0.2">
      <c r="A709" s="813" t="s">
        <v>5011</v>
      </c>
      <c r="B709" s="814" t="s">
        <v>5012</v>
      </c>
      <c r="C709" s="814" t="s">
        <v>614</v>
      </c>
      <c r="D709" s="814" t="s">
        <v>1772</v>
      </c>
      <c r="E709" s="814" t="s">
        <v>4963</v>
      </c>
      <c r="F709" s="814" t="s">
        <v>5066</v>
      </c>
      <c r="G709" s="814" t="s">
        <v>5067</v>
      </c>
      <c r="H709" s="831">
        <v>2</v>
      </c>
      <c r="I709" s="831">
        <v>1511.34</v>
      </c>
      <c r="J709" s="814"/>
      <c r="K709" s="814">
        <v>755.67</v>
      </c>
      <c r="L709" s="831"/>
      <c r="M709" s="831"/>
      <c r="N709" s="814"/>
      <c r="O709" s="814"/>
      <c r="P709" s="831"/>
      <c r="Q709" s="831"/>
      <c r="R709" s="819"/>
      <c r="S709" s="832"/>
    </row>
    <row r="710" spans="1:19" ht="14.45" customHeight="1" x14ac:dyDescent="0.2">
      <c r="A710" s="813" t="s">
        <v>5011</v>
      </c>
      <c r="B710" s="814" t="s">
        <v>5012</v>
      </c>
      <c r="C710" s="814" t="s">
        <v>614</v>
      </c>
      <c r="D710" s="814" t="s">
        <v>1772</v>
      </c>
      <c r="E710" s="814" t="s">
        <v>4963</v>
      </c>
      <c r="F710" s="814" t="s">
        <v>4964</v>
      </c>
      <c r="G710" s="814" t="s">
        <v>4965</v>
      </c>
      <c r="H710" s="831">
        <v>6</v>
      </c>
      <c r="I710" s="831">
        <v>2452.44</v>
      </c>
      <c r="J710" s="814"/>
      <c r="K710" s="814">
        <v>408.74</v>
      </c>
      <c r="L710" s="831">
        <v>2</v>
      </c>
      <c r="M710" s="831">
        <v>817.48</v>
      </c>
      <c r="N710" s="814"/>
      <c r="O710" s="814">
        <v>408.74</v>
      </c>
      <c r="P710" s="831">
        <v>1</v>
      </c>
      <c r="Q710" s="831">
        <v>408.74</v>
      </c>
      <c r="R710" s="819"/>
      <c r="S710" s="832">
        <v>408.74</v>
      </c>
    </row>
    <row r="711" spans="1:19" ht="14.45" customHeight="1" x14ac:dyDescent="0.2">
      <c r="A711" s="813" t="s">
        <v>5011</v>
      </c>
      <c r="B711" s="814" t="s">
        <v>5012</v>
      </c>
      <c r="C711" s="814" t="s">
        <v>614</v>
      </c>
      <c r="D711" s="814" t="s">
        <v>1772</v>
      </c>
      <c r="E711" s="814" t="s">
        <v>4963</v>
      </c>
      <c r="F711" s="814" t="s">
        <v>4966</v>
      </c>
      <c r="G711" s="814" t="s">
        <v>4967</v>
      </c>
      <c r="H711" s="831">
        <v>1</v>
      </c>
      <c r="I711" s="831">
        <v>187.97</v>
      </c>
      <c r="J711" s="814"/>
      <c r="K711" s="814">
        <v>187.97</v>
      </c>
      <c r="L711" s="831"/>
      <c r="M711" s="831"/>
      <c r="N711" s="814"/>
      <c r="O711" s="814"/>
      <c r="P711" s="831"/>
      <c r="Q711" s="831"/>
      <c r="R711" s="819"/>
      <c r="S711" s="832"/>
    </row>
    <row r="712" spans="1:19" ht="14.45" customHeight="1" x14ac:dyDescent="0.2">
      <c r="A712" s="813" t="s">
        <v>5011</v>
      </c>
      <c r="B712" s="814" t="s">
        <v>5012</v>
      </c>
      <c r="C712" s="814" t="s">
        <v>614</v>
      </c>
      <c r="D712" s="814" t="s">
        <v>1772</v>
      </c>
      <c r="E712" s="814" t="s">
        <v>4963</v>
      </c>
      <c r="F712" s="814" t="s">
        <v>4968</v>
      </c>
      <c r="G712" s="814" t="s">
        <v>4969</v>
      </c>
      <c r="H712" s="831">
        <v>4</v>
      </c>
      <c r="I712" s="831">
        <v>6093.25</v>
      </c>
      <c r="J712" s="814"/>
      <c r="K712" s="814">
        <v>1523.3125</v>
      </c>
      <c r="L712" s="831">
        <v>2</v>
      </c>
      <c r="M712" s="831">
        <v>2196.5</v>
      </c>
      <c r="N712" s="814"/>
      <c r="O712" s="814">
        <v>1098.25</v>
      </c>
      <c r="P712" s="831"/>
      <c r="Q712" s="831"/>
      <c r="R712" s="819"/>
      <c r="S712" s="832"/>
    </row>
    <row r="713" spans="1:19" ht="14.45" customHeight="1" x14ac:dyDescent="0.2">
      <c r="A713" s="813" t="s">
        <v>5011</v>
      </c>
      <c r="B713" s="814" t="s">
        <v>5012</v>
      </c>
      <c r="C713" s="814" t="s">
        <v>614</v>
      </c>
      <c r="D713" s="814" t="s">
        <v>1772</v>
      </c>
      <c r="E713" s="814" t="s">
        <v>4963</v>
      </c>
      <c r="F713" s="814" t="s">
        <v>4970</v>
      </c>
      <c r="G713" s="814" t="s">
        <v>4971</v>
      </c>
      <c r="H713" s="831">
        <v>1</v>
      </c>
      <c r="I713" s="831">
        <v>2170.0300000000002</v>
      </c>
      <c r="J713" s="814"/>
      <c r="K713" s="814">
        <v>2170.0300000000002</v>
      </c>
      <c r="L713" s="831">
        <v>2</v>
      </c>
      <c r="M713" s="831">
        <v>2635.8</v>
      </c>
      <c r="N713" s="814"/>
      <c r="O713" s="814">
        <v>1317.9</v>
      </c>
      <c r="P713" s="831">
        <v>1</v>
      </c>
      <c r="Q713" s="831">
        <v>1317.9</v>
      </c>
      <c r="R713" s="819"/>
      <c r="S713" s="832">
        <v>1317.9</v>
      </c>
    </row>
    <row r="714" spans="1:19" ht="14.45" customHeight="1" x14ac:dyDescent="0.2">
      <c r="A714" s="813" t="s">
        <v>5011</v>
      </c>
      <c r="B714" s="814" t="s">
        <v>5012</v>
      </c>
      <c r="C714" s="814" t="s">
        <v>614</v>
      </c>
      <c r="D714" s="814" t="s">
        <v>1772</v>
      </c>
      <c r="E714" s="814" t="s">
        <v>4963</v>
      </c>
      <c r="F714" s="814" t="s">
        <v>5078</v>
      </c>
      <c r="G714" s="814" t="s">
        <v>5079</v>
      </c>
      <c r="H714" s="831"/>
      <c r="I714" s="831"/>
      <c r="J714" s="814"/>
      <c r="K714" s="814"/>
      <c r="L714" s="831">
        <v>1</v>
      </c>
      <c r="M714" s="831">
        <v>3501.87</v>
      </c>
      <c r="N714" s="814"/>
      <c r="O714" s="814">
        <v>3501.87</v>
      </c>
      <c r="P714" s="831"/>
      <c r="Q714" s="831"/>
      <c r="R714" s="819"/>
      <c r="S714" s="832"/>
    </row>
    <row r="715" spans="1:19" ht="14.45" customHeight="1" x14ac:dyDescent="0.2">
      <c r="A715" s="813" t="s">
        <v>5011</v>
      </c>
      <c r="B715" s="814" t="s">
        <v>5012</v>
      </c>
      <c r="C715" s="814" t="s">
        <v>614</v>
      </c>
      <c r="D715" s="814" t="s">
        <v>1772</v>
      </c>
      <c r="E715" s="814" t="s">
        <v>4963</v>
      </c>
      <c r="F715" s="814" t="s">
        <v>5102</v>
      </c>
      <c r="G715" s="814" t="s">
        <v>5103</v>
      </c>
      <c r="H715" s="831">
        <v>1</v>
      </c>
      <c r="I715" s="831">
        <v>1075.98</v>
      </c>
      <c r="J715" s="814"/>
      <c r="K715" s="814">
        <v>1075.98</v>
      </c>
      <c r="L715" s="831"/>
      <c r="M715" s="831"/>
      <c r="N715" s="814"/>
      <c r="O715" s="814"/>
      <c r="P715" s="831"/>
      <c r="Q715" s="831"/>
      <c r="R715" s="819"/>
      <c r="S715" s="832"/>
    </row>
    <row r="716" spans="1:19" ht="14.45" customHeight="1" x14ac:dyDescent="0.2">
      <c r="A716" s="813" t="s">
        <v>5011</v>
      </c>
      <c r="B716" s="814" t="s">
        <v>5012</v>
      </c>
      <c r="C716" s="814" t="s">
        <v>614</v>
      </c>
      <c r="D716" s="814" t="s">
        <v>1772</v>
      </c>
      <c r="E716" s="814" t="s">
        <v>4963</v>
      </c>
      <c r="F716" s="814" t="s">
        <v>4976</v>
      </c>
      <c r="G716" s="814" t="s">
        <v>4977</v>
      </c>
      <c r="H716" s="831">
        <v>4</v>
      </c>
      <c r="I716" s="831">
        <v>2568</v>
      </c>
      <c r="J716" s="814"/>
      <c r="K716" s="814">
        <v>642</v>
      </c>
      <c r="L716" s="831">
        <v>4</v>
      </c>
      <c r="M716" s="831">
        <v>2565.1999999999998</v>
      </c>
      <c r="N716" s="814"/>
      <c r="O716" s="814">
        <v>641.29999999999995</v>
      </c>
      <c r="P716" s="831">
        <v>1</v>
      </c>
      <c r="Q716" s="831">
        <v>641.29999999999995</v>
      </c>
      <c r="R716" s="819"/>
      <c r="S716" s="832">
        <v>641.29999999999995</v>
      </c>
    </row>
    <row r="717" spans="1:19" ht="14.45" customHeight="1" x14ac:dyDescent="0.2">
      <c r="A717" s="813" t="s">
        <v>5011</v>
      </c>
      <c r="B717" s="814" t="s">
        <v>5012</v>
      </c>
      <c r="C717" s="814" t="s">
        <v>614</v>
      </c>
      <c r="D717" s="814" t="s">
        <v>1772</v>
      </c>
      <c r="E717" s="814" t="s">
        <v>4963</v>
      </c>
      <c r="F717" s="814" t="s">
        <v>5112</v>
      </c>
      <c r="G717" s="814" t="s">
        <v>5113</v>
      </c>
      <c r="H717" s="831">
        <v>2</v>
      </c>
      <c r="I717" s="831">
        <v>6320</v>
      </c>
      <c r="J717" s="814"/>
      <c r="K717" s="814">
        <v>3160</v>
      </c>
      <c r="L717" s="831"/>
      <c r="M717" s="831"/>
      <c r="N717" s="814"/>
      <c r="O717" s="814"/>
      <c r="P717" s="831"/>
      <c r="Q717" s="831"/>
      <c r="R717" s="819"/>
      <c r="S717" s="832"/>
    </row>
    <row r="718" spans="1:19" ht="14.45" customHeight="1" x14ac:dyDescent="0.2">
      <c r="A718" s="813" t="s">
        <v>5011</v>
      </c>
      <c r="B718" s="814" t="s">
        <v>5012</v>
      </c>
      <c r="C718" s="814" t="s">
        <v>614</v>
      </c>
      <c r="D718" s="814" t="s">
        <v>1772</v>
      </c>
      <c r="E718" s="814" t="s">
        <v>4978</v>
      </c>
      <c r="F718" s="814" t="s">
        <v>5128</v>
      </c>
      <c r="G718" s="814" t="s">
        <v>5129</v>
      </c>
      <c r="H718" s="831">
        <v>263</v>
      </c>
      <c r="I718" s="831">
        <v>54441</v>
      </c>
      <c r="J718" s="814"/>
      <c r="K718" s="814">
        <v>207</v>
      </c>
      <c r="L718" s="831">
        <v>291</v>
      </c>
      <c r="M718" s="831">
        <v>60819</v>
      </c>
      <c r="N718" s="814"/>
      <c r="O718" s="814">
        <v>209</v>
      </c>
      <c r="P718" s="831">
        <v>326</v>
      </c>
      <c r="Q718" s="831">
        <v>71720</v>
      </c>
      <c r="R718" s="819"/>
      <c r="S718" s="832">
        <v>220</v>
      </c>
    </row>
    <row r="719" spans="1:19" ht="14.45" customHeight="1" x14ac:dyDescent="0.2">
      <c r="A719" s="813" t="s">
        <v>5011</v>
      </c>
      <c r="B719" s="814" t="s">
        <v>5012</v>
      </c>
      <c r="C719" s="814" t="s">
        <v>614</v>
      </c>
      <c r="D719" s="814" t="s">
        <v>1772</v>
      </c>
      <c r="E719" s="814" t="s">
        <v>4978</v>
      </c>
      <c r="F719" s="814" t="s">
        <v>5134</v>
      </c>
      <c r="G719" s="814" t="s">
        <v>5135</v>
      </c>
      <c r="H719" s="831"/>
      <c r="I719" s="831"/>
      <c r="J719" s="814"/>
      <c r="K719" s="814"/>
      <c r="L719" s="831"/>
      <c r="M719" s="831"/>
      <c r="N719" s="814"/>
      <c r="O719" s="814"/>
      <c r="P719" s="831">
        <v>1</v>
      </c>
      <c r="Q719" s="831">
        <v>89</v>
      </c>
      <c r="R719" s="819"/>
      <c r="S719" s="832">
        <v>89</v>
      </c>
    </row>
    <row r="720" spans="1:19" ht="14.45" customHeight="1" x14ac:dyDescent="0.2">
      <c r="A720" s="813" t="s">
        <v>5011</v>
      </c>
      <c r="B720" s="814" t="s">
        <v>5012</v>
      </c>
      <c r="C720" s="814" t="s">
        <v>614</v>
      </c>
      <c r="D720" s="814" t="s">
        <v>1772</v>
      </c>
      <c r="E720" s="814" t="s">
        <v>4978</v>
      </c>
      <c r="F720" s="814" t="s">
        <v>5138</v>
      </c>
      <c r="G720" s="814" t="s">
        <v>5139</v>
      </c>
      <c r="H720" s="831">
        <v>381</v>
      </c>
      <c r="I720" s="831">
        <v>14478</v>
      </c>
      <c r="J720" s="814"/>
      <c r="K720" s="814">
        <v>38</v>
      </c>
      <c r="L720" s="831">
        <v>380</v>
      </c>
      <c r="M720" s="831">
        <v>14440</v>
      </c>
      <c r="N720" s="814"/>
      <c r="O720" s="814">
        <v>38</v>
      </c>
      <c r="P720" s="831">
        <v>443</v>
      </c>
      <c r="Q720" s="831">
        <v>17720</v>
      </c>
      <c r="R720" s="819"/>
      <c r="S720" s="832">
        <v>40</v>
      </c>
    </row>
    <row r="721" spans="1:19" ht="14.45" customHeight="1" x14ac:dyDescent="0.2">
      <c r="A721" s="813" t="s">
        <v>5011</v>
      </c>
      <c r="B721" s="814" t="s">
        <v>5012</v>
      </c>
      <c r="C721" s="814" t="s">
        <v>614</v>
      </c>
      <c r="D721" s="814" t="s">
        <v>1772</v>
      </c>
      <c r="E721" s="814" t="s">
        <v>4978</v>
      </c>
      <c r="F721" s="814" t="s">
        <v>5140</v>
      </c>
      <c r="G721" s="814" t="s">
        <v>5141</v>
      </c>
      <c r="H721" s="831">
        <v>1</v>
      </c>
      <c r="I721" s="831">
        <v>10</v>
      </c>
      <c r="J721" s="814"/>
      <c r="K721" s="814">
        <v>10</v>
      </c>
      <c r="L721" s="831">
        <v>1</v>
      </c>
      <c r="M721" s="831">
        <v>10</v>
      </c>
      <c r="N721" s="814"/>
      <c r="O721" s="814">
        <v>10</v>
      </c>
      <c r="P721" s="831"/>
      <c r="Q721" s="831"/>
      <c r="R721" s="819"/>
      <c r="S721" s="832"/>
    </row>
    <row r="722" spans="1:19" ht="14.45" customHeight="1" x14ac:dyDescent="0.2">
      <c r="A722" s="813" t="s">
        <v>5011</v>
      </c>
      <c r="B722" s="814" t="s">
        <v>5012</v>
      </c>
      <c r="C722" s="814" t="s">
        <v>614</v>
      </c>
      <c r="D722" s="814" t="s">
        <v>1772</v>
      </c>
      <c r="E722" s="814" t="s">
        <v>4978</v>
      </c>
      <c r="F722" s="814" t="s">
        <v>4979</v>
      </c>
      <c r="G722" s="814" t="s">
        <v>4980</v>
      </c>
      <c r="H722" s="831">
        <v>863</v>
      </c>
      <c r="I722" s="831">
        <v>219202</v>
      </c>
      <c r="J722" s="814"/>
      <c r="K722" s="814">
        <v>254</v>
      </c>
      <c r="L722" s="831">
        <v>1154</v>
      </c>
      <c r="M722" s="831">
        <v>294270</v>
      </c>
      <c r="N722" s="814"/>
      <c r="O722" s="814">
        <v>255</v>
      </c>
      <c r="P722" s="831">
        <v>1072</v>
      </c>
      <c r="Q722" s="831">
        <v>294800</v>
      </c>
      <c r="R722" s="819"/>
      <c r="S722" s="832">
        <v>275</v>
      </c>
    </row>
    <row r="723" spans="1:19" ht="14.45" customHeight="1" x14ac:dyDescent="0.2">
      <c r="A723" s="813" t="s">
        <v>5011</v>
      </c>
      <c r="B723" s="814" t="s">
        <v>5012</v>
      </c>
      <c r="C723" s="814" t="s">
        <v>614</v>
      </c>
      <c r="D723" s="814" t="s">
        <v>1772</v>
      </c>
      <c r="E723" s="814" t="s">
        <v>4978</v>
      </c>
      <c r="F723" s="814" t="s">
        <v>5146</v>
      </c>
      <c r="G723" s="814" t="s">
        <v>5147</v>
      </c>
      <c r="H723" s="831">
        <v>545</v>
      </c>
      <c r="I723" s="831">
        <v>68670</v>
      </c>
      <c r="J723" s="814"/>
      <c r="K723" s="814">
        <v>126</v>
      </c>
      <c r="L723" s="831">
        <v>996</v>
      </c>
      <c r="M723" s="831">
        <v>126492</v>
      </c>
      <c r="N723" s="814"/>
      <c r="O723" s="814">
        <v>127</v>
      </c>
      <c r="P723" s="831">
        <v>940</v>
      </c>
      <c r="Q723" s="831">
        <v>128780</v>
      </c>
      <c r="R723" s="819"/>
      <c r="S723" s="832">
        <v>137</v>
      </c>
    </row>
    <row r="724" spans="1:19" ht="14.45" customHeight="1" x14ac:dyDescent="0.2">
      <c r="A724" s="813" t="s">
        <v>5011</v>
      </c>
      <c r="B724" s="814" t="s">
        <v>5012</v>
      </c>
      <c r="C724" s="814" t="s">
        <v>614</v>
      </c>
      <c r="D724" s="814" t="s">
        <v>1772</v>
      </c>
      <c r="E724" s="814" t="s">
        <v>4978</v>
      </c>
      <c r="F724" s="814" t="s">
        <v>5148</v>
      </c>
      <c r="G724" s="814" t="s">
        <v>5149</v>
      </c>
      <c r="H724" s="831"/>
      <c r="I724" s="831"/>
      <c r="J724" s="814"/>
      <c r="K724" s="814"/>
      <c r="L724" s="831">
        <v>2</v>
      </c>
      <c r="M724" s="831">
        <v>634</v>
      </c>
      <c r="N724" s="814"/>
      <c r="O724" s="814">
        <v>317</v>
      </c>
      <c r="P724" s="831"/>
      <c r="Q724" s="831"/>
      <c r="R724" s="819"/>
      <c r="S724" s="832"/>
    </row>
    <row r="725" spans="1:19" ht="14.45" customHeight="1" x14ac:dyDescent="0.2">
      <c r="A725" s="813" t="s">
        <v>5011</v>
      </c>
      <c r="B725" s="814" t="s">
        <v>5012</v>
      </c>
      <c r="C725" s="814" t="s">
        <v>614</v>
      </c>
      <c r="D725" s="814" t="s">
        <v>1772</v>
      </c>
      <c r="E725" s="814" t="s">
        <v>4978</v>
      </c>
      <c r="F725" s="814" t="s">
        <v>4981</v>
      </c>
      <c r="G725" s="814" t="s">
        <v>4982</v>
      </c>
      <c r="H725" s="831">
        <v>1</v>
      </c>
      <c r="I725" s="831">
        <v>200</v>
      </c>
      <c r="J725" s="814"/>
      <c r="K725" s="814">
        <v>200</v>
      </c>
      <c r="L725" s="831"/>
      <c r="M725" s="831"/>
      <c r="N725" s="814"/>
      <c r="O725" s="814"/>
      <c r="P725" s="831"/>
      <c r="Q725" s="831"/>
      <c r="R725" s="819"/>
      <c r="S725" s="832"/>
    </row>
    <row r="726" spans="1:19" ht="14.45" customHeight="1" x14ac:dyDescent="0.2">
      <c r="A726" s="813" t="s">
        <v>5011</v>
      </c>
      <c r="B726" s="814" t="s">
        <v>5012</v>
      </c>
      <c r="C726" s="814" t="s">
        <v>614</v>
      </c>
      <c r="D726" s="814" t="s">
        <v>1772</v>
      </c>
      <c r="E726" s="814" t="s">
        <v>4978</v>
      </c>
      <c r="F726" s="814" t="s">
        <v>4983</v>
      </c>
      <c r="G726" s="814" t="s">
        <v>4984</v>
      </c>
      <c r="H726" s="831">
        <v>60</v>
      </c>
      <c r="I726" s="831">
        <v>20100</v>
      </c>
      <c r="J726" s="814"/>
      <c r="K726" s="814">
        <v>335</v>
      </c>
      <c r="L726" s="831">
        <v>101</v>
      </c>
      <c r="M726" s="831">
        <v>33936</v>
      </c>
      <c r="N726" s="814"/>
      <c r="O726" s="814">
        <v>336</v>
      </c>
      <c r="P726" s="831">
        <v>106</v>
      </c>
      <c r="Q726" s="831">
        <v>36570</v>
      </c>
      <c r="R726" s="819"/>
      <c r="S726" s="832">
        <v>345</v>
      </c>
    </row>
    <row r="727" spans="1:19" ht="14.45" customHeight="1" x14ac:dyDescent="0.2">
      <c r="A727" s="813" t="s">
        <v>5011</v>
      </c>
      <c r="B727" s="814" t="s">
        <v>5012</v>
      </c>
      <c r="C727" s="814" t="s">
        <v>614</v>
      </c>
      <c r="D727" s="814" t="s">
        <v>1772</v>
      </c>
      <c r="E727" s="814" t="s">
        <v>4978</v>
      </c>
      <c r="F727" s="814" t="s">
        <v>5154</v>
      </c>
      <c r="G727" s="814" t="s">
        <v>5155</v>
      </c>
      <c r="H727" s="831">
        <v>38</v>
      </c>
      <c r="I727" s="831">
        <v>4408</v>
      </c>
      <c r="J727" s="814"/>
      <c r="K727" s="814">
        <v>116</v>
      </c>
      <c r="L727" s="831">
        <v>29</v>
      </c>
      <c r="M727" s="831">
        <v>3393</v>
      </c>
      <c r="N727" s="814"/>
      <c r="O727" s="814">
        <v>117</v>
      </c>
      <c r="P727" s="831">
        <v>55</v>
      </c>
      <c r="Q727" s="831">
        <v>6765</v>
      </c>
      <c r="R727" s="819"/>
      <c r="S727" s="832">
        <v>123</v>
      </c>
    </row>
    <row r="728" spans="1:19" ht="14.45" customHeight="1" x14ac:dyDescent="0.2">
      <c r="A728" s="813" t="s">
        <v>5011</v>
      </c>
      <c r="B728" s="814" t="s">
        <v>5012</v>
      </c>
      <c r="C728" s="814" t="s">
        <v>614</v>
      </c>
      <c r="D728" s="814" t="s">
        <v>1772</v>
      </c>
      <c r="E728" s="814" t="s">
        <v>4978</v>
      </c>
      <c r="F728" s="814" t="s">
        <v>4985</v>
      </c>
      <c r="G728" s="814" t="s">
        <v>4986</v>
      </c>
      <c r="H728" s="831">
        <v>22</v>
      </c>
      <c r="I728" s="831">
        <v>7854</v>
      </c>
      <c r="J728" s="814"/>
      <c r="K728" s="814">
        <v>357</v>
      </c>
      <c r="L728" s="831">
        <v>28</v>
      </c>
      <c r="M728" s="831">
        <v>10080</v>
      </c>
      <c r="N728" s="814"/>
      <c r="O728" s="814">
        <v>360</v>
      </c>
      <c r="P728" s="831">
        <v>37</v>
      </c>
      <c r="Q728" s="831">
        <v>13986</v>
      </c>
      <c r="R728" s="819"/>
      <c r="S728" s="832">
        <v>378</v>
      </c>
    </row>
    <row r="729" spans="1:19" ht="14.45" customHeight="1" x14ac:dyDescent="0.2">
      <c r="A729" s="813" t="s">
        <v>5011</v>
      </c>
      <c r="B729" s="814" t="s">
        <v>5012</v>
      </c>
      <c r="C729" s="814" t="s">
        <v>614</v>
      </c>
      <c r="D729" s="814" t="s">
        <v>1772</v>
      </c>
      <c r="E729" s="814" t="s">
        <v>4978</v>
      </c>
      <c r="F729" s="814" t="s">
        <v>5160</v>
      </c>
      <c r="G729" s="814" t="s">
        <v>5161</v>
      </c>
      <c r="H729" s="831">
        <v>8</v>
      </c>
      <c r="I729" s="831">
        <v>2600</v>
      </c>
      <c r="J729" s="814"/>
      <c r="K729" s="814">
        <v>325</v>
      </c>
      <c r="L729" s="831">
        <v>10</v>
      </c>
      <c r="M729" s="831">
        <v>3260</v>
      </c>
      <c r="N729" s="814"/>
      <c r="O729" s="814">
        <v>326</v>
      </c>
      <c r="P729" s="831">
        <v>6</v>
      </c>
      <c r="Q729" s="831">
        <v>2010</v>
      </c>
      <c r="R729" s="819"/>
      <c r="S729" s="832">
        <v>335</v>
      </c>
    </row>
    <row r="730" spans="1:19" ht="14.45" customHeight="1" x14ac:dyDescent="0.2">
      <c r="A730" s="813" t="s">
        <v>5011</v>
      </c>
      <c r="B730" s="814" t="s">
        <v>5012</v>
      </c>
      <c r="C730" s="814" t="s">
        <v>614</v>
      </c>
      <c r="D730" s="814" t="s">
        <v>1772</v>
      </c>
      <c r="E730" s="814" t="s">
        <v>4978</v>
      </c>
      <c r="F730" s="814" t="s">
        <v>5162</v>
      </c>
      <c r="G730" s="814" t="s">
        <v>5163</v>
      </c>
      <c r="H730" s="831">
        <v>1</v>
      </c>
      <c r="I730" s="831">
        <v>298</v>
      </c>
      <c r="J730" s="814"/>
      <c r="K730" s="814">
        <v>298</v>
      </c>
      <c r="L730" s="831">
        <v>1</v>
      </c>
      <c r="M730" s="831">
        <v>300</v>
      </c>
      <c r="N730" s="814"/>
      <c r="O730" s="814">
        <v>300</v>
      </c>
      <c r="P730" s="831">
        <v>1</v>
      </c>
      <c r="Q730" s="831">
        <v>310</v>
      </c>
      <c r="R730" s="819"/>
      <c r="S730" s="832">
        <v>310</v>
      </c>
    </row>
    <row r="731" spans="1:19" ht="14.45" customHeight="1" x14ac:dyDescent="0.2">
      <c r="A731" s="813" t="s">
        <v>5011</v>
      </c>
      <c r="B731" s="814" t="s">
        <v>5012</v>
      </c>
      <c r="C731" s="814" t="s">
        <v>614</v>
      </c>
      <c r="D731" s="814" t="s">
        <v>1772</v>
      </c>
      <c r="E731" s="814" t="s">
        <v>4978</v>
      </c>
      <c r="F731" s="814" t="s">
        <v>5166</v>
      </c>
      <c r="G731" s="814" t="s">
        <v>5167</v>
      </c>
      <c r="H731" s="831">
        <v>6</v>
      </c>
      <c r="I731" s="831">
        <v>7122</v>
      </c>
      <c r="J731" s="814"/>
      <c r="K731" s="814">
        <v>1187</v>
      </c>
      <c r="L731" s="831">
        <v>4</v>
      </c>
      <c r="M731" s="831">
        <v>4760</v>
      </c>
      <c r="N731" s="814"/>
      <c r="O731" s="814">
        <v>1190</v>
      </c>
      <c r="P731" s="831"/>
      <c r="Q731" s="831"/>
      <c r="R731" s="819"/>
      <c r="S731" s="832"/>
    </row>
    <row r="732" spans="1:19" ht="14.45" customHeight="1" x14ac:dyDescent="0.2">
      <c r="A732" s="813" t="s">
        <v>5011</v>
      </c>
      <c r="B732" s="814" t="s">
        <v>5012</v>
      </c>
      <c r="C732" s="814" t="s">
        <v>614</v>
      </c>
      <c r="D732" s="814" t="s">
        <v>1772</v>
      </c>
      <c r="E732" s="814" t="s">
        <v>4978</v>
      </c>
      <c r="F732" s="814" t="s">
        <v>4987</v>
      </c>
      <c r="G732" s="814" t="s">
        <v>4988</v>
      </c>
      <c r="H732" s="831">
        <v>1</v>
      </c>
      <c r="I732" s="831">
        <v>715</v>
      </c>
      <c r="J732" s="814"/>
      <c r="K732" s="814">
        <v>715</v>
      </c>
      <c r="L732" s="831">
        <v>3</v>
      </c>
      <c r="M732" s="831">
        <v>2160</v>
      </c>
      <c r="N732" s="814"/>
      <c r="O732" s="814">
        <v>720</v>
      </c>
      <c r="P732" s="831">
        <v>1</v>
      </c>
      <c r="Q732" s="831">
        <v>752</v>
      </c>
      <c r="R732" s="819"/>
      <c r="S732" s="832">
        <v>752</v>
      </c>
    </row>
    <row r="733" spans="1:19" ht="14.45" customHeight="1" x14ac:dyDescent="0.2">
      <c r="A733" s="813" t="s">
        <v>5011</v>
      </c>
      <c r="B733" s="814" t="s">
        <v>5012</v>
      </c>
      <c r="C733" s="814" t="s">
        <v>614</v>
      </c>
      <c r="D733" s="814" t="s">
        <v>1772</v>
      </c>
      <c r="E733" s="814" t="s">
        <v>4978</v>
      </c>
      <c r="F733" s="814" t="s">
        <v>4989</v>
      </c>
      <c r="G733" s="814" t="s">
        <v>4990</v>
      </c>
      <c r="H733" s="831">
        <v>1291</v>
      </c>
      <c r="I733" s="831">
        <v>43033.33</v>
      </c>
      <c r="J733" s="814"/>
      <c r="K733" s="814">
        <v>33.33333075135554</v>
      </c>
      <c r="L733" s="831">
        <v>2135</v>
      </c>
      <c r="M733" s="831">
        <v>79740</v>
      </c>
      <c r="N733" s="814"/>
      <c r="O733" s="814">
        <v>37.348946135831383</v>
      </c>
      <c r="P733" s="831">
        <v>2002</v>
      </c>
      <c r="Q733" s="831">
        <v>85234.45</v>
      </c>
      <c r="R733" s="819"/>
      <c r="S733" s="832">
        <v>42.574650349650348</v>
      </c>
    </row>
    <row r="734" spans="1:19" ht="14.45" customHeight="1" x14ac:dyDescent="0.2">
      <c r="A734" s="813" t="s">
        <v>5011</v>
      </c>
      <c r="B734" s="814" t="s">
        <v>5012</v>
      </c>
      <c r="C734" s="814" t="s">
        <v>614</v>
      </c>
      <c r="D734" s="814" t="s">
        <v>1772</v>
      </c>
      <c r="E734" s="814" t="s">
        <v>4978</v>
      </c>
      <c r="F734" s="814" t="s">
        <v>5180</v>
      </c>
      <c r="G734" s="814" t="s">
        <v>5181</v>
      </c>
      <c r="H734" s="831">
        <v>553</v>
      </c>
      <c r="I734" s="831">
        <v>171983</v>
      </c>
      <c r="J734" s="814"/>
      <c r="K734" s="814">
        <v>311</v>
      </c>
      <c r="L734" s="831">
        <v>650</v>
      </c>
      <c r="M734" s="831">
        <v>203450</v>
      </c>
      <c r="N734" s="814"/>
      <c r="O734" s="814">
        <v>313</v>
      </c>
      <c r="P734" s="831">
        <v>800</v>
      </c>
      <c r="Q734" s="831">
        <v>262400</v>
      </c>
      <c r="R734" s="819"/>
      <c r="S734" s="832">
        <v>328</v>
      </c>
    </row>
    <row r="735" spans="1:19" ht="14.45" customHeight="1" x14ac:dyDescent="0.2">
      <c r="A735" s="813" t="s">
        <v>5011</v>
      </c>
      <c r="B735" s="814" t="s">
        <v>5012</v>
      </c>
      <c r="C735" s="814" t="s">
        <v>614</v>
      </c>
      <c r="D735" s="814" t="s">
        <v>1772</v>
      </c>
      <c r="E735" s="814" t="s">
        <v>4978</v>
      </c>
      <c r="F735" s="814" t="s">
        <v>4991</v>
      </c>
      <c r="G735" s="814" t="s">
        <v>4992</v>
      </c>
      <c r="H735" s="831">
        <v>5</v>
      </c>
      <c r="I735" s="831">
        <v>1315</v>
      </c>
      <c r="J735" s="814"/>
      <c r="K735" s="814">
        <v>263</v>
      </c>
      <c r="L735" s="831">
        <v>8</v>
      </c>
      <c r="M735" s="831">
        <v>2128</v>
      </c>
      <c r="N735" s="814"/>
      <c r="O735" s="814">
        <v>266</v>
      </c>
      <c r="P735" s="831">
        <v>1</v>
      </c>
      <c r="Q735" s="831">
        <v>282</v>
      </c>
      <c r="R735" s="819"/>
      <c r="S735" s="832">
        <v>282</v>
      </c>
    </row>
    <row r="736" spans="1:19" ht="14.45" customHeight="1" x14ac:dyDescent="0.2">
      <c r="A736" s="813" t="s">
        <v>5011</v>
      </c>
      <c r="B736" s="814" t="s">
        <v>5012</v>
      </c>
      <c r="C736" s="814" t="s">
        <v>614</v>
      </c>
      <c r="D736" s="814" t="s">
        <v>1772</v>
      </c>
      <c r="E736" s="814" t="s">
        <v>4978</v>
      </c>
      <c r="F736" s="814" t="s">
        <v>5182</v>
      </c>
      <c r="G736" s="814" t="s">
        <v>5183</v>
      </c>
      <c r="H736" s="831">
        <v>3</v>
      </c>
      <c r="I736" s="831">
        <v>114</v>
      </c>
      <c r="J736" s="814"/>
      <c r="K736" s="814">
        <v>38</v>
      </c>
      <c r="L736" s="831">
        <v>6</v>
      </c>
      <c r="M736" s="831">
        <v>228</v>
      </c>
      <c r="N736" s="814"/>
      <c r="O736" s="814">
        <v>38</v>
      </c>
      <c r="P736" s="831">
        <v>2</v>
      </c>
      <c r="Q736" s="831">
        <v>78</v>
      </c>
      <c r="R736" s="819"/>
      <c r="S736" s="832">
        <v>39</v>
      </c>
    </row>
    <row r="737" spans="1:19" ht="14.45" customHeight="1" x14ac:dyDescent="0.2">
      <c r="A737" s="813" t="s">
        <v>5011</v>
      </c>
      <c r="B737" s="814" t="s">
        <v>5012</v>
      </c>
      <c r="C737" s="814" t="s">
        <v>614</v>
      </c>
      <c r="D737" s="814" t="s">
        <v>1772</v>
      </c>
      <c r="E737" s="814" t="s">
        <v>4978</v>
      </c>
      <c r="F737" s="814" t="s">
        <v>4993</v>
      </c>
      <c r="G737" s="814" t="s">
        <v>4994</v>
      </c>
      <c r="H737" s="831">
        <v>3</v>
      </c>
      <c r="I737" s="831">
        <v>261</v>
      </c>
      <c r="J737" s="814"/>
      <c r="K737" s="814">
        <v>87</v>
      </c>
      <c r="L737" s="831">
        <v>4</v>
      </c>
      <c r="M737" s="831">
        <v>352</v>
      </c>
      <c r="N737" s="814"/>
      <c r="O737" s="814">
        <v>88</v>
      </c>
      <c r="P737" s="831"/>
      <c r="Q737" s="831"/>
      <c r="R737" s="819"/>
      <c r="S737" s="832"/>
    </row>
    <row r="738" spans="1:19" ht="14.45" customHeight="1" x14ac:dyDescent="0.2">
      <c r="A738" s="813" t="s">
        <v>5011</v>
      </c>
      <c r="B738" s="814" t="s">
        <v>5012</v>
      </c>
      <c r="C738" s="814" t="s">
        <v>614</v>
      </c>
      <c r="D738" s="814" t="s">
        <v>1772</v>
      </c>
      <c r="E738" s="814" t="s">
        <v>4978</v>
      </c>
      <c r="F738" s="814" t="s">
        <v>5184</v>
      </c>
      <c r="G738" s="814" t="s">
        <v>5185</v>
      </c>
      <c r="H738" s="831">
        <v>245</v>
      </c>
      <c r="I738" s="831">
        <v>38220</v>
      </c>
      <c r="J738" s="814"/>
      <c r="K738" s="814">
        <v>156</v>
      </c>
      <c r="L738" s="831">
        <v>257</v>
      </c>
      <c r="M738" s="831">
        <v>40349</v>
      </c>
      <c r="N738" s="814"/>
      <c r="O738" s="814">
        <v>157</v>
      </c>
      <c r="P738" s="831">
        <v>278</v>
      </c>
      <c r="Q738" s="831">
        <v>45870</v>
      </c>
      <c r="R738" s="819"/>
      <c r="S738" s="832">
        <v>165</v>
      </c>
    </row>
    <row r="739" spans="1:19" ht="14.45" customHeight="1" x14ac:dyDescent="0.2">
      <c r="A739" s="813" t="s">
        <v>5011</v>
      </c>
      <c r="B739" s="814" t="s">
        <v>5012</v>
      </c>
      <c r="C739" s="814" t="s">
        <v>614</v>
      </c>
      <c r="D739" s="814" t="s">
        <v>1772</v>
      </c>
      <c r="E739" s="814" t="s">
        <v>4978</v>
      </c>
      <c r="F739" s="814" t="s">
        <v>5186</v>
      </c>
      <c r="G739" s="814" t="s">
        <v>5187</v>
      </c>
      <c r="H739" s="831">
        <v>7</v>
      </c>
      <c r="I739" s="831">
        <v>231</v>
      </c>
      <c r="J739" s="814"/>
      <c r="K739" s="814">
        <v>33</v>
      </c>
      <c r="L739" s="831">
        <v>22</v>
      </c>
      <c r="M739" s="831">
        <v>726</v>
      </c>
      <c r="N739" s="814"/>
      <c r="O739" s="814">
        <v>33</v>
      </c>
      <c r="P739" s="831">
        <v>9</v>
      </c>
      <c r="Q739" s="831">
        <v>306</v>
      </c>
      <c r="R739" s="819"/>
      <c r="S739" s="832">
        <v>34</v>
      </c>
    </row>
    <row r="740" spans="1:19" ht="14.45" customHeight="1" x14ac:dyDescent="0.2">
      <c r="A740" s="813" t="s">
        <v>5011</v>
      </c>
      <c r="B740" s="814" t="s">
        <v>5012</v>
      </c>
      <c r="C740" s="814" t="s">
        <v>614</v>
      </c>
      <c r="D740" s="814" t="s">
        <v>1772</v>
      </c>
      <c r="E740" s="814" t="s">
        <v>4978</v>
      </c>
      <c r="F740" s="814" t="s">
        <v>5196</v>
      </c>
      <c r="G740" s="814" t="s">
        <v>5197</v>
      </c>
      <c r="H740" s="831"/>
      <c r="I740" s="831"/>
      <c r="J740" s="814"/>
      <c r="K740" s="814"/>
      <c r="L740" s="831"/>
      <c r="M740" s="831"/>
      <c r="N740" s="814"/>
      <c r="O740" s="814"/>
      <c r="P740" s="831">
        <v>156</v>
      </c>
      <c r="Q740" s="831">
        <v>12636</v>
      </c>
      <c r="R740" s="819"/>
      <c r="S740" s="832">
        <v>81</v>
      </c>
    </row>
    <row r="741" spans="1:19" ht="14.45" customHeight="1" x14ac:dyDescent="0.2">
      <c r="A741" s="813" t="s">
        <v>5011</v>
      </c>
      <c r="B741" s="814" t="s">
        <v>5012</v>
      </c>
      <c r="C741" s="814" t="s">
        <v>614</v>
      </c>
      <c r="D741" s="814" t="s">
        <v>1772</v>
      </c>
      <c r="E741" s="814" t="s">
        <v>4978</v>
      </c>
      <c r="F741" s="814" t="s">
        <v>5202</v>
      </c>
      <c r="G741" s="814" t="s">
        <v>5203</v>
      </c>
      <c r="H741" s="831">
        <v>1</v>
      </c>
      <c r="I741" s="831">
        <v>61</v>
      </c>
      <c r="J741" s="814"/>
      <c r="K741" s="814">
        <v>61</v>
      </c>
      <c r="L741" s="831"/>
      <c r="M741" s="831"/>
      <c r="N741" s="814"/>
      <c r="O741" s="814"/>
      <c r="P741" s="831"/>
      <c r="Q741" s="831"/>
      <c r="R741" s="819"/>
      <c r="S741" s="832"/>
    </row>
    <row r="742" spans="1:19" ht="14.45" customHeight="1" x14ac:dyDescent="0.2">
      <c r="A742" s="813" t="s">
        <v>5011</v>
      </c>
      <c r="B742" s="814" t="s">
        <v>5012</v>
      </c>
      <c r="C742" s="814" t="s">
        <v>614</v>
      </c>
      <c r="D742" s="814" t="s">
        <v>1772</v>
      </c>
      <c r="E742" s="814" t="s">
        <v>4978</v>
      </c>
      <c r="F742" s="814" t="s">
        <v>4997</v>
      </c>
      <c r="G742" s="814" t="s">
        <v>4998</v>
      </c>
      <c r="H742" s="831">
        <v>9</v>
      </c>
      <c r="I742" s="831">
        <v>5355</v>
      </c>
      <c r="J742" s="814"/>
      <c r="K742" s="814">
        <v>595</v>
      </c>
      <c r="L742" s="831">
        <v>6</v>
      </c>
      <c r="M742" s="831">
        <v>3588</v>
      </c>
      <c r="N742" s="814"/>
      <c r="O742" s="814">
        <v>598</v>
      </c>
      <c r="P742" s="831">
        <v>3</v>
      </c>
      <c r="Q742" s="831">
        <v>1830</v>
      </c>
      <c r="R742" s="819"/>
      <c r="S742" s="832">
        <v>610</v>
      </c>
    </row>
    <row r="743" spans="1:19" ht="14.45" customHeight="1" x14ac:dyDescent="0.2">
      <c r="A743" s="813" t="s">
        <v>5011</v>
      </c>
      <c r="B743" s="814" t="s">
        <v>5012</v>
      </c>
      <c r="C743" s="814" t="s">
        <v>614</v>
      </c>
      <c r="D743" s="814" t="s">
        <v>1772</v>
      </c>
      <c r="E743" s="814" t="s">
        <v>4978</v>
      </c>
      <c r="F743" s="814" t="s">
        <v>4999</v>
      </c>
      <c r="G743" s="814" t="s">
        <v>5000</v>
      </c>
      <c r="H743" s="831">
        <v>15</v>
      </c>
      <c r="I743" s="831">
        <v>11550</v>
      </c>
      <c r="J743" s="814"/>
      <c r="K743" s="814">
        <v>770</v>
      </c>
      <c r="L743" s="831">
        <v>5</v>
      </c>
      <c r="M743" s="831">
        <v>3855</v>
      </c>
      <c r="N743" s="814"/>
      <c r="O743" s="814">
        <v>771</v>
      </c>
      <c r="P743" s="831">
        <v>1</v>
      </c>
      <c r="Q743" s="831">
        <v>783</v>
      </c>
      <c r="R743" s="819"/>
      <c r="S743" s="832">
        <v>783</v>
      </c>
    </row>
    <row r="744" spans="1:19" ht="14.45" customHeight="1" x14ac:dyDescent="0.2">
      <c r="A744" s="813" t="s">
        <v>5011</v>
      </c>
      <c r="B744" s="814" t="s">
        <v>5012</v>
      </c>
      <c r="C744" s="814" t="s">
        <v>614</v>
      </c>
      <c r="D744" s="814" t="s">
        <v>1772</v>
      </c>
      <c r="E744" s="814" t="s">
        <v>4978</v>
      </c>
      <c r="F744" s="814" t="s">
        <v>5208</v>
      </c>
      <c r="G744" s="814" t="s">
        <v>5209</v>
      </c>
      <c r="H744" s="831">
        <v>17</v>
      </c>
      <c r="I744" s="831">
        <v>75293</v>
      </c>
      <c r="J744" s="814"/>
      <c r="K744" s="814">
        <v>4429</v>
      </c>
      <c r="L744" s="831">
        <v>5</v>
      </c>
      <c r="M744" s="831">
        <v>22235</v>
      </c>
      <c r="N744" s="814"/>
      <c r="O744" s="814">
        <v>4447</v>
      </c>
      <c r="P744" s="831">
        <v>17</v>
      </c>
      <c r="Q744" s="831">
        <v>76670</v>
      </c>
      <c r="R744" s="819"/>
      <c r="S744" s="832">
        <v>4510</v>
      </c>
    </row>
    <row r="745" spans="1:19" ht="14.45" customHeight="1" x14ac:dyDescent="0.2">
      <c r="A745" s="813" t="s">
        <v>5011</v>
      </c>
      <c r="B745" s="814" t="s">
        <v>5012</v>
      </c>
      <c r="C745" s="814" t="s">
        <v>614</v>
      </c>
      <c r="D745" s="814" t="s">
        <v>1772</v>
      </c>
      <c r="E745" s="814" t="s">
        <v>4978</v>
      </c>
      <c r="F745" s="814" t="s">
        <v>5001</v>
      </c>
      <c r="G745" s="814" t="s">
        <v>5002</v>
      </c>
      <c r="H745" s="831">
        <v>108</v>
      </c>
      <c r="I745" s="831">
        <v>17496</v>
      </c>
      <c r="J745" s="814"/>
      <c r="K745" s="814">
        <v>162</v>
      </c>
      <c r="L745" s="831">
        <v>114</v>
      </c>
      <c r="M745" s="831">
        <v>18582</v>
      </c>
      <c r="N745" s="814"/>
      <c r="O745" s="814">
        <v>163</v>
      </c>
      <c r="P745" s="831">
        <v>113</v>
      </c>
      <c r="Q745" s="831">
        <v>19436</v>
      </c>
      <c r="R745" s="819"/>
      <c r="S745" s="832">
        <v>172</v>
      </c>
    </row>
    <row r="746" spans="1:19" ht="14.45" customHeight="1" x14ac:dyDescent="0.2">
      <c r="A746" s="813" t="s">
        <v>5011</v>
      </c>
      <c r="B746" s="814" t="s">
        <v>5012</v>
      </c>
      <c r="C746" s="814" t="s">
        <v>614</v>
      </c>
      <c r="D746" s="814" t="s">
        <v>1772</v>
      </c>
      <c r="E746" s="814" t="s">
        <v>4978</v>
      </c>
      <c r="F746" s="814" t="s">
        <v>5218</v>
      </c>
      <c r="G746" s="814" t="s">
        <v>5219</v>
      </c>
      <c r="H746" s="831">
        <v>3</v>
      </c>
      <c r="I746" s="831">
        <v>1194</v>
      </c>
      <c r="J746" s="814"/>
      <c r="K746" s="814">
        <v>398</v>
      </c>
      <c r="L746" s="831">
        <v>1</v>
      </c>
      <c r="M746" s="831">
        <v>400</v>
      </c>
      <c r="N746" s="814"/>
      <c r="O746" s="814">
        <v>400</v>
      </c>
      <c r="P746" s="831"/>
      <c r="Q746" s="831"/>
      <c r="R746" s="819"/>
      <c r="S746" s="832"/>
    </row>
    <row r="747" spans="1:19" ht="14.45" customHeight="1" x14ac:dyDescent="0.2">
      <c r="A747" s="813" t="s">
        <v>5011</v>
      </c>
      <c r="B747" s="814" t="s">
        <v>5012</v>
      </c>
      <c r="C747" s="814" t="s">
        <v>614</v>
      </c>
      <c r="D747" s="814" t="s">
        <v>1772</v>
      </c>
      <c r="E747" s="814" t="s">
        <v>4978</v>
      </c>
      <c r="F747" s="814" t="s">
        <v>5220</v>
      </c>
      <c r="G747" s="814" t="s">
        <v>5221</v>
      </c>
      <c r="H747" s="831">
        <v>31</v>
      </c>
      <c r="I747" s="831">
        <v>2046</v>
      </c>
      <c r="J747" s="814"/>
      <c r="K747" s="814">
        <v>66</v>
      </c>
      <c r="L747" s="831">
        <v>24</v>
      </c>
      <c r="M747" s="831">
        <v>1584</v>
      </c>
      <c r="N747" s="814"/>
      <c r="O747" s="814">
        <v>66</v>
      </c>
      <c r="P747" s="831">
        <v>48</v>
      </c>
      <c r="Q747" s="831">
        <v>3264</v>
      </c>
      <c r="R747" s="819"/>
      <c r="S747" s="832">
        <v>68</v>
      </c>
    </row>
    <row r="748" spans="1:19" ht="14.45" customHeight="1" x14ac:dyDescent="0.2">
      <c r="A748" s="813" t="s">
        <v>5011</v>
      </c>
      <c r="B748" s="814" t="s">
        <v>5012</v>
      </c>
      <c r="C748" s="814" t="s">
        <v>614</v>
      </c>
      <c r="D748" s="814" t="s">
        <v>1772</v>
      </c>
      <c r="E748" s="814" t="s">
        <v>4978</v>
      </c>
      <c r="F748" s="814" t="s">
        <v>5222</v>
      </c>
      <c r="G748" s="814" t="s">
        <v>5223</v>
      </c>
      <c r="H748" s="831"/>
      <c r="I748" s="831"/>
      <c r="J748" s="814"/>
      <c r="K748" s="814"/>
      <c r="L748" s="831"/>
      <c r="M748" s="831"/>
      <c r="N748" s="814"/>
      <c r="O748" s="814"/>
      <c r="P748" s="831">
        <v>1</v>
      </c>
      <c r="Q748" s="831">
        <v>335</v>
      </c>
      <c r="R748" s="819"/>
      <c r="S748" s="832">
        <v>335</v>
      </c>
    </row>
    <row r="749" spans="1:19" ht="14.45" customHeight="1" x14ac:dyDescent="0.2">
      <c r="A749" s="813" t="s">
        <v>5011</v>
      </c>
      <c r="B749" s="814" t="s">
        <v>5012</v>
      </c>
      <c r="C749" s="814" t="s">
        <v>614</v>
      </c>
      <c r="D749" s="814" t="s">
        <v>1772</v>
      </c>
      <c r="E749" s="814" t="s">
        <v>4978</v>
      </c>
      <c r="F749" s="814" t="s">
        <v>5226</v>
      </c>
      <c r="G749" s="814" t="s">
        <v>5227</v>
      </c>
      <c r="H749" s="831"/>
      <c r="I749" s="831"/>
      <c r="J749" s="814"/>
      <c r="K749" s="814"/>
      <c r="L749" s="831">
        <v>2</v>
      </c>
      <c r="M749" s="831">
        <v>758</v>
      </c>
      <c r="N749" s="814"/>
      <c r="O749" s="814">
        <v>379</v>
      </c>
      <c r="P749" s="831"/>
      <c r="Q749" s="831"/>
      <c r="R749" s="819"/>
      <c r="S749" s="832"/>
    </row>
    <row r="750" spans="1:19" ht="14.45" customHeight="1" x14ac:dyDescent="0.2">
      <c r="A750" s="813" t="s">
        <v>5011</v>
      </c>
      <c r="B750" s="814" t="s">
        <v>5012</v>
      </c>
      <c r="C750" s="814" t="s">
        <v>614</v>
      </c>
      <c r="D750" s="814" t="s">
        <v>1772</v>
      </c>
      <c r="E750" s="814" t="s">
        <v>4978</v>
      </c>
      <c r="F750" s="814" t="s">
        <v>5005</v>
      </c>
      <c r="G750" s="814" t="s">
        <v>5006</v>
      </c>
      <c r="H750" s="831">
        <v>7</v>
      </c>
      <c r="I750" s="831">
        <v>9408</v>
      </c>
      <c r="J750" s="814"/>
      <c r="K750" s="814">
        <v>1344</v>
      </c>
      <c r="L750" s="831">
        <v>5</v>
      </c>
      <c r="M750" s="831">
        <v>6745</v>
      </c>
      <c r="N750" s="814"/>
      <c r="O750" s="814">
        <v>1349</v>
      </c>
      <c r="P750" s="831">
        <v>3</v>
      </c>
      <c r="Q750" s="831">
        <v>4143</v>
      </c>
      <c r="R750" s="819"/>
      <c r="S750" s="832">
        <v>1381</v>
      </c>
    </row>
    <row r="751" spans="1:19" ht="14.45" customHeight="1" x14ac:dyDescent="0.2">
      <c r="A751" s="813" t="s">
        <v>5011</v>
      </c>
      <c r="B751" s="814" t="s">
        <v>5012</v>
      </c>
      <c r="C751" s="814" t="s">
        <v>614</v>
      </c>
      <c r="D751" s="814" t="s">
        <v>1772</v>
      </c>
      <c r="E751" s="814" t="s">
        <v>4978</v>
      </c>
      <c r="F751" s="814" t="s">
        <v>5007</v>
      </c>
      <c r="G751" s="814" t="s">
        <v>5008</v>
      </c>
      <c r="H751" s="831">
        <v>11</v>
      </c>
      <c r="I751" s="831">
        <v>4004</v>
      </c>
      <c r="J751" s="814"/>
      <c r="K751" s="814">
        <v>364</v>
      </c>
      <c r="L751" s="831">
        <v>6</v>
      </c>
      <c r="M751" s="831">
        <v>2190</v>
      </c>
      <c r="N751" s="814"/>
      <c r="O751" s="814">
        <v>365</v>
      </c>
      <c r="P751" s="831">
        <v>1</v>
      </c>
      <c r="Q751" s="831">
        <v>371</v>
      </c>
      <c r="R751" s="819"/>
      <c r="S751" s="832">
        <v>371</v>
      </c>
    </row>
    <row r="752" spans="1:19" ht="14.45" customHeight="1" x14ac:dyDescent="0.2">
      <c r="A752" s="813" t="s">
        <v>5011</v>
      </c>
      <c r="B752" s="814" t="s">
        <v>5012</v>
      </c>
      <c r="C752" s="814" t="s">
        <v>614</v>
      </c>
      <c r="D752" s="814" t="s">
        <v>1772</v>
      </c>
      <c r="E752" s="814" t="s">
        <v>4978</v>
      </c>
      <c r="F752" s="814" t="s">
        <v>5230</v>
      </c>
      <c r="G752" s="814" t="s">
        <v>5231</v>
      </c>
      <c r="H752" s="831">
        <v>22</v>
      </c>
      <c r="I752" s="831">
        <v>2178</v>
      </c>
      <c r="J752" s="814"/>
      <c r="K752" s="814">
        <v>99</v>
      </c>
      <c r="L752" s="831">
        <v>25</v>
      </c>
      <c r="M752" s="831">
        <v>2475</v>
      </c>
      <c r="N752" s="814"/>
      <c r="O752" s="814">
        <v>99</v>
      </c>
      <c r="P752" s="831">
        <v>54</v>
      </c>
      <c r="Q752" s="831">
        <v>5454</v>
      </c>
      <c r="R752" s="819"/>
      <c r="S752" s="832">
        <v>101</v>
      </c>
    </row>
    <row r="753" spans="1:19" ht="14.45" customHeight="1" x14ac:dyDescent="0.2">
      <c r="A753" s="813" t="s">
        <v>5011</v>
      </c>
      <c r="B753" s="814" t="s">
        <v>5012</v>
      </c>
      <c r="C753" s="814" t="s">
        <v>614</v>
      </c>
      <c r="D753" s="814" t="s">
        <v>1772</v>
      </c>
      <c r="E753" s="814" t="s">
        <v>4978</v>
      </c>
      <c r="F753" s="814" t="s">
        <v>5232</v>
      </c>
      <c r="G753" s="814" t="s">
        <v>5233</v>
      </c>
      <c r="H753" s="831"/>
      <c r="I753" s="831"/>
      <c r="J753" s="814"/>
      <c r="K753" s="814"/>
      <c r="L753" s="831"/>
      <c r="M753" s="831"/>
      <c r="N753" s="814"/>
      <c r="O753" s="814"/>
      <c r="P753" s="831">
        <v>1</v>
      </c>
      <c r="Q753" s="831">
        <v>226</v>
      </c>
      <c r="R753" s="819"/>
      <c r="S753" s="832">
        <v>226</v>
      </c>
    </row>
    <row r="754" spans="1:19" ht="14.45" customHeight="1" x14ac:dyDescent="0.2">
      <c r="A754" s="813" t="s">
        <v>5011</v>
      </c>
      <c r="B754" s="814" t="s">
        <v>5012</v>
      </c>
      <c r="C754" s="814" t="s">
        <v>614</v>
      </c>
      <c r="D754" s="814" t="s">
        <v>1772</v>
      </c>
      <c r="E754" s="814" t="s">
        <v>4978</v>
      </c>
      <c r="F754" s="814" t="s">
        <v>5238</v>
      </c>
      <c r="G754" s="814" t="s">
        <v>5239</v>
      </c>
      <c r="H754" s="831"/>
      <c r="I754" s="831"/>
      <c r="J754" s="814"/>
      <c r="K754" s="814"/>
      <c r="L754" s="831"/>
      <c r="M754" s="831"/>
      <c r="N754" s="814"/>
      <c r="O754" s="814"/>
      <c r="P754" s="831">
        <v>160</v>
      </c>
      <c r="Q754" s="831">
        <v>37440</v>
      </c>
      <c r="R754" s="819"/>
      <c r="S754" s="832">
        <v>234</v>
      </c>
    </row>
    <row r="755" spans="1:19" ht="14.45" customHeight="1" x14ac:dyDescent="0.2">
      <c r="A755" s="813" t="s">
        <v>5011</v>
      </c>
      <c r="B755" s="814" t="s">
        <v>5012</v>
      </c>
      <c r="C755" s="814" t="s">
        <v>614</v>
      </c>
      <c r="D755" s="814" t="s">
        <v>1772</v>
      </c>
      <c r="E755" s="814" t="s">
        <v>4978</v>
      </c>
      <c r="F755" s="814" t="s">
        <v>5247</v>
      </c>
      <c r="G755" s="814"/>
      <c r="H755" s="831"/>
      <c r="I755" s="831"/>
      <c r="J755" s="814"/>
      <c r="K755" s="814"/>
      <c r="L755" s="831"/>
      <c r="M755" s="831"/>
      <c r="N755" s="814"/>
      <c r="O755" s="814"/>
      <c r="P755" s="831">
        <v>0</v>
      </c>
      <c r="Q755" s="831">
        <v>0</v>
      </c>
      <c r="R755" s="819"/>
      <c r="S755" s="832"/>
    </row>
    <row r="756" spans="1:19" ht="14.45" customHeight="1" x14ac:dyDescent="0.2">
      <c r="A756" s="813" t="s">
        <v>5011</v>
      </c>
      <c r="B756" s="814" t="s">
        <v>5012</v>
      </c>
      <c r="C756" s="814" t="s">
        <v>614</v>
      </c>
      <c r="D756" s="814" t="s">
        <v>1776</v>
      </c>
      <c r="E756" s="814" t="s">
        <v>4961</v>
      </c>
      <c r="F756" s="814" t="s">
        <v>5022</v>
      </c>
      <c r="G756" s="814" t="s">
        <v>1846</v>
      </c>
      <c r="H756" s="831"/>
      <c r="I756" s="831"/>
      <c r="J756" s="814"/>
      <c r="K756" s="814"/>
      <c r="L756" s="831">
        <v>0.2</v>
      </c>
      <c r="M756" s="831">
        <v>7.8</v>
      </c>
      <c r="N756" s="814"/>
      <c r="O756" s="814">
        <v>39</v>
      </c>
      <c r="P756" s="831"/>
      <c r="Q756" s="831"/>
      <c r="R756" s="819"/>
      <c r="S756" s="832"/>
    </row>
    <row r="757" spans="1:19" ht="14.45" customHeight="1" x14ac:dyDescent="0.2">
      <c r="A757" s="813" t="s">
        <v>5011</v>
      </c>
      <c r="B757" s="814" t="s">
        <v>5012</v>
      </c>
      <c r="C757" s="814" t="s">
        <v>614</v>
      </c>
      <c r="D757" s="814" t="s">
        <v>1776</v>
      </c>
      <c r="E757" s="814" t="s">
        <v>4961</v>
      </c>
      <c r="F757" s="814" t="s">
        <v>5023</v>
      </c>
      <c r="G757" s="814" t="s">
        <v>654</v>
      </c>
      <c r="H757" s="831"/>
      <c r="I757" s="831"/>
      <c r="J757" s="814"/>
      <c r="K757" s="814"/>
      <c r="L757" s="831"/>
      <c r="M757" s="831"/>
      <c r="N757" s="814"/>
      <c r="O757" s="814"/>
      <c r="P757" s="831">
        <v>0.2</v>
      </c>
      <c r="Q757" s="831">
        <v>9.4</v>
      </c>
      <c r="R757" s="819"/>
      <c r="S757" s="832">
        <v>47</v>
      </c>
    </row>
    <row r="758" spans="1:19" ht="14.45" customHeight="1" x14ac:dyDescent="0.2">
      <c r="A758" s="813" t="s">
        <v>5011</v>
      </c>
      <c r="B758" s="814" t="s">
        <v>5012</v>
      </c>
      <c r="C758" s="814" t="s">
        <v>614</v>
      </c>
      <c r="D758" s="814" t="s">
        <v>1776</v>
      </c>
      <c r="E758" s="814" t="s">
        <v>4961</v>
      </c>
      <c r="F758" s="814" t="s">
        <v>5024</v>
      </c>
      <c r="G758" s="814"/>
      <c r="H758" s="831"/>
      <c r="I758" s="831"/>
      <c r="J758" s="814"/>
      <c r="K758" s="814"/>
      <c r="L758" s="831">
        <v>0.1</v>
      </c>
      <c r="M758" s="831">
        <v>454.76</v>
      </c>
      <c r="N758" s="814"/>
      <c r="O758" s="814">
        <v>4547.5999999999995</v>
      </c>
      <c r="P758" s="831"/>
      <c r="Q758" s="831"/>
      <c r="R758" s="819"/>
      <c r="S758" s="832"/>
    </row>
    <row r="759" spans="1:19" ht="14.45" customHeight="1" x14ac:dyDescent="0.2">
      <c r="A759" s="813" t="s">
        <v>5011</v>
      </c>
      <c r="B759" s="814" t="s">
        <v>5012</v>
      </c>
      <c r="C759" s="814" t="s">
        <v>614</v>
      </c>
      <c r="D759" s="814" t="s">
        <v>1776</v>
      </c>
      <c r="E759" s="814" t="s">
        <v>4961</v>
      </c>
      <c r="F759" s="814" t="s">
        <v>5039</v>
      </c>
      <c r="G759" s="814" t="s">
        <v>5040</v>
      </c>
      <c r="H759" s="831"/>
      <c r="I759" s="831"/>
      <c r="J759" s="814"/>
      <c r="K759" s="814"/>
      <c r="L759" s="831"/>
      <c r="M759" s="831"/>
      <c r="N759" s="814"/>
      <c r="O759" s="814"/>
      <c r="P759" s="831">
        <v>2</v>
      </c>
      <c r="Q759" s="831">
        <v>8572.35</v>
      </c>
      <c r="R759" s="819"/>
      <c r="S759" s="832">
        <v>4286.1750000000002</v>
      </c>
    </row>
    <row r="760" spans="1:19" ht="14.45" customHeight="1" x14ac:dyDescent="0.2">
      <c r="A760" s="813" t="s">
        <v>5011</v>
      </c>
      <c r="B760" s="814" t="s">
        <v>5012</v>
      </c>
      <c r="C760" s="814" t="s">
        <v>614</v>
      </c>
      <c r="D760" s="814" t="s">
        <v>1776</v>
      </c>
      <c r="E760" s="814" t="s">
        <v>4961</v>
      </c>
      <c r="F760" s="814" t="s">
        <v>5043</v>
      </c>
      <c r="G760" s="814" t="s">
        <v>5044</v>
      </c>
      <c r="H760" s="831"/>
      <c r="I760" s="831"/>
      <c r="J760" s="814"/>
      <c r="K760" s="814"/>
      <c r="L760" s="831">
        <v>1</v>
      </c>
      <c r="M760" s="831">
        <v>1725.08</v>
      </c>
      <c r="N760" s="814"/>
      <c r="O760" s="814">
        <v>1725.08</v>
      </c>
      <c r="P760" s="831"/>
      <c r="Q760" s="831"/>
      <c r="R760" s="819"/>
      <c r="S760" s="832"/>
    </row>
    <row r="761" spans="1:19" ht="14.45" customHeight="1" x14ac:dyDescent="0.2">
      <c r="A761" s="813" t="s">
        <v>5011</v>
      </c>
      <c r="B761" s="814" t="s">
        <v>5012</v>
      </c>
      <c r="C761" s="814" t="s">
        <v>614</v>
      </c>
      <c r="D761" s="814" t="s">
        <v>1776</v>
      </c>
      <c r="E761" s="814" t="s">
        <v>4961</v>
      </c>
      <c r="F761" s="814" t="s">
        <v>5045</v>
      </c>
      <c r="G761" s="814" t="s">
        <v>5015</v>
      </c>
      <c r="H761" s="831"/>
      <c r="I761" s="831"/>
      <c r="J761" s="814"/>
      <c r="K761" s="814"/>
      <c r="L761" s="831"/>
      <c r="M761" s="831"/>
      <c r="N761" s="814"/>
      <c r="O761" s="814"/>
      <c r="P761" s="831">
        <v>1</v>
      </c>
      <c r="Q761" s="831">
        <v>3191.29</v>
      </c>
      <c r="R761" s="819"/>
      <c r="S761" s="832">
        <v>3191.29</v>
      </c>
    </row>
    <row r="762" spans="1:19" ht="14.45" customHeight="1" x14ac:dyDescent="0.2">
      <c r="A762" s="813" t="s">
        <v>5011</v>
      </c>
      <c r="B762" s="814" t="s">
        <v>5012</v>
      </c>
      <c r="C762" s="814" t="s">
        <v>614</v>
      </c>
      <c r="D762" s="814" t="s">
        <v>1776</v>
      </c>
      <c r="E762" s="814" t="s">
        <v>4961</v>
      </c>
      <c r="F762" s="814" t="s">
        <v>4962</v>
      </c>
      <c r="G762" s="814" t="s">
        <v>1735</v>
      </c>
      <c r="H762" s="831">
        <v>0.4</v>
      </c>
      <c r="I762" s="831">
        <v>655.8</v>
      </c>
      <c r="J762" s="814"/>
      <c r="K762" s="814">
        <v>1639.4999999999998</v>
      </c>
      <c r="L762" s="831">
        <v>0.4</v>
      </c>
      <c r="M762" s="831">
        <v>655.8</v>
      </c>
      <c r="N762" s="814"/>
      <c r="O762" s="814">
        <v>1639.4999999999998</v>
      </c>
      <c r="P762" s="831">
        <v>1.5999999999999999</v>
      </c>
      <c r="Q762" s="831">
        <v>2748.33</v>
      </c>
      <c r="R762" s="819"/>
      <c r="S762" s="832">
        <v>1717.7062500000002</v>
      </c>
    </row>
    <row r="763" spans="1:19" ht="14.45" customHeight="1" x14ac:dyDescent="0.2">
      <c r="A763" s="813" t="s">
        <v>5011</v>
      </c>
      <c r="B763" s="814" t="s">
        <v>5012</v>
      </c>
      <c r="C763" s="814" t="s">
        <v>614</v>
      </c>
      <c r="D763" s="814" t="s">
        <v>1776</v>
      </c>
      <c r="E763" s="814" t="s">
        <v>4963</v>
      </c>
      <c r="F763" s="814" t="s">
        <v>5064</v>
      </c>
      <c r="G763" s="814" t="s">
        <v>5065</v>
      </c>
      <c r="H763" s="831"/>
      <c r="I763" s="831"/>
      <c r="J763" s="814"/>
      <c r="K763" s="814"/>
      <c r="L763" s="831"/>
      <c r="M763" s="831"/>
      <c r="N763" s="814"/>
      <c r="O763" s="814"/>
      <c r="P763" s="831">
        <v>1</v>
      </c>
      <c r="Q763" s="831">
        <v>2625.11</v>
      </c>
      <c r="R763" s="819"/>
      <c r="S763" s="832">
        <v>2625.11</v>
      </c>
    </row>
    <row r="764" spans="1:19" ht="14.45" customHeight="1" x14ac:dyDescent="0.2">
      <c r="A764" s="813" t="s">
        <v>5011</v>
      </c>
      <c r="B764" s="814" t="s">
        <v>5012</v>
      </c>
      <c r="C764" s="814" t="s">
        <v>614</v>
      </c>
      <c r="D764" s="814" t="s">
        <v>1776</v>
      </c>
      <c r="E764" s="814" t="s">
        <v>4963</v>
      </c>
      <c r="F764" s="814" t="s">
        <v>5072</v>
      </c>
      <c r="G764" s="814" t="s">
        <v>5073</v>
      </c>
      <c r="H764" s="831">
        <v>1</v>
      </c>
      <c r="I764" s="831">
        <v>839.33</v>
      </c>
      <c r="J764" s="814"/>
      <c r="K764" s="814">
        <v>839.33</v>
      </c>
      <c r="L764" s="831"/>
      <c r="M764" s="831"/>
      <c r="N764" s="814"/>
      <c r="O764" s="814"/>
      <c r="P764" s="831">
        <v>1</v>
      </c>
      <c r="Q764" s="831">
        <v>847</v>
      </c>
      <c r="R764" s="819"/>
      <c r="S764" s="832">
        <v>847</v>
      </c>
    </row>
    <row r="765" spans="1:19" ht="14.45" customHeight="1" x14ac:dyDescent="0.2">
      <c r="A765" s="813" t="s">
        <v>5011</v>
      </c>
      <c r="B765" s="814" t="s">
        <v>5012</v>
      </c>
      <c r="C765" s="814" t="s">
        <v>614</v>
      </c>
      <c r="D765" s="814" t="s">
        <v>1776</v>
      </c>
      <c r="E765" s="814" t="s">
        <v>4963</v>
      </c>
      <c r="F765" s="814" t="s">
        <v>4964</v>
      </c>
      <c r="G765" s="814" t="s">
        <v>4965</v>
      </c>
      <c r="H765" s="831">
        <v>6</v>
      </c>
      <c r="I765" s="831">
        <v>2452.44</v>
      </c>
      <c r="J765" s="814"/>
      <c r="K765" s="814">
        <v>408.74</v>
      </c>
      <c r="L765" s="831">
        <v>2</v>
      </c>
      <c r="M765" s="831">
        <v>817.48</v>
      </c>
      <c r="N765" s="814"/>
      <c r="O765" s="814">
        <v>408.74</v>
      </c>
      <c r="P765" s="831">
        <v>14</v>
      </c>
      <c r="Q765" s="831">
        <v>5722.36</v>
      </c>
      <c r="R765" s="819"/>
      <c r="S765" s="832">
        <v>408.73999999999995</v>
      </c>
    </row>
    <row r="766" spans="1:19" ht="14.45" customHeight="1" x14ac:dyDescent="0.2">
      <c r="A766" s="813" t="s">
        <v>5011</v>
      </c>
      <c r="B766" s="814" t="s">
        <v>5012</v>
      </c>
      <c r="C766" s="814" t="s">
        <v>614</v>
      </c>
      <c r="D766" s="814" t="s">
        <v>1776</v>
      </c>
      <c r="E766" s="814" t="s">
        <v>4963</v>
      </c>
      <c r="F766" s="814" t="s">
        <v>4966</v>
      </c>
      <c r="G766" s="814" t="s">
        <v>4967</v>
      </c>
      <c r="H766" s="831"/>
      <c r="I766" s="831"/>
      <c r="J766" s="814"/>
      <c r="K766" s="814"/>
      <c r="L766" s="831">
        <v>1</v>
      </c>
      <c r="M766" s="831">
        <v>153.19999999999999</v>
      </c>
      <c r="N766" s="814"/>
      <c r="O766" s="814">
        <v>153.19999999999999</v>
      </c>
      <c r="P766" s="831">
        <v>2</v>
      </c>
      <c r="Q766" s="831">
        <v>306.39999999999998</v>
      </c>
      <c r="R766" s="819"/>
      <c r="S766" s="832">
        <v>153.19999999999999</v>
      </c>
    </row>
    <row r="767" spans="1:19" ht="14.45" customHeight="1" x14ac:dyDescent="0.2">
      <c r="A767" s="813" t="s">
        <v>5011</v>
      </c>
      <c r="B767" s="814" t="s">
        <v>5012</v>
      </c>
      <c r="C767" s="814" t="s">
        <v>614</v>
      </c>
      <c r="D767" s="814" t="s">
        <v>1776</v>
      </c>
      <c r="E767" s="814" t="s">
        <v>4963</v>
      </c>
      <c r="F767" s="814" t="s">
        <v>5076</v>
      </c>
      <c r="G767" s="814" t="s">
        <v>5077</v>
      </c>
      <c r="H767" s="831"/>
      <c r="I767" s="831"/>
      <c r="J767" s="814"/>
      <c r="K767" s="814"/>
      <c r="L767" s="831">
        <v>1</v>
      </c>
      <c r="M767" s="831">
        <v>1043</v>
      </c>
      <c r="N767" s="814"/>
      <c r="O767" s="814">
        <v>1043</v>
      </c>
      <c r="P767" s="831">
        <v>2</v>
      </c>
      <c r="Q767" s="831">
        <v>2086</v>
      </c>
      <c r="R767" s="819"/>
      <c r="S767" s="832">
        <v>1043</v>
      </c>
    </row>
    <row r="768" spans="1:19" ht="14.45" customHeight="1" x14ac:dyDescent="0.2">
      <c r="A768" s="813" t="s">
        <v>5011</v>
      </c>
      <c r="B768" s="814" t="s">
        <v>5012</v>
      </c>
      <c r="C768" s="814" t="s">
        <v>614</v>
      </c>
      <c r="D768" s="814" t="s">
        <v>1776</v>
      </c>
      <c r="E768" s="814" t="s">
        <v>4963</v>
      </c>
      <c r="F768" s="814" t="s">
        <v>4968</v>
      </c>
      <c r="G768" s="814" t="s">
        <v>4969</v>
      </c>
      <c r="H768" s="831">
        <v>3</v>
      </c>
      <c r="I768" s="831">
        <v>3861.5</v>
      </c>
      <c r="J768" s="814"/>
      <c r="K768" s="814">
        <v>1287.1666666666667</v>
      </c>
      <c r="L768" s="831"/>
      <c r="M768" s="831"/>
      <c r="N768" s="814"/>
      <c r="O768" s="814"/>
      <c r="P768" s="831"/>
      <c r="Q768" s="831"/>
      <c r="R768" s="819"/>
      <c r="S768" s="832"/>
    </row>
    <row r="769" spans="1:19" ht="14.45" customHeight="1" x14ac:dyDescent="0.2">
      <c r="A769" s="813" t="s">
        <v>5011</v>
      </c>
      <c r="B769" s="814" t="s">
        <v>5012</v>
      </c>
      <c r="C769" s="814" t="s">
        <v>614</v>
      </c>
      <c r="D769" s="814" t="s">
        <v>1776</v>
      </c>
      <c r="E769" s="814" t="s">
        <v>4963</v>
      </c>
      <c r="F769" s="814" t="s">
        <v>4970</v>
      </c>
      <c r="G769" s="814" t="s">
        <v>4971</v>
      </c>
      <c r="H769" s="831">
        <v>1</v>
      </c>
      <c r="I769" s="831">
        <v>1317.9</v>
      </c>
      <c r="J769" s="814"/>
      <c r="K769" s="814">
        <v>1317.9</v>
      </c>
      <c r="L769" s="831">
        <v>2</v>
      </c>
      <c r="M769" s="831">
        <v>4340.0600000000004</v>
      </c>
      <c r="N769" s="814"/>
      <c r="O769" s="814">
        <v>2170.0300000000002</v>
      </c>
      <c r="P769" s="831">
        <v>7</v>
      </c>
      <c r="Q769" s="831">
        <v>10929.56</v>
      </c>
      <c r="R769" s="819"/>
      <c r="S769" s="832">
        <v>1561.3657142857141</v>
      </c>
    </row>
    <row r="770" spans="1:19" ht="14.45" customHeight="1" x14ac:dyDescent="0.2">
      <c r="A770" s="813" t="s">
        <v>5011</v>
      </c>
      <c r="B770" s="814" t="s">
        <v>5012</v>
      </c>
      <c r="C770" s="814" t="s">
        <v>614</v>
      </c>
      <c r="D770" s="814" t="s">
        <v>1776</v>
      </c>
      <c r="E770" s="814" t="s">
        <v>4963</v>
      </c>
      <c r="F770" s="814" t="s">
        <v>4972</v>
      </c>
      <c r="G770" s="814" t="s">
        <v>4973</v>
      </c>
      <c r="H770" s="831"/>
      <c r="I770" s="831"/>
      <c r="J770" s="814"/>
      <c r="K770" s="814"/>
      <c r="L770" s="831"/>
      <c r="M770" s="831"/>
      <c r="N770" s="814"/>
      <c r="O770" s="814"/>
      <c r="P770" s="831">
        <v>2</v>
      </c>
      <c r="Q770" s="831">
        <v>1480</v>
      </c>
      <c r="R770" s="819"/>
      <c r="S770" s="832">
        <v>740</v>
      </c>
    </row>
    <row r="771" spans="1:19" ht="14.45" customHeight="1" x14ac:dyDescent="0.2">
      <c r="A771" s="813" t="s">
        <v>5011</v>
      </c>
      <c r="B771" s="814" t="s">
        <v>5012</v>
      </c>
      <c r="C771" s="814" t="s">
        <v>614</v>
      </c>
      <c r="D771" s="814" t="s">
        <v>1776</v>
      </c>
      <c r="E771" s="814" t="s">
        <v>4963</v>
      </c>
      <c r="F771" s="814" t="s">
        <v>4974</v>
      </c>
      <c r="G771" s="814" t="s">
        <v>4975</v>
      </c>
      <c r="H771" s="831"/>
      <c r="I771" s="831"/>
      <c r="J771" s="814"/>
      <c r="K771" s="814"/>
      <c r="L771" s="831"/>
      <c r="M771" s="831"/>
      <c r="N771" s="814"/>
      <c r="O771" s="814"/>
      <c r="P771" s="831">
        <v>8</v>
      </c>
      <c r="Q771" s="831">
        <v>9400</v>
      </c>
      <c r="R771" s="819"/>
      <c r="S771" s="832">
        <v>1175</v>
      </c>
    </row>
    <row r="772" spans="1:19" ht="14.45" customHeight="1" x14ac:dyDescent="0.2">
      <c r="A772" s="813" t="s">
        <v>5011</v>
      </c>
      <c r="B772" s="814" t="s">
        <v>5012</v>
      </c>
      <c r="C772" s="814" t="s">
        <v>614</v>
      </c>
      <c r="D772" s="814" t="s">
        <v>1776</v>
      </c>
      <c r="E772" s="814" t="s">
        <v>4963</v>
      </c>
      <c r="F772" s="814" t="s">
        <v>5096</v>
      </c>
      <c r="G772" s="814" t="s">
        <v>5097</v>
      </c>
      <c r="H772" s="831">
        <v>1</v>
      </c>
      <c r="I772" s="831">
        <v>2631.6</v>
      </c>
      <c r="J772" s="814"/>
      <c r="K772" s="814">
        <v>2631.6</v>
      </c>
      <c r="L772" s="831"/>
      <c r="M772" s="831"/>
      <c r="N772" s="814"/>
      <c r="O772" s="814"/>
      <c r="P772" s="831">
        <v>2</v>
      </c>
      <c r="Q772" s="831">
        <v>5263.2</v>
      </c>
      <c r="R772" s="819"/>
      <c r="S772" s="832">
        <v>2631.6</v>
      </c>
    </row>
    <row r="773" spans="1:19" ht="14.45" customHeight="1" x14ac:dyDescent="0.2">
      <c r="A773" s="813" t="s">
        <v>5011</v>
      </c>
      <c r="B773" s="814" t="s">
        <v>5012</v>
      </c>
      <c r="C773" s="814" t="s">
        <v>614</v>
      </c>
      <c r="D773" s="814" t="s">
        <v>1776</v>
      </c>
      <c r="E773" s="814" t="s">
        <v>4963</v>
      </c>
      <c r="F773" s="814" t="s">
        <v>5102</v>
      </c>
      <c r="G773" s="814" t="s">
        <v>5103</v>
      </c>
      <c r="H773" s="831">
        <v>1</v>
      </c>
      <c r="I773" s="831">
        <v>1075.98</v>
      </c>
      <c r="J773" s="814"/>
      <c r="K773" s="814">
        <v>1075.98</v>
      </c>
      <c r="L773" s="831"/>
      <c r="M773" s="831"/>
      <c r="N773" s="814"/>
      <c r="O773" s="814"/>
      <c r="P773" s="831"/>
      <c r="Q773" s="831"/>
      <c r="R773" s="819"/>
      <c r="S773" s="832"/>
    </row>
    <row r="774" spans="1:19" ht="14.45" customHeight="1" x14ac:dyDescent="0.2">
      <c r="A774" s="813" t="s">
        <v>5011</v>
      </c>
      <c r="B774" s="814" t="s">
        <v>5012</v>
      </c>
      <c r="C774" s="814" t="s">
        <v>614</v>
      </c>
      <c r="D774" s="814" t="s">
        <v>1776</v>
      </c>
      <c r="E774" s="814" t="s">
        <v>4963</v>
      </c>
      <c r="F774" s="814" t="s">
        <v>5106</v>
      </c>
      <c r="G774" s="814" t="s">
        <v>5107</v>
      </c>
      <c r="H774" s="831"/>
      <c r="I774" s="831"/>
      <c r="J774" s="814"/>
      <c r="K774" s="814"/>
      <c r="L774" s="831">
        <v>1</v>
      </c>
      <c r="M774" s="831">
        <v>1076.9000000000001</v>
      </c>
      <c r="N774" s="814"/>
      <c r="O774" s="814">
        <v>1076.9000000000001</v>
      </c>
      <c r="P774" s="831">
        <v>1</v>
      </c>
      <c r="Q774" s="831">
        <v>1076.9000000000001</v>
      </c>
      <c r="R774" s="819"/>
      <c r="S774" s="832">
        <v>1076.9000000000001</v>
      </c>
    </row>
    <row r="775" spans="1:19" ht="14.45" customHeight="1" x14ac:dyDescent="0.2">
      <c r="A775" s="813" t="s">
        <v>5011</v>
      </c>
      <c r="B775" s="814" t="s">
        <v>5012</v>
      </c>
      <c r="C775" s="814" t="s">
        <v>614</v>
      </c>
      <c r="D775" s="814" t="s">
        <v>1776</v>
      </c>
      <c r="E775" s="814" t="s">
        <v>4963</v>
      </c>
      <c r="F775" s="814" t="s">
        <v>4976</v>
      </c>
      <c r="G775" s="814" t="s">
        <v>4977</v>
      </c>
      <c r="H775" s="831">
        <v>6</v>
      </c>
      <c r="I775" s="831">
        <v>3849.2</v>
      </c>
      <c r="J775" s="814"/>
      <c r="K775" s="814">
        <v>641.5333333333333</v>
      </c>
      <c r="L775" s="831">
        <v>3</v>
      </c>
      <c r="M775" s="831">
        <v>1923.8999999999999</v>
      </c>
      <c r="N775" s="814"/>
      <c r="O775" s="814">
        <v>641.29999999999995</v>
      </c>
      <c r="P775" s="831">
        <v>16</v>
      </c>
      <c r="Q775" s="831">
        <v>10260.799999999999</v>
      </c>
      <c r="R775" s="819"/>
      <c r="S775" s="832">
        <v>641.29999999999995</v>
      </c>
    </row>
    <row r="776" spans="1:19" ht="14.45" customHeight="1" x14ac:dyDescent="0.2">
      <c r="A776" s="813" t="s">
        <v>5011</v>
      </c>
      <c r="B776" s="814" t="s">
        <v>5012</v>
      </c>
      <c r="C776" s="814" t="s">
        <v>614</v>
      </c>
      <c r="D776" s="814" t="s">
        <v>1776</v>
      </c>
      <c r="E776" s="814" t="s">
        <v>4978</v>
      </c>
      <c r="F776" s="814" t="s">
        <v>5128</v>
      </c>
      <c r="G776" s="814" t="s">
        <v>5129</v>
      </c>
      <c r="H776" s="831">
        <v>1</v>
      </c>
      <c r="I776" s="831">
        <v>207</v>
      </c>
      <c r="J776" s="814"/>
      <c r="K776" s="814">
        <v>207</v>
      </c>
      <c r="L776" s="831">
        <v>1</v>
      </c>
      <c r="M776" s="831">
        <v>209</v>
      </c>
      <c r="N776" s="814"/>
      <c r="O776" s="814">
        <v>209</v>
      </c>
      <c r="P776" s="831">
        <v>6</v>
      </c>
      <c r="Q776" s="831">
        <v>1320</v>
      </c>
      <c r="R776" s="819"/>
      <c r="S776" s="832">
        <v>220</v>
      </c>
    </row>
    <row r="777" spans="1:19" ht="14.45" customHeight="1" x14ac:dyDescent="0.2">
      <c r="A777" s="813" t="s">
        <v>5011</v>
      </c>
      <c r="B777" s="814" t="s">
        <v>5012</v>
      </c>
      <c r="C777" s="814" t="s">
        <v>614</v>
      </c>
      <c r="D777" s="814" t="s">
        <v>1776</v>
      </c>
      <c r="E777" s="814" t="s">
        <v>4978</v>
      </c>
      <c r="F777" s="814" t="s">
        <v>5138</v>
      </c>
      <c r="G777" s="814" t="s">
        <v>5139</v>
      </c>
      <c r="H777" s="831">
        <v>16</v>
      </c>
      <c r="I777" s="831">
        <v>608</v>
      </c>
      <c r="J777" s="814"/>
      <c r="K777" s="814">
        <v>38</v>
      </c>
      <c r="L777" s="831">
        <v>31</v>
      </c>
      <c r="M777" s="831">
        <v>1178</v>
      </c>
      <c r="N777" s="814"/>
      <c r="O777" s="814">
        <v>38</v>
      </c>
      <c r="P777" s="831">
        <v>59</v>
      </c>
      <c r="Q777" s="831">
        <v>2360</v>
      </c>
      <c r="R777" s="819"/>
      <c r="S777" s="832">
        <v>40</v>
      </c>
    </row>
    <row r="778" spans="1:19" ht="14.45" customHeight="1" x14ac:dyDescent="0.2">
      <c r="A778" s="813" t="s">
        <v>5011</v>
      </c>
      <c r="B778" s="814" t="s">
        <v>5012</v>
      </c>
      <c r="C778" s="814" t="s">
        <v>614</v>
      </c>
      <c r="D778" s="814" t="s">
        <v>1776</v>
      </c>
      <c r="E778" s="814" t="s">
        <v>4978</v>
      </c>
      <c r="F778" s="814" t="s">
        <v>5140</v>
      </c>
      <c r="G778" s="814" t="s">
        <v>5141</v>
      </c>
      <c r="H778" s="831"/>
      <c r="I778" s="831"/>
      <c r="J778" s="814"/>
      <c r="K778" s="814"/>
      <c r="L778" s="831"/>
      <c r="M778" s="831"/>
      <c r="N778" s="814"/>
      <c r="O778" s="814"/>
      <c r="P778" s="831">
        <v>2</v>
      </c>
      <c r="Q778" s="831">
        <v>20</v>
      </c>
      <c r="R778" s="819"/>
      <c r="S778" s="832">
        <v>10</v>
      </c>
    </row>
    <row r="779" spans="1:19" ht="14.45" customHeight="1" x14ac:dyDescent="0.2">
      <c r="A779" s="813" t="s">
        <v>5011</v>
      </c>
      <c r="B779" s="814" t="s">
        <v>5012</v>
      </c>
      <c r="C779" s="814" t="s">
        <v>614</v>
      </c>
      <c r="D779" s="814" t="s">
        <v>1776</v>
      </c>
      <c r="E779" s="814" t="s">
        <v>4978</v>
      </c>
      <c r="F779" s="814" t="s">
        <v>4979</v>
      </c>
      <c r="G779" s="814" t="s">
        <v>4980</v>
      </c>
      <c r="H779" s="831">
        <v>35</v>
      </c>
      <c r="I779" s="831">
        <v>8890</v>
      </c>
      <c r="J779" s="814"/>
      <c r="K779" s="814">
        <v>254</v>
      </c>
      <c r="L779" s="831">
        <v>40</v>
      </c>
      <c r="M779" s="831">
        <v>10200</v>
      </c>
      <c r="N779" s="814"/>
      <c r="O779" s="814">
        <v>255</v>
      </c>
      <c r="P779" s="831">
        <v>73</v>
      </c>
      <c r="Q779" s="831">
        <v>20075</v>
      </c>
      <c r="R779" s="819"/>
      <c r="S779" s="832">
        <v>275</v>
      </c>
    </row>
    <row r="780" spans="1:19" ht="14.45" customHeight="1" x14ac:dyDescent="0.2">
      <c r="A780" s="813" t="s">
        <v>5011</v>
      </c>
      <c r="B780" s="814" t="s">
        <v>5012</v>
      </c>
      <c r="C780" s="814" t="s">
        <v>614</v>
      </c>
      <c r="D780" s="814" t="s">
        <v>1776</v>
      </c>
      <c r="E780" s="814" t="s">
        <v>4978</v>
      </c>
      <c r="F780" s="814" t="s">
        <v>5146</v>
      </c>
      <c r="G780" s="814" t="s">
        <v>5147</v>
      </c>
      <c r="H780" s="831">
        <v>36</v>
      </c>
      <c r="I780" s="831">
        <v>4536</v>
      </c>
      <c r="J780" s="814"/>
      <c r="K780" s="814">
        <v>126</v>
      </c>
      <c r="L780" s="831">
        <v>47</v>
      </c>
      <c r="M780" s="831">
        <v>5969</v>
      </c>
      <c r="N780" s="814"/>
      <c r="O780" s="814">
        <v>127</v>
      </c>
      <c r="P780" s="831">
        <v>77</v>
      </c>
      <c r="Q780" s="831">
        <v>10549</v>
      </c>
      <c r="R780" s="819"/>
      <c r="S780" s="832">
        <v>137</v>
      </c>
    </row>
    <row r="781" spans="1:19" ht="14.45" customHeight="1" x14ac:dyDescent="0.2">
      <c r="A781" s="813" t="s">
        <v>5011</v>
      </c>
      <c r="B781" s="814" t="s">
        <v>5012</v>
      </c>
      <c r="C781" s="814" t="s">
        <v>614</v>
      </c>
      <c r="D781" s="814" t="s">
        <v>1776</v>
      </c>
      <c r="E781" s="814" t="s">
        <v>4978</v>
      </c>
      <c r="F781" s="814" t="s">
        <v>5152</v>
      </c>
      <c r="G781" s="814" t="s">
        <v>5153</v>
      </c>
      <c r="H781" s="831"/>
      <c r="I781" s="831"/>
      <c r="J781" s="814"/>
      <c r="K781" s="814"/>
      <c r="L781" s="831">
        <v>1</v>
      </c>
      <c r="M781" s="831">
        <v>1605</v>
      </c>
      <c r="N781" s="814"/>
      <c r="O781" s="814">
        <v>1605</v>
      </c>
      <c r="P781" s="831">
        <v>2</v>
      </c>
      <c r="Q781" s="831">
        <v>3326</v>
      </c>
      <c r="R781" s="819"/>
      <c r="S781" s="832">
        <v>1663</v>
      </c>
    </row>
    <row r="782" spans="1:19" ht="14.45" customHeight="1" x14ac:dyDescent="0.2">
      <c r="A782" s="813" t="s">
        <v>5011</v>
      </c>
      <c r="B782" s="814" t="s">
        <v>5012</v>
      </c>
      <c r="C782" s="814" t="s">
        <v>614</v>
      </c>
      <c r="D782" s="814" t="s">
        <v>1776</v>
      </c>
      <c r="E782" s="814" t="s">
        <v>4978</v>
      </c>
      <c r="F782" s="814" t="s">
        <v>4981</v>
      </c>
      <c r="G782" s="814" t="s">
        <v>4982</v>
      </c>
      <c r="H782" s="831"/>
      <c r="I782" s="831"/>
      <c r="J782" s="814"/>
      <c r="K782" s="814"/>
      <c r="L782" s="831"/>
      <c r="M782" s="831"/>
      <c r="N782" s="814"/>
      <c r="O782" s="814"/>
      <c r="P782" s="831">
        <v>1</v>
      </c>
      <c r="Q782" s="831">
        <v>210</v>
      </c>
      <c r="R782" s="819"/>
      <c r="S782" s="832">
        <v>210</v>
      </c>
    </row>
    <row r="783" spans="1:19" ht="14.45" customHeight="1" x14ac:dyDescent="0.2">
      <c r="A783" s="813" t="s">
        <v>5011</v>
      </c>
      <c r="B783" s="814" t="s">
        <v>5012</v>
      </c>
      <c r="C783" s="814" t="s">
        <v>614</v>
      </c>
      <c r="D783" s="814" t="s">
        <v>1776</v>
      </c>
      <c r="E783" s="814" t="s">
        <v>4978</v>
      </c>
      <c r="F783" s="814" t="s">
        <v>4983</v>
      </c>
      <c r="G783" s="814" t="s">
        <v>4984</v>
      </c>
      <c r="H783" s="831">
        <v>1</v>
      </c>
      <c r="I783" s="831">
        <v>335</v>
      </c>
      <c r="J783" s="814"/>
      <c r="K783" s="814">
        <v>335</v>
      </c>
      <c r="L783" s="831">
        <v>3</v>
      </c>
      <c r="M783" s="831">
        <v>1008</v>
      </c>
      <c r="N783" s="814"/>
      <c r="O783" s="814">
        <v>336</v>
      </c>
      <c r="P783" s="831">
        <v>8</v>
      </c>
      <c r="Q783" s="831">
        <v>2760</v>
      </c>
      <c r="R783" s="819"/>
      <c r="S783" s="832">
        <v>345</v>
      </c>
    </row>
    <row r="784" spans="1:19" ht="14.45" customHeight="1" x14ac:dyDescent="0.2">
      <c r="A784" s="813" t="s">
        <v>5011</v>
      </c>
      <c r="B784" s="814" t="s">
        <v>5012</v>
      </c>
      <c r="C784" s="814" t="s">
        <v>614</v>
      </c>
      <c r="D784" s="814" t="s">
        <v>1776</v>
      </c>
      <c r="E784" s="814" t="s">
        <v>4978</v>
      </c>
      <c r="F784" s="814" t="s">
        <v>5154</v>
      </c>
      <c r="G784" s="814" t="s">
        <v>5155</v>
      </c>
      <c r="H784" s="831"/>
      <c r="I784" s="831"/>
      <c r="J784" s="814"/>
      <c r="K784" s="814"/>
      <c r="L784" s="831"/>
      <c r="M784" s="831"/>
      <c r="N784" s="814"/>
      <c r="O784" s="814"/>
      <c r="P784" s="831">
        <v>2</v>
      </c>
      <c r="Q784" s="831">
        <v>246</v>
      </c>
      <c r="R784" s="819"/>
      <c r="S784" s="832">
        <v>123</v>
      </c>
    </row>
    <row r="785" spans="1:19" ht="14.45" customHeight="1" x14ac:dyDescent="0.2">
      <c r="A785" s="813" t="s">
        <v>5011</v>
      </c>
      <c r="B785" s="814" t="s">
        <v>5012</v>
      </c>
      <c r="C785" s="814" t="s">
        <v>614</v>
      </c>
      <c r="D785" s="814" t="s">
        <v>1776</v>
      </c>
      <c r="E785" s="814" t="s">
        <v>4978</v>
      </c>
      <c r="F785" s="814" t="s">
        <v>4985</v>
      </c>
      <c r="G785" s="814" t="s">
        <v>4986</v>
      </c>
      <c r="H785" s="831">
        <v>1</v>
      </c>
      <c r="I785" s="831">
        <v>357</v>
      </c>
      <c r="J785" s="814"/>
      <c r="K785" s="814">
        <v>357</v>
      </c>
      <c r="L785" s="831"/>
      <c r="M785" s="831"/>
      <c r="N785" s="814"/>
      <c r="O785" s="814"/>
      <c r="P785" s="831">
        <v>1</v>
      </c>
      <c r="Q785" s="831">
        <v>378</v>
      </c>
      <c r="R785" s="819"/>
      <c r="S785" s="832">
        <v>378</v>
      </c>
    </row>
    <row r="786" spans="1:19" ht="14.45" customHeight="1" x14ac:dyDescent="0.2">
      <c r="A786" s="813" t="s">
        <v>5011</v>
      </c>
      <c r="B786" s="814" t="s">
        <v>5012</v>
      </c>
      <c r="C786" s="814" t="s">
        <v>614</v>
      </c>
      <c r="D786" s="814" t="s">
        <v>1776</v>
      </c>
      <c r="E786" s="814" t="s">
        <v>4978</v>
      </c>
      <c r="F786" s="814" t="s">
        <v>5160</v>
      </c>
      <c r="G786" s="814" t="s">
        <v>5161</v>
      </c>
      <c r="H786" s="831"/>
      <c r="I786" s="831"/>
      <c r="J786" s="814"/>
      <c r="K786" s="814"/>
      <c r="L786" s="831">
        <v>1</v>
      </c>
      <c r="M786" s="831">
        <v>326</v>
      </c>
      <c r="N786" s="814"/>
      <c r="O786" s="814">
        <v>326</v>
      </c>
      <c r="P786" s="831"/>
      <c r="Q786" s="831"/>
      <c r="R786" s="819"/>
      <c r="S786" s="832"/>
    </row>
    <row r="787" spans="1:19" ht="14.45" customHeight="1" x14ac:dyDescent="0.2">
      <c r="A787" s="813" t="s">
        <v>5011</v>
      </c>
      <c r="B787" s="814" t="s">
        <v>5012</v>
      </c>
      <c r="C787" s="814" t="s">
        <v>614</v>
      </c>
      <c r="D787" s="814" t="s">
        <v>1776</v>
      </c>
      <c r="E787" s="814" t="s">
        <v>4978</v>
      </c>
      <c r="F787" s="814" t="s">
        <v>5162</v>
      </c>
      <c r="G787" s="814" t="s">
        <v>5163</v>
      </c>
      <c r="H787" s="831">
        <v>1</v>
      </c>
      <c r="I787" s="831">
        <v>298</v>
      </c>
      <c r="J787" s="814"/>
      <c r="K787" s="814">
        <v>298</v>
      </c>
      <c r="L787" s="831"/>
      <c r="M787" s="831"/>
      <c r="N787" s="814"/>
      <c r="O787" s="814"/>
      <c r="P787" s="831"/>
      <c r="Q787" s="831"/>
      <c r="R787" s="819"/>
      <c r="S787" s="832"/>
    </row>
    <row r="788" spans="1:19" ht="14.45" customHeight="1" x14ac:dyDescent="0.2">
      <c r="A788" s="813" t="s">
        <v>5011</v>
      </c>
      <c r="B788" s="814" t="s">
        <v>5012</v>
      </c>
      <c r="C788" s="814" t="s">
        <v>614</v>
      </c>
      <c r="D788" s="814" t="s">
        <v>1776</v>
      </c>
      <c r="E788" s="814" t="s">
        <v>4978</v>
      </c>
      <c r="F788" s="814" t="s">
        <v>5166</v>
      </c>
      <c r="G788" s="814" t="s">
        <v>5167</v>
      </c>
      <c r="H788" s="831"/>
      <c r="I788" s="831"/>
      <c r="J788" s="814"/>
      <c r="K788" s="814"/>
      <c r="L788" s="831"/>
      <c r="M788" s="831"/>
      <c r="N788" s="814"/>
      <c r="O788" s="814"/>
      <c r="P788" s="831">
        <v>2</v>
      </c>
      <c r="Q788" s="831">
        <v>2416</v>
      </c>
      <c r="R788" s="819"/>
      <c r="S788" s="832">
        <v>1208</v>
      </c>
    </row>
    <row r="789" spans="1:19" ht="14.45" customHeight="1" x14ac:dyDescent="0.2">
      <c r="A789" s="813" t="s">
        <v>5011</v>
      </c>
      <c r="B789" s="814" t="s">
        <v>5012</v>
      </c>
      <c r="C789" s="814" t="s">
        <v>614</v>
      </c>
      <c r="D789" s="814" t="s">
        <v>1776</v>
      </c>
      <c r="E789" s="814" t="s">
        <v>4978</v>
      </c>
      <c r="F789" s="814" t="s">
        <v>4987</v>
      </c>
      <c r="G789" s="814" t="s">
        <v>4988</v>
      </c>
      <c r="H789" s="831"/>
      <c r="I789" s="831"/>
      <c r="J789" s="814"/>
      <c r="K789" s="814"/>
      <c r="L789" s="831">
        <v>1</v>
      </c>
      <c r="M789" s="831">
        <v>720</v>
      </c>
      <c r="N789" s="814"/>
      <c r="O789" s="814">
        <v>720</v>
      </c>
      <c r="P789" s="831"/>
      <c r="Q789" s="831"/>
      <c r="R789" s="819"/>
      <c r="S789" s="832"/>
    </row>
    <row r="790" spans="1:19" ht="14.45" customHeight="1" x14ac:dyDescent="0.2">
      <c r="A790" s="813" t="s">
        <v>5011</v>
      </c>
      <c r="B790" s="814" t="s">
        <v>5012</v>
      </c>
      <c r="C790" s="814" t="s">
        <v>614</v>
      </c>
      <c r="D790" s="814" t="s">
        <v>1776</v>
      </c>
      <c r="E790" s="814" t="s">
        <v>4978</v>
      </c>
      <c r="F790" s="814" t="s">
        <v>5168</v>
      </c>
      <c r="G790" s="814" t="s">
        <v>5169</v>
      </c>
      <c r="H790" s="831"/>
      <c r="I790" s="831"/>
      <c r="J790" s="814"/>
      <c r="K790" s="814"/>
      <c r="L790" s="831"/>
      <c r="M790" s="831"/>
      <c r="N790" s="814"/>
      <c r="O790" s="814"/>
      <c r="P790" s="831">
        <v>0</v>
      </c>
      <c r="Q790" s="831">
        <v>0</v>
      </c>
      <c r="R790" s="819"/>
      <c r="S790" s="832"/>
    </row>
    <row r="791" spans="1:19" ht="14.45" customHeight="1" x14ac:dyDescent="0.2">
      <c r="A791" s="813" t="s">
        <v>5011</v>
      </c>
      <c r="B791" s="814" t="s">
        <v>5012</v>
      </c>
      <c r="C791" s="814" t="s">
        <v>614</v>
      </c>
      <c r="D791" s="814" t="s">
        <v>1776</v>
      </c>
      <c r="E791" s="814" t="s">
        <v>4978</v>
      </c>
      <c r="F791" s="814" t="s">
        <v>4989</v>
      </c>
      <c r="G791" s="814" t="s">
        <v>4990</v>
      </c>
      <c r="H791" s="831">
        <v>74</v>
      </c>
      <c r="I791" s="831">
        <v>2466.67</v>
      </c>
      <c r="J791" s="814"/>
      <c r="K791" s="814">
        <v>33.333378378378377</v>
      </c>
      <c r="L791" s="831">
        <v>126</v>
      </c>
      <c r="M791" s="831">
        <v>4664.4399999999996</v>
      </c>
      <c r="N791" s="814"/>
      <c r="O791" s="814">
        <v>37.019365079365073</v>
      </c>
      <c r="P791" s="831">
        <v>155</v>
      </c>
      <c r="Q791" s="831">
        <v>6468.9</v>
      </c>
      <c r="R791" s="819"/>
      <c r="S791" s="832">
        <v>41.734838709677419</v>
      </c>
    </row>
    <row r="792" spans="1:19" ht="14.45" customHeight="1" x14ac:dyDescent="0.2">
      <c r="A792" s="813" t="s">
        <v>5011</v>
      </c>
      <c r="B792" s="814" t="s">
        <v>5012</v>
      </c>
      <c r="C792" s="814" t="s">
        <v>614</v>
      </c>
      <c r="D792" s="814" t="s">
        <v>1776</v>
      </c>
      <c r="E792" s="814" t="s">
        <v>4978</v>
      </c>
      <c r="F792" s="814" t="s">
        <v>5180</v>
      </c>
      <c r="G792" s="814" t="s">
        <v>5181</v>
      </c>
      <c r="H792" s="831">
        <v>52</v>
      </c>
      <c r="I792" s="831">
        <v>16172</v>
      </c>
      <c r="J792" s="814"/>
      <c r="K792" s="814">
        <v>311</v>
      </c>
      <c r="L792" s="831">
        <v>65</v>
      </c>
      <c r="M792" s="831">
        <v>20345</v>
      </c>
      <c r="N792" s="814"/>
      <c r="O792" s="814">
        <v>313</v>
      </c>
      <c r="P792" s="831">
        <v>93</v>
      </c>
      <c r="Q792" s="831">
        <v>30504</v>
      </c>
      <c r="R792" s="819"/>
      <c r="S792" s="832">
        <v>328</v>
      </c>
    </row>
    <row r="793" spans="1:19" ht="14.45" customHeight="1" x14ac:dyDescent="0.2">
      <c r="A793" s="813" t="s">
        <v>5011</v>
      </c>
      <c r="B793" s="814" t="s">
        <v>5012</v>
      </c>
      <c r="C793" s="814" t="s">
        <v>614</v>
      </c>
      <c r="D793" s="814" t="s">
        <v>1776</v>
      </c>
      <c r="E793" s="814" t="s">
        <v>4978</v>
      </c>
      <c r="F793" s="814" t="s">
        <v>4991</v>
      </c>
      <c r="G793" s="814" t="s">
        <v>4992</v>
      </c>
      <c r="H793" s="831"/>
      <c r="I793" s="831"/>
      <c r="J793" s="814"/>
      <c r="K793" s="814"/>
      <c r="L793" s="831">
        <v>4</v>
      </c>
      <c r="M793" s="831">
        <v>1064</v>
      </c>
      <c r="N793" s="814"/>
      <c r="O793" s="814">
        <v>266</v>
      </c>
      <c r="P793" s="831">
        <v>6</v>
      </c>
      <c r="Q793" s="831">
        <v>1692</v>
      </c>
      <c r="R793" s="819"/>
      <c r="S793" s="832">
        <v>282</v>
      </c>
    </row>
    <row r="794" spans="1:19" ht="14.45" customHeight="1" x14ac:dyDescent="0.2">
      <c r="A794" s="813" t="s">
        <v>5011</v>
      </c>
      <c r="B794" s="814" t="s">
        <v>5012</v>
      </c>
      <c r="C794" s="814" t="s">
        <v>614</v>
      </c>
      <c r="D794" s="814" t="s">
        <v>1776</v>
      </c>
      <c r="E794" s="814" t="s">
        <v>4978</v>
      </c>
      <c r="F794" s="814" t="s">
        <v>5182</v>
      </c>
      <c r="G794" s="814" t="s">
        <v>5183</v>
      </c>
      <c r="H794" s="831"/>
      <c r="I794" s="831"/>
      <c r="J794" s="814"/>
      <c r="K794" s="814"/>
      <c r="L794" s="831">
        <v>1</v>
      </c>
      <c r="M794" s="831">
        <v>38</v>
      </c>
      <c r="N794" s="814"/>
      <c r="O794" s="814">
        <v>38</v>
      </c>
      <c r="P794" s="831">
        <v>2</v>
      </c>
      <c r="Q794" s="831">
        <v>78</v>
      </c>
      <c r="R794" s="819"/>
      <c r="S794" s="832">
        <v>39</v>
      </c>
    </row>
    <row r="795" spans="1:19" ht="14.45" customHeight="1" x14ac:dyDescent="0.2">
      <c r="A795" s="813" t="s">
        <v>5011</v>
      </c>
      <c r="B795" s="814" t="s">
        <v>5012</v>
      </c>
      <c r="C795" s="814" t="s">
        <v>614</v>
      </c>
      <c r="D795" s="814" t="s">
        <v>1776</v>
      </c>
      <c r="E795" s="814" t="s">
        <v>4978</v>
      </c>
      <c r="F795" s="814" t="s">
        <v>4993</v>
      </c>
      <c r="G795" s="814" t="s">
        <v>4994</v>
      </c>
      <c r="H795" s="831">
        <v>1</v>
      </c>
      <c r="I795" s="831">
        <v>87</v>
      </c>
      <c r="J795" s="814"/>
      <c r="K795" s="814">
        <v>87</v>
      </c>
      <c r="L795" s="831"/>
      <c r="M795" s="831"/>
      <c r="N795" s="814"/>
      <c r="O795" s="814"/>
      <c r="P795" s="831"/>
      <c r="Q795" s="831"/>
      <c r="R795" s="819"/>
      <c r="S795" s="832"/>
    </row>
    <row r="796" spans="1:19" ht="14.45" customHeight="1" x14ac:dyDescent="0.2">
      <c r="A796" s="813" t="s">
        <v>5011</v>
      </c>
      <c r="B796" s="814" t="s">
        <v>5012</v>
      </c>
      <c r="C796" s="814" t="s">
        <v>614</v>
      </c>
      <c r="D796" s="814" t="s">
        <v>1776</v>
      </c>
      <c r="E796" s="814" t="s">
        <v>4978</v>
      </c>
      <c r="F796" s="814" t="s">
        <v>5184</v>
      </c>
      <c r="G796" s="814" t="s">
        <v>5185</v>
      </c>
      <c r="H796" s="831">
        <v>6</v>
      </c>
      <c r="I796" s="831">
        <v>936</v>
      </c>
      <c r="J796" s="814"/>
      <c r="K796" s="814">
        <v>156</v>
      </c>
      <c r="L796" s="831">
        <v>4</v>
      </c>
      <c r="M796" s="831">
        <v>628</v>
      </c>
      <c r="N796" s="814"/>
      <c r="O796" s="814">
        <v>157</v>
      </c>
      <c r="P796" s="831">
        <v>13</v>
      </c>
      <c r="Q796" s="831">
        <v>2145</v>
      </c>
      <c r="R796" s="819"/>
      <c r="S796" s="832">
        <v>165</v>
      </c>
    </row>
    <row r="797" spans="1:19" ht="14.45" customHeight="1" x14ac:dyDescent="0.2">
      <c r="A797" s="813" t="s">
        <v>5011</v>
      </c>
      <c r="B797" s="814" t="s">
        <v>5012</v>
      </c>
      <c r="C797" s="814" t="s">
        <v>614</v>
      </c>
      <c r="D797" s="814" t="s">
        <v>1776</v>
      </c>
      <c r="E797" s="814" t="s">
        <v>4978</v>
      </c>
      <c r="F797" s="814" t="s">
        <v>5186</v>
      </c>
      <c r="G797" s="814" t="s">
        <v>5187</v>
      </c>
      <c r="H797" s="831"/>
      <c r="I797" s="831"/>
      <c r="J797" s="814"/>
      <c r="K797" s="814"/>
      <c r="L797" s="831">
        <v>2</v>
      </c>
      <c r="M797" s="831">
        <v>66</v>
      </c>
      <c r="N797" s="814"/>
      <c r="O797" s="814">
        <v>33</v>
      </c>
      <c r="P797" s="831">
        <v>2</v>
      </c>
      <c r="Q797" s="831">
        <v>68</v>
      </c>
      <c r="R797" s="819"/>
      <c r="S797" s="832">
        <v>34</v>
      </c>
    </row>
    <row r="798" spans="1:19" ht="14.45" customHeight="1" x14ac:dyDescent="0.2">
      <c r="A798" s="813" t="s">
        <v>5011</v>
      </c>
      <c r="B798" s="814" t="s">
        <v>5012</v>
      </c>
      <c r="C798" s="814" t="s">
        <v>614</v>
      </c>
      <c r="D798" s="814" t="s">
        <v>1776</v>
      </c>
      <c r="E798" s="814" t="s">
        <v>4978</v>
      </c>
      <c r="F798" s="814" t="s">
        <v>5190</v>
      </c>
      <c r="G798" s="814" t="s">
        <v>5191</v>
      </c>
      <c r="H798" s="831"/>
      <c r="I798" s="831"/>
      <c r="J798" s="814"/>
      <c r="K798" s="814"/>
      <c r="L798" s="831"/>
      <c r="M798" s="831"/>
      <c r="N798" s="814"/>
      <c r="O798" s="814"/>
      <c r="P798" s="831">
        <v>0</v>
      </c>
      <c r="Q798" s="831">
        <v>0</v>
      </c>
      <c r="R798" s="819"/>
      <c r="S798" s="832"/>
    </row>
    <row r="799" spans="1:19" ht="14.45" customHeight="1" x14ac:dyDescent="0.2">
      <c r="A799" s="813" t="s">
        <v>5011</v>
      </c>
      <c r="B799" s="814" t="s">
        <v>5012</v>
      </c>
      <c r="C799" s="814" t="s">
        <v>614</v>
      </c>
      <c r="D799" s="814" t="s">
        <v>1776</v>
      </c>
      <c r="E799" s="814" t="s">
        <v>4978</v>
      </c>
      <c r="F799" s="814" t="s">
        <v>5202</v>
      </c>
      <c r="G799" s="814" t="s">
        <v>5203</v>
      </c>
      <c r="H799" s="831"/>
      <c r="I799" s="831"/>
      <c r="J799" s="814"/>
      <c r="K799" s="814"/>
      <c r="L799" s="831"/>
      <c r="M799" s="831"/>
      <c r="N799" s="814"/>
      <c r="O799" s="814"/>
      <c r="P799" s="831">
        <v>1</v>
      </c>
      <c r="Q799" s="831">
        <v>66</v>
      </c>
      <c r="R799" s="819"/>
      <c r="S799" s="832">
        <v>66</v>
      </c>
    </row>
    <row r="800" spans="1:19" ht="14.45" customHeight="1" x14ac:dyDescent="0.2">
      <c r="A800" s="813" t="s">
        <v>5011</v>
      </c>
      <c r="B800" s="814" t="s">
        <v>5012</v>
      </c>
      <c r="C800" s="814" t="s">
        <v>614</v>
      </c>
      <c r="D800" s="814" t="s">
        <v>1776</v>
      </c>
      <c r="E800" s="814" t="s">
        <v>4978</v>
      </c>
      <c r="F800" s="814" t="s">
        <v>4997</v>
      </c>
      <c r="G800" s="814" t="s">
        <v>4998</v>
      </c>
      <c r="H800" s="831">
        <v>8</v>
      </c>
      <c r="I800" s="831">
        <v>4760</v>
      </c>
      <c r="J800" s="814"/>
      <c r="K800" s="814">
        <v>595</v>
      </c>
      <c r="L800" s="831"/>
      <c r="M800" s="831"/>
      <c r="N800" s="814"/>
      <c r="O800" s="814"/>
      <c r="P800" s="831">
        <v>17</v>
      </c>
      <c r="Q800" s="831">
        <v>10370</v>
      </c>
      <c r="R800" s="819"/>
      <c r="S800" s="832">
        <v>610</v>
      </c>
    </row>
    <row r="801" spans="1:19" ht="14.45" customHeight="1" x14ac:dyDescent="0.2">
      <c r="A801" s="813" t="s">
        <v>5011</v>
      </c>
      <c r="B801" s="814" t="s">
        <v>5012</v>
      </c>
      <c r="C801" s="814" t="s">
        <v>614</v>
      </c>
      <c r="D801" s="814" t="s">
        <v>1776</v>
      </c>
      <c r="E801" s="814" t="s">
        <v>4978</v>
      </c>
      <c r="F801" s="814" t="s">
        <v>4999</v>
      </c>
      <c r="G801" s="814" t="s">
        <v>5000</v>
      </c>
      <c r="H801" s="831">
        <v>6</v>
      </c>
      <c r="I801" s="831">
        <v>4620</v>
      </c>
      <c r="J801" s="814"/>
      <c r="K801" s="814">
        <v>770</v>
      </c>
      <c r="L801" s="831">
        <v>3</v>
      </c>
      <c r="M801" s="831">
        <v>2313</v>
      </c>
      <c r="N801" s="814"/>
      <c r="O801" s="814">
        <v>771</v>
      </c>
      <c r="P801" s="831">
        <v>21</v>
      </c>
      <c r="Q801" s="831">
        <v>16443</v>
      </c>
      <c r="R801" s="819"/>
      <c r="S801" s="832">
        <v>783</v>
      </c>
    </row>
    <row r="802" spans="1:19" ht="14.45" customHeight="1" x14ac:dyDescent="0.2">
      <c r="A802" s="813" t="s">
        <v>5011</v>
      </c>
      <c r="B802" s="814" t="s">
        <v>5012</v>
      </c>
      <c r="C802" s="814" t="s">
        <v>614</v>
      </c>
      <c r="D802" s="814" t="s">
        <v>1776</v>
      </c>
      <c r="E802" s="814" t="s">
        <v>4978</v>
      </c>
      <c r="F802" s="814" t="s">
        <v>5208</v>
      </c>
      <c r="G802" s="814" t="s">
        <v>5209</v>
      </c>
      <c r="H802" s="831">
        <v>13</v>
      </c>
      <c r="I802" s="831">
        <v>57577</v>
      </c>
      <c r="J802" s="814"/>
      <c r="K802" s="814">
        <v>4429</v>
      </c>
      <c r="L802" s="831">
        <v>1</v>
      </c>
      <c r="M802" s="831">
        <v>4447</v>
      </c>
      <c r="N802" s="814"/>
      <c r="O802" s="814">
        <v>4447</v>
      </c>
      <c r="P802" s="831">
        <v>12</v>
      </c>
      <c r="Q802" s="831">
        <v>54120</v>
      </c>
      <c r="R802" s="819"/>
      <c r="S802" s="832">
        <v>4510</v>
      </c>
    </row>
    <row r="803" spans="1:19" ht="14.45" customHeight="1" x14ac:dyDescent="0.2">
      <c r="A803" s="813" t="s">
        <v>5011</v>
      </c>
      <c r="B803" s="814" t="s">
        <v>5012</v>
      </c>
      <c r="C803" s="814" t="s">
        <v>614</v>
      </c>
      <c r="D803" s="814" t="s">
        <v>1776</v>
      </c>
      <c r="E803" s="814" t="s">
        <v>4978</v>
      </c>
      <c r="F803" s="814" t="s">
        <v>5212</v>
      </c>
      <c r="G803" s="814" t="s">
        <v>5213</v>
      </c>
      <c r="H803" s="831">
        <v>77</v>
      </c>
      <c r="I803" s="831">
        <v>8932</v>
      </c>
      <c r="J803" s="814"/>
      <c r="K803" s="814">
        <v>116</v>
      </c>
      <c r="L803" s="831">
        <v>8</v>
      </c>
      <c r="M803" s="831">
        <v>936</v>
      </c>
      <c r="N803" s="814"/>
      <c r="O803" s="814">
        <v>117</v>
      </c>
      <c r="P803" s="831">
        <v>11</v>
      </c>
      <c r="Q803" s="831">
        <v>1397</v>
      </c>
      <c r="R803" s="819"/>
      <c r="S803" s="832">
        <v>127</v>
      </c>
    </row>
    <row r="804" spans="1:19" ht="14.45" customHeight="1" x14ac:dyDescent="0.2">
      <c r="A804" s="813" t="s">
        <v>5011</v>
      </c>
      <c r="B804" s="814" t="s">
        <v>5012</v>
      </c>
      <c r="C804" s="814" t="s">
        <v>614</v>
      </c>
      <c r="D804" s="814" t="s">
        <v>1776</v>
      </c>
      <c r="E804" s="814" t="s">
        <v>4978</v>
      </c>
      <c r="F804" s="814" t="s">
        <v>5001</v>
      </c>
      <c r="G804" s="814" t="s">
        <v>5002</v>
      </c>
      <c r="H804" s="831">
        <v>11</v>
      </c>
      <c r="I804" s="831">
        <v>1782</v>
      </c>
      <c r="J804" s="814"/>
      <c r="K804" s="814">
        <v>162</v>
      </c>
      <c r="L804" s="831">
        <v>2</v>
      </c>
      <c r="M804" s="831">
        <v>326</v>
      </c>
      <c r="N804" s="814"/>
      <c r="O804" s="814">
        <v>163</v>
      </c>
      <c r="P804" s="831">
        <v>10</v>
      </c>
      <c r="Q804" s="831">
        <v>1720</v>
      </c>
      <c r="R804" s="819"/>
      <c r="S804" s="832">
        <v>172</v>
      </c>
    </row>
    <row r="805" spans="1:19" ht="14.45" customHeight="1" x14ac:dyDescent="0.2">
      <c r="A805" s="813" t="s">
        <v>5011</v>
      </c>
      <c r="B805" s="814" t="s">
        <v>5012</v>
      </c>
      <c r="C805" s="814" t="s">
        <v>614</v>
      </c>
      <c r="D805" s="814" t="s">
        <v>1776</v>
      </c>
      <c r="E805" s="814" t="s">
        <v>4978</v>
      </c>
      <c r="F805" s="814" t="s">
        <v>5220</v>
      </c>
      <c r="G805" s="814" t="s">
        <v>5221</v>
      </c>
      <c r="H805" s="831"/>
      <c r="I805" s="831"/>
      <c r="J805" s="814"/>
      <c r="K805" s="814"/>
      <c r="L805" s="831"/>
      <c r="M805" s="831"/>
      <c r="N805" s="814"/>
      <c r="O805" s="814"/>
      <c r="P805" s="831">
        <v>1</v>
      </c>
      <c r="Q805" s="831">
        <v>68</v>
      </c>
      <c r="R805" s="819"/>
      <c r="S805" s="832">
        <v>68</v>
      </c>
    </row>
    <row r="806" spans="1:19" ht="14.45" customHeight="1" x14ac:dyDescent="0.2">
      <c r="A806" s="813" t="s">
        <v>5011</v>
      </c>
      <c r="B806" s="814" t="s">
        <v>5012</v>
      </c>
      <c r="C806" s="814" t="s">
        <v>614</v>
      </c>
      <c r="D806" s="814" t="s">
        <v>1776</v>
      </c>
      <c r="E806" s="814" t="s">
        <v>4978</v>
      </c>
      <c r="F806" s="814" t="s">
        <v>5226</v>
      </c>
      <c r="G806" s="814" t="s">
        <v>5227</v>
      </c>
      <c r="H806" s="831">
        <v>16</v>
      </c>
      <c r="I806" s="831">
        <v>6016</v>
      </c>
      <c r="J806" s="814"/>
      <c r="K806" s="814">
        <v>376</v>
      </c>
      <c r="L806" s="831">
        <v>47</v>
      </c>
      <c r="M806" s="831">
        <v>17813</v>
      </c>
      <c r="N806" s="814"/>
      <c r="O806" s="814">
        <v>379</v>
      </c>
      <c r="P806" s="831">
        <v>32</v>
      </c>
      <c r="Q806" s="831">
        <v>13056</v>
      </c>
      <c r="R806" s="819"/>
      <c r="S806" s="832">
        <v>408</v>
      </c>
    </row>
    <row r="807" spans="1:19" ht="14.45" customHeight="1" x14ac:dyDescent="0.2">
      <c r="A807" s="813" t="s">
        <v>5011</v>
      </c>
      <c r="B807" s="814" t="s">
        <v>5012</v>
      </c>
      <c r="C807" s="814" t="s">
        <v>614</v>
      </c>
      <c r="D807" s="814" t="s">
        <v>1776</v>
      </c>
      <c r="E807" s="814" t="s">
        <v>4978</v>
      </c>
      <c r="F807" s="814" t="s">
        <v>5005</v>
      </c>
      <c r="G807" s="814" t="s">
        <v>5006</v>
      </c>
      <c r="H807" s="831">
        <v>1</v>
      </c>
      <c r="I807" s="831">
        <v>1344</v>
      </c>
      <c r="J807" s="814"/>
      <c r="K807" s="814">
        <v>1344</v>
      </c>
      <c r="L807" s="831">
        <v>1</v>
      </c>
      <c r="M807" s="831">
        <v>1349</v>
      </c>
      <c r="N807" s="814"/>
      <c r="O807" s="814">
        <v>1349</v>
      </c>
      <c r="P807" s="831">
        <v>9</v>
      </c>
      <c r="Q807" s="831">
        <v>12429</v>
      </c>
      <c r="R807" s="819"/>
      <c r="S807" s="832">
        <v>1381</v>
      </c>
    </row>
    <row r="808" spans="1:19" ht="14.45" customHeight="1" x14ac:dyDescent="0.2">
      <c r="A808" s="813" t="s">
        <v>5011</v>
      </c>
      <c r="B808" s="814" t="s">
        <v>5012</v>
      </c>
      <c r="C808" s="814" t="s">
        <v>614</v>
      </c>
      <c r="D808" s="814" t="s">
        <v>1776</v>
      </c>
      <c r="E808" s="814" t="s">
        <v>4978</v>
      </c>
      <c r="F808" s="814" t="s">
        <v>5007</v>
      </c>
      <c r="G808" s="814" t="s">
        <v>5008</v>
      </c>
      <c r="H808" s="831">
        <v>4</v>
      </c>
      <c r="I808" s="831">
        <v>1456</v>
      </c>
      <c r="J808" s="814"/>
      <c r="K808" s="814">
        <v>364</v>
      </c>
      <c r="L808" s="831">
        <v>2</v>
      </c>
      <c r="M808" s="831">
        <v>730</v>
      </c>
      <c r="N808" s="814"/>
      <c r="O808" s="814">
        <v>365</v>
      </c>
      <c r="P808" s="831"/>
      <c r="Q808" s="831"/>
      <c r="R808" s="819"/>
      <c r="S808" s="832"/>
    </row>
    <row r="809" spans="1:19" ht="14.45" customHeight="1" x14ac:dyDescent="0.2">
      <c r="A809" s="813" t="s">
        <v>5011</v>
      </c>
      <c r="B809" s="814" t="s">
        <v>5012</v>
      </c>
      <c r="C809" s="814" t="s">
        <v>614</v>
      </c>
      <c r="D809" s="814" t="s">
        <v>1776</v>
      </c>
      <c r="E809" s="814" t="s">
        <v>4978</v>
      </c>
      <c r="F809" s="814" t="s">
        <v>5230</v>
      </c>
      <c r="G809" s="814" t="s">
        <v>5231</v>
      </c>
      <c r="H809" s="831"/>
      <c r="I809" s="831"/>
      <c r="J809" s="814"/>
      <c r="K809" s="814"/>
      <c r="L809" s="831"/>
      <c r="M809" s="831"/>
      <c r="N809" s="814"/>
      <c r="O809" s="814"/>
      <c r="P809" s="831">
        <v>2</v>
      </c>
      <c r="Q809" s="831">
        <v>202</v>
      </c>
      <c r="R809" s="819"/>
      <c r="S809" s="832">
        <v>101</v>
      </c>
    </row>
    <row r="810" spans="1:19" ht="14.45" customHeight="1" x14ac:dyDescent="0.2">
      <c r="A810" s="813" t="s">
        <v>5011</v>
      </c>
      <c r="B810" s="814" t="s">
        <v>5012</v>
      </c>
      <c r="C810" s="814" t="s">
        <v>614</v>
      </c>
      <c r="D810" s="814" t="s">
        <v>1777</v>
      </c>
      <c r="E810" s="814" t="s">
        <v>4978</v>
      </c>
      <c r="F810" s="814" t="s">
        <v>5138</v>
      </c>
      <c r="G810" s="814" t="s">
        <v>5139</v>
      </c>
      <c r="H810" s="831">
        <v>97</v>
      </c>
      <c r="I810" s="831">
        <v>3686</v>
      </c>
      <c r="J810" s="814"/>
      <c r="K810" s="814">
        <v>38</v>
      </c>
      <c r="L810" s="831">
        <v>82</v>
      </c>
      <c r="M810" s="831">
        <v>3116</v>
      </c>
      <c r="N810" s="814"/>
      <c r="O810" s="814">
        <v>38</v>
      </c>
      <c r="P810" s="831">
        <v>23</v>
      </c>
      <c r="Q810" s="831">
        <v>920</v>
      </c>
      <c r="R810" s="819"/>
      <c r="S810" s="832">
        <v>40</v>
      </c>
    </row>
    <row r="811" spans="1:19" ht="14.45" customHeight="1" x14ac:dyDescent="0.2">
      <c r="A811" s="813" t="s">
        <v>5011</v>
      </c>
      <c r="B811" s="814" t="s">
        <v>5012</v>
      </c>
      <c r="C811" s="814" t="s">
        <v>614</v>
      </c>
      <c r="D811" s="814" t="s">
        <v>1777</v>
      </c>
      <c r="E811" s="814" t="s">
        <v>4978</v>
      </c>
      <c r="F811" s="814" t="s">
        <v>4979</v>
      </c>
      <c r="G811" s="814" t="s">
        <v>4980</v>
      </c>
      <c r="H811" s="831">
        <v>20</v>
      </c>
      <c r="I811" s="831">
        <v>5080</v>
      </c>
      <c r="J811" s="814"/>
      <c r="K811" s="814">
        <v>254</v>
      </c>
      <c r="L811" s="831">
        <v>17</v>
      </c>
      <c r="M811" s="831">
        <v>4335</v>
      </c>
      <c r="N811" s="814"/>
      <c r="O811" s="814">
        <v>255</v>
      </c>
      <c r="P811" s="831">
        <v>19</v>
      </c>
      <c r="Q811" s="831">
        <v>5225</v>
      </c>
      <c r="R811" s="819"/>
      <c r="S811" s="832">
        <v>275</v>
      </c>
    </row>
    <row r="812" spans="1:19" ht="14.45" customHeight="1" x14ac:dyDescent="0.2">
      <c r="A812" s="813" t="s">
        <v>5011</v>
      </c>
      <c r="B812" s="814" t="s">
        <v>5012</v>
      </c>
      <c r="C812" s="814" t="s">
        <v>614</v>
      </c>
      <c r="D812" s="814" t="s">
        <v>1777</v>
      </c>
      <c r="E812" s="814" t="s">
        <v>4978</v>
      </c>
      <c r="F812" s="814" t="s">
        <v>5146</v>
      </c>
      <c r="G812" s="814" t="s">
        <v>5147</v>
      </c>
      <c r="H812" s="831">
        <v>7</v>
      </c>
      <c r="I812" s="831">
        <v>882</v>
      </c>
      <c r="J812" s="814"/>
      <c r="K812" s="814">
        <v>126</v>
      </c>
      <c r="L812" s="831">
        <v>26</v>
      </c>
      <c r="M812" s="831">
        <v>3302</v>
      </c>
      <c r="N812" s="814"/>
      <c r="O812" s="814">
        <v>127</v>
      </c>
      <c r="P812" s="831">
        <v>8</v>
      </c>
      <c r="Q812" s="831">
        <v>1096</v>
      </c>
      <c r="R812" s="819"/>
      <c r="S812" s="832">
        <v>137</v>
      </c>
    </row>
    <row r="813" spans="1:19" ht="14.45" customHeight="1" x14ac:dyDescent="0.2">
      <c r="A813" s="813" t="s">
        <v>5011</v>
      </c>
      <c r="B813" s="814" t="s">
        <v>5012</v>
      </c>
      <c r="C813" s="814" t="s">
        <v>614</v>
      </c>
      <c r="D813" s="814" t="s">
        <v>1777</v>
      </c>
      <c r="E813" s="814" t="s">
        <v>4978</v>
      </c>
      <c r="F813" s="814" t="s">
        <v>4985</v>
      </c>
      <c r="G813" s="814" t="s">
        <v>4986</v>
      </c>
      <c r="H813" s="831"/>
      <c r="I813" s="831"/>
      <c r="J813" s="814"/>
      <c r="K813" s="814"/>
      <c r="L813" s="831"/>
      <c r="M813" s="831"/>
      <c r="N813" s="814"/>
      <c r="O813" s="814"/>
      <c r="P813" s="831">
        <v>1</v>
      </c>
      <c r="Q813" s="831">
        <v>378</v>
      </c>
      <c r="R813" s="819"/>
      <c r="S813" s="832">
        <v>378</v>
      </c>
    </row>
    <row r="814" spans="1:19" ht="14.45" customHeight="1" x14ac:dyDescent="0.2">
      <c r="A814" s="813" t="s">
        <v>5011</v>
      </c>
      <c r="B814" s="814" t="s">
        <v>5012</v>
      </c>
      <c r="C814" s="814" t="s">
        <v>614</v>
      </c>
      <c r="D814" s="814" t="s">
        <v>1777</v>
      </c>
      <c r="E814" s="814" t="s">
        <v>4978</v>
      </c>
      <c r="F814" s="814" t="s">
        <v>4989</v>
      </c>
      <c r="G814" s="814" t="s">
        <v>4990</v>
      </c>
      <c r="H814" s="831">
        <v>25</v>
      </c>
      <c r="I814" s="831">
        <v>833.33</v>
      </c>
      <c r="J814" s="814"/>
      <c r="K814" s="814">
        <v>33.333200000000005</v>
      </c>
      <c r="L814" s="831">
        <v>49</v>
      </c>
      <c r="M814" s="831">
        <v>1743.34</v>
      </c>
      <c r="N814" s="814"/>
      <c r="O814" s="814">
        <v>35.578367346938776</v>
      </c>
      <c r="P814" s="831">
        <v>28</v>
      </c>
      <c r="Q814" s="831">
        <v>1275.55</v>
      </c>
      <c r="R814" s="819"/>
      <c r="S814" s="832">
        <v>45.55535714285714</v>
      </c>
    </row>
    <row r="815" spans="1:19" ht="14.45" customHeight="1" x14ac:dyDescent="0.2">
      <c r="A815" s="813" t="s">
        <v>5011</v>
      </c>
      <c r="B815" s="814" t="s">
        <v>5012</v>
      </c>
      <c r="C815" s="814" t="s">
        <v>614</v>
      </c>
      <c r="D815" s="814" t="s">
        <v>1777</v>
      </c>
      <c r="E815" s="814" t="s">
        <v>4978</v>
      </c>
      <c r="F815" s="814" t="s">
        <v>5180</v>
      </c>
      <c r="G815" s="814" t="s">
        <v>5181</v>
      </c>
      <c r="H815" s="831">
        <v>2</v>
      </c>
      <c r="I815" s="831">
        <v>622</v>
      </c>
      <c r="J815" s="814"/>
      <c r="K815" s="814">
        <v>311</v>
      </c>
      <c r="L815" s="831"/>
      <c r="M815" s="831"/>
      <c r="N815" s="814"/>
      <c r="O815" s="814"/>
      <c r="P815" s="831"/>
      <c r="Q815" s="831"/>
      <c r="R815" s="819"/>
      <c r="S815" s="832"/>
    </row>
    <row r="816" spans="1:19" ht="14.45" customHeight="1" x14ac:dyDescent="0.2">
      <c r="A816" s="813" t="s">
        <v>5011</v>
      </c>
      <c r="B816" s="814" t="s">
        <v>5012</v>
      </c>
      <c r="C816" s="814" t="s">
        <v>614</v>
      </c>
      <c r="D816" s="814" t="s">
        <v>1777</v>
      </c>
      <c r="E816" s="814" t="s">
        <v>4978</v>
      </c>
      <c r="F816" s="814" t="s">
        <v>5226</v>
      </c>
      <c r="G816" s="814" t="s">
        <v>5227</v>
      </c>
      <c r="H816" s="831">
        <v>3</v>
      </c>
      <c r="I816" s="831">
        <v>1128</v>
      </c>
      <c r="J816" s="814"/>
      <c r="K816" s="814">
        <v>376</v>
      </c>
      <c r="L816" s="831">
        <v>6</v>
      </c>
      <c r="M816" s="831">
        <v>2274</v>
      </c>
      <c r="N816" s="814"/>
      <c r="O816" s="814">
        <v>379</v>
      </c>
      <c r="P816" s="831">
        <v>5</v>
      </c>
      <c r="Q816" s="831">
        <v>2040</v>
      </c>
      <c r="R816" s="819"/>
      <c r="S816" s="832">
        <v>408</v>
      </c>
    </row>
    <row r="817" spans="1:19" ht="14.45" customHeight="1" x14ac:dyDescent="0.2">
      <c r="A817" s="813" t="s">
        <v>5011</v>
      </c>
      <c r="B817" s="814" t="s">
        <v>5012</v>
      </c>
      <c r="C817" s="814" t="s">
        <v>614</v>
      </c>
      <c r="D817" s="814" t="s">
        <v>1778</v>
      </c>
      <c r="E817" s="814" t="s">
        <v>4961</v>
      </c>
      <c r="F817" s="814" t="s">
        <v>5013</v>
      </c>
      <c r="G817" s="814" t="s">
        <v>978</v>
      </c>
      <c r="H817" s="831"/>
      <c r="I817" s="831"/>
      <c r="J817" s="814"/>
      <c r="K817" s="814"/>
      <c r="L817" s="831">
        <v>0.1</v>
      </c>
      <c r="M817" s="831">
        <v>6.97</v>
      </c>
      <c r="N817" s="814"/>
      <c r="O817" s="814">
        <v>69.699999999999989</v>
      </c>
      <c r="P817" s="831"/>
      <c r="Q817" s="831"/>
      <c r="R817" s="819"/>
      <c r="S817" s="832"/>
    </row>
    <row r="818" spans="1:19" ht="14.45" customHeight="1" x14ac:dyDescent="0.2">
      <c r="A818" s="813" t="s">
        <v>5011</v>
      </c>
      <c r="B818" s="814" t="s">
        <v>5012</v>
      </c>
      <c r="C818" s="814" t="s">
        <v>614</v>
      </c>
      <c r="D818" s="814" t="s">
        <v>1778</v>
      </c>
      <c r="E818" s="814" t="s">
        <v>4961</v>
      </c>
      <c r="F818" s="814" t="s">
        <v>5033</v>
      </c>
      <c r="G818" s="814" t="s">
        <v>5034</v>
      </c>
      <c r="H818" s="831">
        <v>54</v>
      </c>
      <c r="I818" s="831">
        <v>174129.46999999997</v>
      </c>
      <c r="J818" s="814"/>
      <c r="K818" s="814">
        <v>3224.6198148148142</v>
      </c>
      <c r="L818" s="831">
        <v>56</v>
      </c>
      <c r="M818" s="831">
        <v>179623.36</v>
      </c>
      <c r="N818" s="814"/>
      <c r="O818" s="814">
        <v>3207.56</v>
      </c>
      <c r="P818" s="831">
        <v>32</v>
      </c>
      <c r="Q818" s="831">
        <v>97571.1</v>
      </c>
      <c r="R818" s="819"/>
      <c r="S818" s="832">
        <v>3049.0968750000002</v>
      </c>
    </row>
    <row r="819" spans="1:19" ht="14.45" customHeight="1" x14ac:dyDescent="0.2">
      <c r="A819" s="813" t="s">
        <v>5011</v>
      </c>
      <c r="B819" s="814" t="s">
        <v>5012</v>
      </c>
      <c r="C819" s="814" t="s">
        <v>614</v>
      </c>
      <c r="D819" s="814" t="s">
        <v>1778</v>
      </c>
      <c r="E819" s="814" t="s">
        <v>4961</v>
      </c>
      <c r="F819" s="814" t="s">
        <v>5035</v>
      </c>
      <c r="G819" s="814" t="s">
        <v>5034</v>
      </c>
      <c r="H819" s="831">
        <v>3</v>
      </c>
      <c r="I819" s="831">
        <v>11852.75</v>
      </c>
      <c r="J819" s="814"/>
      <c r="K819" s="814">
        <v>3950.9166666666665</v>
      </c>
      <c r="L819" s="831">
        <v>2.5</v>
      </c>
      <c r="M819" s="831">
        <v>9836.4</v>
      </c>
      <c r="N819" s="814"/>
      <c r="O819" s="814">
        <v>3934.56</v>
      </c>
      <c r="P819" s="831">
        <v>6.5</v>
      </c>
      <c r="Q819" s="831">
        <v>21084.560000000001</v>
      </c>
      <c r="R819" s="819"/>
      <c r="S819" s="832">
        <v>3243.7784615384617</v>
      </c>
    </row>
    <row r="820" spans="1:19" ht="14.45" customHeight="1" x14ac:dyDescent="0.2">
      <c r="A820" s="813" t="s">
        <v>5011</v>
      </c>
      <c r="B820" s="814" t="s">
        <v>5012</v>
      </c>
      <c r="C820" s="814" t="s">
        <v>614</v>
      </c>
      <c r="D820" s="814" t="s">
        <v>1778</v>
      </c>
      <c r="E820" s="814" t="s">
        <v>4961</v>
      </c>
      <c r="F820" s="814" t="s">
        <v>5043</v>
      </c>
      <c r="G820" s="814" t="s">
        <v>5044</v>
      </c>
      <c r="H820" s="831">
        <v>4</v>
      </c>
      <c r="I820" s="831">
        <v>6909.66</v>
      </c>
      <c r="J820" s="814"/>
      <c r="K820" s="814">
        <v>1727.415</v>
      </c>
      <c r="L820" s="831"/>
      <c r="M820" s="831"/>
      <c r="N820" s="814"/>
      <c r="O820" s="814"/>
      <c r="P820" s="831"/>
      <c r="Q820" s="831"/>
      <c r="R820" s="819"/>
      <c r="S820" s="832"/>
    </row>
    <row r="821" spans="1:19" ht="14.45" customHeight="1" x14ac:dyDescent="0.2">
      <c r="A821" s="813" t="s">
        <v>5011</v>
      </c>
      <c r="B821" s="814" t="s">
        <v>5012</v>
      </c>
      <c r="C821" s="814" t="s">
        <v>614</v>
      </c>
      <c r="D821" s="814" t="s">
        <v>1778</v>
      </c>
      <c r="E821" s="814" t="s">
        <v>4961</v>
      </c>
      <c r="F821" s="814" t="s">
        <v>5045</v>
      </c>
      <c r="G821" s="814" t="s">
        <v>5015</v>
      </c>
      <c r="H821" s="831">
        <v>10</v>
      </c>
      <c r="I821" s="831">
        <v>40869.770000000004</v>
      </c>
      <c r="J821" s="814"/>
      <c r="K821" s="814">
        <v>4086.9770000000003</v>
      </c>
      <c r="L821" s="831">
        <v>30</v>
      </c>
      <c r="M821" s="831">
        <v>122479.74000000002</v>
      </c>
      <c r="N821" s="814"/>
      <c r="O821" s="814">
        <v>4082.6580000000008</v>
      </c>
      <c r="P821" s="831">
        <v>52</v>
      </c>
      <c r="Q821" s="831">
        <v>187643.74</v>
      </c>
      <c r="R821" s="819"/>
      <c r="S821" s="832">
        <v>3608.5334615384613</v>
      </c>
    </row>
    <row r="822" spans="1:19" ht="14.45" customHeight="1" x14ac:dyDescent="0.2">
      <c r="A822" s="813" t="s">
        <v>5011</v>
      </c>
      <c r="B822" s="814" t="s">
        <v>5012</v>
      </c>
      <c r="C822" s="814" t="s">
        <v>614</v>
      </c>
      <c r="D822" s="814" t="s">
        <v>1778</v>
      </c>
      <c r="E822" s="814" t="s">
        <v>4961</v>
      </c>
      <c r="F822" s="814" t="s">
        <v>4962</v>
      </c>
      <c r="G822" s="814" t="s">
        <v>1735</v>
      </c>
      <c r="H822" s="831"/>
      <c r="I822" s="831"/>
      <c r="J822" s="814"/>
      <c r="K822" s="814"/>
      <c r="L822" s="831">
        <v>0.1</v>
      </c>
      <c r="M822" s="831">
        <v>163.95</v>
      </c>
      <c r="N822" s="814"/>
      <c r="O822" s="814">
        <v>1639.4999999999998</v>
      </c>
      <c r="P822" s="831">
        <v>0.30000000000000004</v>
      </c>
      <c r="Q822" s="831">
        <v>495.62999999999994</v>
      </c>
      <c r="R822" s="819"/>
      <c r="S822" s="832">
        <v>1652.0999999999995</v>
      </c>
    </row>
    <row r="823" spans="1:19" ht="14.45" customHeight="1" x14ac:dyDescent="0.2">
      <c r="A823" s="813" t="s">
        <v>5011</v>
      </c>
      <c r="B823" s="814" t="s">
        <v>5012</v>
      </c>
      <c r="C823" s="814" t="s">
        <v>614</v>
      </c>
      <c r="D823" s="814" t="s">
        <v>1778</v>
      </c>
      <c r="E823" s="814" t="s">
        <v>4961</v>
      </c>
      <c r="F823" s="814" t="s">
        <v>5052</v>
      </c>
      <c r="G823" s="814" t="s">
        <v>5029</v>
      </c>
      <c r="H823" s="831"/>
      <c r="I823" s="831"/>
      <c r="J823" s="814"/>
      <c r="K823" s="814"/>
      <c r="L823" s="831">
        <v>17</v>
      </c>
      <c r="M823" s="831">
        <v>118796.51</v>
      </c>
      <c r="N823" s="814"/>
      <c r="O823" s="814">
        <v>6988.03</v>
      </c>
      <c r="P823" s="831">
        <v>20</v>
      </c>
      <c r="Q823" s="831">
        <v>136630.74</v>
      </c>
      <c r="R823" s="819"/>
      <c r="S823" s="832">
        <v>6831.5369999999994</v>
      </c>
    </row>
    <row r="824" spans="1:19" ht="14.45" customHeight="1" x14ac:dyDescent="0.2">
      <c r="A824" s="813" t="s">
        <v>5011</v>
      </c>
      <c r="B824" s="814" t="s">
        <v>5012</v>
      </c>
      <c r="C824" s="814" t="s">
        <v>614</v>
      </c>
      <c r="D824" s="814" t="s">
        <v>1778</v>
      </c>
      <c r="E824" s="814" t="s">
        <v>4961</v>
      </c>
      <c r="F824" s="814" t="s">
        <v>5054</v>
      </c>
      <c r="G824" s="814" t="s">
        <v>5015</v>
      </c>
      <c r="H824" s="831"/>
      <c r="I824" s="831"/>
      <c r="J824" s="814"/>
      <c r="K824" s="814"/>
      <c r="L824" s="831"/>
      <c r="M824" s="831"/>
      <c r="N824" s="814"/>
      <c r="O824" s="814"/>
      <c r="P824" s="831">
        <v>9</v>
      </c>
      <c r="Q824" s="831">
        <v>77240.180000000008</v>
      </c>
      <c r="R824" s="819"/>
      <c r="S824" s="832">
        <v>8582.2422222222231</v>
      </c>
    </row>
    <row r="825" spans="1:19" ht="14.45" customHeight="1" x14ac:dyDescent="0.2">
      <c r="A825" s="813" t="s">
        <v>5011</v>
      </c>
      <c r="B825" s="814" t="s">
        <v>5012</v>
      </c>
      <c r="C825" s="814" t="s">
        <v>614</v>
      </c>
      <c r="D825" s="814" t="s">
        <v>1778</v>
      </c>
      <c r="E825" s="814" t="s">
        <v>4963</v>
      </c>
      <c r="F825" s="814" t="s">
        <v>4964</v>
      </c>
      <c r="G825" s="814" t="s">
        <v>4965</v>
      </c>
      <c r="H825" s="831">
        <v>2</v>
      </c>
      <c r="I825" s="831">
        <v>817.48</v>
      </c>
      <c r="J825" s="814"/>
      <c r="K825" s="814">
        <v>408.74</v>
      </c>
      <c r="L825" s="831">
        <v>1</v>
      </c>
      <c r="M825" s="831">
        <v>408.74</v>
      </c>
      <c r="N825" s="814"/>
      <c r="O825" s="814">
        <v>408.74</v>
      </c>
      <c r="P825" s="831">
        <v>1</v>
      </c>
      <c r="Q825" s="831">
        <v>408.74</v>
      </c>
      <c r="R825" s="819"/>
      <c r="S825" s="832">
        <v>408.74</v>
      </c>
    </row>
    <row r="826" spans="1:19" ht="14.45" customHeight="1" x14ac:dyDescent="0.2">
      <c r="A826" s="813" t="s">
        <v>5011</v>
      </c>
      <c r="B826" s="814" t="s">
        <v>5012</v>
      </c>
      <c r="C826" s="814" t="s">
        <v>614</v>
      </c>
      <c r="D826" s="814" t="s">
        <v>1778</v>
      </c>
      <c r="E826" s="814" t="s">
        <v>4963</v>
      </c>
      <c r="F826" s="814" t="s">
        <v>4968</v>
      </c>
      <c r="G826" s="814" t="s">
        <v>4969</v>
      </c>
      <c r="H826" s="831"/>
      <c r="I826" s="831"/>
      <c r="J826" s="814"/>
      <c r="K826" s="814"/>
      <c r="L826" s="831">
        <v>1</v>
      </c>
      <c r="M826" s="831">
        <v>1098.25</v>
      </c>
      <c r="N826" s="814"/>
      <c r="O826" s="814">
        <v>1098.25</v>
      </c>
      <c r="P826" s="831"/>
      <c r="Q826" s="831"/>
      <c r="R826" s="819"/>
      <c r="S826" s="832"/>
    </row>
    <row r="827" spans="1:19" ht="14.45" customHeight="1" x14ac:dyDescent="0.2">
      <c r="A827" s="813" t="s">
        <v>5011</v>
      </c>
      <c r="B827" s="814" t="s">
        <v>5012</v>
      </c>
      <c r="C827" s="814" t="s">
        <v>614</v>
      </c>
      <c r="D827" s="814" t="s">
        <v>1778</v>
      </c>
      <c r="E827" s="814" t="s">
        <v>4963</v>
      </c>
      <c r="F827" s="814" t="s">
        <v>4970</v>
      </c>
      <c r="G827" s="814" t="s">
        <v>4971</v>
      </c>
      <c r="H827" s="831"/>
      <c r="I827" s="831"/>
      <c r="J827" s="814"/>
      <c r="K827" s="814"/>
      <c r="L827" s="831"/>
      <c r="M827" s="831"/>
      <c r="N827" s="814"/>
      <c r="O827" s="814"/>
      <c r="P827" s="831">
        <v>1</v>
      </c>
      <c r="Q827" s="831">
        <v>2170.0300000000002</v>
      </c>
      <c r="R827" s="819"/>
      <c r="S827" s="832">
        <v>2170.0300000000002</v>
      </c>
    </row>
    <row r="828" spans="1:19" ht="14.45" customHeight="1" x14ac:dyDescent="0.2">
      <c r="A828" s="813" t="s">
        <v>5011</v>
      </c>
      <c r="B828" s="814" t="s">
        <v>5012</v>
      </c>
      <c r="C828" s="814" t="s">
        <v>614</v>
      </c>
      <c r="D828" s="814" t="s">
        <v>1778</v>
      </c>
      <c r="E828" s="814" t="s">
        <v>4963</v>
      </c>
      <c r="F828" s="814" t="s">
        <v>4972</v>
      </c>
      <c r="G828" s="814" t="s">
        <v>4973</v>
      </c>
      <c r="H828" s="831"/>
      <c r="I828" s="831"/>
      <c r="J828" s="814"/>
      <c r="K828" s="814"/>
      <c r="L828" s="831">
        <v>1</v>
      </c>
      <c r="M828" s="831">
        <v>740</v>
      </c>
      <c r="N828" s="814"/>
      <c r="O828" s="814">
        <v>740</v>
      </c>
      <c r="P828" s="831"/>
      <c r="Q828" s="831"/>
      <c r="R828" s="819"/>
      <c r="S828" s="832"/>
    </row>
    <row r="829" spans="1:19" ht="14.45" customHeight="1" x14ac:dyDescent="0.2">
      <c r="A829" s="813" t="s">
        <v>5011</v>
      </c>
      <c r="B829" s="814" t="s">
        <v>5012</v>
      </c>
      <c r="C829" s="814" t="s">
        <v>614</v>
      </c>
      <c r="D829" s="814" t="s">
        <v>1778</v>
      </c>
      <c r="E829" s="814" t="s">
        <v>4963</v>
      </c>
      <c r="F829" s="814" t="s">
        <v>5082</v>
      </c>
      <c r="G829" s="814" t="s">
        <v>5083</v>
      </c>
      <c r="H829" s="831"/>
      <c r="I829" s="831"/>
      <c r="J829" s="814"/>
      <c r="K829" s="814"/>
      <c r="L829" s="831">
        <v>1</v>
      </c>
      <c r="M829" s="831">
        <v>511</v>
      </c>
      <c r="N829" s="814"/>
      <c r="O829" s="814">
        <v>511</v>
      </c>
      <c r="P829" s="831"/>
      <c r="Q829" s="831"/>
      <c r="R829" s="819"/>
      <c r="S829" s="832"/>
    </row>
    <row r="830" spans="1:19" ht="14.45" customHeight="1" x14ac:dyDescent="0.2">
      <c r="A830" s="813" t="s">
        <v>5011</v>
      </c>
      <c r="B830" s="814" t="s">
        <v>5012</v>
      </c>
      <c r="C830" s="814" t="s">
        <v>614</v>
      </c>
      <c r="D830" s="814" t="s">
        <v>1778</v>
      </c>
      <c r="E830" s="814" t="s">
        <v>4963</v>
      </c>
      <c r="F830" s="814" t="s">
        <v>5096</v>
      </c>
      <c r="G830" s="814" t="s">
        <v>5097</v>
      </c>
      <c r="H830" s="831"/>
      <c r="I830" s="831"/>
      <c r="J830" s="814"/>
      <c r="K830" s="814"/>
      <c r="L830" s="831"/>
      <c r="M830" s="831"/>
      <c r="N830" s="814"/>
      <c r="O830" s="814"/>
      <c r="P830" s="831">
        <v>1</v>
      </c>
      <c r="Q830" s="831">
        <v>2631.6</v>
      </c>
      <c r="R830" s="819"/>
      <c r="S830" s="832">
        <v>2631.6</v>
      </c>
    </row>
    <row r="831" spans="1:19" ht="14.45" customHeight="1" x14ac:dyDescent="0.2">
      <c r="A831" s="813" t="s">
        <v>5011</v>
      </c>
      <c r="B831" s="814" t="s">
        <v>5012</v>
      </c>
      <c r="C831" s="814" t="s">
        <v>614</v>
      </c>
      <c r="D831" s="814" t="s">
        <v>1778</v>
      </c>
      <c r="E831" s="814" t="s">
        <v>4963</v>
      </c>
      <c r="F831" s="814" t="s">
        <v>4976</v>
      </c>
      <c r="G831" s="814" t="s">
        <v>4977</v>
      </c>
      <c r="H831" s="831">
        <v>1</v>
      </c>
      <c r="I831" s="831">
        <v>642</v>
      </c>
      <c r="J831" s="814"/>
      <c r="K831" s="814">
        <v>642</v>
      </c>
      <c r="L831" s="831">
        <v>2</v>
      </c>
      <c r="M831" s="831">
        <v>1282.5999999999999</v>
      </c>
      <c r="N831" s="814"/>
      <c r="O831" s="814">
        <v>641.29999999999995</v>
      </c>
      <c r="P831" s="831">
        <v>2</v>
      </c>
      <c r="Q831" s="831">
        <v>1282.5999999999999</v>
      </c>
      <c r="R831" s="819"/>
      <c r="S831" s="832">
        <v>641.29999999999995</v>
      </c>
    </row>
    <row r="832" spans="1:19" ht="14.45" customHeight="1" x14ac:dyDescent="0.2">
      <c r="A832" s="813" t="s">
        <v>5011</v>
      </c>
      <c r="B832" s="814" t="s">
        <v>5012</v>
      </c>
      <c r="C832" s="814" t="s">
        <v>614</v>
      </c>
      <c r="D832" s="814" t="s">
        <v>1778</v>
      </c>
      <c r="E832" s="814" t="s">
        <v>4978</v>
      </c>
      <c r="F832" s="814" t="s">
        <v>5128</v>
      </c>
      <c r="G832" s="814" t="s">
        <v>5129</v>
      </c>
      <c r="H832" s="831">
        <v>1</v>
      </c>
      <c r="I832" s="831">
        <v>207</v>
      </c>
      <c r="J832" s="814"/>
      <c r="K832" s="814">
        <v>207</v>
      </c>
      <c r="L832" s="831">
        <v>4</v>
      </c>
      <c r="M832" s="831">
        <v>836</v>
      </c>
      <c r="N832" s="814"/>
      <c r="O832" s="814">
        <v>209</v>
      </c>
      <c r="P832" s="831">
        <v>1</v>
      </c>
      <c r="Q832" s="831">
        <v>220</v>
      </c>
      <c r="R832" s="819"/>
      <c r="S832" s="832">
        <v>220</v>
      </c>
    </row>
    <row r="833" spans="1:19" ht="14.45" customHeight="1" x14ac:dyDescent="0.2">
      <c r="A833" s="813" t="s">
        <v>5011</v>
      </c>
      <c r="B833" s="814" t="s">
        <v>5012</v>
      </c>
      <c r="C833" s="814" t="s">
        <v>614</v>
      </c>
      <c r="D833" s="814" t="s">
        <v>1778</v>
      </c>
      <c r="E833" s="814" t="s">
        <v>4978</v>
      </c>
      <c r="F833" s="814" t="s">
        <v>5138</v>
      </c>
      <c r="G833" s="814" t="s">
        <v>5139</v>
      </c>
      <c r="H833" s="831">
        <v>144</v>
      </c>
      <c r="I833" s="831">
        <v>5472</v>
      </c>
      <c r="J833" s="814"/>
      <c r="K833" s="814">
        <v>38</v>
      </c>
      <c r="L833" s="831">
        <v>122</v>
      </c>
      <c r="M833" s="831">
        <v>4636</v>
      </c>
      <c r="N833" s="814"/>
      <c r="O833" s="814">
        <v>38</v>
      </c>
      <c r="P833" s="831">
        <v>113</v>
      </c>
      <c r="Q833" s="831">
        <v>4520</v>
      </c>
      <c r="R833" s="819"/>
      <c r="S833" s="832">
        <v>40</v>
      </c>
    </row>
    <row r="834" spans="1:19" ht="14.45" customHeight="1" x14ac:dyDescent="0.2">
      <c r="A834" s="813" t="s">
        <v>5011</v>
      </c>
      <c r="B834" s="814" t="s">
        <v>5012</v>
      </c>
      <c r="C834" s="814" t="s">
        <v>614</v>
      </c>
      <c r="D834" s="814" t="s">
        <v>1778</v>
      </c>
      <c r="E834" s="814" t="s">
        <v>4978</v>
      </c>
      <c r="F834" s="814" t="s">
        <v>4979</v>
      </c>
      <c r="G834" s="814" t="s">
        <v>4980</v>
      </c>
      <c r="H834" s="831">
        <v>225</v>
      </c>
      <c r="I834" s="831">
        <v>57150</v>
      </c>
      <c r="J834" s="814"/>
      <c r="K834" s="814">
        <v>254</v>
      </c>
      <c r="L834" s="831">
        <v>195</v>
      </c>
      <c r="M834" s="831">
        <v>49725</v>
      </c>
      <c r="N834" s="814"/>
      <c r="O834" s="814">
        <v>255</v>
      </c>
      <c r="P834" s="831">
        <v>366</v>
      </c>
      <c r="Q834" s="831">
        <v>100650</v>
      </c>
      <c r="R834" s="819"/>
      <c r="S834" s="832">
        <v>275</v>
      </c>
    </row>
    <row r="835" spans="1:19" ht="14.45" customHeight="1" x14ac:dyDescent="0.2">
      <c r="A835" s="813" t="s">
        <v>5011</v>
      </c>
      <c r="B835" s="814" t="s">
        <v>5012</v>
      </c>
      <c r="C835" s="814" t="s">
        <v>614</v>
      </c>
      <c r="D835" s="814" t="s">
        <v>1778</v>
      </c>
      <c r="E835" s="814" t="s">
        <v>4978</v>
      </c>
      <c r="F835" s="814" t="s">
        <v>5146</v>
      </c>
      <c r="G835" s="814" t="s">
        <v>5147</v>
      </c>
      <c r="H835" s="831">
        <v>299</v>
      </c>
      <c r="I835" s="831">
        <v>37674</v>
      </c>
      <c r="J835" s="814"/>
      <c r="K835" s="814">
        <v>126</v>
      </c>
      <c r="L835" s="831">
        <v>361</v>
      </c>
      <c r="M835" s="831">
        <v>45847</v>
      </c>
      <c r="N835" s="814"/>
      <c r="O835" s="814">
        <v>127</v>
      </c>
      <c r="P835" s="831">
        <v>374</v>
      </c>
      <c r="Q835" s="831">
        <v>51238</v>
      </c>
      <c r="R835" s="819"/>
      <c r="S835" s="832">
        <v>137</v>
      </c>
    </row>
    <row r="836" spans="1:19" ht="14.45" customHeight="1" x14ac:dyDescent="0.2">
      <c r="A836" s="813" t="s">
        <v>5011</v>
      </c>
      <c r="B836" s="814" t="s">
        <v>5012</v>
      </c>
      <c r="C836" s="814" t="s">
        <v>614</v>
      </c>
      <c r="D836" s="814" t="s">
        <v>1778</v>
      </c>
      <c r="E836" s="814" t="s">
        <v>4978</v>
      </c>
      <c r="F836" s="814" t="s">
        <v>5148</v>
      </c>
      <c r="G836" s="814" t="s">
        <v>5149</v>
      </c>
      <c r="H836" s="831">
        <v>1</v>
      </c>
      <c r="I836" s="831">
        <v>314</v>
      </c>
      <c r="J836" s="814"/>
      <c r="K836" s="814">
        <v>314</v>
      </c>
      <c r="L836" s="831"/>
      <c r="M836" s="831"/>
      <c r="N836" s="814"/>
      <c r="O836" s="814"/>
      <c r="P836" s="831">
        <v>3</v>
      </c>
      <c r="Q836" s="831">
        <v>999</v>
      </c>
      <c r="R836" s="819"/>
      <c r="S836" s="832">
        <v>333</v>
      </c>
    </row>
    <row r="837" spans="1:19" ht="14.45" customHeight="1" x14ac:dyDescent="0.2">
      <c r="A837" s="813" t="s">
        <v>5011</v>
      </c>
      <c r="B837" s="814" t="s">
        <v>5012</v>
      </c>
      <c r="C837" s="814" t="s">
        <v>614</v>
      </c>
      <c r="D837" s="814" t="s">
        <v>1778</v>
      </c>
      <c r="E837" s="814" t="s">
        <v>4978</v>
      </c>
      <c r="F837" s="814" t="s">
        <v>4981</v>
      </c>
      <c r="G837" s="814" t="s">
        <v>4982</v>
      </c>
      <c r="H837" s="831"/>
      <c r="I837" s="831"/>
      <c r="J837" s="814"/>
      <c r="K837" s="814"/>
      <c r="L837" s="831"/>
      <c r="M837" s="831"/>
      <c r="N837" s="814"/>
      <c r="O837" s="814"/>
      <c r="P837" s="831">
        <v>1</v>
      </c>
      <c r="Q837" s="831">
        <v>210</v>
      </c>
      <c r="R837" s="819"/>
      <c r="S837" s="832">
        <v>210</v>
      </c>
    </row>
    <row r="838" spans="1:19" ht="14.45" customHeight="1" x14ac:dyDescent="0.2">
      <c r="A838" s="813" t="s">
        <v>5011</v>
      </c>
      <c r="B838" s="814" t="s">
        <v>5012</v>
      </c>
      <c r="C838" s="814" t="s">
        <v>614</v>
      </c>
      <c r="D838" s="814" t="s">
        <v>1778</v>
      </c>
      <c r="E838" s="814" t="s">
        <v>4978</v>
      </c>
      <c r="F838" s="814" t="s">
        <v>4983</v>
      </c>
      <c r="G838" s="814" t="s">
        <v>4984</v>
      </c>
      <c r="H838" s="831">
        <v>7</v>
      </c>
      <c r="I838" s="831">
        <v>2345</v>
      </c>
      <c r="J838" s="814"/>
      <c r="K838" s="814">
        <v>335</v>
      </c>
      <c r="L838" s="831">
        <v>3</v>
      </c>
      <c r="M838" s="831">
        <v>1008</v>
      </c>
      <c r="N838" s="814"/>
      <c r="O838" s="814">
        <v>336</v>
      </c>
      <c r="P838" s="831">
        <v>6</v>
      </c>
      <c r="Q838" s="831">
        <v>2070</v>
      </c>
      <c r="R838" s="819"/>
      <c r="S838" s="832">
        <v>345</v>
      </c>
    </row>
    <row r="839" spans="1:19" ht="14.45" customHeight="1" x14ac:dyDescent="0.2">
      <c r="A839" s="813" t="s">
        <v>5011</v>
      </c>
      <c r="B839" s="814" t="s">
        <v>5012</v>
      </c>
      <c r="C839" s="814" t="s">
        <v>614</v>
      </c>
      <c r="D839" s="814" t="s">
        <v>1778</v>
      </c>
      <c r="E839" s="814" t="s">
        <v>4978</v>
      </c>
      <c r="F839" s="814" t="s">
        <v>5160</v>
      </c>
      <c r="G839" s="814" t="s">
        <v>5161</v>
      </c>
      <c r="H839" s="831"/>
      <c r="I839" s="831"/>
      <c r="J839" s="814"/>
      <c r="K839" s="814"/>
      <c r="L839" s="831"/>
      <c r="M839" s="831"/>
      <c r="N839" s="814"/>
      <c r="O839" s="814"/>
      <c r="P839" s="831">
        <v>1</v>
      </c>
      <c r="Q839" s="831">
        <v>335</v>
      </c>
      <c r="R839" s="819"/>
      <c r="S839" s="832">
        <v>335</v>
      </c>
    </row>
    <row r="840" spans="1:19" ht="14.45" customHeight="1" x14ac:dyDescent="0.2">
      <c r="A840" s="813" t="s">
        <v>5011</v>
      </c>
      <c r="B840" s="814" t="s">
        <v>5012</v>
      </c>
      <c r="C840" s="814" t="s">
        <v>614</v>
      </c>
      <c r="D840" s="814" t="s">
        <v>1778</v>
      </c>
      <c r="E840" s="814" t="s">
        <v>4978</v>
      </c>
      <c r="F840" s="814" t="s">
        <v>5166</v>
      </c>
      <c r="G840" s="814" t="s">
        <v>5167</v>
      </c>
      <c r="H840" s="831"/>
      <c r="I840" s="831"/>
      <c r="J840" s="814"/>
      <c r="K840" s="814"/>
      <c r="L840" s="831"/>
      <c r="M840" s="831"/>
      <c r="N840" s="814"/>
      <c r="O840" s="814"/>
      <c r="P840" s="831">
        <v>1</v>
      </c>
      <c r="Q840" s="831">
        <v>1208</v>
      </c>
      <c r="R840" s="819"/>
      <c r="S840" s="832">
        <v>1208</v>
      </c>
    </row>
    <row r="841" spans="1:19" ht="14.45" customHeight="1" x14ac:dyDescent="0.2">
      <c r="A841" s="813" t="s">
        <v>5011</v>
      </c>
      <c r="B841" s="814" t="s">
        <v>5012</v>
      </c>
      <c r="C841" s="814" t="s">
        <v>614</v>
      </c>
      <c r="D841" s="814" t="s">
        <v>1778</v>
      </c>
      <c r="E841" s="814" t="s">
        <v>4978</v>
      </c>
      <c r="F841" s="814" t="s">
        <v>4987</v>
      </c>
      <c r="G841" s="814" t="s">
        <v>4988</v>
      </c>
      <c r="H841" s="831">
        <v>1</v>
      </c>
      <c r="I841" s="831">
        <v>715</v>
      </c>
      <c r="J841" s="814"/>
      <c r="K841" s="814">
        <v>715</v>
      </c>
      <c r="L841" s="831">
        <v>1</v>
      </c>
      <c r="M841" s="831">
        <v>720</v>
      </c>
      <c r="N841" s="814"/>
      <c r="O841" s="814">
        <v>720</v>
      </c>
      <c r="P841" s="831"/>
      <c r="Q841" s="831"/>
      <c r="R841" s="819"/>
      <c r="S841" s="832"/>
    </row>
    <row r="842" spans="1:19" ht="14.45" customHeight="1" x14ac:dyDescent="0.2">
      <c r="A842" s="813" t="s">
        <v>5011</v>
      </c>
      <c r="B842" s="814" t="s">
        <v>5012</v>
      </c>
      <c r="C842" s="814" t="s">
        <v>614</v>
      </c>
      <c r="D842" s="814" t="s">
        <v>1778</v>
      </c>
      <c r="E842" s="814" t="s">
        <v>4978</v>
      </c>
      <c r="F842" s="814" t="s">
        <v>4989</v>
      </c>
      <c r="G842" s="814" t="s">
        <v>4990</v>
      </c>
      <c r="H842" s="831">
        <v>507</v>
      </c>
      <c r="I842" s="831">
        <v>16900</v>
      </c>
      <c r="J842" s="814"/>
      <c r="K842" s="814">
        <v>33.333333333333336</v>
      </c>
      <c r="L842" s="831">
        <v>566</v>
      </c>
      <c r="M842" s="831">
        <v>21677.78</v>
      </c>
      <c r="N842" s="814"/>
      <c r="O842" s="814">
        <v>38.299964664310949</v>
      </c>
      <c r="P842" s="831">
        <v>779</v>
      </c>
      <c r="Q842" s="831">
        <v>30431.119999999999</v>
      </c>
      <c r="R842" s="819"/>
      <c r="S842" s="832">
        <v>39.064338896020537</v>
      </c>
    </row>
    <row r="843" spans="1:19" ht="14.45" customHeight="1" x14ac:dyDescent="0.2">
      <c r="A843" s="813" t="s">
        <v>5011</v>
      </c>
      <c r="B843" s="814" t="s">
        <v>5012</v>
      </c>
      <c r="C843" s="814" t="s">
        <v>614</v>
      </c>
      <c r="D843" s="814" t="s">
        <v>1778</v>
      </c>
      <c r="E843" s="814" t="s">
        <v>4978</v>
      </c>
      <c r="F843" s="814" t="s">
        <v>5180</v>
      </c>
      <c r="G843" s="814" t="s">
        <v>5181</v>
      </c>
      <c r="H843" s="831">
        <v>6</v>
      </c>
      <c r="I843" s="831">
        <v>1866</v>
      </c>
      <c r="J843" s="814"/>
      <c r="K843" s="814">
        <v>311</v>
      </c>
      <c r="L843" s="831">
        <v>2</v>
      </c>
      <c r="M843" s="831">
        <v>626</v>
      </c>
      <c r="N843" s="814"/>
      <c r="O843" s="814">
        <v>313</v>
      </c>
      <c r="P843" s="831">
        <v>2</v>
      </c>
      <c r="Q843" s="831">
        <v>656</v>
      </c>
      <c r="R843" s="819"/>
      <c r="S843" s="832">
        <v>328</v>
      </c>
    </row>
    <row r="844" spans="1:19" ht="14.45" customHeight="1" x14ac:dyDescent="0.2">
      <c r="A844" s="813" t="s">
        <v>5011</v>
      </c>
      <c r="B844" s="814" t="s">
        <v>5012</v>
      </c>
      <c r="C844" s="814" t="s">
        <v>614</v>
      </c>
      <c r="D844" s="814" t="s">
        <v>1778</v>
      </c>
      <c r="E844" s="814" t="s">
        <v>4978</v>
      </c>
      <c r="F844" s="814" t="s">
        <v>4991</v>
      </c>
      <c r="G844" s="814" t="s">
        <v>4992</v>
      </c>
      <c r="H844" s="831">
        <v>2</v>
      </c>
      <c r="I844" s="831">
        <v>526</v>
      </c>
      <c r="J844" s="814"/>
      <c r="K844" s="814">
        <v>263</v>
      </c>
      <c r="L844" s="831">
        <v>5</v>
      </c>
      <c r="M844" s="831">
        <v>1330</v>
      </c>
      <c r="N844" s="814"/>
      <c r="O844" s="814">
        <v>266</v>
      </c>
      <c r="P844" s="831">
        <v>3</v>
      </c>
      <c r="Q844" s="831">
        <v>846</v>
      </c>
      <c r="R844" s="819"/>
      <c r="S844" s="832">
        <v>282</v>
      </c>
    </row>
    <row r="845" spans="1:19" ht="14.45" customHeight="1" x14ac:dyDescent="0.2">
      <c r="A845" s="813" t="s">
        <v>5011</v>
      </c>
      <c r="B845" s="814" t="s">
        <v>5012</v>
      </c>
      <c r="C845" s="814" t="s">
        <v>614</v>
      </c>
      <c r="D845" s="814" t="s">
        <v>1778</v>
      </c>
      <c r="E845" s="814" t="s">
        <v>4978</v>
      </c>
      <c r="F845" s="814" t="s">
        <v>4993</v>
      </c>
      <c r="G845" s="814" t="s">
        <v>4994</v>
      </c>
      <c r="H845" s="831"/>
      <c r="I845" s="831"/>
      <c r="J845" s="814"/>
      <c r="K845" s="814"/>
      <c r="L845" s="831">
        <v>1</v>
      </c>
      <c r="M845" s="831">
        <v>88</v>
      </c>
      <c r="N845" s="814"/>
      <c r="O845" s="814">
        <v>88</v>
      </c>
      <c r="P845" s="831"/>
      <c r="Q845" s="831"/>
      <c r="R845" s="819"/>
      <c r="S845" s="832"/>
    </row>
    <row r="846" spans="1:19" ht="14.45" customHeight="1" x14ac:dyDescent="0.2">
      <c r="A846" s="813" t="s">
        <v>5011</v>
      </c>
      <c r="B846" s="814" t="s">
        <v>5012</v>
      </c>
      <c r="C846" s="814" t="s">
        <v>614</v>
      </c>
      <c r="D846" s="814" t="s">
        <v>1778</v>
      </c>
      <c r="E846" s="814" t="s">
        <v>4978</v>
      </c>
      <c r="F846" s="814" t="s">
        <v>5186</v>
      </c>
      <c r="G846" s="814" t="s">
        <v>5187</v>
      </c>
      <c r="H846" s="831">
        <v>72</v>
      </c>
      <c r="I846" s="831">
        <v>2376</v>
      </c>
      <c r="J846" s="814"/>
      <c r="K846" s="814">
        <v>33</v>
      </c>
      <c r="L846" s="831">
        <v>109</v>
      </c>
      <c r="M846" s="831">
        <v>3597</v>
      </c>
      <c r="N846" s="814"/>
      <c r="O846" s="814">
        <v>33</v>
      </c>
      <c r="P846" s="831">
        <v>121</v>
      </c>
      <c r="Q846" s="831">
        <v>4114</v>
      </c>
      <c r="R846" s="819"/>
      <c r="S846" s="832">
        <v>34</v>
      </c>
    </row>
    <row r="847" spans="1:19" ht="14.45" customHeight="1" x14ac:dyDescent="0.2">
      <c r="A847" s="813" t="s">
        <v>5011</v>
      </c>
      <c r="B847" s="814" t="s">
        <v>5012</v>
      </c>
      <c r="C847" s="814" t="s">
        <v>614</v>
      </c>
      <c r="D847" s="814" t="s">
        <v>1778</v>
      </c>
      <c r="E847" s="814" t="s">
        <v>4978</v>
      </c>
      <c r="F847" s="814" t="s">
        <v>5196</v>
      </c>
      <c r="G847" s="814" t="s">
        <v>5197</v>
      </c>
      <c r="H847" s="831"/>
      <c r="I847" s="831"/>
      <c r="J847" s="814"/>
      <c r="K847" s="814"/>
      <c r="L847" s="831"/>
      <c r="M847" s="831"/>
      <c r="N847" s="814"/>
      <c r="O847" s="814"/>
      <c r="P847" s="831">
        <v>1</v>
      </c>
      <c r="Q847" s="831">
        <v>81</v>
      </c>
      <c r="R847" s="819"/>
      <c r="S847" s="832">
        <v>81</v>
      </c>
    </row>
    <row r="848" spans="1:19" ht="14.45" customHeight="1" x14ac:dyDescent="0.2">
      <c r="A848" s="813" t="s">
        <v>5011</v>
      </c>
      <c r="B848" s="814" t="s">
        <v>5012</v>
      </c>
      <c r="C848" s="814" t="s">
        <v>614</v>
      </c>
      <c r="D848" s="814" t="s">
        <v>1778</v>
      </c>
      <c r="E848" s="814" t="s">
        <v>4978</v>
      </c>
      <c r="F848" s="814" t="s">
        <v>5198</v>
      </c>
      <c r="G848" s="814" t="s">
        <v>5199</v>
      </c>
      <c r="H848" s="831">
        <v>5</v>
      </c>
      <c r="I848" s="831">
        <v>4820</v>
      </c>
      <c r="J848" s="814"/>
      <c r="K848" s="814">
        <v>964</v>
      </c>
      <c r="L848" s="831">
        <v>13</v>
      </c>
      <c r="M848" s="831">
        <v>12571</v>
      </c>
      <c r="N848" s="814"/>
      <c r="O848" s="814">
        <v>967</v>
      </c>
      <c r="P848" s="831">
        <v>2</v>
      </c>
      <c r="Q848" s="831">
        <v>1970</v>
      </c>
      <c r="R848" s="819"/>
      <c r="S848" s="832">
        <v>985</v>
      </c>
    </row>
    <row r="849" spans="1:19" ht="14.45" customHeight="1" x14ac:dyDescent="0.2">
      <c r="A849" s="813" t="s">
        <v>5011</v>
      </c>
      <c r="B849" s="814" t="s">
        <v>5012</v>
      </c>
      <c r="C849" s="814" t="s">
        <v>614</v>
      </c>
      <c r="D849" s="814" t="s">
        <v>1778</v>
      </c>
      <c r="E849" s="814" t="s">
        <v>4978</v>
      </c>
      <c r="F849" s="814" t="s">
        <v>4997</v>
      </c>
      <c r="G849" s="814" t="s">
        <v>4998</v>
      </c>
      <c r="H849" s="831">
        <v>3</v>
      </c>
      <c r="I849" s="831">
        <v>1785</v>
      </c>
      <c r="J849" s="814"/>
      <c r="K849" s="814">
        <v>595</v>
      </c>
      <c r="L849" s="831">
        <v>3</v>
      </c>
      <c r="M849" s="831">
        <v>1794</v>
      </c>
      <c r="N849" s="814"/>
      <c r="O849" s="814">
        <v>598</v>
      </c>
      <c r="P849" s="831">
        <v>4</v>
      </c>
      <c r="Q849" s="831">
        <v>2440</v>
      </c>
      <c r="R849" s="819"/>
      <c r="S849" s="832">
        <v>610</v>
      </c>
    </row>
    <row r="850" spans="1:19" ht="14.45" customHeight="1" x14ac:dyDescent="0.2">
      <c r="A850" s="813" t="s">
        <v>5011</v>
      </c>
      <c r="B850" s="814" t="s">
        <v>5012</v>
      </c>
      <c r="C850" s="814" t="s">
        <v>614</v>
      </c>
      <c r="D850" s="814" t="s">
        <v>1778</v>
      </c>
      <c r="E850" s="814" t="s">
        <v>4978</v>
      </c>
      <c r="F850" s="814" t="s">
        <v>4999</v>
      </c>
      <c r="G850" s="814" t="s">
        <v>5000</v>
      </c>
      <c r="H850" s="831">
        <v>2</v>
      </c>
      <c r="I850" s="831">
        <v>1540</v>
      </c>
      <c r="J850" s="814"/>
      <c r="K850" s="814">
        <v>770</v>
      </c>
      <c r="L850" s="831">
        <v>2</v>
      </c>
      <c r="M850" s="831">
        <v>1542</v>
      </c>
      <c r="N850" s="814"/>
      <c r="O850" s="814">
        <v>771</v>
      </c>
      <c r="P850" s="831">
        <v>3</v>
      </c>
      <c r="Q850" s="831">
        <v>2349</v>
      </c>
      <c r="R850" s="819"/>
      <c r="S850" s="832">
        <v>783</v>
      </c>
    </row>
    <row r="851" spans="1:19" ht="14.45" customHeight="1" x14ac:dyDescent="0.2">
      <c r="A851" s="813" t="s">
        <v>5011</v>
      </c>
      <c r="B851" s="814" t="s">
        <v>5012</v>
      </c>
      <c r="C851" s="814" t="s">
        <v>614</v>
      </c>
      <c r="D851" s="814" t="s">
        <v>1778</v>
      </c>
      <c r="E851" s="814" t="s">
        <v>4978</v>
      </c>
      <c r="F851" s="814" t="s">
        <v>5204</v>
      </c>
      <c r="G851" s="814" t="s">
        <v>5205</v>
      </c>
      <c r="H851" s="831"/>
      <c r="I851" s="831"/>
      <c r="J851" s="814"/>
      <c r="K851" s="814"/>
      <c r="L851" s="831">
        <v>1</v>
      </c>
      <c r="M851" s="831">
        <v>29</v>
      </c>
      <c r="N851" s="814"/>
      <c r="O851" s="814">
        <v>29</v>
      </c>
      <c r="P851" s="831"/>
      <c r="Q851" s="831"/>
      <c r="R851" s="819"/>
      <c r="S851" s="832"/>
    </row>
    <row r="852" spans="1:19" ht="14.45" customHeight="1" x14ac:dyDescent="0.2">
      <c r="A852" s="813" t="s">
        <v>5011</v>
      </c>
      <c r="B852" s="814" t="s">
        <v>5012</v>
      </c>
      <c r="C852" s="814" t="s">
        <v>614</v>
      </c>
      <c r="D852" s="814" t="s">
        <v>1778</v>
      </c>
      <c r="E852" s="814" t="s">
        <v>4978</v>
      </c>
      <c r="F852" s="814" t="s">
        <v>5212</v>
      </c>
      <c r="G852" s="814" t="s">
        <v>5213</v>
      </c>
      <c r="H852" s="831">
        <v>1</v>
      </c>
      <c r="I852" s="831">
        <v>116</v>
      </c>
      <c r="J852" s="814"/>
      <c r="K852" s="814">
        <v>116</v>
      </c>
      <c r="L852" s="831">
        <v>26</v>
      </c>
      <c r="M852" s="831">
        <v>3042</v>
      </c>
      <c r="N852" s="814"/>
      <c r="O852" s="814">
        <v>117</v>
      </c>
      <c r="P852" s="831">
        <v>49</v>
      </c>
      <c r="Q852" s="831">
        <v>6223</v>
      </c>
      <c r="R852" s="819"/>
      <c r="S852" s="832">
        <v>127</v>
      </c>
    </row>
    <row r="853" spans="1:19" ht="14.45" customHeight="1" x14ac:dyDescent="0.2">
      <c r="A853" s="813" t="s">
        <v>5011</v>
      </c>
      <c r="B853" s="814" t="s">
        <v>5012</v>
      </c>
      <c r="C853" s="814" t="s">
        <v>614</v>
      </c>
      <c r="D853" s="814" t="s">
        <v>1778</v>
      </c>
      <c r="E853" s="814" t="s">
        <v>4978</v>
      </c>
      <c r="F853" s="814" t="s">
        <v>5001</v>
      </c>
      <c r="G853" s="814" t="s">
        <v>5002</v>
      </c>
      <c r="H853" s="831"/>
      <c r="I853" s="831"/>
      <c r="J853" s="814"/>
      <c r="K853" s="814"/>
      <c r="L853" s="831">
        <v>4</v>
      </c>
      <c r="M853" s="831">
        <v>652</v>
      </c>
      <c r="N853" s="814"/>
      <c r="O853" s="814">
        <v>163</v>
      </c>
      <c r="P853" s="831"/>
      <c r="Q853" s="831"/>
      <c r="R853" s="819"/>
      <c r="S853" s="832"/>
    </row>
    <row r="854" spans="1:19" ht="14.45" customHeight="1" x14ac:dyDescent="0.2">
      <c r="A854" s="813" t="s">
        <v>5011</v>
      </c>
      <c r="B854" s="814" t="s">
        <v>5012</v>
      </c>
      <c r="C854" s="814" t="s">
        <v>614</v>
      </c>
      <c r="D854" s="814" t="s">
        <v>1778</v>
      </c>
      <c r="E854" s="814" t="s">
        <v>4978</v>
      </c>
      <c r="F854" s="814" t="s">
        <v>5218</v>
      </c>
      <c r="G854" s="814" t="s">
        <v>5219</v>
      </c>
      <c r="H854" s="831">
        <v>6</v>
      </c>
      <c r="I854" s="831">
        <v>2388</v>
      </c>
      <c r="J854" s="814"/>
      <c r="K854" s="814">
        <v>398</v>
      </c>
      <c r="L854" s="831">
        <v>17</v>
      </c>
      <c r="M854" s="831">
        <v>6800</v>
      </c>
      <c r="N854" s="814"/>
      <c r="O854" s="814">
        <v>400</v>
      </c>
      <c r="P854" s="831">
        <v>4</v>
      </c>
      <c r="Q854" s="831">
        <v>1660</v>
      </c>
      <c r="R854" s="819"/>
      <c r="S854" s="832">
        <v>415</v>
      </c>
    </row>
    <row r="855" spans="1:19" ht="14.45" customHeight="1" x14ac:dyDescent="0.2">
      <c r="A855" s="813" t="s">
        <v>5011</v>
      </c>
      <c r="B855" s="814" t="s">
        <v>5012</v>
      </c>
      <c r="C855" s="814" t="s">
        <v>614</v>
      </c>
      <c r="D855" s="814" t="s">
        <v>1778</v>
      </c>
      <c r="E855" s="814" t="s">
        <v>4978</v>
      </c>
      <c r="F855" s="814" t="s">
        <v>5003</v>
      </c>
      <c r="G855" s="814" t="s">
        <v>5004</v>
      </c>
      <c r="H855" s="831"/>
      <c r="I855" s="831"/>
      <c r="J855" s="814"/>
      <c r="K855" s="814"/>
      <c r="L855" s="831">
        <v>1</v>
      </c>
      <c r="M855" s="831">
        <v>45</v>
      </c>
      <c r="N855" s="814"/>
      <c r="O855" s="814">
        <v>45</v>
      </c>
      <c r="P855" s="831"/>
      <c r="Q855" s="831"/>
      <c r="R855" s="819"/>
      <c r="S855" s="832"/>
    </row>
    <row r="856" spans="1:19" ht="14.45" customHeight="1" x14ac:dyDescent="0.2">
      <c r="A856" s="813" t="s">
        <v>5011</v>
      </c>
      <c r="B856" s="814" t="s">
        <v>5012</v>
      </c>
      <c r="C856" s="814" t="s">
        <v>614</v>
      </c>
      <c r="D856" s="814" t="s">
        <v>1778</v>
      </c>
      <c r="E856" s="814" t="s">
        <v>4978</v>
      </c>
      <c r="F856" s="814" t="s">
        <v>5226</v>
      </c>
      <c r="G856" s="814" t="s">
        <v>5227</v>
      </c>
      <c r="H856" s="831">
        <v>44</v>
      </c>
      <c r="I856" s="831">
        <v>16544</v>
      </c>
      <c r="J856" s="814"/>
      <c r="K856" s="814">
        <v>376</v>
      </c>
      <c r="L856" s="831">
        <v>26</v>
      </c>
      <c r="M856" s="831">
        <v>9854</v>
      </c>
      <c r="N856" s="814"/>
      <c r="O856" s="814">
        <v>379</v>
      </c>
      <c r="P856" s="831">
        <v>48</v>
      </c>
      <c r="Q856" s="831">
        <v>19584</v>
      </c>
      <c r="R856" s="819"/>
      <c r="S856" s="832">
        <v>408</v>
      </c>
    </row>
    <row r="857" spans="1:19" ht="14.45" customHeight="1" x14ac:dyDescent="0.2">
      <c r="A857" s="813" t="s">
        <v>5011</v>
      </c>
      <c r="B857" s="814" t="s">
        <v>5012</v>
      </c>
      <c r="C857" s="814" t="s">
        <v>614</v>
      </c>
      <c r="D857" s="814" t="s">
        <v>1778</v>
      </c>
      <c r="E857" s="814" t="s">
        <v>4978</v>
      </c>
      <c r="F857" s="814" t="s">
        <v>5005</v>
      </c>
      <c r="G857" s="814" t="s">
        <v>5006</v>
      </c>
      <c r="H857" s="831">
        <v>1</v>
      </c>
      <c r="I857" s="831">
        <v>1344</v>
      </c>
      <c r="J857" s="814"/>
      <c r="K857" s="814">
        <v>1344</v>
      </c>
      <c r="L857" s="831">
        <v>1</v>
      </c>
      <c r="M857" s="831">
        <v>1349</v>
      </c>
      <c r="N857" s="814"/>
      <c r="O857" s="814">
        <v>1349</v>
      </c>
      <c r="P857" s="831">
        <v>3</v>
      </c>
      <c r="Q857" s="831">
        <v>4143</v>
      </c>
      <c r="R857" s="819"/>
      <c r="S857" s="832">
        <v>1381</v>
      </c>
    </row>
    <row r="858" spans="1:19" ht="14.45" customHeight="1" x14ac:dyDescent="0.2">
      <c r="A858" s="813" t="s">
        <v>5011</v>
      </c>
      <c r="B858" s="814" t="s">
        <v>5012</v>
      </c>
      <c r="C858" s="814" t="s">
        <v>614</v>
      </c>
      <c r="D858" s="814" t="s">
        <v>1778</v>
      </c>
      <c r="E858" s="814" t="s">
        <v>4978</v>
      </c>
      <c r="F858" s="814" t="s">
        <v>5007</v>
      </c>
      <c r="G858" s="814" t="s">
        <v>5008</v>
      </c>
      <c r="H858" s="831"/>
      <c r="I858" s="831"/>
      <c r="J858" s="814"/>
      <c r="K858" s="814"/>
      <c r="L858" s="831"/>
      <c r="M858" s="831"/>
      <c r="N858" s="814"/>
      <c r="O858" s="814"/>
      <c r="P858" s="831">
        <v>2</v>
      </c>
      <c r="Q858" s="831">
        <v>742</v>
      </c>
      <c r="R858" s="819"/>
      <c r="S858" s="832">
        <v>371</v>
      </c>
    </row>
    <row r="859" spans="1:19" ht="14.45" customHeight="1" x14ac:dyDescent="0.2">
      <c r="A859" s="813" t="s">
        <v>5011</v>
      </c>
      <c r="B859" s="814" t="s">
        <v>5012</v>
      </c>
      <c r="C859" s="814" t="s">
        <v>614</v>
      </c>
      <c r="D859" s="814" t="s">
        <v>1778</v>
      </c>
      <c r="E859" s="814" t="s">
        <v>4978</v>
      </c>
      <c r="F859" s="814" t="s">
        <v>5240</v>
      </c>
      <c r="G859" s="814" t="s">
        <v>5241</v>
      </c>
      <c r="H859" s="831"/>
      <c r="I859" s="831"/>
      <c r="J859" s="814"/>
      <c r="K859" s="814"/>
      <c r="L859" s="831"/>
      <c r="M859" s="831"/>
      <c r="N859" s="814"/>
      <c r="O859" s="814"/>
      <c r="P859" s="831">
        <v>1</v>
      </c>
      <c r="Q859" s="831">
        <v>0</v>
      </c>
      <c r="R859" s="819"/>
      <c r="S859" s="832">
        <v>0</v>
      </c>
    </row>
    <row r="860" spans="1:19" ht="14.45" customHeight="1" x14ac:dyDescent="0.2">
      <c r="A860" s="813" t="s">
        <v>5011</v>
      </c>
      <c r="B860" s="814" t="s">
        <v>5012</v>
      </c>
      <c r="C860" s="814" t="s">
        <v>614</v>
      </c>
      <c r="D860" s="814" t="s">
        <v>1778</v>
      </c>
      <c r="E860" s="814" t="s">
        <v>4978</v>
      </c>
      <c r="F860" s="814" t="s">
        <v>5245</v>
      </c>
      <c r="G860" s="814" t="s">
        <v>5246</v>
      </c>
      <c r="H860" s="831"/>
      <c r="I860" s="831"/>
      <c r="J860" s="814"/>
      <c r="K860" s="814"/>
      <c r="L860" s="831"/>
      <c r="M860" s="831"/>
      <c r="N860" s="814"/>
      <c r="O860" s="814"/>
      <c r="P860" s="831">
        <v>1</v>
      </c>
      <c r="Q860" s="831">
        <v>0</v>
      </c>
      <c r="R860" s="819"/>
      <c r="S860" s="832">
        <v>0</v>
      </c>
    </row>
    <row r="861" spans="1:19" ht="14.45" customHeight="1" x14ac:dyDescent="0.2">
      <c r="A861" s="813" t="s">
        <v>5011</v>
      </c>
      <c r="B861" s="814" t="s">
        <v>5012</v>
      </c>
      <c r="C861" s="814" t="s">
        <v>614</v>
      </c>
      <c r="D861" s="814" t="s">
        <v>1780</v>
      </c>
      <c r="E861" s="814" t="s">
        <v>4961</v>
      </c>
      <c r="F861" s="814" t="s">
        <v>5033</v>
      </c>
      <c r="G861" s="814" t="s">
        <v>5034</v>
      </c>
      <c r="H861" s="831">
        <v>28</v>
      </c>
      <c r="I861" s="831">
        <v>90176.35</v>
      </c>
      <c r="J861" s="814"/>
      <c r="K861" s="814">
        <v>3220.5839285714287</v>
      </c>
      <c r="L861" s="831">
        <v>10</v>
      </c>
      <c r="M861" s="831">
        <v>32075.600000000002</v>
      </c>
      <c r="N861" s="814"/>
      <c r="O861" s="814">
        <v>3207.5600000000004</v>
      </c>
      <c r="P861" s="831">
        <v>3</v>
      </c>
      <c r="Q861" s="831">
        <v>9358.5300000000007</v>
      </c>
      <c r="R861" s="819"/>
      <c r="S861" s="832">
        <v>3119.51</v>
      </c>
    </row>
    <row r="862" spans="1:19" ht="14.45" customHeight="1" x14ac:dyDescent="0.2">
      <c r="A862" s="813" t="s">
        <v>5011</v>
      </c>
      <c r="B862" s="814" t="s">
        <v>5012</v>
      </c>
      <c r="C862" s="814" t="s">
        <v>614</v>
      </c>
      <c r="D862" s="814" t="s">
        <v>1780</v>
      </c>
      <c r="E862" s="814" t="s">
        <v>4961</v>
      </c>
      <c r="F862" s="814" t="s">
        <v>5043</v>
      </c>
      <c r="G862" s="814" t="s">
        <v>5044</v>
      </c>
      <c r="H862" s="831"/>
      <c r="I862" s="831"/>
      <c r="J862" s="814"/>
      <c r="K862" s="814"/>
      <c r="L862" s="831"/>
      <c r="M862" s="831"/>
      <c r="N862" s="814"/>
      <c r="O862" s="814"/>
      <c r="P862" s="831">
        <v>2</v>
      </c>
      <c r="Q862" s="831">
        <v>3453.97</v>
      </c>
      <c r="R862" s="819"/>
      <c r="S862" s="832">
        <v>1726.9849999999999</v>
      </c>
    </row>
    <row r="863" spans="1:19" ht="14.45" customHeight="1" x14ac:dyDescent="0.2">
      <c r="A863" s="813" t="s">
        <v>5011</v>
      </c>
      <c r="B863" s="814" t="s">
        <v>5012</v>
      </c>
      <c r="C863" s="814" t="s">
        <v>614</v>
      </c>
      <c r="D863" s="814" t="s">
        <v>1780</v>
      </c>
      <c r="E863" s="814" t="s">
        <v>4961</v>
      </c>
      <c r="F863" s="814" t="s">
        <v>5045</v>
      </c>
      <c r="G863" s="814" t="s">
        <v>5015</v>
      </c>
      <c r="H863" s="831">
        <v>35</v>
      </c>
      <c r="I863" s="831">
        <v>143037.16</v>
      </c>
      <c r="J863" s="814"/>
      <c r="K863" s="814">
        <v>4086.7760000000003</v>
      </c>
      <c r="L863" s="831">
        <v>24</v>
      </c>
      <c r="M863" s="831">
        <v>97983.65</v>
      </c>
      <c r="N863" s="814"/>
      <c r="O863" s="814">
        <v>4082.6520833333329</v>
      </c>
      <c r="P863" s="831">
        <v>21</v>
      </c>
      <c r="Q863" s="831">
        <v>78573.33</v>
      </c>
      <c r="R863" s="819"/>
      <c r="S863" s="832">
        <v>3741.5871428571431</v>
      </c>
    </row>
    <row r="864" spans="1:19" ht="14.45" customHeight="1" x14ac:dyDescent="0.2">
      <c r="A864" s="813" t="s">
        <v>5011</v>
      </c>
      <c r="B864" s="814" t="s">
        <v>5012</v>
      </c>
      <c r="C864" s="814" t="s">
        <v>614</v>
      </c>
      <c r="D864" s="814" t="s">
        <v>1780</v>
      </c>
      <c r="E864" s="814" t="s">
        <v>4961</v>
      </c>
      <c r="F864" s="814" t="s">
        <v>4962</v>
      </c>
      <c r="G864" s="814" t="s">
        <v>1735</v>
      </c>
      <c r="H864" s="831"/>
      <c r="I864" s="831"/>
      <c r="J864" s="814"/>
      <c r="K864" s="814"/>
      <c r="L864" s="831">
        <v>0.1</v>
      </c>
      <c r="M864" s="831">
        <v>163.95</v>
      </c>
      <c r="N864" s="814"/>
      <c r="O864" s="814">
        <v>1639.4999999999998</v>
      </c>
      <c r="P864" s="831">
        <v>0.1</v>
      </c>
      <c r="Q864" s="831">
        <v>163.95</v>
      </c>
      <c r="R864" s="819"/>
      <c r="S864" s="832">
        <v>1639.4999999999998</v>
      </c>
    </row>
    <row r="865" spans="1:19" ht="14.45" customHeight="1" x14ac:dyDescent="0.2">
      <c r="A865" s="813" t="s">
        <v>5011</v>
      </c>
      <c r="B865" s="814" t="s">
        <v>5012</v>
      </c>
      <c r="C865" s="814" t="s">
        <v>614</v>
      </c>
      <c r="D865" s="814" t="s">
        <v>1780</v>
      </c>
      <c r="E865" s="814" t="s">
        <v>4961</v>
      </c>
      <c r="F865" s="814" t="s">
        <v>5052</v>
      </c>
      <c r="G865" s="814" t="s">
        <v>5029</v>
      </c>
      <c r="H865" s="831"/>
      <c r="I865" s="831"/>
      <c r="J865" s="814"/>
      <c r="K865" s="814"/>
      <c r="L865" s="831">
        <v>13</v>
      </c>
      <c r="M865" s="831">
        <v>90844.39</v>
      </c>
      <c r="N865" s="814"/>
      <c r="O865" s="814">
        <v>6988.03</v>
      </c>
      <c r="P865" s="831">
        <v>7</v>
      </c>
      <c r="Q865" s="831">
        <v>47568.21</v>
      </c>
      <c r="R865" s="819"/>
      <c r="S865" s="832">
        <v>6795.4585714285713</v>
      </c>
    </row>
    <row r="866" spans="1:19" ht="14.45" customHeight="1" x14ac:dyDescent="0.2">
      <c r="A866" s="813" t="s">
        <v>5011</v>
      </c>
      <c r="B866" s="814" t="s">
        <v>5012</v>
      </c>
      <c r="C866" s="814" t="s">
        <v>614</v>
      </c>
      <c r="D866" s="814" t="s">
        <v>1780</v>
      </c>
      <c r="E866" s="814" t="s">
        <v>4961</v>
      </c>
      <c r="F866" s="814" t="s">
        <v>5054</v>
      </c>
      <c r="G866" s="814" t="s">
        <v>5015</v>
      </c>
      <c r="H866" s="831"/>
      <c r="I866" s="831"/>
      <c r="J866" s="814"/>
      <c r="K866" s="814"/>
      <c r="L866" s="831"/>
      <c r="M866" s="831"/>
      <c r="N866" s="814"/>
      <c r="O866" s="814"/>
      <c r="P866" s="831">
        <v>10</v>
      </c>
      <c r="Q866" s="831">
        <v>85820.75</v>
      </c>
      <c r="R866" s="819"/>
      <c r="S866" s="832">
        <v>8582.0750000000007</v>
      </c>
    </row>
    <row r="867" spans="1:19" ht="14.45" customHeight="1" x14ac:dyDescent="0.2">
      <c r="A867" s="813" t="s">
        <v>5011</v>
      </c>
      <c r="B867" s="814" t="s">
        <v>5012</v>
      </c>
      <c r="C867" s="814" t="s">
        <v>614</v>
      </c>
      <c r="D867" s="814" t="s">
        <v>1780</v>
      </c>
      <c r="E867" s="814" t="s">
        <v>4963</v>
      </c>
      <c r="F867" s="814" t="s">
        <v>5064</v>
      </c>
      <c r="G867" s="814" t="s">
        <v>5065</v>
      </c>
      <c r="H867" s="831"/>
      <c r="I867" s="831"/>
      <c r="J867" s="814"/>
      <c r="K867" s="814"/>
      <c r="L867" s="831"/>
      <c r="M867" s="831"/>
      <c r="N867" s="814"/>
      <c r="O867" s="814"/>
      <c r="P867" s="831">
        <v>1</v>
      </c>
      <c r="Q867" s="831">
        <v>2625.11</v>
      </c>
      <c r="R867" s="819"/>
      <c r="S867" s="832">
        <v>2625.11</v>
      </c>
    </row>
    <row r="868" spans="1:19" ht="14.45" customHeight="1" x14ac:dyDescent="0.2">
      <c r="A868" s="813" t="s">
        <v>5011</v>
      </c>
      <c r="B868" s="814" t="s">
        <v>5012</v>
      </c>
      <c r="C868" s="814" t="s">
        <v>614</v>
      </c>
      <c r="D868" s="814" t="s">
        <v>1780</v>
      </c>
      <c r="E868" s="814" t="s">
        <v>4963</v>
      </c>
      <c r="F868" s="814" t="s">
        <v>4964</v>
      </c>
      <c r="G868" s="814" t="s">
        <v>4965</v>
      </c>
      <c r="H868" s="831"/>
      <c r="I868" s="831"/>
      <c r="J868" s="814"/>
      <c r="K868" s="814"/>
      <c r="L868" s="831">
        <v>1</v>
      </c>
      <c r="M868" s="831">
        <v>408.74</v>
      </c>
      <c r="N868" s="814"/>
      <c r="O868" s="814">
        <v>408.74</v>
      </c>
      <c r="P868" s="831">
        <v>1</v>
      </c>
      <c r="Q868" s="831">
        <v>408.74</v>
      </c>
      <c r="R868" s="819"/>
      <c r="S868" s="832">
        <v>408.74</v>
      </c>
    </row>
    <row r="869" spans="1:19" ht="14.45" customHeight="1" x14ac:dyDescent="0.2">
      <c r="A869" s="813" t="s">
        <v>5011</v>
      </c>
      <c r="B869" s="814" t="s">
        <v>5012</v>
      </c>
      <c r="C869" s="814" t="s">
        <v>614</v>
      </c>
      <c r="D869" s="814" t="s">
        <v>1780</v>
      </c>
      <c r="E869" s="814" t="s">
        <v>4963</v>
      </c>
      <c r="F869" s="814" t="s">
        <v>4968</v>
      </c>
      <c r="G869" s="814" t="s">
        <v>4969</v>
      </c>
      <c r="H869" s="831"/>
      <c r="I869" s="831"/>
      <c r="J869" s="814"/>
      <c r="K869" s="814"/>
      <c r="L869" s="831">
        <v>1</v>
      </c>
      <c r="M869" s="831">
        <v>1098.25</v>
      </c>
      <c r="N869" s="814"/>
      <c r="O869" s="814">
        <v>1098.25</v>
      </c>
      <c r="P869" s="831"/>
      <c r="Q869" s="831"/>
      <c r="R869" s="819"/>
      <c r="S869" s="832"/>
    </row>
    <row r="870" spans="1:19" ht="14.45" customHeight="1" x14ac:dyDescent="0.2">
      <c r="A870" s="813" t="s">
        <v>5011</v>
      </c>
      <c r="B870" s="814" t="s">
        <v>5012</v>
      </c>
      <c r="C870" s="814" t="s">
        <v>614</v>
      </c>
      <c r="D870" s="814" t="s">
        <v>1780</v>
      </c>
      <c r="E870" s="814" t="s">
        <v>4963</v>
      </c>
      <c r="F870" s="814" t="s">
        <v>4976</v>
      </c>
      <c r="G870" s="814" t="s">
        <v>4977</v>
      </c>
      <c r="H870" s="831"/>
      <c r="I870" s="831"/>
      <c r="J870" s="814"/>
      <c r="K870" s="814"/>
      <c r="L870" s="831">
        <v>1</v>
      </c>
      <c r="M870" s="831">
        <v>641.29999999999995</v>
      </c>
      <c r="N870" s="814"/>
      <c r="O870" s="814">
        <v>641.29999999999995</v>
      </c>
      <c r="P870" s="831"/>
      <c r="Q870" s="831"/>
      <c r="R870" s="819"/>
      <c r="S870" s="832"/>
    </row>
    <row r="871" spans="1:19" ht="14.45" customHeight="1" x14ac:dyDescent="0.2">
      <c r="A871" s="813" t="s">
        <v>5011</v>
      </c>
      <c r="B871" s="814" t="s">
        <v>5012</v>
      </c>
      <c r="C871" s="814" t="s">
        <v>614</v>
      </c>
      <c r="D871" s="814" t="s">
        <v>1780</v>
      </c>
      <c r="E871" s="814" t="s">
        <v>4978</v>
      </c>
      <c r="F871" s="814" t="s">
        <v>5126</v>
      </c>
      <c r="G871" s="814" t="s">
        <v>5127</v>
      </c>
      <c r="H871" s="831"/>
      <c r="I871" s="831"/>
      <c r="J871" s="814"/>
      <c r="K871" s="814"/>
      <c r="L871" s="831">
        <v>1</v>
      </c>
      <c r="M871" s="831">
        <v>304</v>
      </c>
      <c r="N871" s="814"/>
      <c r="O871" s="814">
        <v>304</v>
      </c>
      <c r="P871" s="831"/>
      <c r="Q871" s="831"/>
      <c r="R871" s="819"/>
      <c r="S871" s="832"/>
    </row>
    <row r="872" spans="1:19" ht="14.45" customHeight="1" x14ac:dyDescent="0.2">
      <c r="A872" s="813" t="s">
        <v>5011</v>
      </c>
      <c r="B872" s="814" t="s">
        <v>5012</v>
      </c>
      <c r="C872" s="814" t="s">
        <v>614</v>
      </c>
      <c r="D872" s="814" t="s">
        <v>1780</v>
      </c>
      <c r="E872" s="814" t="s">
        <v>4978</v>
      </c>
      <c r="F872" s="814" t="s">
        <v>5130</v>
      </c>
      <c r="G872" s="814" t="s">
        <v>5131</v>
      </c>
      <c r="H872" s="831">
        <v>1</v>
      </c>
      <c r="I872" s="831">
        <v>79</v>
      </c>
      <c r="J872" s="814"/>
      <c r="K872" s="814">
        <v>79</v>
      </c>
      <c r="L872" s="831">
        <v>2</v>
      </c>
      <c r="M872" s="831">
        <v>160</v>
      </c>
      <c r="N872" s="814"/>
      <c r="O872" s="814">
        <v>80</v>
      </c>
      <c r="P872" s="831"/>
      <c r="Q872" s="831"/>
      <c r="R872" s="819"/>
      <c r="S872" s="832"/>
    </row>
    <row r="873" spans="1:19" ht="14.45" customHeight="1" x14ac:dyDescent="0.2">
      <c r="A873" s="813" t="s">
        <v>5011</v>
      </c>
      <c r="B873" s="814" t="s">
        <v>5012</v>
      </c>
      <c r="C873" s="814" t="s">
        <v>614</v>
      </c>
      <c r="D873" s="814" t="s">
        <v>1780</v>
      </c>
      <c r="E873" s="814" t="s">
        <v>4978</v>
      </c>
      <c r="F873" s="814" t="s">
        <v>5136</v>
      </c>
      <c r="G873" s="814" t="s">
        <v>5137</v>
      </c>
      <c r="H873" s="831">
        <v>1</v>
      </c>
      <c r="I873" s="831">
        <v>107</v>
      </c>
      <c r="J873" s="814"/>
      <c r="K873" s="814">
        <v>107</v>
      </c>
      <c r="L873" s="831"/>
      <c r="M873" s="831"/>
      <c r="N873" s="814"/>
      <c r="O873" s="814"/>
      <c r="P873" s="831"/>
      <c r="Q873" s="831"/>
      <c r="R873" s="819"/>
      <c r="S873" s="832"/>
    </row>
    <row r="874" spans="1:19" ht="14.45" customHeight="1" x14ac:dyDescent="0.2">
      <c r="A874" s="813" t="s">
        <v>5011</v>
      </c>
      <c r="B874" s="814" t="s">
        <v>5012</v>
      </c>
      <c r="C874" s="814" t="s">
        <v>614</v>
      </c>
      <c r="D874" s="814" t="s">
        <v>1780</v>
      </c>
      <c r="E874" s="814" t="s">
        <v>4978</v>
      </c>
      <c r="F874" s="814" t="s">
        <v>5138</v>
      </c>
      <c r="G874" s="814" t="s">
        <v>5139</v>
      </c>
      <c r="H874" s="831">
        <v>147</v>
      </c>
      <c r="I874" s="831">
        <v>5586</v>
      </c>
      <c r="J874" s="814"/>
      <c r="K874" s="814">
        <v>38</v>
      </c>
      <c r="L874" s="831">
        <v>126</v>
      </c>
      <c r="M874" s="831">
        <v>4788</v>
      </c>
      <c r="N874" s="814"/>
      <c r="O874" s="814">
        <v>38</v>
      </c>
      <c r="P874" s="831">
        <v>54</v>
      </c>
      <c r="Q874" s="831">
        <v>2160</v>
      </c>
      <c r="R874" s="819"/>
      <c r="S874" s="832">
        <v>40</v>
      </c>
    </row>
    <row r="875" spans="1:19" ht="14.45" customHeight="1" x14ac:dyDescent="0.2">
      <c r="A875" s="813" t="s">
        <v>5011</v>
      </c>
      <c r="B875" s="814" t="s">
        <v>5012</v>
      </c>
      <c r="C875" s="814" t="s">
        <v>614</v>
      </c>
      <c r="D875" s="814" t="s">
        <v>1780</v>
      </c>
      <c r="E875" s="814" t="s">
        <v>4978</v>
      </c>
      <c r="F875" s="814" t="s">
        <v>5142</v>
      </c>
      <c r="G875" s="814" t="s">
        <v>5143</v>
      </c>
      <c r="H875" s="831"/>
      <c r="I875" s="831"/>
      <c r="J875" s="814"/>
      <c r="K875" s="814"/>
      <c r="L875" s="831"/>
      <c r="M875" s="831"/>
      <c r="N875" s="814"/>
      <c r="O875" s="814"/>
      <c r="P875" s="831">
        <v>1</v>
      </c>
      <c r="Q875" s="831">
        <v>5</v>
      </c>
      <c r="R875" s="819"/>
      <c r="S875" s="832">
        <v>5</v>
      </c>
    </row>
    <row r="876" spans="1:19" ht="14.45" customHeight="1" x14ac:dyDescent="0.2">
      <c r="A876" s="813" t="s">
        <v>5011</v>
      </c>
      <c r="B876" s="814" t="s">
        <v>5012</v>
      </c>
      <c r="C876" s="814" t="s">
        <v>614</v>
      </c>
      <c r="D876" s="814" t="s">
        <v>1780</v>
      </c>
      <c r="E876" s="814" t="s">
        <v>4978</v>
      </c>
      <c r="F876" s="814" t="s">
        <v>4979</v>
      </c>
      <c r="G876" s="814" t="s">
        <v>4980</v>
      </c>
      <c r="H876" s="831">
        <v>760</v>
      </c>
      <c r="I876" s="831">
        <v>193040</v>
      </c>
      <c r="J876" s="814"/>
      <c r="K876" s="814">
        <v>254</v>
      </c>
      <c r="L876" s="831">
        <v>725</v>
      </c>
      <c r="M876" s="831">
        <v>184875</v>
      </c>
      <c r="N876" s="814"/>
      <c r="O876" s="814">
        <v>255</v>
      </c>
      <c r="P876" s="831">
        <v>708</v>
      </c>
      <c r="Q876" s="831">
        <v>194700</v>
      </c>
      <c r="R876" s="819"/>
      <c r="S876" s="832">
        <v>275</v>
      </c>
    </row>
    <row r="877" spans="1:19" ht="14.45" customHeight="1" x14ac:dyDescent="0.2">
      <c r="A877" s="813" t="s">
        <v>5011</v>
      </c>
      <c r="B877" s="814" t="s">
        <v>5012</v>
      </c>
      <c r="C877" s="814" t="s">
        <v>614</v>
      </c>
      <c r="D877" s="814" t="s">
        <v>1780</v>
      </c>
      <c r="E877" s="814" t="s">
        <v>4978</v>
      </c>
      <c r="F877" s="814" t="s">
        <v>5146</v>
      </c>
      <c r="G877" s="814" t="s">
        <v>5147</v>
      </c>
      <c r="H877" s="831">
        <v>195</v>
      </c>
      <c r="I877" s="831">
        <v>24570</v>
      </c>
      <c r="J877" s="814"/>
      <c r="K877" s="814">
        <v>126</v>
      </c>
      <c r="L877" s="831">
        <v>274</v>
      </c>
      <c r="M877" s="831">
        <v>34798</v>
      </c>
      <c r="N877" s="814"/>
      <c r="O877" s="814">
        <v>127</v>
      </c>
      <c r="P877" s="831">
        <v>177</v>
      </c>
      <c r="Q877" s="831">
        <v>24249</v>
      </c>
      <c r="R877" s="819"/>
      <c r="S877" s="832">
        <v>137</v>
      </c>
    </row>
    <row r="878" spans="1:19" ht="14.45" customHeight="1" x14ac:dyDescent="0.2">
      <c r="A878" s="813" t="s">
        <v>5011</v>
      </c>
      <c r="B878" s="814" t="s">
        <v>5012</v>
      </c>
      <c r="C878" s="814" t="s">
        <v>614</v>
      </c>
      <c r="D878" s="814" t="s">
        <v>1780</v>
      </c>
      <c r="E878" s="814" t="s">
        <v>4978</v>
      </c>
      <c r="F878" s="814" t="s">
        <v>5152</v>
      </c>
      <c r="G878" s="814" t="s">
        <v>5153</v>
      </c>
      <c r="H878" s="831">
        <v>1</v>
      </c>
      <c r="I878" s="831">
        <v>1600</v>
      </c>
      <c r="J878" s="814"/>
      <c r="K878" s="814">
        <v>1600</v>
      </c>
      <c r="L878" s="831"/>
      <c r="M878" s="831"/>
      <c r="N878" s="814"/>
      <c r="O878" s="814"/>
      <c r="P878" s="831"/>
      <c r="Q878" s="831"/>
      <c r="R878" s="819"/>
      <c r="S878" s="832"/>
    </row>
    <row r="879" spans="1:19" ht="14.45" customHeight="1" x14ac:dyDescent="0.2">
      <c r="A879" s="813" t="s">
        <v>5011</v>
      </c>
      <c r="B879" s="814" t="s">
        <v>5012</v>
      </c>
      <c r="C879" s="814" t="s">
        <v>614</v>
      </c>
      <c r="D879" s="814" t="s">
        <v>1780</v>
      </c>
      <c r="E879" s="814" t="s">
        <v>4978</v>
      </c>
      <c r="F879" s="814" t="s">
        <v>4983</v>
      </c>
      <c r="G879" s="814" t="s">
        <v>4984</v>
      </c>
      <c r="H879" s="831">
        <v>35</v>
      </c>
      <c r="I879" s="831">
        <v>11725</v>
      </c>
      <c r="J879" s="814"/>
      <c r="K879" s="814">
        <v>335</v>
      </c>
      <c r="L879" s="831">
        <v>24</v>
      </c>
      <c r="M879" s="831">
        <v>8064</v>
      </c>
      <c r="N879" s="814"/>
      <c r="O879" s="814">
        <v>336</v>
      </c>
      <c r="P879" s="831">
        <v>34</v>
      </c>
      <c r="Q879" s="831">
        <v>11730</v>
      </c>
      <c r="R879" s="819"/>
      <c r="S879" s="832">
        <v>345</v>
      </c>
    </row>
    <row r="880" spans="1:19" ht="14.45" customHeight="1" x14ac:dyDescent="0.2">
      <c r="A880" s="813" t="s">
        <v>5011</v>
      </c>
      <c r="B880" s="814" t="s">
        <v>5012</v>
      </c>
      <c r="C880" s="814" t="s">
        <v>614</v>
      </c>
      <c r="D880" s="814" t="s">
        <v>1780</v>
      </c>
      <c r="E880" s="814" t="s">
        <v>4978</v>
      </c>
      <c r="F880" s="814" t="s">
        <v>4985</v>
      </c>
      <c r="G880" s="814" t="s">
        <v>4986</v>
      </c>
      <c r="H880" s="831">
        <v>2</v>
      </c>
      <c r="I880" s="831">
        <v>714</v>
      </c>
      <c r="J880" s="814"/>
      <c r="K880" s="814">
        <v>357</v>
      </c>
      <c r="L880" s="831">
        <v>1</v>
      </c>
      <c r="M880" s="831">
        <v>360</v>
      </c>
      <c r="N880" s="814"/>
      <c r="O880" s="814">
        <v>360</v>
      </c>
      <c r="P880" s="831">
        <v>1</v>
      </c>
      <c r="Q880" s="831">
        <v>378</v>
      </c>
      <c r="R880" s="819"/>
      <c r="S880" s="832">
        <v>378</v>
      </c>
    </row>
    <row r="881" spans="1:19" ht="14.45" customHeight="1" x14ac:dyDescent="0.2">
      <c r="A881" s="813" t="s">
        <v>5011</v>
      </c>
      <c r="B881" s="814" t="s">
        <v>5012</v>
      </c>
      <c r="C881" s="814" t="s">
        <v>614</v>
      </c>
      <c r="D881" s="814" t="s">
        <v>1780</v>
      </c>
      <c r="E881" s="814" t="s">
        <v>4978</v>
      </c>
      <c r="F881" s="814" t="s">
        <v>5160</v>
      </c>
      <c r="G881" s="814" t="s">
        <v>5161</v>
      </c>
      <c r="H881" s="831"/>
      <c r="I881" s="831"/>
      <c r="J881" s="814"/>
      <c r="K881" s="814"/>
      <c r="L881" s="831"/>
      <c r="M881" s="831"/>
      <c r="N881" s="814"/>
      <c r="O881" s="814"/>
      <c r="P881" s="831">
        <v>1</v>
      </c>
      <c r="Q881" s="831">
        <v>335</v>
      </c>
      <c r="R881" s="819"/>
      <c r="S881" s="832">
        <v>335</v>
      </c>
    </row>
    <row r="882" spans="1:19" ht="14.45" customHeight="1" x14ac:dyDescent="0.2">
      <c r="A882" s="813" t="s">
        <v>5011</v>
      </c>
      <c r="B882" s="814" t="s">
        <v>5012</v>
      </c>
      <c r="C882" s="814" t="s">
        <v>614</v>
      </c>
      <c r="D882" s="814" t="s">
        <v>1780</v>
      </c>
      <c r="E882" s="814" t="s">
        <v>4978</v>
      </c>
      <c r="F882" s="814" t="s">
        <v>4987</v>
      </c>
      <c r="G882" s="814" t="s">
        <v>4988</v>
      </c>
      <c r="H882" s="831"/>
      <c r="I882" s="831"/>
      <c r="J882" s="814"/>
      <c r="K882" s="814"/>
      <c r="L882" s="831"/>
      <c r="M882" s="831"/>
      <c r="N882" s="814"/>
      <c r="O882" s="814"/>
      <c r="P882" s="831">
        <v>1</v>
      </c>
      <c r="Q882" s="831">
        <v>752</v>
      </c>
      <c r="R882" s="819"/>
      <c r="S882" s="832">
        <v>752</v>
      </c>
    </row>
    <row r="883" spans="1:19" ht="14.45" customHeight="1" x14ac:dyDescent="0.2">
      <c r="A883" s="813" t="s">
        <v>5011</v>
      </c>
      <c r="B883" s="814" t="s">
        <v>5012</v>
      </c>
      <c r="C883" s="814" t="s">
        <v>614</v>
      </c>
      <c r="D883" s="814" t="s">
        <v>1780</v>
      </c>
      <c r="E883" s="814" t="s">
        <v>4978</v>
      </c>
      <c r="F883" s="814" t="s">
        <v>4989</v>
      </c>
      <c r="G883" s="814" t="s">
        <v>4990</v>
      </c>
      <c r="H883" s="831">
        <v>872</v>
      </c>
      <c r="I883" s="831">
        <v>29066.68</v>
      </c>
      <c r="J883" s="814"/>
      <c r="K883" s="814">
        <v>33.333348623853212</v>
      </c>
      <c r="L883" s="831">
        <v>985</v>
      </c>
      <c r="M883" s="831">
        <v>36561.11</v>
      </c>
      <c r="N883" s="814"/>
      <c r="O883" s="814">
        <v>37.117878172588831</v>
      </c>
      <c r="P883" s="831">
        <v>865</v>
      </c>
      <c r="Q883" s="831">
        <v>33620</v>
      </c>
      <c r="R883" s="819"/>
      <c r="S883" s="832">
        <v>38.867052023121389</v>
      </c>
    </row>
    <row r="884" spans="1:19" ht="14.45" customHeight="1" x14ac:dyDescent="0.2">
      <c r="A884" s="813" t="s">
        <v>5011</v>
      </c>
      <c r="B884" s="814" t="s">
        <v>5012</v>
      </c>
      <c r="C884" s="814" t="s">
        <v>614</v>
      </c>
      <c r="D884" s="814" t="s">
        <v>1780</v>
      </c>
      <c r="E884" s="814" t="s">
        <v>4978</v>
      </c>
      <c r="F884" s="814" t="s">
        <v>5180</v>
      </c>
      <c r="G884" s="814" t="s">
        <v>5181</v>
      </c>
      <c r="H884" s="831">
        <v>449</v>
      </c>
      <c r="I884" s="831">
        <v>139639</v>
      </c>
      <c r="J884" s="814"/>
      <c r="K884" s="814">
        <v>311</v>
      </c>
      <c r="L884" s="831">
        <v>449</v>
      </c>
      <c r="M884" s="831">
        <v>140537</v>
      </c>
      <c r="N884" s="814"/>
      <c r="O884" s="814">
        <v>313</v>
      </c>
      <c r="P884" s="831">
        <v>487</v>
      </c>
      <c r="Q884" s="831">
        <v>159736</v>
      </c>
      <c r="R884" s="819"/>
      <c r="S884" s="832">
        <v>328</v>
      </c>
    </row>
    <row r="885" spans="1:19" ht="14.45" customHeight="1" x14ac:dyDescent="0.2">
      <c r="A885" s="813" t="s">
        <v>5011</v>
      </c>
      <c r="B885" s="814" t="s">
        <v>5012</v>
      </c>
      <c r="C885" s="814" t="s">
        <v>614</v>
      </c>
      <c r="D885" s="814" t="s">
        <v>1780</v>
      </c>
      <c r="E885" s="814" t="s">
        <v>4978</v>
      </c>
      <c r="F885" s="814" t="s">
        <v>4991</v>
      </c>
      <c r="G885" s="814" t="s">
        <v>4992</v>
      </c>
      <c r="H885" s="831"/>
      <c r="I885" s="831"/>
      <c r="J885" s="814"/>
      <c r="K885" s="814"/>
      <c r="L885" s="831">
        <v>1</v>
      </c>
      <c r="M885" s="831">
        <v>266</v>
      </c>
      <c r="N885" s="814"/>
      <c r="O885" s="814">
        <v>266</v>
      </c>
      <c r="P885" s="831"/>
      <c r="Q885" s="831"/>
      <c r="R885" s="819"/>
      <c r="S885" s="832"/>
    </row>
    <row r="886" spans="1:19" ht="14.45" customHeight="1" x14ac:dyDescent="0.2">
      <c r="A886" s="813" t="s">
        <v>5011</v>
      </c>
      <c r="B886" s="814" t="s">
        <v>5012</v>
      </c>
      <c r="C886" s="814" t="s">
        <v>614</v>
      </c>
      <c r="D886" s="814" t="s">
        <v>1780</v>
      </c>
      <c r="E886" s="814" t="s">
        <v>4978</v>
      </c>
      <c r="F886" s="814" t="s">
        <v>4993</v>
      </c>
      <c r="G886" s="814" t="s">
        <v>4994</v>
      </c>
      <c r="H886" s="831"/>
      <c r="I886" s="831"/>
      <c r="J886" s="814"/>
      <c r="K886" s="814"/>
      <c r="L886" s="831"/>
      <c r="M886" s="831"/>
      <c r="N886" s="814"/>
      <c r="O886" s="814"/>
      <c r="P886" s="831">
        <v>1</v>
      </c>
      <c r="Q886" s="831">
        <v>93</v>
      </c>
      <c r="R886" s="819"/>
      <c r="S886" s="832">
        <v>93</v>
      </c>
    </row>
    <row r="887" spans="1:19" ht="14.45" customHeight="1" x14ac:dyDescent="0.2">
      <c r="A887" s="813" t="s">
        <v>5011</v>
      </c>
      <c r="B887" s="814" t="s">
        <v>5012</v>
      </c>
      <c r="C887" s="814" t="s">
        <v>614</v>
      </c>
      <c r="D887" s="814" t="s">
        <v>1780</v>
      </c>
      <c r="E887" s="814" t="s">
        <v>4978</v>
      </c>
      <c r="F887" s="814" t="s">
        <v>5184</v>
      </c>
      <c r="G887" s="814" t="s">
        <v>5185</v>
      </c>
      <c r="H887" s="831">
        <v>296</v>
      </c>
      <c r="I887" s="831">
        <v>46176</v>
      </c>
      <c r="J887" s="814"/>
      <c r="K887" s="814">
        <v>156</v>
      </c>
      <c r="L887" s="831">
        <v>156</v>
      </c>
      <c r="M887" s="831">
        <v>24492</v>
      </c>
      <c r="N887" s="814"/>
      <c r="O887" s="814">
        <v>157</v>
      </c>
      <c r="P887" s="831">
        <v>238</v>
      </c>
      <c r="Q887" s="831">
        <v>39270</v>
      </c>
      <c r="R887" s="819"/>
      <c r="S887" s="832">
        <v>165</v>
      </c>
    </row>
    <row r="888" spans="1:19" ht="14.45" customHeight="1" x14ac:dyDescent="0.2">
      <c r="A888" s="813" t="s">
        <v>5011</v>
      </c>
      <c r="B888" s="814" t="s">
        <v>5012</v>
      </c>
      <c r="C888" s="814" t="s">
        <v>614</v>
      </c>
      <c r="D888" s="814" t="s">
        <v>1780</v>
      </c>
      <c r="E888" s="814" t="s">
        <v>4978</v>
      </c>
      <c r="F888" s="814" t="s">
        <v>5186</v>
      </c>
      <c r="G888" s="814" t="s">
        <v>5187</v>
      </c>
      <c r="H888" s="831">
        <v>61</v>
      </c>
      <c r="I888" s="831">
        <v>2013</v>
      </c>
      <c r="J888" s="814"/>
      <c r="K888" s="814">
        <v>33</v>
      </c>
      <c r="L888" s="831">
        <v>45</v>
      </c>
      <c r="M888" s="831">
        <v>1485</v>
      </c>
      <c r="N888" s="814"/>
      <c r="O888" s="814">
        <v>33</v>
      </c>
      <c r="P888" s="831">
        <v>44</v>
      </c>
      <c r="Q888" s="831">
        <v>1496</v>
      </c>
      <c r="R888" s="819"/>
      <c r="S888" s="832">
        <v>34</v>
      </c>
    </row>
    <row r="889" spans="1:19" ht="14.45" customHeight="1" x14ac:dyDescent="0.2">
      <c r="A889" s="813" t="s">
        <v>5011</v>
      </c>
      <c r="B889" s="814" t="s">
        <v>5012</v>
      </c>
      <c r="C889" s="814" t="s">
        <v>614</v>
      </c>
      <c r="D889" s="814" t="s">
        <v>1780</v>
      </c>
      <c r="E889" s="814" t="s">
        <v>4978</v>
      </c>
      <c r="F889" s="814" t="s">
        <v>5196</v>
      </c>
      <c r="G889" s="814" t="s">
        <v>5197</v>
      </c>
      <c r="H889" s="831"/>
      <c r="I889" s="831"/>
      <c r="J889" s="814"/>
      <c r="K889" s="814"/>
      <c r="L889" s="831">
        <v>1</v>
      </c>
      <c r="M889" s="831">
        <v>76</v>
      </c>
      <c r="N889" s="814"/>
      <c r="O889" s="814">
        <v>76</v>
      </c>
      <c r="P889" s="831">
        <v>163</v>
      </c>
      <c r="Q889" s="831">
        <v>13203</v>
      </c>
      <c r="R889" s="819"/>
      <c r="S889" s="832">
        <v>81</v>
      </c>
    </row>
    <row r="890" spans="1:19" ht="14.45" customHeight="1" x14ac:dyDescent="0.2">
      <c r="A890" s="813" t="s">
        <v>5011</v>
      </c>
      <c r="B890" s="814" t="s">
        <v>5012</v>
      </c>
      <c r="C890" s="814" t="s">
        <v>614</v>
      </c>
      <c r="D890" s="814" t="s">
        <v>1780</v>
      </c>
      <c r="E890" s="814" t="s">
        <v>4978</v>
      </c>
      <c r="F890" s="814" t="s">
        <v>5198</v>
      </c>
      <c r="G890" s="814" t="s">
        <v>5199</v>
      </c>
      <c r="H890" s="831"/>
      <c r="I890" s="831"/>
      <c r="J890" s="814"/>
      <c r="K890" s="814"/>
      <c r="L890" s="831"/>
      <c r="M890" s="831"/>
      <c r="N890" s="814"/>
      <c r="O890" s="814"/>
      <c r="P890" s="831">
        <v>1</v>
      </c>
      <c r="Q890" s="831">
        <v>985</v>
      </c>
      <c r="R890" s="819"/>
      <c r="S890" s="832">
        <v>985</v>
      </c>
    </row>
    <row r="891" spans="1:19" ht="14.45" customHeight="1" x14ac:dyDescent="0.2">
      <c r="A891" s="813" t="s">
        <v>5011</v>
      </c>
      <c r="B891" s="814" t="s">
        <v>5012</v>
      </c>
      <c r="C891" s="814" t="s">
        <v>614</v>
      </c>
      <c r="D891" s="814" t="s">
        <v>1780</v>
      </c>
      <c r="E891" s="814" t="s">
        <v>4978</v>
      </c>
      <c r="F891" s="814" t="s">
        <v>4997</v>
      </c>
      <c r="G891" s="814" t="s">
        <v>4998</v>
      </c>
      <c r="H891" s="831"/>
      <c r="I891" s="831"/>
      <c r="J891" s="814"/>
      <c r="K891" s="814"/>
      <c r="L891" s="831">
        <v>1</v>
      </c>
      <c r="M891" s="831">
        <v>598</v>
      </c>
      <c r="N891" s="814"/>
      <c r="O891" s="814">
        <v>598</v>
      </c>
      <c r="P891" s="831"/>
      <c r="Q891" s="831"/>
      <c r="R891" s="819"/>
      <c r="S891" s="832"/>
    </row>
    <row r="892" spans="1:19" ht="14.45" customHeight="1" x14ac:dyDescent="0.2">
      <c r="A892" s="813" t="s">
        <v>5011</v>
      </c>
      <c r="B892" s="814" t="s">
        <v>5012</v>
      </c>
      <c r="C892" s="814" t="s">
        <v>614</v>
      </c>
      <c r="D892" s="814" t="s">
        <v>1780</v>
      </c>
      <c r="E892" s="814" t="s">
        <v>4978</v>
      </c>
      <c r="F892" s="814" t="s">
        <v>4999</v>
      </c>
      <c r="G892" s="814" t="s">
        <v>5000</v>
      </c>
      <c r="H892" s="831">
        <v>1</v>
      </c>
      <c r="I892" s="831">
        <v>770</v>
      </c>
      <c r="J892" s="814"/>
      <c r="K892" s="814">
        <v>770</v>
      </c>
      <c r="L892" s="831">
        <v>2</v>
      </c>
      <c r="M892" s="831">
        <v>1542</v>
      </c>
      <c r="N892" s="814"/>
      <c r="O892" s="814">
        <v>771</v>
      </c>
      <c r="P892" s="831">
        <v>3</v>
      </c>
      <c r="Q892" s="831">
        <v>2349</v>
      </c>
      <c r="R892" s="819"/>
      <c r="S892" s="832">
        <v>783</v>
      </c>
    </row>
    <row r="893" spans="1:19" ht="14.45" customHeight="1" x14ac:dyDescent="0.2">
      <c r="A893" s="813" t="s">
        <v>5011</v>
      </c>
      <c r="B893" s="814" t="s">
        <v>5012</v>
      </c>
      <c r="C893" s="814" t="s">
        <v>614</v>
      </c>
      <c r="D893" s="814" t="s">
        <v>1780</v>
      </c>
      <c r="E893" s="814" t="s">
        <v>4978</v>
      </c>
      <c r="F893" s="814" t="s">
        <v>5204</v>
      </c>
      <c r="G893" s="814" t="s">
        <v>5205</v>
      </c>
      <c r="H893" s="831"/>
      <c r="I893" s="831"/>
      <c r="J893" s="814"/>
      <c r="K893" s="814"/>
      <c r="L893" s="831">
        <v>1</v>
      </c>
      <c r="M893" s="831">
        <v>29</v>
      </c>
      <c r="N893" s="814"/>
      <c r="O893" s="814">
        <v>29</v>
      </c>
      <c r="P893" s="831"/>
      <c r="Q893" s="831"/>
      <c r="R893" s="819"/>
      <c r="S893" s="832"/>
    </row>
    <row r="894" spans="1:19" ht="14.45" customHeight="1" x14ac:dyDescent="0.2">
      <c r="A894" s="813" t="s">
        <v>5011</v>
      </c>
      <c r="B894" s="814" t="s">
        <v>5012</v>
      </c>
      <c r="C894" s="814" t="s">
        <v>614</v>
      </c>
      <c r="D894" s="814" t="s">
        <v>1780</v>
      </c>
      <c r="E894" s="814" t="s">
        <v>4978</v>
      </c>
      <c r="F894" s="814" t="s">
        <v>5206</v>
      </c>
      <c r="G894" s="814" t="s">
        <v>5207</v>
      </c>
      <c r="H894" s="831"/>
      <c r="I894" s="831"/>
      <c r="J894" s="814"/>
      <c r="K894" s="814"/>
      <c r="L894" s="831"/>
      <c r="M894" s="831"/>
      <c r="N894" s="814"/>
      <c r="O894" s="814"/>
      <c r="P894" s="831">
        <v>1</v>
      </c>
      <c r="Q894" s="831">
        <v>131</v>
      </c>
      <c r="R894" s="819"/>
      <c r="S894" s="832">
        <v>131</v>
      </c>
    </row>
    <row r="895" spans="1:19" ht="14.45" customHeight="1" x14ac:dyDescent="0.2">
      <c r="A895" s="813" t="s">
        <v>5011</v>
      </c>
      <c r="B895" s="814" t="s">
        <v>5012</v>
      </c>
      <c r="C895" s="814" t="s">
        <v>614</v>
      </c>
      <c r="D895" s="814" t="s">
        <v>1780</v>
      </c>
      <c r="E895" s="814" t="s">
        <v>4978</v>
      </c>
      <c r="F895" s="814" t="s">
        <v>5212</v>
      </c>
      <c r="G895" s="814" t="s">
        <v>5213</v>
      </c>
      <c r="H895" s="831">
        <v>3</v>
      </c>
      <c r="I895" s="831">
        <v>348</v>
      </c>
      <c r="J895" s="814"/>
      <c r="K895" s="814">
        <v>116</v>
      </c>
      <c r="L895" s="831">
        <v>10</v>
      </c>
      <c r="M895" s="831">
        <v>1170</v>
      </c>
      <c r="N895" s="814"/>
      <c r="O895" s="814">
        <v>117</v>
      </c>
      <c r="P895" s="831">
        <v>2</v>
      </c>
      <c r="Q895" s="831">
        <v>254</v>
      </c>
      <c r="R895" s="819"/>
      <c r="S895" s="832">
        <v>127</v>
      </c>
    </row>
    <row r="896" spans="1:19" ht="14.45" customHeight="1" x14ac:dyDescent="0.2">
      <c r="A896" s="813" t="s">
        <v>5011</v>
      </c>
      <c r="B896" s="814" t="s">
        <v>5012</v>
      </c>
      <c r="C896" s="814" t="s">
        <v>614</v>
      </c>
      <c r="D896" s="814" t="s">
        <v>1780</v>
      </c>
      <c r="E896" s="814" t="s">
        <v>4978</v>
      </c>
      <c r="F896" s="814" t="s">
        <v>5001</v>
      </c>
      <c r="G896" s="814" t="s">
        <v>5002</v>
      </c>
      <c r="H896" s="831">
        <v>88</v>
      </c>
      <c r="I896" s="831">
        <v>14256</v>
      </c>
      <c r="J896" s="814"/>
      <c r="K896" s="814">
        <v>162</v>
      </c>
      <c r="L896" s="831">
        <v>47</v>
      </c>
      <c r="M896" s="831">
        <v>7661</v>
      </c>
      <c r="N896" s="814"/>
      <c r="O896" s="814">
        <v>163</v>
      </c>
      <c r="P896" s="831">
        <v>53</v>
      </c>
      <c r="Q896" s="831">
        <v>9116</v>
      </c>
      <c r="R896" s="819"/>
      <c r="S896" s="832">
        <v>172</v>
      </c>
    </row>
    <row r="897" spans="1:19" ht="14.45" customHeight="1" x14ac:dyDescent="0.2">
      <c r="A897" s="813" t="s">
        <v>5011</v>
      </c>
      <c r="B897" s="814" t="s">
        <v>5012</v>
      </c>
      <c r="C897" s="814" t="s">
        <v>614</v>
      </c>
      <c r="D897" s="814" t="s">
        <v>1780</v>
      </c>
      <c r="E897" s="814" t="s">
        <v>4978</v>
      </c>
      <c r="F897" s="814" t="s">
        <v>5218</v>
      </c>
      <c r="G897" s="814" t="s">
        <v>5219</v>
      </c>
      <c r="H897" s="831"/>
      <c r="I897" s="831"/>
      <c r="J897" s="814"/>
      <c r="K897" s="814"/>
      <c r="L897" s="831">
        <v>1</v>
      </c>
      <c r="M897" s="831">
        <v>400</v>
      </c>
      <c r="N897" s="814"/>
      <c r="O897" s="814">
        <v>400</v>
      </c>
      <c r="P897" s="831">
        <v>2</v>
      </c>
      <c r="Q897" s="831">
        <v>830</v>
      </c>
      <c r="R897" s="819"/>
      <c r="S897" s="832">
        <v>415</v>
      </c>
    </row>
    <row r="898" spans="1:19" ht="14.45" customHeight="1" x14ac:dyDescent="0.2">
      <c r="A898" s="813" t="s">
        <v>5011</v>
      </c>
      <c r="B898" s="814" t="s">
        <v>5012</v>
      </c>
      <c r="C898" s="814" t="s">
        <v>614</v>
      </c>
      <c r="D898" s="814" t="s">
        <v>1780</v>
      </c>
      <c r="E898" s="814" t="s">
        <v>4978</v>
      </c>
      <c r="F898" s="814" t="s">
        <v>5226</v>
      </c>
      <c r="G898" s="814" t="s">
        <v>5227</v>
      </c>
      <c r="H898" s="831">
        <v>9</v>
      </c>
      <c r="I898" s="831">
        <v>3384</v>
      </c>
      <c r="J898" s="814"/>
      <c r="K898" s="814">
        <v>376</v>
      </c>
      <c r="L898" s="831">
        <v>1</v>
      </c>
      <c r="M898" s="831">
        <v>379</v>
      </c>
      <c r="N898" s="814"/>
      <c r="O898" s="814">
        <v>379</v>
      </c>
      <c r="P898" s="831">
        <v>3</v>
      </c>
      <c r="Q898" s="831">
        <v>1224</v>
      </c>
      <c r="R898" s="819"/>
      <c r="S898" s="832">
        <v>408</v>
      </c>
    </row>
    <row r="899" spans="1:19" ht="14.45" customHeight="1" x14ac:dyDescent="0.2">
      <c r="A899" s="813" t="s">
        <v>5011</v>
      </c>
      <c r="B899" s="814" t="s">
        <v>5012</v>
      </c>
      <c r="C899" s="814" t="s">
        <v>614</v>
      </c>
      <c r="D899" s="814" t="s">
        <v>1780</v>
      </c>
      <c r="E899" s="814" t="s">
        <v>4978</v>
      </c>
      <c r="F899" s="814" t="s">
        <v>5005</v>
      </c>
      <c r="G899" s="814" t="s">
        <v>5006</v>
      </c>
      <c r="H899" s="831"/>
      <c r="I899" s="831"/>
      <c r="J899" s="814"/>
      <c r="K899" s="814"/>
      <c r="L899" s="831">
        <v>1</v>
      </c>
      <c r="M899" s="831">
        <v>1349</v>
      </c>
      <c r="N899" s="814"/>
      <c r="O899" s="814">
        <v>1349</v>
      </c>
      <c r="P899" s="831"/>
      <c r="Q899" s="831"/>
      <c r="R899" s="819"/>
      <c r="S899" s="832"/>
    </row>
    <row r="900" spans="1:19" ht="14.45" customHeight="1" x14ac:dyDescent="0.2">
      <c r="A900" s="813" t="s">
        <v>5011</v>
      </c>
      <c r="B900" s="814" t="s">
        <v>5012</v>
      </c>
      <c r="C900" s="814" t="s">
        <v>614</v>
      </c>
      <c r="D900" s="814" t="s">
        <v>1780</v>
      </c>
      <c r="E900" s="814" t="s">
        <v>4978</v>
      </c>
      <c r="F900" s="814" t="s">
        <v>5007</v>
      </c>
      <c r="G900" s="814" t="s">
        <v>5008</v>
      </c>
      <c r="H900" s="831"/>
      <c r="I900" s="831"/>
      <c r="J900" s="814"/>
      <c r="K900" s="814"/>
      <c r="L900" s="831">
        <v>2</v>
      </c>
      <c r="M900" s="831">
        <v>730</v>
      </c>
      <c r="N900" s="814"/>
      <c r="O900" s="814">
        <v>365</v>
      </c>
      <c r="P900" s="831"/>
      <c r="Q900" s="831"/>
      <c r="R900" s="819"/>
      <c r="S900" s="832"/>
    </row>
    <row r="901" spans="1:19" ht="14.45" customHeight="1" x14ac:dyDescent="0.2">
      <c r="A901" s="813" t="s">
        <v>5011</v>
      </c>
      <c r="B901" s="814" t="s">
        <v>5012</v>
      </c>
      <c r="C901" s="814" t="s">
        <v>614</v>
      </c>
      <c r="D901" s="814" t="s">
        <v>1780</v>
      </c>
      <c r="E901" s="814" t="s">
        <v>4978</v>
      </c>
      <c r="F901" s="814" t="s">
        <v>5230</v>
      </c>
      <c r="G901" s="814" t="s">
        <v>5231</v>
      </c>
      <c r="H901" s="831"/>
      <c r="I901" s="831"/>
      <c r="J901" s="814"/>
      <c r="K901" s="814"/>
      <c r="L901" s="831"/>
      <c r="M901" s="831"/>
      <c r="N901" s="814"/>
      <c r="O901" s="814"/>
      <c r="P901" s="831">
        <v>1</v>
      </c>
      <c r="Q901" s="831">
        <v>101</v>
      </c>
      <c r="R901" s="819"/>
      <c r="S901" s="832">
        <v>101</v>
      </c>
    </row>
    <row r="902" spans="1:19" ht="14.45" customHeight="1" x14ac:dyDescent="0.2">
      <c r="A902" s="813" t="s">
        <v>5011</v>
      </c>
      <c r="B902" s="814" t="s">
        <v>5012</v>
      </c>
      <c r="C902" s="814" t="s">
        <v>614</v>
      </c>
      <c r="D902" s="814" t="s">
        <v>1780</v>
      </c>
      <c r="E902" s="814" t="s">
        <v>4978</v>
      </c>
      <c r="F902" s="814" t="s">
        <v>5234</v>
      </c>
      <c r="G902" s="814" t="s">
        <v>5235</v>
      </c>
      <c r="H902" s="831"/>
      <c r="I902" s="831"/>
      <c r="J902" s="814"/>
      <c r="K902" s="814"/>
      <c r="L902" s="831">
        <v>0</v>
      </c>
      <c r="M902" s="831">
        <v>0</v>
      </c>
      <c r="N902" s="814"/>
      <c r="O902" s="814"/>
      <c r="P902" s="831">
        <v>0</v>
      </c>
      <c r="Q902" s="831">
        <v>0</v>
      </c>
      <c r="R902" s="819"/>
      <c r="S902" s="832"/>
    </row>
    <row r="903" spans="1:19" ht="14.45" customHeight="1" x14ac:dyDescent="0.2">
      <c r="A903" s="813" t="s">
        <v>5011</v>
      </c>
      <c r="B903" s="814" t="s">
        <v>5012</v>
      </c>
      <c r="C903" s="814" t="s">
        <v>614</v>
      </c>
      <c r="D903" s="814" t="s">
        <v>1780</v>
      </c>
      <c r="E903" s="814" t="s">
        <v>4978</v>
      </c>
      <c r="F903" s="814" t="s">
        <v>5238</v>
      </c>
      <c r="G903" s="814" t="s">
        <v>5239</v>
      </c>
      <c r="H903" s="831"/>
      <c r="I903" s="831"/>
      <c r="J903" s="814"/>
      <c r="K903" s="814"/>
      <c r="L903" s="831"/>
      <c r="M903" s="831"/>
      <c r="N903" s="814"/>
      <c r="O903" s="814"/>
      <c r="P903" s="831">
        <v>154</v>
      </c>
      <c r="Q903" s="831">
        <v>36036</v>
      </c>
      <c r="R903" s="819"/>
      <c r="S903" s="832">
        <v>234</v>
      </c>
    </row>
    <row r="904" spans="1:19" ht="14.45" customHeight="1" x14ac:dyDescent="0.2">
      <c r="A904" s="813" t="s">
        <v>5011</v>
      </c>
      <c r="B904" s="814" t="s">
        <v>5012</v>
      </c>
      <c r="C904" s="814" t="s">
        <v>614</v>
      </c>
      <c r="D904" s="814" t="s">
        <v>1780</v>
      </c>
      <c r="E904" s="814" t="s">
        <v>4978</v>
      </c>
      <c r="F904" s="814" t="s">
        <v>5244</v>
      </c>
      <c r="G904" s="814" t="s">
        <v>5239</v>
      </c>
      <c r="H904" s="831"/>
      <c r="I904" s="831"/>
      <c r="J904" s="814"/>
      <c r="K904" s="814"/>
      <c r="L904" s="831"/>
      <c r="M904" s="831"/>
      <c r="N904" s="814"/>
      <c r="O904" s="814"/>
      <c r="P904" s="831">
        <v>1</v>
      </c>
      <c r="Q904" s="831">
        <v>117</v>
      </c>
      <c r="R904" s="819"/>
      <c r="S904" s="832">
        <v>117</v>
      </c>
    </row>
    <row r="905" spans="1:19" ht="14.45" customHeight="1" x14ac:dyDescent="0.2">
      <c r="A905" s="813" t="s">
        <v>5011</v>
      </c>
      <c r="B905" s="814" t="s">
        <v>5012</v>
      </c>
      <c r="C905" s="814" t="s">
        <v>614</v>
      </c>
      <c r="D905" s="814" t="s">
        <v>1780</v>
      </c>
      <c r="E905" s="814" t="s">
        <v>4978</v>
      </c>
      <c r="F905" s="814" t="s">
        <v>5247</v>
      </c>
      <c r="G905" s="814"/>
      <c r="H905" s="831"/>
      <c r="I905" s="831"/>
      <c r="J905" s="814"/>
      <c r="K905" s="814"/>
      <c r="L905" s="831"/>
      <c r="M905" s="831"/>
      <c r="N905" s="814"/>
      <c r="O905" s="814"/>
      <c r="P905" s="831">
        <v>0</v>
      </c>
      <c r="Q905" s="831">
        <v>0</v>
      </c>
      <c r="R905" s="819"/>
      <c r="S905" s="832"/>
    </row>
    <row r="906" spans="1:19" ht="14.45" customHeight="1" x14ac:dyDescent="0.2">
      <c r="A906" s="813" t="s">
        <v>5011</v>
      </c>
      <c r="B906" s="814" t="s">
        <v>5012</v>
      </c>
      <c r="C906" s="814" t="s">
        <v>614</v>
      </c>
      <c r="D906" s="814" t="s">
        <v>1781</v>
      </c>
      <c r="E906" s="814" t="s">
        <v>4961</v>
      </c>
      <c r="F906" s="814" t="s">
        <v>5013</v>
      </c>
      <c r="G906" s="814" t="s">
        <v>978</v>
      </c>
      <c r="H906" s="831">
        <v>0.2</v>
      </c>
      <c r="I906" s="831">
        <v>13.94</v>
      </c>
      <c r="J906" s="814"/>
      <c r="K906" s="814">
        <v>69.699999999999989</v>
      </c>
      <c r="L906" s="831"/>
      <c r="M906" s="831"/>
      <c r="N906" s="814"/>
      <c r="O906" s="814"/>
      <c r="P906" s="831"/>
      <c r="Q906" s="831"/>
      <c r="R906" s="819"/>
      <c r="S906" s="832"/>
    </row>
    <row r="907" spans="1:19" ht="14.45" customHeight="1" x14ac:dyDescent="0.2">
      <c r="A907" s="813" t="s">
        <v>5011</v>
      </c>
      <c r="B907" s="814" t="s">
        <v>5012</v>
      </c>
      <c r="C907" s="814" t="s">
        <v>614</v>
      </c>
      <c r="D907" s="814" t="s">
        <v>1781</v>
      </c>
      <c r="E907" s="814" t="s">
        <v>4961</v>
      </c>
      <c r="F907" s="814" t="s">
        <v>5022</v>
      </c>
      <c r="G907" s="814" t="s">
        <v>1846</v>
      </c>
      <c r="H907" s="831"/>
      <c r="I907" s="831"/>
      <c r="J907" s="814"/>
      <c r="K907" s="814"/>
      <c r="L907" s="831">
        <v>0.2</v>
      </c>
      <c r="M907" s="831">
        <v>7.8</v>
      </c>
      <c r="N907" s="814"/>
      <c r="O907" s="814">
        <v>39</v>
      </c>
      <c r="P907" s="831"/>
      <c r="Q907" s="831"/>
      <c r="R907" s="819"/>
      <c r="S907" s="832"/>
    </row>
    <row r="908" spans="1:19" ht="14.45" customHeight="1" x14ac:dyDescent="0.2">
      <c r="A908" s="813" t="s">
        <v>5011</v>
      </c>
      <c r="B908" s="814" t="s">
        <v>5012</v>
      </c>
      <c r="C908" s="814" t="s">
        <v>614</v>
      </c>
      <c r="D908" s="814" t="s">
        <v>1781</v>
      </c>
      <c r="E908" s="814" t="s">
        <v>4961</v>
      </c>
      <c r="F908" s="814" t="s">
        <v>5023</v>
      </c>
      <c r="G908" s="814" t="s">
        <v>654</v>
      </c>
      <c r="H908" s="831">
        <v>0.1</v>
      </c>
      <c r="I908" s="831">
        <v>4.71</v>
      </c>
      <c r="J908" s="814"/>
      <c r="K908" s="814">
        <v>47.099999999999994</v>
      </c>
      <c r="L908" s="831"/>
      <c r="M908" s="831"/>
      <c r="N908" s="814"/>
      <c r="O908" s="814"/>
      <c r="P908" s="831">
        <v>0.4</v>
      </c>
      <c r="Q908" s="831">
        <v>19.419999999999998</v>
      </c>
      <c r="R908" s="819"/>
      <c r="S908" s="832">
        <v>48.54999999999999</v>
      </c>
    </row>
    <row r="909" spans="1:19" ht="14.45" customHeight="1" x14ac:dyDescent="0.2">
      <c r="A909" s="813" t="s">
        <v>5011</v>
      </c>
      <c r="B909" s="814" t="s">
        <v>5012</v>
      </c>
      <c r="C909" s="814" t="s">
        <v>614</v>
      </c>
      <c r="D909" s="814" t="s">
        <v>1781</v>
      </c>
      <c r="E909" s="814" t="s">
        <v>4961</v>
      </c>
      <c r="F909" s="814" t="s">
        <v>5024</v>
      </c>
      <c r="G909" s="814"/>
      <c r="H909" s="831">
        <v>0.2</v>
      </c>
      <c r="I909" s="831">
        <v>909.52</v>
      </c>
      <c r="J909" s="814"/>
      <c r="K909" s="814">
        <v>4547.5999999999995</v>
      </c>
      <c r="L909" s="831"/>
      <c r="M909" s="831"/>
      <c r="N909" s="814"/>
      <c r="O909" s="814"/>
      <c r="P909" s="831"/>
      <c r="Q909" s="831"/>
      <c r="R909" s="819"/>
      <c r="S909" s="832"/>
    </row>
    <row r="910" spans="1:19" ht="14.45" customHeight="1" x14ac:dyDescent="0.2">
      <c r="A910" s="813" t="s">
        <v>5011</v>
      </c>
      <c r="B910" s="814" t="s">
        <v>5012</v>
      </c>
      <c r="C910" s="814" t="s">
        <v>614</v>
      </c>
      <c r="D910" s="814" t="s">
        <v>1781</v>
      </c>
      <c r="E910" s="814" t="s">
        <v>4961</v>
      </c>
      <c r="F910" s="814" t="s">
        <v>4962</v>
      </c>
      <c r="G910" s="814" t="s">
        <v>1735</v>
      </c>
      <c r="H910" s="831">
        <v>7.9999999999999991</v>
      </c>
      <c r="I910" s="831">
        <v>13115.7</v>
      </c>
      <c r="J910" s="814"/>
      <c r="K910" s="814">
        <v>1639.4625000000003</v>
      </c>
      <c r="L910" s="831">
        <v>2</v>
      </c>
      <c r="M910" s="831">
        <v>3278.9500000000003</v>
      </c>
      <c r="N910" s="814"/>
      <c r="O910" s="814">
        <v>1639.4750000000001</v>
      </c>
      <c r="P910" s="831">
        <v>2.9000000000000004</v>
      </c>
      <c r="Q910" s="831">
        <v>5053.91</v>
      </c>
      <c r="R910" s="819"/>
      <c r="S910" s="832">
        <v>1742.7275862068964</v>
      </c>
    </row>
    <row r="911" spans="1:19" ht="14.45" customHeight="1" x14ac:dyDescent="0.2">
      <c r="A911" s="813" t="s">
        <v>5011</v>
      </c>
      <c r="B911" s="814" t="s">
        <v>5012</v>
      </c>
      <c r="C911" s="814" t="s">
        <v>614</v>
      </c>
      <c r="D911" s="814" t="s">
        <v>1781</v>
      </c>
      <c r="E911" s="814" t="s">
        <v>4961</v>
      </c>
      <c r="F911" s="814" t="s">
        <v>5052</v>
      </c>
      <c r="G911" s="814" t="s">
        <v>5029</v>
      </c>
      <c r="H911" s="831"/>
      <c r="I911" s="831"/>
      <c r="J911" s="814"/>
      <c r="K911" s="814"/>
      <c r="L911" s="831">
        <v>1</v>
      </c>
      <c r="M911" s="831">
        <v>6988.03</v>
      </c>
      <c r="N911" s="814"/>
      <c r="O911" s="814">
        <v>6988.03</v>
      </c>
      <c r="P911" s="831"/>
      <c r="Q911" s="831"/>
      <c r="R911" s="819"/>
      <c r="S911" s="832"/>
    </row>
    <row r="912" spans="1:19" ht="14.45" customHeight="1" x14ac:dyDescent="0.2">
      <c r="A912" s="813" t="s">
        <v>5011</v>
      </c>
      <c r="B912" s="814" t="s">
        <v>5012</v>
      </c>
      <c r="C912" s="814" t="s">
        <v>614</v>
      </c>
      <c r="D912" s="814" t="s">
        <v>1781</v>
      </c>
      <c r="E912" s="814" t="s">
        <v>4961</v>
      </c>
      <c r="F912" s="814" t="s">
        <v>5057</v>
      </c>
      <c r="G912" s="814" t="s">
        <v>5058</v>
      </c>
      <c r="H912" s="831"/>
      <c r="I912" s="831"/>
      <c r="J912" s="814"/>
      <c r="K912" s="814"/>
      <c r="L912" s="831"/>
      <c r="M912" s="831"/>
      <c r="N912" s="814"/>
      <c r="O912" s="814"/>
      <c r="P912" s="831">
        <v>0.1</v>
      </c>
      <c r="Q912" s="831">
        <v>9.3800000000000008</v>
      </c>
      <c r="R912" s="819"/>
      <c r="S912" s="832">
        <v>93.8</v>
      </c>
    </row>
    <row r="913" spans="1:19" ht="14.45" customHeight="1" x14ac:dyDescent="0.2">
      <c r="A913" s="813" t="s">
        <v>5011</v>
      </c>
      <c r="B913" s="814" t="s">
        <v>5012</v>
      </c>
      <c r="C913" s="814" t="s">
        <v>614</v>
      </c>
      <c r="D913" s="814" t="s">
        <v>1781</v>
      </c>
      <c r="E913" s="814" t="s">
        <v>4963</v>
      </c>
      <c r="F913" s="814" t="s">
        <v>5064</v>
      </c>
      <c r="G913" s="814" t="s">
        <v>5065</v>
      </c>
      <c r="H913" s="831"/>
      <c r="I913" s="831"/>
      <c r="J913" s="814"/>
      <c r="K913" s="814"/>
      <c r="L913" s="831">
        <v>2</v>
      </c>
      <c r="M913" s="831">
        <v>5250.22</v>
      </c>
      <c r="N913" s="814"/>
      <c r="O913" s="814">
        <v>2625.11</v>
      </c>
      <c r="P913" s="831">
        <v>5</v>
      </c>
      <c r="Q913" s="831">
        <v>13125.550000000001</v>
      </c>
      <c r="R913" s="819"/>
      <c r="S913" s="832">
        <v>2625.11</v>
      </c>
    </row>
    <row r="914" spans="1:19" ht="14.45" customHeight="1" x14ac:dyDescent="0.2">
      <c r="A914" s="813" t="s">
        <v>5011</v>
      </c>
      <c r="B914" s="814" t="s">
        <v>5012</v>
      </c>
      <c r="C914" s="814" t="s">
        <v>614</v>
      </c>
      <c r="D914" s="814" t="s">
        <v>1781</v>
      </c>
      <c r="E914" s="814" t="s">
        <v>4963</v>
      </c>
      <c r="F914" s="814" t="s">
        <v>5066</v>
      </c>
      <c r="G914" s="814" t="s">
        <v>5067</v>
      </c>
      <c r="H914" s="831">
        <v>5</v>
      </c>
      <c r="I914" s="831">
        <v>5233.6499999999996</v>
      </c>
      <c r="J914" s="814"/>
      <c r="K914" s="814">
        <v>1046.73</v>
      </c>
      <c r="L914" s="831"/>
      <c r="M914" s="831"/>
      <c r="N914" s="814"/>
      <c r="O914" s="814"/>
      <c r="P914" s="831"/>
      <c r="Q914" s="831"/>
      <c r="R914" s="819"/>
      <c r="S914" s="832"/>
    </row>
    <row r="915" spans="1:19" ht="14.45" customHeight="1" x14ac:dyDescent="0.2">
      <c r="A915" s="813" t="s">
        <v>5011</v>
      </c>
      <c r="B915" s="814" t="s">
        <v>5012</v>
      </c>
      <c r="C915" s="814" t="s">
        <v>614</v>
      </c>
      <c r="D915" s="814" t="s">
        <v>1781</v>
      </c>
      <c r="E915" s="814" t="s">
        <v>4963</v>
      </c>
      <c r="F915" s="814" t="s">
        <v>5072</v>
      </c>
      <c r="G915" s="814" t="s">
        <v>5073</v>
      </c>
      <c r="H915" s="831"/>
      <c r="I915" s="831"/>
      <c r="J915" s="814"/>
      <c r="K915" s="814"/>
      <c r="L915" s="831">
        <v>1</v>
      </c>
      <c r="M915" s="831">
        <v>847</v>
      </c>
      <c r="N915" s="814"/>
      <c r="O915" s="814">
        <v>847</v>
      </c>
      <c r="P915" s="831"/>
      <c r="Q915" s="831"/>
      <c r="R915" s="819"/>
      <c r="S915" s="832"/>
    </row>
    <row r="916" spans="1:19" ht="14.45" customHeight="1" x14ac:dyDescent="0.2">
      <c r="A916" s="813" t="s">
        <v>5011</v>
      </c>
      <c r="B916" s="814" t="s">
        <v>5012</v>
      </c>
      <c r="C916" s="814" t="s">
        <v>614</v>
      </c>
      <c r="D916" s="814" t="s">
        <v>1781</v>
      </c>
      <c r="E916" s="814" t="s">
        <v>4963</v>
      </c>
      <c r="F916" s="814" t="s">
        <v>4964</v>
      </c>
      <c r="G916" s="814" t="s">
        <v>4965</v>
      </c>
      <c r="H916" s="831">
        <v>12</v>
      </c>
      <c r="I916" s="831">
        <v>4904.88</v>
      </c>
      <c r="J916" s="814"/>
      <c r="K916" s="814">
        <v>408.74</v>
      </c>
      <c r="L916" s="831">
        <v>4</v>
      </c>
      <c r="M916" s="831">
        <v>1634.96</v>
      </c>
      <c r="N916" s="814"/>
      <c r="O916" s="814">
        <v>408.74</v>
      </c>
      <c r="P916" s="831">
        <v>12</v>
      </c>
      <c r="Q916" s="831">
        <v>4904.88</v>
      </c>
      <c r="R916" s="819"/>
      <c r="S916" s="832">
        <v>408.74</v>
      </c>
    </row>
    <row r="917" spans="1:19" ht="14.45" customHeight="1" x14ac:dyDescent="0.2">
      <c r="A917" s="813" t="s">
        <v>5011</v>
      </c>
      <c r="B917" s="814" t="s">
        <v>5012</v>
      </c>
      <c r="C917" s="814" t="s">
        <v>614</v>
      </c>
      <c r="D917" s="814" t="s">
        <v>1781</v>
      </c>
      <c r="E917" s="814" t="s">
        <v>4963</v>
      </c>
      <c r="F917" s="814" t="s">
        <v>4966</v>
      </c>
      <c r="G917" s="814" t="s">
        <v>4967</v>
      </c>
      <c r="H917" s="831">
        <v>21</v>
      </c>
      <c r="I917" s="831">
        <v>3877.8300000000004</v>
      </c>
      <c r="J917" s="814"/>
      <c r="K917" s="814">
        <v>184.65857142857143</v>
      </c>
      <c r="L917" s="831">
        <v>16</v>
      </c>
      <c r="M917" s="831">
        <v>2659.82</v>
      </c>
      <c r="N917" s="814"/>
      <c r="O917" s="814">
        <v>166.23875000000001</v>
      </c>
      <c r="P917" s="831">
        <v>9</v>
      </c>
      <c r="Q917" s="831">
        <v>1517.88</v>
      </c>
      <c r="R917" s="819"/>
      <c r="S917" s="832">
        <v>168.65333333333334</v>
      </c>
    </row>
    <row r="918" spans="1:19" ht="14.45" customHeight="1" x14ac:dyDescent="0.2">
      <c r="A918" s="813" t="s">
        <v>5011</v>
      </c>
      <c r="B918" s="814" t="s">
        <v>5012</v>
      </c>
      <c r="C918" s="814" t="s">
        <v>614</v>
      </c>
      <c r="D918" s="814" t="s">
        <v>1781</v>
      </c>
      <c r="E918" s="814" t="s">
        <v>4963</v>
      </c>
      <c r="F918" s="814" t="s">
        <v>5076</v>
      </c>
      <c r="G918" s="814" t="s">
        <v>5077</v>
      </c>
      <c r="H918" s="831">
        <v>21</v>
      </c>
      <c r="I918" s="831">
        <v>21903</v>
      </c>
      <c r="J918" s="814"/>
      <c r="K918" s="814">
        <v>1043</v>
      </c>
      <c r="L918" s="831">
        <v>13</v>
      </c>
      <c r="M918" s="831">
        <v>13559</v>
      </c>
      <c r="N918" s="814"/>
      <c r="O918" s="814">
        <v>1043</v>
      </c>
      <c r="P918" s="831">
        <v>9</v>
      </c>
      <c r="Q918" s="831">
        <v>9387</v>
      </c>
      <c r="R918" s="819"/>
      <c r="S918" s="832">
        <v>1043</v>
      </c>
    </row>
    <row r="919" spans="1:19" ht="14.45" customHeight="1" x14ac:dyDescent="0.2">
      <c r="A919" s="813" t="s">
        <v>5011</v>
      </c>
      <c r="B919" s="814" t="s">
        <v>5012</v>
      </c>
      <c r="C919" s="814" t="s">
        <v>614</v>
      </c>
      <c r="D919" s="814" t="s">
        <v>1781</v>
      </c>
      <c r="E919" s="814" t="s">
        <v>4963</v>
      </c>
      <c r="F919" s="814" t="s">
        <v>4968</v>
      </c>
      <c r="G919" s="814" t="s">
        <v>4969</v>
      </c>
      <c r="H919" s="831">
        <v>2</v>
      </c>
      <c r="I919" s="831">
        <v>3330</v>
      </c>
      <c r="J919" s="814"/>
      <c r="K919" s="814">
        <v>1665</v>
      </c>
      <c r="L919" s="831">
        <v>3</v>
      </c>
      <c r="M919" s="831">
        <v>3861.5</v>
      </c>
      <c r="N919" s="814"/>
      <c r="O919" s="814">
        <v>1287.1666666666667</v>
      </c>
      <c r="P919" s="831">
        <v>3</v>
      </c>
      <c r="Q919" s="831">
        <v>3294.75</v>
      </c>
      <c r="R919" s="819"/>
      <c r="S919" s="832">
        <v>1098.25</v>
      </c>
    </row>
    <row r="920" spans="1:19" ht="14.45" customHeight="1" x14ac:dyDescent="0.2">
      <c r="A920" s="813" t="s">
        <v>5011</v>
      </c>
      <c r="B920" s="814" t="s">
        <v>5012</v>
      </c>
      <c r="C920" s="814" t="s">
        <v>614</v>
      </c>
      <c r="D920" s="814" t="s">
        <v>1781</v>
      </c>
      <c r="E920" s="814" t="s">
        <v>4963</v>
      </c>
      <c r="F920" s="814" t="s">
        <v>4970</v>
      </c>
      <c r="G920" s="814" t="s">
        <v>4971</v>
      </c>
      <c r="H920" s="831">
        <v>6</v>
      </c>
      <c r="I920" s="831">
        <v>12168.05</v>
      </c>
      <c r="J920" s="814"/>
      <c r="K920" s="814">
        <v>2028.0083333333332</v>
      </c>
      <c r="L920" s="831">
        <v>4</v>
      </c>
      <c r="M920" s="831">
        <v>6123.7300000000005</v>
      </c>
      <c r="N920" s="814"/>
      <c r="O920" s="814">
        <v>1530.9325000000001</v>
      </c>
      <c r="P920" s="831">
        <v>3</v>
      </c>
      <c r="Q920" s="831">
        <v>3953.7000000000003</v>
      </c>
      <c r="R920" s="819"/>
      <c r="S920" s="832">
        <v>1317.9</v>
      </c>
    </row>
    <row r="921" spans="1:19" ht="14.45" customHeight="1" x14ac:dyDescent="0.2">
      <c r="A921" s="813" t="s">
        <v>5011</v>
      </c>
      <c r="B921" s="814" t="s">
        <v>5012</v>
      </c>
      <c r="C921" s="814" t="s">
        <v>614</v>
      </c>
      <c r="D921" s="814" t="s">
        <v>1781</v>
      </c>
      <c r="E921" s="814" t="s">
        <v>4963</v>
      </c>
      <c r="F921" s="814" t="s">
        <v>4974</v>
      </c>
      <c r="G921" s="814" t="s">
        <v>4975</v>
      </c>
      <c r="H921" s="831">
        <v>3</v>
      </c>
      <c r="I921" s="831">
        <v>3120</v>
      </c>
      <c r="J921" s="814"/>
      <c r="K921" s="814">
        <v>1040</v>
      </c>
      <c r="L921" s="831"/>
      <c r="M921" s="831"/>
      <c r="N921" s="814"/>
      <c r="O921" s="814"/>
      <c r="P921" s="831">
        <v>2</v>
      </c>
      <c r="Q921" s="831">
        <v>2440</v>
      </c>
      <c r="R921" s="819"/>
      <c r="S921" s="832">
        <v>1220</v>
      </c>
    </row>
    <row r="922" spans="1:19" ht="14.45" customHeight="1" x14ac:dyDescent="0.2">
      <c r="A922" s="813" t="s">
        <v>5011</v>
      </c>
      <c r="B922" s="814" t="s">
        <v>5012</v>
      </c>
      <c r="C922" s="814" t="s">
        <v>614</v>
      </c>
      <c r="D922" s="814" t="s">
        <v>1781</v>
      </c>
      <c r="E922" s="814" t="s">
        <v>4963</v>
      </c>
      <c r="F922" s="814" t="s">
        <v>5084</v>
      </c>
      <c r="G922" s="814" t="s">
        <v>5085</v>
      </c>
      <c r="H922" s="831">
        <v>12</v>
      </c>
      <c r="I922" s="831">
        <v>13133.570000000002</v>
      </c>
      <c r="J922" s="814"/>
      <c r="K922" s="814">
        <v>1094.4641666666669</v>
      </c>
      <c r="L922" s="831">
        <v>10</v>
      </c>
      <c r="M922" s="831">
        <v>9280.07</v>
      </c>
      <c r="N922" s="814"/>
      <c r="O922" s="814">
        <v>928.00699999999995</v>
      </c>
      <c r="P922" s="831">
        <v>1</v>
      </c>
      <c r="Q922" s="831">
        <v>926.87</v>
      </c>
      <c r="R922" s="819"/>
      <c r="S922" s="832">
        <v>926.87</v>
      </c>
    </row>
    <row r="923" spans="1:19" ht="14.45" customHeight="1" x14ac:dyDescent="0.2">
      <c r="A923" s="813" t="s">
        <v>5011</v>
      </c>
      <c r="B923" s="814" t="s">
        <v>5012</v>
      </c>
      <c r="C923" s="814" t="s">
        <v>614</v>
      </c>
      <c r="D923" s="814" t="s">
        <v>1781</v>
      </c>
      <c r="E923" s="814" t="s">
        <v>4963</v>
      </c>
      <c r="F923" s="814" t="s">
        <v>5086</v>
      </c>
      <c r="G923" s="814" t="s">
        <v>5087</v>
      </c>
      <c r="H923" s="831">
        <v>11</v>
      </c>
      <c r="I923" s="831">
        <v>12206.699999999999</v>
      </c>
      <c r="J923" s="814"/>
      <c r="K923" s="814">
        <v>1109.6999999999998</v>
      </c>
      <c r="L923" s="831">
        <v>10</v>
      </c>
      <c r="M923" s="831">
        <v>11097</v>
      </c>
      <c r="N923" s="814"/>
      <c r="O923" s="814">
        <v>1109.7</v>
      </c>
      <c r="P923" s="831">
        <v>2</v>
      </c>
      <c r="Q923" s="831">
        <v>2219.4</v>
      </c>
      <c r="R923" s="819"/>
      <c r="S923" s="832">
        <v>1109.7</v>
      </c>
    </row>
    <row r="924" spans="1:19" ht="14.45" customHeight="1" x14ac:dyDescent="0.2">
      <c r="A924" s="813" t="s">
        <v>5011</v>
      </c>
      <c r="B924" s="814" t="s">
        <v>5012</v>
      </c>
      <c r="C924" s="814" t="s">
        <v>614</v>
      </c>
      <c r="D924" s="814" t="s">
        <v>1781</v>
      </c>
      <c r="E924" s="814" t="s">
        <v>4963</v>
      </c>
      <c r="F924" s="814" t="s">
        <v>5096</v>
      </c>
      <c r="G924" s="814" t="s">
        <v>5097</v>
      </c>
      <c r="H924" s="831">
        <v>2</v>
      </c>
      <c r="I924" s="831">
        <v>5263.2</v>
      </c>
      <c r="J924" s="814"/>
      <c r="K924" s="814">
        <v>2631.6</v>
      </c>
      <c r="L924" s="831"/>
      <c r="M924" s="831"/>
      <c r="N924" s="814"/>
      <c r="O924" s="814"/>
      <c r="P924" s="831">
        <v>3</v>
      </c>
      <c r="Q924" s="831">
        <v>7894.7999999999993</v>
      </c>
      <c r="R924" s="819"/>
      <c r="S924" s="832">
        <v>2631.6</v>
      </c>
    </row>
    <row r="925" spans="1:19" ht="14.45" customHeight="1" x14ac:dyDescent="0.2">
      <c r="A925" s="813" t="s">
        <v>5011</v>
      </c>
      <c r="B925" s="814" t="s">
        <v>5012</v>
      </c>
      <c r="C925" s="814" t="s">
        <v>614</v>
      </c>
      <c r="D925" s="814" t="s">
        <v>1781</v>
      </c>
      <c r="E925" s="814" t="s">
        <v>4963</v>
      </c>
      <c r="F925" s="814" t="s">
        <v>5104</v>
      </c>
      <c r="G925" s="814" t="s">
        <v>5105</v>
      </c>
      <c r="H925" s="831">
        <v>1</v>
      </c>
      <c r="I925" s="831">
        <v>612.6</v>
      </c>
      <c r="J925" s="814"/>
      <c r="K925" s="814">
        <v>612.6</v>
      </c>
      <c r="L925" s="831"/>
      <c r="M925" s="831"/>
      <c r="N925" s="814"/>
      <c r="O925" s="814"/>
      <c r="P925" s="831">
        <v>1</v>
      </c>
      <c r="Q925" s="831">
        <v>370.26</v>
      </c>
      <c r="R925" s="819"/>
      <c r="S925" s="832">
        <v>370.26</v>
      </c>
    </row>
    <row r="926" spans="1:19" ht="14.45" customHeight="1" x14ac:dyDescent="0.2">
      <c r="A926" s="813" t="s">
        <v>5011</v>
      </c>
      <c r="B926" s="814" t="s">
        <v>5012</v>
      </c>
      <c r="C926" s="814" t="s">
        <v>614</v>
      </c>
      <c r="D926" s="814" t="s">
        <v>1781</v>
      </c>
      <c r="E926" s="814" t="s">
        <v>4963</v>
      </c>
      <c r="F926" s="814" t="s">
        <v>4976</v>
      </c>
      <c r="G926" s="814" t="s">
        <v>4977</v>
      </c>
      <c r="H926" s="831">
        <v>6</v>
      </c>
      <c r="I926" s="831">
        <v>3850.6</v>
      </c>
      <c r="J926" s="814"/>
      <c r="K926" s="814">
        <v>641.76666666666665</v>
      </c>
      <c r="L926" s="831">
        <v>6</v>
      </c>
      <c r="M926" s="831">
        <v>3847.8</v>
      </c>
      <c r="N926" s="814"/>
      <c r="O926" s="814">
        <v>641.30000000000007</v>
      </c>
      <c r="P926" s="831">
        <v>15</v>
      </c>
      <c r="Q926" s="831">
        <v>9619.5</v>
      </c>
      <c r="R926" s="819"/>
      <c r="S926" s="832">
        <v>641.29999999999995</v>
      </c>
    </row>
    <row r="927" spans="1:19" ht="14.45" customHeight="1" x14ac:dyDescent="0.2">
      <c r="A927" s="813" t="s">
        <v>5011</v>
      </c>
      <c r="B927" s="814" t="s">
        <v>5012</v>
      </c>
      <c r="C927" s="814" t="s">
        <v>614</v>
      </c>
      <c r="D927" s="814" t="s">
        <v>1781</v>
      </c>
      <c r="E927" s="814" t="s">
        <v>4963</v>
      </c>
      <c r="F927" s="814" t="s">
        <v>5114</v>
      </c>
      <c r="G927" s="814" t="s">
        <v>5115</v>
      </c>
      <c r="H927" s="831">
        <v>2</v>
      </c>
      <c r="I927" s="831">
        <v>4786</v>
      </c>
      <c r="J927" s="814"/>
      <c r="K927" s="814">
        <v>2393</v>
      </c>
      <c r="L927" s="831">
        <v>2</v>
      </c>
      <c r="M927" s="831">
        <v>3358</v>
      </c>
      <c r="N927" s="814"/>
      <c r="O927" s="814">
        <v>1679</v>
      </c>
      <c r="P927" s="831">
        <v>1</v>
      </c>
      <c r="Q927" s="831">
        <v>1679</v>
      </c>
      <c r="R927" s="819"/>
      <c r="S927" s="832">
        <v>1679</v>
      </c>
    </row>
    <row r="928" spans="1:19" ht="14.45" customHeight="1" x14ac:dyDescent="0.2">
      <c r="A928" s="813" t="s">
        <v>5011</v>
      </c>
      <c r="B928" s="814" t="s">
        <v>5012</v>
      </c>
      <c r="C928" s="814" t="s">
        <v>614</v>
      </c>
      <c r="D928" s="814" t="s">
        <v>1781</v>
      </c>
      <c r="E928" s="814" t="s">
        <v>4978</v>
      </c>
      <c r="F928" s="814" t="s">
        <v>5128</v>
      </c>
      <c r="G928" s="814" t="s">
        <v>5129</v>
      </c>
      <c r="H928" s="831"/>
      <c r="I928" s="831"/>
      <c r="J928" s="814"/>
      <c r="K928" s="814"/>
      <c r="L928" s="831"/>
      <c r="M928" s="831"/>
      <c r="N928" s="814"/>
      <c r="O928" s="814"/>
      <c r="P928" s="831">
        <v>1</v>
      </c>
      <c r="Q928" s="831">
        <v>220</v>
      </c>
      <c r="R928" s="819"/>
      <c r="S928" s="832">
        <v>220</v>
      </c>
    </row>
    <row r="929" spans="1:19" ht="14.45" customHeight="1" x14ac:dyDescent="0.2">
      <c r="A929" s="813" t="s">
        <v>5011</v>
      </c>
      <c r="B929" s="814" t="s">
        <v>5012</v>
      </c>
      <c r="C929" s="814" t="s">
        <v>614</v>
      </c>
      <c r="D929" s="814" t="s">
        <v>1781</v>
      </c>
      <c r="E929" s="814" t="s">
        <v>4978</v>
      </c>
      <c r="F929" s="814" t="s">
        <v>5130</v>
      </c>
      <c r="G929" s="814" t="s">
        <v>5131</v>
      </c>
      <c r="H929" s="831">
        <v>1</v>
      </c>
      <c r="I929" s="831">
        <v>79</v>
      </c>
      <c r="J929" s="814"/>
      <c r="K929" s="814">
        <v>79</v>
      </c>
      <c r="L929" s="831"/>
      <c r="M929" s="831"/>
      <c r="N929" s="814"/>
      <c r="O929" s="814"/>
      <c r="P929" s="831"/>
      <c r="Q929" s="831"/>
      <c r="R929" s="819"/>
      <c r="S929" s="832"/>
    </row>
    <row r="930" spans="1:19" ht="14.45" customHeight="1" x14ac:dyDescent="0.2">
      <c r="A930" s="813" t="s">
        <v>5011</v>
      </c>
      <c r="B930" s="814" t="s">
        <v>5012</v>
      </c>
      <c r="C930" s="814" t="s">
        <v>614</v>
      </c>
      <c r="D930" s="814" t="s">
        <v>1781</v>
      </c>
      <c r="E930" s="814" t="s">
        <v>4978</v>
      </c>
      <c r="F930" s="814" t="s">
        <v>5138</v>
      </c>
      <c r="G930" s="814" t="s">
        <v>5139</v>
      </c>
      <c r="H930" s="831">
        <v>88</v>
      </c>
      <c r="I930" s="831">
        <v>3344</v>
      </c>
      <c r="J930" s="814"/>
      <c r="K930" s="814">
        <v>38</v>
      </c>
      <c r="L930" s="831">
        <v>129</v>
      </c>
      <c r="M930" s="831">
        <v>4902</v>
      </c>
      <c r="N930" s="814"/>
      <c r="O930" s="814">
        <v>38</v>
      </c>
      <c r="P930" s="831">
        <v>35</v>
      </c>
      <c r="Q930" s="831">
        <v>1400</v>
      </c>
      <c r="R930" s="819"/>
      <c r="S930" s="832">
        <v>40</v>
      </c>
    </row>
    <row r="931" spans="1:19" ht="14.45" customHeight="1" x14ac:dyDescent="0.2">
      <c r="A931" s="813" t="s">
        <v>5011</v>
      </c>
      <c r="B931" s="814" t="s">
        <v>5012</v>
      </c>
      <c r="C931" s="814" t="s">
        <v>614</v>
      </c>
      <c r="D931" s="814" t="s">
        <v>1781</v>
      </c>
      <c r="E931" s="814" t="s">
        <v>4978</v>
      </c>
      <c r="F931" s="814" t="s">
        <v>4979</v>
      </c>
      <c r="G931" s="814" t="s">
        <v>4980</v>
      </c>
      <c r="H931" s="831">
        <v>164</v>
      </c>
      <c r="I931" s="831">
        <v>41656</v>
      </c>
      <c r="J931" s="814"/>
      <c r="K931" s="814">
        <v>254</v>
      </c>
      <c r="L931" s="831">
        <v>167</v>
      </c>
      <c r="M931" s="831">
        <v>42585</v>
      </c>
      <c r="N931" s="814"/>
      <c r="O931" s="814">
        <v>255</v>
      </c>
      <c r="P931" s="831">
        <v>108</v>
      </c>
      <c r="Q931" s="831">
        <v>29700</v>
      </c>
      <c r="R931" s="819"/>
      <c r="S931" s="832">
        <v>275</v>
      </c>
    </row>
    <row r="932" spans="1:19" ht="14.45" customHeight="1" x14ac:dyDescent="0.2">
      <c r="A932" s="813" t="s">
        <v>5011</v>
      </c>
      <c r="B932" s="814" t="s">
        <v>5012</v>
      </c>
      <c r="C932" s="814" t="s">
        <v>614</v>
      </c>
      <c r="D932" s="814" t="s">
        <v>1781</v>
      </c>
      <c r="E932" s="814" t="s">
        <v>4978</v>
      </c>
      <c r="F932" s="814" t="s">
        <v>5146</v>
      </c>
      <c r="G932" s="814" t="s">
        <v>5147</v>
      </c>
      <c r="H932" s="831">
        <v>182</v>
      </c>
      <c r="I932" s="831">
        <v>22932</v>
      </c>
      <c r="J932" s="814"/>
      <c r="K932" s="814">
        <v>126</v>
      </c>
      <c r="L932" s="831">
        <v>192</v>
      </c>
      <c r="M932" s="831">
        <v>24384</v>
      </c>
      <c r="N932" s="814"/>
      <c r="O932" s="814">
        <v>127</v>
      </c>
      <c r="P932" s="831">
        <v>204</v>
      </c>
      <c r="Q932" s="831">
        <v>27948</v>
      </c>
      <c r="R932" s="819"/>
      <c r="S932" s="832">
        <v>137</v>
      </c>
    </row>
    <row r="933" spans="1:19" ht="14.45" customHeight="1" x14ac:dyDescent="0.2">
      <c r="A933" s="813" t="s">
        <v>5011</v>
      </c>
      <c r="B933" s="814" t="s">
        <v>5012</v>
      </c>
      <c r="C933" s="814" t="s">
        <v>614</v>
      </c>
      <c r="D933" s="814" t="s">
        <v>1781</v>
      </c>
      <c r="E933" s="814" t="s">
        <v>4978</v>
      </c>
      <c r="F933" s="814" t="s">
        <v>5148</v>
      </c>
      <c r="G933" s="814" t="s">
        <v>5149</v>
      </c>
      <c r="H933" s="831">
        <v>10</v>
      </c>
      <c r="I933" s="831">
        <v>3140</v>
      </c>
      <c r="J933" s="814"/>
      <c r="K933" s="814">
        <v>314</v>
      </c>
      <c r="L933" s="831">
        <v>3</v>
      </c>
      <c r="M933" s="831">
        <v>951</v>
      </c>
      <c r="N933" s="814"/>
      <c r="O933" s="814">
        <v>317</v>
      </c>
      <c r="P933" s="831">
        <v>3</v>
      </c>
      <c r="Q933" s="831">
        <v>999</v>
      </c>
      <c r="R933" s="819"/>
      <c r="S933" s="832">
        <v>333</v>
      </c>
    </row>
    <row r="934" spans="1:19" ht="14.45" customHeight="1" x14ac:dyDescent="0.2">
      <c r="A934" s="813" t="s">
        <v>5011</v>
      </c>
      <c r="B934" s="814" t="s">
        <v>5012</v>
      </c>
      <c r="C934" s="814" t="s">
        <v>614</v>
      </c>
      <c r="D934" s="814" t="s">
        <v>1781</v>
      </c>
      <c r="E934" s="814" t="s">
        <v>4978</v>
      </c>
      <c r="F934" s="814" t="s">
        <v>5152</v>
      </c>
      <c r="G934" s="814" t="s">
        <v>5153</v>
      </c>
      <c r="H934" s="831">
        <v>21</v>
      </c>
      <c r="I934" s="831">
        <v>33600</v>
      </c>
      <c r="J934" s="814"/>
      <c r="K934" s="814">
        <v>1600</v>
      </c>
      <c r="L934" s="831">
        <v>13</v>
      </c>
      <c r="M934" s="831">
        <v>20865</v>
      </c>
      <c r="N934" s="814"/>
      <c r="O934" s="814">
        <v>1605</v>
      </c>
      <c r="P934" s="831">
        <v>9</v>
      </c>
      <c r="Q934" s="831">
        <v>14967</v>
      </c>
      <c r="R934" s="819"/>
      <c r="S934" s="832">
        <v>1663</v>
      </c>
    </row>
    <row r="935" spans="1:19" ht="14.45" customHeight="1" x14ac:dyDescent="0.2">
      <c r="A935" s="813" t="s">
        <v>5011</v>
      </c>
      <c r="B935" s="814" t="s">
        <v>5012</v>
      </c>
      <c r="C935" s="814" t="s">
        <v>614</v>
      </c>
      <c r="D935" s="814" t="s">
        <v>1781</v>
      </c>
      <c r="E935" s="814" t="s">
        <v>4978</v>
      </c>
      <c r="F935" s="814" t="s">
        <v>4981</v>
      </c>
      <c r="G935" s="814" t="s">
        <v>4982</v>
      </c>
      <c r="H935" s="831"/>
      <c r="I935" s="831"/>
      <c r="J935" s="814"/>
      <c r="K935" s="814"/>
      <c r="L935" s="831">
        <v>3</v>
      </c>
      <c r="M935" s="831">
        <v>603</v>
      </c>
      <c r="N935" s="814"/>
      <c r="O935" s="814">
        <v>201</v>
      </c>
      <c r="P935" s="831"/>
      <c r="Q935" s="831"/>
      <c r="R935" s="819"/>
      <c r="S935" s="832"/>
    </row>
    <row r="936" spans="1:19" ht="14.45" customHeight="1" x14ac:dyDescent="0.2">
      <c r="A936" s="813" t="s">
        <v>5011</v>
      </c>
      <c r="B936" s="814" t="s">
        <v>5012</v>
      </c>
      <c r="C936" s="814" t="s">
        <v>614</v>
      </c>
      <c r="D936" s="814" t="s">
        <v>1781</v>
      </c>
      <c r="E936" s="814" t="s">
        <v>4978</v>
      </c>
      <c r="F936" s="814" t="s">
        <v>4983</v>
      </c>
      <c r="G936" s="814" t="s">
        <v>4984</v>
      </c>
      <c r="H936" s="831">
        <v>3</v>
      </c>
      <c r="I936" s="831">
        <v>1005</v>
      </c>
      <c r="J936" s="814"/>
      <c r="K936" s="814">
        <v>335</v>
      </c>
      <c r="L936" s="831">
        <v>5</v>
      </c>
      <c r="M936" s="831">
        <v>1680</v>
      </c>
      <c r="N936" s="814"/>
      <c r="O936" s="814">
        <v>336</v>
      </c>
      <c r="P936" s="831">
        <v>11</v>
      </c>
      <c r="Q936" s="831">
        <v>3795</v>
      </c>
      <c r="R936" s="819"/>
      <c r="S936" s="832">
        <v>345</v>
      </c>
    </row>
    <row r="937" spans="1:19" ht="14.45" customHeight="1" x14ac:dyDescent="0.2">
      <c r="A937" s="813" t="s">
        <v>5011</v>
      </c>
      <c r="B937" s="814" t="s">
        <v>5012</v>
      </c>
      <c r="C937" s="814" t="s">
        <v>614</v>
      </c>
      <c r="D937" s="814" t="s">
        <v>1781</v>
      </c>
      <c r="E937" s="814" t="s">
        <v>4978</v>
      </c>
      <c r="F937" s="814" t="s">
        <v>5154</v>
      </c>
      <c r="G937" s="814" t="s">
        <v>5155</v>
      </c>
      <c r="H937" s="831"/>
      <c r="I937" s="831"/>
      <c r="J937" s="814"/>
      <c r="K937" s="814"/>
      <c r="L937" s="831">
        <v>1</v>
      </c>
      <c r="M937" s="831">
        <v>117</v>
      </c>
      <c r="N937" s="814"/>
      <c r="O937" s="814">
        <v>117</v>
      </c>
      <c r="P937" s="831"/>
      <c r="Q937" s="831"/>
      <c r="R937" s="819"/>
      <c r="S937" s="832"/>
    </row>
    <row r="938" spans="1:19" ht="14.45" customHeight="1" x14ac:dyDescent="0.2">
      <c r="A938" s="813" t="s">
        <v>5011</v>
      </c>
      <c r="B938" s="814" t="s">
        <v>5012</v>
      </c>
      <c r="C938" s="814" t="s">
        <v>614</v>
      </c>
      <c r="D938" s="814" t="s">
        <v>1781</v>
      </c>
      <c r="E938" s="814" t="s">
        <v>4978</v>
      </c>
      <c r="F938" s="814" t="s">
        <v>4985</v>
      </c>
      <c r="G938" s="814" t="s">
        <v>4986</v>
      </c>
      <c r="H938" s="831">
        <v>1</v>
      </c>
      <c r="I938" s="831">
        <v>357</v>
      </c>
      <c r="J938" s="814"/>
      <c r="K938" s="814">
        <v>357</v>
      </c>
      <c r="L938" s="831">
        <v>2</v>
      </c>
      <c r="M938" s="831">
        <v>720</v>
      </c>
      <c r="N938" s="814"/>
      <c r="O938" s="814">
        <v>360</v>
      </c>
      <c r="P938" s="831">
        <v>1</v>
      </c>
      <c r="Q938" s="831">
        <v>378</v>
      </c>
      <c r="R938" s="819"/>
      <c r="S938" s="832">
        <v>378</v>
      </c>
    </row>
    <row r="939" spans="1:19" ht="14.45" customHeight="1" x14ac:dyDescent="0.2">
      <c r="A939" s="813" t="s">
        <v>5011</v>
      </c>
      <c r="B939" s="814" t="s">
        <v>5012</v>
      </c>
      <c r="C939" s="814" t="s">
        <v>614</v>
      </c>
      <c r="D939" s="814" t="s">
        <v>1781</v>
      </c>
      <c r="E939" s="814" t="s">
        <v>4978</v>
      </c>
      <c r="F939" s="814" t="s">
        <v>5160</v>
      </c>
      <c r="G939" s="814" t="s">
        <v>5161</v>
      </c>
      <c r="H939" s="831"/>
      <c r="I939" s="831"/>
      <c r="J939" s="814"/>
      <c r="K939" s="814"/>
      <c r="L939" s="831">
        <v>1</v>
      </c>
      <c r="M939" s="831">
        <v>326</v>
      </c>
      <c r="N939" s="814"/>
      <c r="O939" s="814">
        <v>326</v>
      </c>
      <c r="P939" s="831"/>
      <c r="Q939" s="831"/>
      <c r="R939" s="819"/>
      <c r="S939" s="832"/>
    </row>
    <row r="940" spans="1:19" ht="14.45" customHeight="1" x14ac:dyDescent="0.2">
      <c r="A940" s="813" t="s">
        <v>5011</v>
      </c>
      <c r="B940" s="814" t="s">
        <v>5012</v>
      </c>
      <c r="C940" s="814" t="s">
        <v>614</v>
      </c>
      <c r="D940" s="814" t="s">
        <v>1781</v>
      </c>
      <c r="E940" s="814" t="s">
        <v>4978</v>
      </c>
      <c r="F940" s="814" t="s">
        <v>5166</v>
      </c>
      <c r="G940" s="814" t="s">
        <v>5167</v>
      </c>
      <c r="H940" s="831">
        <v>5</v>
      </c>
      <c r="I940" s="831">
        <v>5935</v>
      </c>
      <c r="J940" s="814"/>
      <c r="K940" s="814">
        <v>1187</v>
      </c>
      <c r="L940" s="831">
        <v>3</v>
      </c>
      <c r="M940" s="831">
        <v>3570</v>
      </c>
      <c r="N940" s="814"/>
      <c r="O940" s="814">
        <v>1190</v>
      </c>
      <c r="P940" s="831">
        <v>1</v>
      </c>
      <c r="Q940" s="831">
        <v>1208</v>
      </c>
      <c r="R940" s="819"/>
      <c r="S940" s="832">
        <v>1208</v>
      </c>
    </row>
    <row r="941" spans="1:19" ht="14.45" customHeight="1" x14ac:dyDescent="0.2">
      <c r="A941" s="813" t="s">
        <v>5011</v>
      </c>
      <c r="B941" s="814" t="s">
        <v>5012</v>
      </c>
      <c r="C941" s="814" t="s">
        <v>614</v>
      </c>
      <c r="D941" s="814" t="s">
        <v>1781</v>
      </c>
      <c r="E941" s="814" t="s">
        <v>4978</v>
      </c>
      <c r="F941" s="814" t="s">
        <v>4987</v>
      </c>
      <c r="G941" s="814" t="s">
        <v>4988</v>
      </c>
      <c r="H941" s="831"/>
      <c r="I941" s="831"/>
      <c r="J941" s="814"/>
      <c r="K941" s="814"/>
      <c r="L941" s="831"/>
      <c r="M941" s="831"/>
      <c r="N941" s="814"/>
      <c r="O941" s="814"/>
      <c r="P941" s="831">
        <v>5</v>
      </c>
      <c r="Q941" s="831">
        <v>3760</v>
      </c>
      <c r="R941" s="819"/>
      <c r="S941" s="832">
        <v>752</v>
      </c>
    </row>
    <row r="942" spans="1:19" ht="14.45" customHeight="1" x14ac:dyDescent="0.2">
      <c r="A942" s="813" t="s">
        <v>5011</v>
      </c>
      <c r="B942" s="814" t="s">
        <v>5012</v>
      </c>
      <c r="C942" s="814" t="s">
        <v>614</v>
      </c>
      <c r="D942" s="814" t="s">
        <v>1781</v>
      </c>
      <c r="E942" s="814" t="s">
        <v>4978</v>
      </c>
      <c r="F942" s="814" t="s">
        <v>4989</v>
      </c>
      <c r="G942" s="814" t="s">
        <v>4990</v>
      </c>
      <c r="H942" s="831">
        <v>308</v>
      </c>
      <c r="I942" s="831">
        <v>10266.67</v>
      </c>
      <c r="J942" s="814"/>
      <c r="K942" s="814">
        <v>33.333344155844159</v>
      </c>
      <c r="L942" s="831">
        <v>358</v>
      </c>
      <c r="M942" s="831">
        <v>13314.440000000002</v>
      </c>
      <c r="N942" s="814"/>
      <c r="O942" s="814">
        <v>37.191173184357545</v>
      </c>
      <c r="P942" s="831">
        <v>294</v>
      </c>
      <c r="Q942" s="831">
        <v>12208.9</v>
      </c>
      <c r="R942" s="819"/>
      <c r="S942" s="832">
        <v>41.526870748299316</v>
      </c>
    </row>
    <row r="943" spans="1:19" ht="14.45" customHeight="1" x14ac:dyDescent="0.2">
      <c r="A943" s="813" t="s">
        <v>5011</v>
      </c>
      <c r="B943" s="814" t="s">
        <v>5012</v>
      </c>
      <c r="C943" s="814" t="s">
        <v>614</v>
      </c>
      <c r="D943" s="814" t="s">
        <v>1781</v>
      </c>
      <c r="E943" s="814" t="s">
        <v>4978</v>
      </c>
      <c r="F943" s="814" t="s">
        <v>5180</v>
      </c>
      <c r="G943" s="814" t="s">
        <v>5181</v>
      </c>
      <c r="H943" s="831">
        <v>200</v>
      </c>
      <c r="I943" s="831">
        <v>62200</v>
      </c>
      <c r="J943" s="814"/>
      <c r="K943" s="814">
        <v>311</v>
      </c>
      <c r="L943" s="831">
        <v>117</v>
      </c>
      <c r="M943" s="831">
        <v>36621</v>
      </c>
      <c r="N943" s="814"/>
      <c r="O943" s="814">
        <v>313</v>
      </c>
      <c r="P943" s="831">
        <v>62</v>
      </c>
      <c r="Q943" s="831">
        <v>20336</v>
      </c>
      <c r="R943" s="819"/>
      <c r="S943" s="832">
        <v>328</v>
      </c>
    </row>
    <row r="944" spans="1:19" ht="14.45" customHeight="1" x14ac:dyDescent="0.2">
      <c r="A944" s="813" t="s">
        <v>5011</v>
      </c>
      <c r="B944" s="814" t="s">
        <v>5012</v>
      </c>
      <c r="C944" s="814" t="s">
        <v>614</v>
      </c>
      <c r="D944" s="814" t="s">
        <v>1781</v>
      </c>
      <c r="E944" s="814" t="s">
        <v>4978</v>
      </c>
      <c r="F944" s="814" t="s">
        <v>4991</v>
      </c>
      <c r="G944" s="814" t="s">
        <v>4992</v>
      </c>
      <c r="H944" s="831">
        <v>6</v>
      </c>
      <c r="I944" s="831">
        <v>1578</v>
      </c>
      <c r="J944" s="814"/>
      <c r="K944" s="814">
        <v>263</v>
      </c>
      <c r="L944" s="831">
        <v>5</v>
      </c>
      <c r="M944" s="831">
        <v>1330</v>
      </c>
      <c r="N944" s="814"/>
      <c r="O944" s="814">
        <v>266</v>
      </c>
      <c r="P944" s="831">
        <v>12</v>
      </c>
      <c r="Q944" s="831">
        <v>3384</v>
      </c>
      <c r="R944" s="819"/>
      <c r="S944" s="832">
        <v>282</v>
      </c>
    </row>
    <row r="945" spans="1:19" ht="14.45" customHeight="1" x14ac:dyDescent="0.2">
      <c r="A945" s="813" t="s">
        <v>5011</v>
      </c>
      <c r="B945" s="814" t="s">
        <v>5012</v>
      </c>
      <c r="C945" s="814" t="s">
        <v>614</v>
      </c>
      <c r="D945" s="814" t="s">
        <v>1781</v>
      </c>
      <c r="E945" s="814" t="s">
        <v>4978</v>
      </c>
      <c r="F945" s="814" t="s">
        <v>5182</v>
      </c>
      <c r="G945" s="814" t="s">
        <v>5183</v>
      </c>
      <c r="H945" s="831">
        <v>12</v>
      </c>
      <c r="I945" s="831">
        <v>456</v>
      </c>
      <c r="J945" s="814"/>
      <c r="K945" s="814">
        <v>38</v>
      </c>
      <c r="L945" s="831">
        <v>32</v>
      </c>
      <c r="M945" s="831">
        <v>1216</v>
      </c>
      <c r="N945" s="814"/>
      <c r="O945" s="814">
        <v>38</v>
      </c>
      <c r="P945" s="831">
        <v>52</v>
      </c>
      <c r="Q945" s="831">
        <v>2028</v>
      </c>
      <c r="R945" s="819"/>
      <c r="S945" s="832">
        <v>39</v>
      </c>
    </row>
    <row r="946" spans="1:19" ht="14.45" customHeight="1" x14ac:dyDescent="0.2">
      <c r="A946" s="813" t="s">
        <v>5011</v>
      </c>
      <c r="B946" s="814" t="s">
        <v>5012</v>
      </c>
      <c r="C946" s="814" t="s">
        <v>614</v>
      </c>
      <c r="D946" s="814" t="s">
        <v>1781</v>
      </c>
      <c r="E946" s="814" t="s">
        <v>4978</v>
      </c>
      <c r="F946" s="814" t="s">
        <v>4993</v>
      </c>
      <c r="G946" s="814" t="s">
        <v>4994</v>
      </c>
      <c r="H946" s="831"/>
      <c r="I946" s="831"/>
      <c r="J946" s="814"/>
      <c r="K946" s="814"/>
      <c r="L946" s="831"/>
      <c r="M946" s="831"/>
      <c r="N946" s="814"/>
      <c r="O946" s="814"/>
      <c r="P946" s="831">
        <v>1</v>
      </c>
      <c r="Q946" s="831">
        <v>93</v>
      </c>
      <c r="R946" s="819"/>
      <c r="S946" s="832">
        <v>93</v>
      </c>
    </row>
    <row r="947" spans="1:19" ht="14.45" customHeight="1" x14ac:dyDescent="0.2">
      <c r="A947" s="813" t="s">
        <v>5011</v>
      </c>
      <c r="B947" s="814" t="s">
        <v>5012</v>
      </c>
      <c r="C947" s="814" t="s">
        <v>614</v>
      </c>
      <c r="D947" s="814" t="s">
        <v>1781</v>
      </c>
      <c r="E947" s="814" t="s">
        <v>4978</v>
      </c>
      <c r="F947" s="814" t="s">
        <v>5184</v>
      </c>
      <c r="G947" s="814" t="s">
        <v>5185</v>
      </c>
      <c r="H947" s="831">
        <v>18</v>
      </c>
      <c r="I947" s="831">
        <v>2808</v>
      </c>
      <c r="J947" s="814"/>
      <c r="K947" s="814">
        <v>156</v>
      </c>
      <c r="L947" s="831">
        <v>21</v>
      </c>
      <c r="M947" s="831">
        <v>3297</v>
      </c>
      <c r="N947" s="814"/>
      <c r="O947" s="814">
        <v>157</v>
      </c>
      <c r="P947" s="831">
        <v>6</v>
      </c>
      <c r="Q947" s="831">
        <v>990</v>
      </c>
      <c r="R947" s="819"/>
      <c r="S947" s="832">
        <v>165</v>
      </c>
    </row>
    <row r="948" spans="1:19" ht="14.45" customHeight="1" x14ac:dyDescent="0.2">
      <c r="A948" s="813" t="s">
        <v>5011</v>
      </c>
      <c r="B948" s="814" t="s">
        <v>5012</v>
      </c>
      <c r="C948" s="814" t="s">
        <v>614</v>
      </c>
      <c r="D948" s="814" t="s">
        <v>1781</v>
      </c>
      <c r="E948" s="814" t="s">
        <v>4978</v>
      </c>
      <c r="F948" s="814" t="s">
        <v>5186</v>
      </c>
      <c r="G948" s="814" t="s">
        <v>5187</v>
      </c>
      <c r="H948" s="831"/>
      <c r="I948" s="831"/>
      <c r="J948" s="814"/>
      <c r="K948" s="814"/>
      <c r="L948" s="831">
        <v>3</v>
      </c>
      <c r="M948" s="831">
        <v>99</v>
      </c>
      <c r="N948" s="814"/>
      <c r="O948" s="814">
        <v>33</v>
      </c>
      <c r="P948" s="831">
        <v>2</v>
      </c>
      <c r="Q948" s="831">
        <v>68</v>
      </c>
      <c r="R948" s="819"/>
      <c r="S948" s="832">
        <v>34</v>
      </c>
    </row>
    <row r="949" spans="1:19" ht="14.45" customHeight="1" x14ac:dyDescent="0.2">
      <c r="A949" s="813" t="s">
        <v>5011</v>
      </c>
      <c r="B949" s="814" t="s">
        <v>5012</v>
      </c>
      <c r="C949" s="814" t="s">
        <v>614</v>
      </c>
      <c r="D949" s="814" t="s">
        <v>1781</v>
      </c>
      <c r="E949" s="814" t="s">
        <v>4978</v>
      </c>
      <c r="F949" s="814" t="s">
        <v>4997</v>
      </c>
      <c r="G949" s="814" t="s">
        <v>4998</v>
      </c>
      <c r="H949" s="831">
        <v>26</v>
      </c>
      <c r="I949" s="831">
        <v>15470</v>
      </c>
      <c r="J949" s="814"/>
      <c r="K949" s="814">
        <v>595</v>
      </c>
      <c r="L949" s="831">
        <v>17</v>
      </c>
      <c r="M949" s="831">
        <v>10166</v>
      </c>
      <c r="N949" s="814"/>
      <c r="O949" s="814">
        <v>598</v>
      </c>
      <c r="P949" s="831">
        <v>20</v>
      </c>
      <c r="Q949" s="831">
        <v>12200</v>
      </c>
      <c r="R949" s="819"/>
      <c r="S949" s="832">
        <v>610</v>
      </c>
    </row>
    <row r="950" spans="1:19" ht="14.45" customHeight="1" x14ac:dyDescent="0.2">
      <c r="A950" s="813" t="s">
        <v>5011</v>
      </c>
      <c r="B950" s="814" t="s">
        <v>5012</v>
      </c>
      <c r="C950" s="814" t="s">
        <v>614</v>
      </c>
      <c r="D950" s="814" t="s">
        <v>1781</v>
      </c>
      <c r="E950" s="814" t="s">
        <v>4978</v>
      </c>
      <c r="F950" s="814" t="s">
        <v>4999</v>
      </c>
      <c r="G950" s="814" t="s">
        <v>5000</v>
      </c>
      <c r="H950" s="831">
        <v>19</v>
      </c>
      <c r="I950" s="831">
        <v>14630</v>
      </c>
      <c r="J950" s="814"/>
      <c r="K950" s="814">
        <v>770</v>
      </c>
      <c r="L950" s="831">
        <v>9</v>
      </c>
      <c r="M950" s="831">
        <v>6939</v>
      </c>
      <c r="N950" s="814"/>
      <c r="O950" s="814">
        <v>771</v>
      </c>
      <c r="P950" s="831">
        <v>14</v>
      </c>
      <c r="Q950" s="831">
        <v>10962</v>
      </c>
      <c r="R950" s="819"/>
      <c r="S950" s="832">
        <v>783</v>
      </c>
    </row>
    <row r="951" spans="1:19" ht="14.45" customHeight="1" x14ac:dyDescent="0.2">
      <c r="A951" s="813" t="s">
        <v>5011</v>
      </c>
      <c r="B951" s="814" t="s">
        <v>5012</v>
      </c>
      <c r="C951" s="814" t="s">
        <v>614</v>
      </c>
      <c r="D951" s="814" t="s">
        <v>1781</v>
      </c>
      <c r="E951" s="814" t="s">
        <v>4978</v>
      </c>
      <c r="F951" s="814" t="s">
        <v>5208</v>
      </c>
      <c r="G951" s="814" t="s">
        <v>5209</v>
      </c>
      <c r="H951" s="831">
        <v>40</v>
      </c>
      <c r="I951" s="831">
        <v>177160</v>
      </c>
      <c r="J951" s="814"/>
      <c r="K951" s="814">
        <v>4429</v>
      </c>
      <c r="L951" s="831">
        <v>25</v>
      </c>
      <c r="M951" s="831">
        <v>111175</v>
      </c>
      <c r="N951" s="814"/>
      <c r="O951" s="814">
        <v>4447</v>
      </c>
      <c r="P951" s="831">
        <v>70</v>
      </c>
      <c r="Q951" s="831">
        <v>315700</v>
      </c>
      <c r="R951" s="819"/>
      <c r="S951" s="832">
        <v>4510</v>
      </c>
    </row>
    <row r="952" spans="1:19" ht="14.45" customHeight="1" x14ac:dyDescent="0.2">
      <c r="A952" s="813" t="s">
        <v>5011</v>
      </c>
      <c r="B952" s="814" t="s">
        <v>5012</v>
      </c>
      <c r="C952" s="814" t="s">
        <v>614</v>
      </c>
      <c r="D952" s="814" t="s">
        <v>1781</v>
      </c>
      <c r="E952" s="814" t="s">
        <v>4978</v>
      </c>
      <c r="F952" s="814" t="s">
        <v>5001</v>
      </c>
      <c r="G952" s="814" t="s">
        <v>5002</v>
      </c>
      <c r="H952" s="831">
        <v>26</v>
      </c>
      <c r="I952" s="831">
        <v>4212</v>
      </c>
      <c r="J952" s="814"/>
      <c r="K952" s="814">
        <v>162</v>
      </c>
      <c r="L952" s="831">
        <v>18</v>
      </c>
      <c r="M952" s="831">
        <v>2934</v>
      </c>
      <c r="N952" s="814"/>
      <c r="O952" s="814">
        <v>163</v>
      </c>
      <c r="P952" s="831">
        <v>7</v>
      </c>
      <c r="Q952" s="831">
        <v>1204</v>
      </c>
      <c r="R952" s="819"/>
      <c r="S952" s="832">
        <v>172</v>
      </c>
    </row>
    <row r="953" spans="1:19" ht="14.45" customHeight="1" x14ac:dyDescent="0.2">
      <c r="A953" s="813" t="s">
        <v>5011</v>
      </c>
      <c r="B953" s="814" t="s">
        <v>5012</v>
      </c>
      <c r="C953" s="814" t="s">
        <v>614</v>
      </c>
      <c r="D953" s="814" t="s">
        <v>1781</v>
      </c>
      <c r="E953" s="814" t="s">
        <v>4978</v>
      </c>
      <c r="F953" s="814" t="s">
        <v>5218</v>
      </c>
      <c r="G953" s="814" t="s">
        <v>5219</v>
      </c>
      <c r="H953" s="831">
        <v>3</v>
      </c>
      <c r="I953" s="831">
        <v>1194</v>
      </c>
      <c r="J953" s="814"/>
      <c r="K953" s="814">
        <v>398</v>
      </c>
      <c r="L953" s="831"/>
      <c r="M953" s="831"/>
      <c r="N953" s="814"/>
      <c r="O953" s="814"/>
      <c r="P953" s="831"/>
      <c r="Q953" s="831"/>
      <c r="R953" s="819"/>
      <c r="S953" s="832"/>
    </row>
    <row r="954" spans="1:19" ht="14.45" customHeight="1" x14ac:dyDescent="0.2">
      <c r="A954" s="813" t="s">
        <v>5011</v>
      </c>
      <c r="B954" s="814" t="s">
        <v>5012</v>
      </c>
      <c r="C954" s="814" t="s">
        <v>614</v>
      </c>
      <c r="D954" s="814" t="s">
        <v>1781</v>
      </c>
      <c r="E954" s="814" t="s">
        <v>4978</v>
      </c>
      <c r="F954" s="814" t="s">
        <v>5224</v>
      </c>
      <c r="G954" s="814" t="s">
        <v>5225</v>
      </c>
      <c r="H954" s="831">
        <v>1</v>
      </c>
      <c r="I954" s="831">
        <v>38</v>
      </c>
      <c r="J954" s="814"/>
      <c r="K954" s="814">
        <v>38</v>
      </c>
      <c r="L954" s="831">
        <v>6</v>
      </c>
      <c r="M954" s="831">
        <v>228</v>
      </c>
      <c r="N954" s="814"/>
      <c r="O954" s="814">
        <v>38</v>
      </c>
      <c r="P954" s="831">
        <v>14</v>
      </c>
      <c r="Q954" s="831">
        <v>574</v>
      </c>
      <c r="R954" s="819"/>
      <c r="S954" s="832">
        <v>41</v>
      </c>
    </row>
    <row r="955" spans="1:19" ht="14.45" customHeight="1" x14ac:dyDescent="0.2">
      <c r="A955" s="813" t="s">
        <v>5011</v>
      </c>
      <c r="B955" s="814" t="s">
        <v>5012</v>
      </c>
      <c r="C955" s="814" t="s">
        <v>614</v>
      </c>
      <c r="D955" s="814" t="s">
        <v>1781</v>
      </c>
      <c r="E955" s="814" t="s">
        <v>4978</v>
      </c>
      <c r="F955" s="814" t="s">
        <v>5226</v>
      </c>
      <c r="G955" s="814" t="s">
        <v>5227</v>
      </c>
      <c r="H955" s="831">
        <v>4</v>
      </c>
      <c r="I955" s="831">
        <v>1504</v>
      </c>
      <c r="J955" s="814"/>
      <c r="K955" s="814">
        <v>376</v>
      </c>
      <c r="L955" s="831">
        <v>4</v>
      </c>
      <c r="M955" s="831">
        <v>1516</v>
      </c>
      <c r="N955" s="814"/>
      <c r="O955" s="814">
        <v>379</v>
      </c>
      <c r="P955" s="831">
        <v>2</v>
      </c>
      <c r="Q955" s="831">
        <v>816</v>
      </c>
      <c r="R955" s="819"/>
      <c r="S955" s="832">
        <v>408</v>
      </c>
    </row>
    <row r="956" spans="1:19" ht="14.45" customHeight="1" x14ac:dyDescent="0.2">
      <c r="A956" s="813" t="s">
        <v>5011</v>
      </c>
      <c r="B956" s="814" t="s">
        <v>5012</v>
      </c>
      <c r="C956" s="814" t="s">
        <v>614</v>
      </c>
      <c r="D956" s="814" t="s">
        <v>1781</v>
      </c>
      <c r="E956" s="814" t="s">
        <v>4978</v>
      </c>
      <c r="F956" s="814" t="s">
        <v>5005</v>
      </c>
      <c r="G956" s="814" t="s">
        <v>5006</v>
      </c>
      <c r="H956" s="831">
        <v>6</v>
      </c>
      <c r="I956" s="831">
        <v>8064</v>
      </c>
      <c r="J956" s="814"/>
      <c r="K956" s="814">
        <v>1344</v>
      </c>
      <c r="L956" s="831">
        <v>12</v>
      </c>
      <c r="M956" s="831">
        <v>16188</v>
      </c>
      <c r="N956" s="814"/>
      <c r="O956" s="814">
        <v>1349</v>
      </c>
      <c r="P956" s="831">
        <v>13</v>
      </c>
      <c r="Q956" s="831">
        <v>17953</v>
      </c>
      <c r="R956" s="819"/>
      <c r="S956" s="832">
        <v>1381</v>
      </c>
    </row>
    <row r="957" spans="1:19" ht="14.45" customHeight="1" x14ac:dyDescent="0.2">
      <c r="A957" s="813" t="s">
        <v>5011</v>
      </c>
      <c r="B957" s="814" t="s">
        <v>5012</v>
      </c>
      <c r="C957" s="814" t="s">
        <v>614</v>
      </c>
      <c r="D957" s="814" t="s">
        <v>1781</v>
      </c>
      <c r="E957" s="814" t="s">
        <v>4978</v>
      </c>
      <c r="F957" s="814" t="s">
        <v>5007</v>
      </c>
      <c r="G957" s="814" t="s">
        <v>5008</v>
      </c>
      <c r="H957" s="831">
        <v>10</v>
      </c>
      <c r="I957" s="831">
        <v>3640</v>
      </c>
      <c r="J957" s="814"/>
      <c r="K957" s="814">
        <v>364</v>
      </c>
      <c r="L957" s="831">
        <v>7</v>
      </c>
      <c r="M957" s="831">
        <v>2555</v>
      </c>
      <c r="N957" s="814"/>
      <c r="O957" s="814">
        <v>365</v>
      </c>
      <c r="P957" s="831">
        <v>6</v>
      </c>
      <c r="Q957" s="831">
        <v>2226</v>
      </c>
      <c r="R957" s="819"/>
      <c r="S957" s="832">
        <v>371</v>
      </c>
    </row>
    <row r="958" spans="1:19" ht="14.45" customHeight="1" x14ac:dyDescent="0.2">
      <c r="A958" s="813" t="s">
        <v>5011</v>
      </c>
      <c r="B958" s="814" t="s">
        <v>5012</v>
      </c>
      <c r="C958" s="814" t="s">
        <v>614</v>
      </c>
      <c r="D958" s="814" t="s">
        <v>1781</v>
      </c>
      <c r="E958" s="814" t="s">
        <v>4978</v>
      </c>
      <c r="F958" s="814" t="s">
        <v>5228</v>
      </c>
      <c r="G958" s="814" t="s">
        <v>5229</v>
      </c>
      <c r="H958" s="831"/>
      <c r="I958" s="831"/>
      <c r="J958" s="814"/>
      <c r="K958" s="814"/>
      <c r="L958" s="831"/>
      <c r="M958" s="831"/>
      <c r="N958" s="814"/>
      <c r="O958" s="814"/>
      <c r="P958" s="831">
        <v>1</v>
      </c>
      <c r="Q958" s="831">
        <v>501</v>
      </c>
      <c r="R958" s="819"/>
      <c r="S958" s="832">
        <v>501</v>
      </c>
    </row>
    <row r="959" spans="1:19" ht="14.45" customHeight="1" x14ac:dyDescent="0.2">
      <c r="A959" s="813" t="s">
        <v>5011</v>
      </c>
      <c r="B959" s="814" t="s">
        <v>5012</v>
      </c>
      <c r="C959" s="814" t="s">
        <v>614</v>
      </c>
      <c r="D959" s="814" t="s">
        <v>4958</v>
      </c>
      <c r="E959" s="814" t="s">
        <v>4978</v>
      </c>
      <c r="F959" s="814" t="s">
        <v>5128</v>
      </c>
      <c r="G959" s="814" t="s">
        <v>5129</v>
      </c>
      <c r="H959" s="831">
        <v>28</v>
      </c>
      <c r="I959" s="831">
        <v>5796</v>
      </c>
      <c r="J959" s="814"/>
      <c r="K959" s="814">
        <v>207</v>
      </c>
      <c r="L959" s="831">
        <v>7</v>
      </c>
      <c r="M959" s="831">
        <v>1463</v>
      </c>
      <c r="N959" s="814"/>
      <c r="O959" s="814">
        <v>209</v>
      </c>
      <c r="P959" s="831">
        <v>11</v>
      </c>
      <c r="Q959" s="831">
        <v>2420</v>
      </c>
      <c r="R959" s="819"/>
      <c r="S959" s="832">
        <v>220</v>
      </c>
    </row>
    <row r="960" spans="1:19" ht="14.45" customHeight="1" x14ac:dyDescent="0.2">
      <c r="A960" s="813" t="s">
        <v>5011</v>
      </c>
      <c r="B960" s="814" t="s">
        <v>5012</v>
      </c>
      <c r="C960" s="814" t="s">
        <v>614</v>
      </c>
      <c r="D960" s="814" t="s">
        <v>4958</v>
      </c>
      <c r="E960" s="814" t="s">
        <v>4978</v>
      </c>
      <c r="F960" s="814" t="s">
        <v>5138</v>
      </c>
      <c r="G960" s="814" t="s">
        <v>5139</v>
      </c>
      <c r="H960" s="831">
        <v>18</v>
      </c>
      <c r="I960" s="831">
        <v>684</v>
      </c>
      <c r="J960" s="814"/>
      <c r="K960" s="814">
        <v>38</v>
      </c>
      <c r="L960" s="831">
        <v>7</v>
      </c>
      <c r="M960" s="831">
        <v>266</v>
      </c>
      <c r="N960" s="814"/>
      <c r="O960" s="814">
        <v>38</v>
      </c>
      <c r="P960" s="831">
        <v>4</v>
      </c>
      <c r="Q960" s="831">
        <v>160</v>
      </c>
      <c r="R960" s="819"/>
      <c r="S960" s="832">
        <v>40</v>
      </c>
    </row>
    <row r="961" spans="1:19" ht="14.45" customHeight="1" x14ac:dyDescent="0.2">
      <c r="A961" s="813" t="s">
        <v>5011</v>
      </c>
      <c r="B961" s="814" t="s">
        <v>5012</v>
      </c>
      <c r="C961" s="814" t="s">
        <v>614</v>
      </c>
      <c r="D961" s="814" t="s">
        <v>4958</v>
      </c>
      <c r="E961" s="814" t="s">
        <v>4978</v>
      </c>
      <c r="F961" s="814" t="s">
        <v>4979</v>
      </c>
      <c r="G961" s="814" t="s">
        <v>4980</v>
      </c>
      <c r="H961" s="831">
        <v>7</v>
      </c>
      <c r="I961" s="831">
        <v>1778</v>
      </c>
      <c r="J961" s="814"/>
      <c r="K961" s="814">
        <v>254</v>
      </c>
      <c r="L961" s="831">
        <v>6</v>
      </c>
      <c r="M961" s="831">
        <v>1530</v>
      </c>
      <c r="N961" s="814"/>
      <c r="O961" s="814">
        <v>255</v>
      </c>
      <c r="P961" s="831">
        <v>7</v>
      </c>
      <c r="Q961" s="831">
        <v>1925</v>
      </c>
      <c r="R961" s="819"/>
      <c r="S961" s="832">
        <v>275</v>
      </c>
    </row>
    <row r="962" spans="1:19" ht="14.45" customHeight="1" x14ac:dyDescent="0.2">
      <c r="A962" s="813" t="s">
        <v>5011</v>
      </c>
      <c r="B962" s="814" t="s">
        <v>5012</v>
      </c>
      <c r="C962" s="814" t="s">
        <v>614</v>
      </c>
      <c r="D962" s="814" t="s">
        <v>4958</v>
      </c>
      <c r="E962" s="814" t="s">
        <v>4978</v>
      </c>
      <c r="F962" s="814" t="s">
        <v>5146</v>
      </c>
      <c r="G962" s="814" t="s">
        <v>5147</v>
      </c>
      <c r="H962" s="831">
        <v>81</v>
      </c>
      <c r="I962" s="831">
        <v>10206</v>
      </c>
      <c r="J962" s="814"/>
      <c r="K962" s="814">
        <v>126</v>
      </c>
      <c r="L962" s="831">
        <v>19</v>
      </c>
      <c r="M962" s="831">
        <v>2413</v>
      </c>
      <c r="N962" s="814"/>
      <c r="O962" s="814">
        <v>127</v>
      </c>
      <c r="P962" s="831">
        <v>48</v>
      </c>
      <c r="Q962" s="831">
        <v>6576</v>
      </c>
      <c r="R962" s="819"/>
      <c r="S962" s="832">
        <v>137</v>
      </c>
    </row>
    <row r="963" spans="1:19" ht="14.45" customHeight="1" x14ac:dyDescent="0.2">
      <c r="A963" s="813" t="s">
        <v>5011</v>
      </c>
      <c r="B963" s="814" t="s">
        <v>5012</v>
      </c>
      <c r="C963" s="814" t="s">
        <v>614</v>
      </c>
      <c r="D963" s="814" t="s">
        <v>4958</v>
      </c>
      <c r="E963" s="814" t="s">
        <v>4978</v>
      </c>
      <c r="F963" s="814" t="s">
        <v>5170</v>
      </c>
      <c r="G963" s="814" t="s">
        <v>5171</v>
      </c>
      <c r="H963" s="831"/>
      <c r="I963" s="831"/>
      <c r="J963" s="814"/>
      <c r="K963" s="814"/>
      <c r="L963" s="831"/>
      <c r="M963" s="831"/>
      <c r="N963" s="814"/>
      <c r="O963" s="814"/>
      <c r="P963" s="831">
        <v>0</v>
      </c>
      <c r="Q963" s="831">
        <v>0</v>
      </c>
      <c r="R963" s="819"/>
      <c r="S963" s="832"/>
    </row>
    <row r="964" spans="1:19" ht="14.45" customHeight="1" x14ac:dyDescent="0.2">
      <c r="A964" s="813" t="s">
        <v>5011</v>
      </c>
      <c r="B964" s="814" t="s">
        <v>5012</v>
      </c>
      <c r="C964" s="814" t="s">
        <v>614</v>
      </c>
      <c r="D964" s="814" t="s">
        <v>4958</v>
      </c>
      <c r="E964" s="814" t="s">
        <v>4978</v>
      </c>
      <c r="F964" s="814" t="s">
        <v>4989</v>
      </c>
      <c r="G964" s="814" t="s">
        <v>4990</v>
      </c>
      <c r="H964" s="831">
        <v>81</v>
      </c>
      <c r="I964" s="831">
        <v>2700</v>
      </c>
      <c r="J964" s="814"/>
      <c r="K964" s="814">
        <v>33.333333333333336</v>
      </c>
      <c r="L964" s="831">
        <v>26</v>
      </c>
      <c r="M964" s="831">
        <v>903.34</v>
      </c>
      <c r="N964" s="814"/>
      <c r="O964" s="814">
        <v>34.743846153846157</v>
      </c>
      <c r="P964" s="831">
        <v>59</v>
      </c>
      <c r="Q964" s="831">
        <v>2095.5499999999997</v>
      </c>
      <c r="R964" s="819"/>
      <c r="S964" s="832">
        <v>35.517796610169484</v>
      </c>
    </row>
    <row r="965" spans="1:19" ht="14.45" customHeight="1" x14ac:dyDescent="0.2">
      <c r="A965" s="813" t="s">
        <v>5011</v>
      </c>
      <c r="B965" s="814" t="s">
        <v>5012</v>
      </c>
      <c r="C965" s="814" t="s">
        <v>614</v>
      </c>
      <c r="D965" s="814" t="s">
        <v>4958</v>
      </c>
      <c r="E965" s="814" t="s">
        <v>4978</v>
      </c>
      <c r="F965" s="814" t="s">
        <v>5180</v>
      </c>
      <c r="G965" s="814" t="s">
        <v>5181</v>
      </c>
      <c r="H965" s="831"/>
      <c r="I965" s="831"/>
      <c r="J965" s="814"/>
      <c r="K965" s="814"/>
      <c r="L965" s="831"/>
      <c r="M965" s="831"/>
      <c r="N965" s="814"/>
      <c r="O965" s="814"/>
      <c r="P965" s="831">
        <v>1</v>
      </c>
      <c r="Q965" s="831">
        <v>328</v>
      </c>
      <c r="R965" s="819"/>
      <c r="S965" s="832">
        <v>328</v>
      </c>
    </row>
    <row r="966" spans="1:19" ht="14.45" customHeight="1" x14ac:dyDescent="0.2">
      <c r="A966" s="813" t="s">
        <v>5011</v>
      </c>
      <c r="B966" s="814" t="s">
        <v>5012</v>
      </c>
      <c r="C966" s="814" t="s">
        <v>614</v>
      </c>
      <c r="D966" s="814" t="s">
        <v>4958</v>
      </c>
      <c r="E966" s="814" t="s">
        <v>4978</v>
      </c>
      <c r="F966" s="814" t="s">
        <v>5184</v>
      </c>
      <c r="G966" s="814" t="s">
        <v>5185</v>
      </c>
      <c r="H966" s="831"/>
      <c r="I966" s="831"/>
      <c r="J966" s="814"/>
      <c r="K966" s="814"/>
      <c r="L966" s="831"/>
      <c r="M966" s="831"/>
      <c r="N966" s="814"/>
      <c r="O966" s="814"/>
      <c r="P966" s="831">
        <v>2</v>
      </c>
      <c r="Q966" s="831">
        <v>330</v>
      </c>
      <c r="R966" s="819"/>
      <c r="S966" s="832">
        <v>165</v>
      </c>
    </row>
    <row r="967" spans="1:19" ht="14.45" customHeight="1" x14ac:dyDescent="0.2">
      <c r="A967" s="813" t="s">
        <v>5011</v>
      </c>
      <c r="B967" s="814" t="s">
        <v>5012</v>
      </c>
      <c r="C967" s="814" t="s">
        <v>614</v>
      </c>
      <c r="D967" s="814" t="s">
        <v>4958</v>
      </c>
      <c r="E967" s="814" t="s">
        <v>4978</v>
      </c>
      <c r="F967" s="814" t="s">
        <v>5198</v>
      </c>
      <c r="G967" s="814" t="s">
        <v>5199</v>
      </c>
      <c r="H967" s="831">
        <v>54</v>
      </c>
      <c r="I967" s="831">
        <v>52056</v>
      </c>
      <c r="J967" s="814"/>
      <c r="K967" s="814">
        <v>964</v>
      </c>
      <c r="L967" s="831">
        <v>12</v>
      </c>
      <c r="M967" s="831">
        <v>11604</v>
      </c>
      <c r="N967" s="814"/>
      <c r="O967" s="814">
        <v>967</v>
      </c>
      <c r="P967" s="831">
        <v>33</v>
      </c>
      <c r="Q967" s="831">
        <v>32505</v>
      </c>
      <c r="R967" s="819"/>
      <c r="S967" s="832">
        <v>985</v>
      </c>
    </row>
    <row r="968" spans="1:19" ht="14.45" customHeight="1" x14ac:dyDescent="0.2">
      <c r="A968" s="813" t="s">
        <v>5011</v>
      </c>
      <c r="B968" s="814" t="s">
        <v>5012</v>
      </c>
      <c r="C968" s="814" t="s">
        <v>614</v>
      </c>
      <c r="D968" s="814" t="s">
        <v>4958</v>
      </c>
      <c r="E968" s="814" t="s">
        <v>4978</v>
      </c>
      <c r="F968" s="814" t="s">
        <v>5212</v>
      </c>
      <c r="G968" s="814" t="s">
        <v>5213</v>
      </c>
      <c r="H968" s="831"/>
      <c r="I968" s="831"/>
      <c r="J968" s="814"/>
      <c r="K968" s="814"/>
      <c r="L968" s="831"/>
      <c r="M968" s="831"/>
      <c r="N968" s="814"/>
      <c r="O968" s="814"/>
      <c r="P968" s="831">
        <v>1</v>
      </c>
      <c r="Q968" s="831">
        <v>127</v>
      </c>
      <c r="R968" s="819"/>
      <c r="S968" s="832">
        <v>127</v>
      </c>
    </row>
    <row r="969" spans="1:19" ht="14.45" customHeight="1" x14ac:dyDescent="0.2">
      <c r="A969" s="813" t="s">
        <v>5011</v>
      </c>
      <c r="B969" s="814" t="s">
        <v>5012</v>
      </c>
      <c r="C969" s="814" t="s">
        <v>614</v>
      </c>
      <c r="D969" s="814" t="s">
        <v>4958</v>
      </c>
      <c r="E969" s="814" t="s">
        <v>4978</v>
      </c>
      <c r="F969" s="814" t="s">
        <v>5001</v>
      </c>
      <c r="G969" s="814" t="s">
        <v>5002</v>
      </c>
      <c r="H969" s="831"/>
      <c r="I969" s="831"/>
      <c r="J969" s="814"/>
      <c r="K969" s="814"/>
      <c r="L969" s="831"/>
      <c r="M969" s="831"/>
      <c r="N969" s="814"/>
      <c r="O969" s="814"/>
      <c r="P969" s="831">
        <v>1</v>
      </c>
      <c r="Q969" s="831">
        <v>172</v>
      </c>
      <c r="R969" s="819"/>
      <c r="S969" s="832">
        <v>172</v>
      </c>
    </row>
    <row r="970" spans="1:19" ht="14.45" customHeight="1" x14ac:dyDescent="0.2">
      <c r="A970" s="813" t="s">
        <v>5011</v>
      </c>
      <c r="B970" s="814" t="s">
        <v>5012</v>
      </c>
      <c r="C970" s="814" t="s">
        <v>614</v>
      </c>
      <c r="D970" s="814" t="s">
        <v>4958</v>
      </c>
      <c r="E970" s="814" t="s">
        <v>4978</v>
      </c>
      <c r="F970" s="814" t="s">
        <v>5218</v>
      </c>
      <c r="G970" s="814" t="s">
        <v>5219</v>
      </c>
      <c r="H970" s="831">
        <v>105</v>
      </c>
      <c r="I970" s="831">
        <v>41790</v>
      </c>
      <c r="J970" s="814"/>
      <c r="K970" s="814">
        <v>398</v>
      </c>
      <c r="L970" s="831">
        <v>26</v>
      </c>
      <c r="M970" s="831">
        <v>10400</v>
      </c>
      <c r="N970" s="814"/>
      <c r="O970" s="814">
        <v>400</v>
      </c>
      <c r="P970" s="831">
        <v>55</v>
      </c>
      <c r="Q970" s="831">
        <v>22825</v>
      </c>
      <c r="R970" s="819"/>
      <c r="S970" s="832">
        <v>415</v>
      </c>
    </row>
    <row r="971" spans="1:19" ht="14.45" customHeight="1" x14ac:dyDescent="0.2">
      <c r="A971" s="813" t="s">
        <v>5011</v>
      </c>
      <c r="B971" s="814" t="s">
        <v>5012</v>
      </c>
      <c r="C971" s="814" t="s">
        <v>614</v>
      </c>
      <c r="D971" s="814" t="s">
        <v>4958</v>
      </c>
      <c r="E971" s="814" t="s">
        <v>4978</v>
      </c>
      <c r="F971" s="814" t="s">
        <v>5226</v>
      </c>
      <c r="G971" s="814" t="s">
        <v>5227</v>
      </c>
      <c r="H971" s="831">
        <v>1</v>
      </c>
      <c r="I971" s="831">
        <v>376</v>
      </c>
      <c r="J971" s="814"/>
      <c r="K971" s="814">
        <v>376</v>
      </c>
      <c r="L971" s="831">
        <v>1</v>
      </c>
      <c r="M971" s="831">
        <v>379</v>
      </c>
      <c r="N971" s="814"/>
      <c r="O971" s="814">
        <v>379</v>
      </c>
      <c r="P971" s="831">
        <v>4</v>
      </c>
      <c r="Q971" s="831">
        <v>1632</v>
      </c>
      <c r="R971" s="819"/>
      <c r="S971" s="832">
        <v>408</v>
      </c>
    </row>
    <row r="972" spans="1:19" ht="14.45" customHeight="1" x14ac:dyDescent="0.2">
      <c r="A972" s="813" t="s">
        <v>5011</v>
      </c>
      <c r="B972" s="814" t="s">
        <v>5012</v>
      </c>
      <c r="C972" s="814" t="s">
        <v>614</v>
      </c>
      <c r="D972" s="814" t="s">
        <v>1783</v>
      </c>
      <c r="E972" s="814" t="s">
        <v>4961</v>
      </c>
      <c r="F972" s="814" t="s">
        <v>5013</v>
      </c>
      <c r="G972" s="814" t="s">
        <v>978</v>
      </c>
      <c r="H972" s="831"/>
      <c r="I972" s="831"/>
      <c r="J972" s="814"/>
      <c r="K972" s="814"/>
      <c r="L972" s="831"/>
      <c r="M972" s="831"/>
      <c r="N972" s="814"/>
      <c r="O972" s="814"/>
      <c r="P972" s="831">
        <v>3</v>
      </c>
      <c r="Q972" s="831">
        <v>209.19</v>
      </c>
      <c r="R972" s="819"/>
      <c r="S972" s="832">
        <v>69.73</v>
      </c>
    </row>
    <row r="973" spans="1:19" ht="14.45" customHeight="1" x14ac:dyDescent="0.2">
      <c r="A973" s="813" t="s">
        <v>5011</v>
      </c>
      <c r="B973" s="814" t="s">
        <v>5012</v>
      </c>
      <c r="C973" s="814" t="s">
        <v>614</v>
      </c>
      <c r="D973" s="814" t="s">
        <v>1783</v>
      </c>
      <c r="E973" s="814" t="s">
        <v>4961</v>
      </c>
      <c r="F973" s="814" t="s">
        <v>5018</v>
      </c>
      <c r="G973" s="814" t="s">
        <v>1012</v>
      </c>
      <c r="H973" s="831"/>
      <c r="I973" s="831"/>
      <c r="J973" s="814"/>
      <c r="K973" s="814"/>
      <c r="L973" s="831">
        <v>0.1</v>
      </c>
      <c r="M973" s="831">
        <v>4.13</v>
      </c>
      <c r="N973" s="814"/>
      <c r="O973" s="814">
        <v>41.3</v>
      </c>
      <c r="P973" s="831"/>
      <c r="Q973" s="831"/>
      <c r="R973" s="819"/>
      <c r="S973" s="832"/>
    </row>
    <row r="974" spans="1:19" ht="14.45" customHeight="1" x14ac:dyDescent="0.2">
      <c r="A974" s="813" t="s">
        <v>5011</v>
      </c>
      <c r="B974" s="814" t="s">
        <v>5012</v>
      </c>
      <c r="C974" s="814" t="s">
        <v>614</v>
      </c>
      <c r="D974" s="814" t="s">
        <v>1783</v>
      </c>
      <c r="E974" s="814" t="s">
        <v>4961</v>
      </c>
      <c r="F974" s="814" t="s">
        <v>5023</v>
      </c>
      <c r="G974" s="814" t="s">
        <v>654</v>
      </c>
      <c r="H974" s="831"/>
      <c r="I974" s="831"/>
      <c r="J974" s="814"/>
      <c r="K974" s="814"/>
      <c r="L974" s="831">
        <v>0.1</v>
      </c>
      <c r="M974" s="831">
        <v>4.67</v>
      </c>
      <c r="N974" s="814"/>
      <c r="O974" s="814">
        <v>46.699999999999996</v>
      </c>
      <c r="P974" s="831">
        <v>0.1</v>
      </c>
      <c r="Q974" s="831">
        <v>4.7</v>
      </c>
      <c r="R974" s="819"/>
      <c r="S974" s="832">
        <v>47</v>
      </c>
    </row>
    <row r="975" spans="1:19" ht="14.45" customHeight="1" x14ac:dyDescent="0.2">
      <c r="A975" s="813" t="s">
        <v>5011</v>
      </c>
      <c r="B975" s="814" t="s">
        <v>5012</v>
      </c>
      <c r="C975" s="814" t="s">
        <v>614</v>
      </c>
      <c r="D975" s="814" t="s">
        <v>1783</v>
      </c>
      <c r="E975" s="814" t="s">
        <v>4961</v>
      </c>
      <c r="F975" s="814" t="s">
        <v>5024</v>
      </c>
      <c r="G975" s="814" t="s">
        <v>5025</v>
      </c>
      <c r="H975" s="831">
        <v>0.1</v>
      </c>
      <c r="I975" s="831">
        <v>454.76</v>
      </c>
      <c r="J975" s="814"/>
      <c r="K975" s="814">
        <v>4547.5999999999995</v>
      </c>
      <c r="L975" s="831"/>
      <c r="M975" s="831"/>
      <c r="N975" s="814"/>
      <c r="O975" s="814"/>
      <c r="P975" s="831"/>
      <c r="Q975" s="831"/>
      <c r="R975" s="819"/>
      <c r="S975" s="832"/>
    </row>
    <row r="976" spans="1:19" ht="14.45" customHeight="1" x14ac:dyDescent="0.2">
      <c r="A976" s="813" t="s">
        <v>5011</v>
      </c>
      <c r="B976" s="814" t="s">
        <v>5012</v>
      </c>
      <c r="C976" s="814" t="s">
        <v>614</v>
      </c>
      <c r="D976" s="814" t="s">
        <v>1783</v>
      </c>
      <c r="E976" s="814" t="s">
        <v>4961</v>
      </c>
      <c r="F976" s="814" t="s">
        <v>5039</v>
      </c>
      <c r="G976" s="814" t="s">
        <v>5040</v>
      </c>
      <c r="H976" s="831"/>
      <c r="I976" s="831"/>
      <c r="J976" s="814"/>
      <c r="K976" s="814"/>
      <c r="L976" s="831"/>
      <c r="M976" s="831"/>
      <c r="N976" s="814"/>
      <c r="O976" s="814"/>
      <c r="P976" s="831">
        <v>1</v>
      </c>
      <c r="Q976" s="831">
        <v>4286.18</v>
      </c>
      <c r="R976" s="819"/>
      <c r="S976" s="832">
        <v>4286.18</v>
      </c>
    </row>
    <row r="977" spans="1:19" ht="14.45" customHeight="1" x14ac:dyDescent="0.2">
      <c r="A977" s="813" t="s">
        <v>5011</v>
      </c>
      <c r="B977" s="814" t="s">
        <v>5012</v>
      </c>
      <c r="C977" s="814" t="s">
        <v>614</v>
      </c>
      <c r="D977" s="814" t="s">
        <v>1783</v>
      </c>
      <c r="E977" s="814" t="s">
        <v>4961</v>
      </c>
      <c r="F977" s="814" t="s">
        <v>5041</v>
      </c>
      <c r="G977" s="814" t="s">
        <v>5042</v>
      </c>
      <c r="H977" s="831"/>
      <c r="I977" s="831"/>
      <c r="J977" s="814"/>
      <c r="K977" s="814"/>
      <c r="L977" s="831"/>
      <c r="M977" s="831"/>
      <c r="N977" s="814"/>
      <c r="O977" s="814"/>
      <c r="P977" s="831">
        <v>1</v>
      </c>
      <c r="Q977" s="831">
        <v>424.61</v>
      </c>
      <c r="R977" s="819"/>
      <c r="S977" s="832">
        <v>424.61</v>
      </c>
    </row>
    <row r="978" spans="1:19" ht="14.45" customHeight="1" x14ac:dyDescent="0.2">
      <c r="A978" s="813" t="s">
        <v>5011</v>
      </c>
      <c r="B978" s="814" t="s">
        <v>5012</v>
      </c>
      <c r="C978" s="814" t="s">
        <v>614</v>
      </c>
      <c r="D978" s="814" t="s">
        <v>1783</v>
      </c>
      <c r="E978" s="814" t="s">
        <v>4961</v>
      </c>
      <c r="F978" s="814" t="s">
        <v>5045</v>
      </c>
      <c r="G978" s="814" t="s">
        <v>5015</v>
      </c>
      <c r="H978" s="831"/>
      <c r="I978" s="831"/>
      <c r="J978" s="814"/>
      <c r="K978" s="814"/>
      <c r="L978" s="831">
        <v>2</v>
      </c>
      <c r="M978" s="831">
        <v>8165.4</v>
      </c>
      <c r="N978" s="814"/>
      <c r="O978" s="814">
        <v>4082.7</v>
      </c>
      <c r="P978" s="831">
        <v>2</v>
      </c>
      <c r="Q978" s="831">
        <v>8165.79</v>
      </c>
      <c r="R978" s="819"/>
      <c r="S978" s="832">
        <v>4082.895</v>
      </c>
    </row>
    <row r="979" spans="1:19" ht="14.45" customHeight="1" x14ac:dyDescent="0.2">
      <c r="A979" s="813" t="s">
        <v>5011</v>
      </c>
      <c r="B979" s="814" t="s">
        <v>5012</v>
      </c>
      <c r="C979" s="814" t="s">
        <v>614</v>
      </c>
      <c r="D979" s="814" t="s">
        <v>1783</v>
      </c>
      <c r="E979" s="814" t="s">
        <v>4961</v>
      </c>
      <c r="F979" s="814" t="s">
        <v>4962</v>
      </c>
      <c r="G979" s="814" t="s">
        <v>1735</v>
      </c>
      <c r="H979" s="831">
        <v>1.3</v>
      </c>
      <c r="I979" s="831">
        <v>2131.35</v>
      </c>
      <c r="J979" s="814"/>
      <c r="K979" s="814">
        <v>1639.4999999999998</v>
      </c>
      <c r="L979" s="831">
        <v>2.0999999999999996</v>
      </c>
      <c r="M979" s="831">
        <v>3442.9500000000003</v>
      </c>
      <c r="N979" s="814"/>
      <c r="O979" s="814">
        <v>1639.5000000000005</v>
      </c>
      <c r="P979" s="831">
        <v>2.2000000000000002</v>
      </c>
      <c r="Q979" s="831">
        <v>3672.96</v>
      </c>
      <c r="R979" s="819"/>
      <c r="S979" s="832">
        <v>1669.5272727272727</v>
      </c>
    </row>
    <row r="980" spans="1:19" ht="14.45" customHeight="1" x14ac:dyDescent="0.2">
      <c r="A980" s="813" t="s">
        <v>5011</v>
      </c>
      <c r="B980" s="814" t="s">
        <v>5012</v>
      </c>
      <c r="C980" s="814" t="s">
        <v>614</v>
      </c>
      <c r="D980" s="814" t="s">
        <v>1783</v>
      </c>
      <c r="E980" s="814" t="s">
        <v>4961</v>
      </c>
      <c r="F980" s="814" t="s">
        <v>5053</v>
      </c>
      <c r="G980" s="814" t="s">
        <v>795</v>
      </c>
      <c r="H980" s="831"/>
      <c r="I980" s="831"/>
      <c r="J980" s="814"/>
      <c r="K980" s="814"/>
      <c r="L980" s="831"/>
      <c r="M980" s="831"/>
      <c r="N980" s="814"/>
      <c r="O980" s="814"/>
      <c r="P980" s="831">
        <v>1</v>
      </c>
      <c r="Q980" s="831">
        <v>525.24</v>
      </c>
      <c r="R980" s="819"/>
      <c r="S980" s="832">
        <v>525.24</v>
      </c>
    </row>
    <row r="981" spans="1:19" ht="14.45" customHeight="1" x14ac:dyDescent="0.2">
      <c r="A981" s="813" t="s">
        <v>5011</v>
      </c>
      <c r="B981" s="814" t="s">
        <v>5012</v>
      </c>
      <c r="C981" s="814" t="s">
        <v>614</v>
      </c>
      <c r="D981" s="814" t="s">
        <v>1783</v>
      </c>
      <c r="E981" s="814" t="s">
        <v>4963</v>
      </c>
      <c r="F981" s="814" t="s">
        <v>5064</v>
      </c>
      <c r="G981" s="814" t="s">
        <v>5065</v>
      </c>
      <c r="H981" s="831"/>
      <c r="I981" s="831"/>
      <c r="J981" s="814"/>
      <c r="K981" s="814"/>
      <c r="L981" s="831">
        <v>3</v>
      </c>
      <c r="M981" s="831">
        <v>7875.33</v>
      </c>
      <c r="N981" s="814"/>
      <c r="O981" s="814">
        <v>2625.11</v>
      </c>
      <c r="P981" s="831">
        <v>6</v>
      </c>
      <c r="Q981" s="831">
        <v>15750.66</v>
      </c>
      <c r="R981" s="819"/>
      <c r="S981" s="832">
        <v>2625.11</v>
      </c>
    </row>
    <row r="982" spans="1:19" ht="14.45" customHeight="1" x14ac:dyDescent="0.2">
      <c r="A982" s="813" t="s">
        <v>5011</v>
      </c>
      <c r="B982" s="814" t="s">
        <v>5012</v>
      </c>
      <c r="C982" s="814" t="s">
        <v>614</v>
      </c>
      <c r="D982" s="814" t="s">
        <v>1783</v>
      </c>
      <c r="E982" s="814" t="s">
        <v>4963</v>
      </c>
      <c r="F982" s="814" t="s">
        <v>5068</v>
      </c>
      <c r="G982" s="814" t="s">
        <v>5069</v>
      </c>
      <c r="H982" s="831">
        <v>1</v>
      </c>
      <c r="I982" s="831">
        <v>724.42</v>
      </c>
      <c r="J982" s="814"/>
      <c r="K982" s="814">
        <v>724.42</v>
      </c>
      <c r="L982" s="831"/>
      <c r="M982" s="831"/>
      <c r="N982" s="814"/>
      <c r="O982" s="814"/>
      <c r="P982" s="831"/>
      <c r="Q982" s="831"/>
      <c r="R982" s="819"/>
      <c r="S982" s="832"/>
    </row>
    <row r="983" spans="1:19" ht="14.45" customHeight="1" x14ac:dyDescent="0.2">
      <c r="A983" s="813" t="s">
        <v>5011</v>
      </c>
      <c r="B983" s="814" t="s">
        <v>5012</v>
      </c>
      <c r="C983" s="814" t="s">
        <v>614</v>
      </c>
      <c r="D983" s="814" t="s">
        <v>1783</v>
      </c>
      <c r="E983" s="814" t="s">
        <v>4963</v>
      </c>
      <c r="F983" s="814" t="s">
        <v>5072</v>
      </c>
      <c r="G983" s="814" t="s">
        <v>5073</v>
      </c>
      <c r="H983" s="831"/>
      <c r="I983" s="831"/>
      <c r="J983" s="814"/>
      <c r="K983" s="814"/>
      <c r="L983" s="831"/>
      <c r="M983" s="831"/>
      <c r="N983" s="814"/>
      <c r="O983" s="814"/>
      <c r="P983" s="831">
        <v>1</v>
      </c>
      <c r="Q983" s="831">
        <v>847</v>
      </c>
      <c r="R983" s="819"/>
      <c r="S983" s="832">
        <v>847</v>
      </c>
    </row>
    <row r="984" spans="1:19" ht="14.45" customHeight="1" x14ac:dyDescent="0.2">
      <c r="A984" s="813" t="s">
        <v>5011</v>
      </c>
      <c r="B984" s="814" t="s">
        <v>5012</v>
      </c>
      <c r="C984" s="814" t="s">
        <v>614</v>
      </c>
      <c r="D984" s="814" t="s">
        <v>1783</v>
      </c>
      <c r="E984" s="814" t="s">
        <v>4963</v>
      </c>
      <c r="F984" s="814" t="s">
        <v>4964</v>
      </c>
      <c r="G984" s="814" t="s">
        <v>4965</v>
      </c>
      <c r="H984" s="831">
        <v>7</v>
      </c>
      <c r="I984" s="831">
        <v>2861.1800000000003</v>
      </c>
      <c r="J984" s="814"/>
      <c r="K984" s="814">
        <v>408.74000000000007</v>
      </c>
      <c r="L984" s="831">
        <v>13</v>
      </c>
      <c r="M984" s="831">
        <v>5313.62</v>
      </c>
      <c r="N984" s="814"/>
      <c r="O984" s="814">
        <v>408.74</v>
      </c>
      <c r="P984" s="831">
        <v>12</v>
      </c>
      <c r="Q984" s="831">
        <v>4904.880000000001</v>
      </c>
      <c r="R984" s="819"/>
      <c r="S984" s="832">
        <v>408.74000000000007</v>
      </c>
    </row>
    <row r="985" spans="1:19" ht="14.45" customHeight="1" x14ac:dyDescent="0.2">
      <c r="A985" s="813" t="s">
        <v>5011</v>
      </c>
      <c r="B985" s="814" t="s">
        <v>5012</v>
      </c>
      <c r="C985" s="814" t="s">
        <v>614</v>
      </c>
      <c r="D985" s="814" t="s">
        <v>1783</v>
      </c>
      <c r="E985" s="814" t="s">
        <v>4963</v>
      </c>
      <c r="F985" s="814" t="s">
        <v>4966</v>
      </c>
      <c r="G985" s="814" t="s">
        <v>4967</v>
      </c>
      <c r="H985" s="831"/>
      <c r="I985" s="831"/>
      <c r="J985" s="814"/>
      <c r="K985" s="814"/>
      <c r="L985" s="831">
        <v>1</v>
      </c>
      <c r="M985" s="831">
        <v>153.19999999999999</v>
      </c>
      <c r="N985" s="814"/>
      <c r="O985" s="814">
        <v>153.19999999999999</v>
      </c>
      <c r="P985" s="831"/>
      <c r="Q985" s="831"/>
      <c r="R985" s="819"/>
      <c r="S985" s="832"/>
    </row>
    <row r="986" spans="1:19" ht="14.45" customHeight="1" x14ac:dyDescent="0.2">
      <c r="A986" s="813" t="s">
        <v>5011</v>
      </c>
      <c r="B986" s="814" t="s">
        <v>5012</v>
      </c>
      <c r="C986" s="814" t="s">
        <v>614</v>
      </c>
      <c r="D986" s="814" t="s">
        <v>1783</v>
      </c>
      <c r="E986" s="814" t="s">
        <v>4963</v>
      </c>
      <c r="F986" s="814" t="s">
        <v>4968</v>
      </c>
      <c r="G986" s="814" t="s">
        <v>4969</v>
      </c>
      <c r="H986" s="831">
        <v>5</v>
      </c>
      <c r="I986" s="831">
        <v>7758.25</v>
      </c>
      <c r="J986" s="814"/>
      <c r="K986" s="814">
        <v>1551.65</v>
      </c>
      <c r="L986" s="831"/>
      <c r="M986" s="831"/>
      <c r="N986" s="814"/>
      <c r="O986" s="814"/>
      <c r="P986" s="831"/>
      <c r="Q986" s="831"/>
      <c r="R986" s="819"/>
      <c r="S986" s="832"/>
    </row>
    <row r="987" spans="1:19" ht="14.45" customHeight="1" x14ac:dyDescent="0.2">
      <c r="A987" s="813" t="s">
        <v>5011</v>
      </c>
      <c r="B987" s="814" t="s">
        <v>5012</v>
      </c>
      <c r="C987" s="814" t="s">
        <v>614</v>
      </c>
      <c r="D987" s="814" t="s">
        <v>1783</v>
      </c>
      <c r="E987" s="814" t="s">
        <v>4963</v>
      </c>
      <c r="F987" s="814" t="s">
        <v>4970</v>
      </c>
      <c r="G987" s="814" t="s">
        <v>4971</v>
      </c>
      <c r="H987" s="831">
        <v>4</v>
      </c>
      <c r="I987" s="831">
        <v>8680.1200000000008</v>
      </c>
      <c r="J987" s="814"/>
      <c r="K987" s="814">
        <v>2170.0300000000002</v>
      </c>
      <c r="L987" s="831"/>
      <c r="M987" s="831"/>
      <c r="N987" s="814"/>
      <c r="O987" s="814"/>
      <c r="P987" s="831">
        <v>6</v>
      </c>
      <c r="Q987" s="831">
        <v>8759.5300000000007</v>
      </c>
      <c r="R987" s="819"/>
      <c r="S987" s="832">
        <v>1459.9216666666669</v>
      </c>
    </row>
    <row r="988" spans="1:19" ht="14.45" customHeight="1" x14ac:dyDescent="0.2">
      <c r="A988" s="813" t="s">
        <v>5011</v>
      </c>
      <c r="B988" s="814" t="s">
        <v>5012</v>
      </c>
      <c r="C988" s="814" t="s">
        <v>614</v>
      </c>
      <c r="D988" s="814" t="s">
        <v>1783</v>
      </c>
      <c r="E988" s="814" t="s">
        <v>4963</v>
      </c>
      <c r="F988" s="814" t="s">
        <v>4972</v>
      </c>
      <c r="G988" s="814" t="s">
        <v>4973</v>
      </c>
      <c r="H988" s="831"/>
      <c r="I988" s="831"/>
      <c r="J988" s="814"/>
      <c r="K988" s="814"/>
      <c r="L988" s="831"/>
      <c r="M988" s="831"/>
      <c r="N988" s="814"/>
      <c r="O988" s="814"/>
      <c r="P988" s="831">
        <v>1</v>
      </c>
      <c r="Q988" s="831">
        <v>740</v>
      </c>
      <c r="R988" s="819"/>
      <c r="S988" s="832">
        <v>740</v>
      </c>
    </row>
    <row r="989" spans="1:19" ht="14.45" customHeight="1" x14ac:dyDescent="0.2">
      <c r="A989" s="813" t="s">
        <v>5011</v>
      </c>
      <c r="B989" s="814" t="s">
        <v>5012</v>
      </c>
      <c r="C989" s="814" t="s">
        <v>614</v>
      </c>
      <c r="D989" s="814" t="s">
        <v>1783</v>
      </c>
      <c r="E989" s="814" t="s">
        <v>4963</v>
      </c>
      <c r="F989" s="814" t="s">
        <v>4974</v>
      </c>
      <c r="G989" s="814" t="s">
        <v>4975</v>
      </c>
      <c r="H989" s="831">
        <v>4</v>
      </c>
      <c r="I989" s="831">
        <v>4880</v>
      </c>
      <c r="J989" s="814"/>
      <c r="K989" s="814">
        <v>1220</v>
      </c>
      <c r="L989" s="831">
        <v>12</v>
      </c>
      <c r="M989" s="831">
        <v>14640</v>
      </c>
      <c r="N989" s="814"/>
      <c r="O989" s="814">
        <v>1220</v>
      </c>
      <c r="P989" s="831">
        <v>6</v>
      </c>
      <c r="Q989" s="831">
        <v>6240</v>
      </c>
      <c r="R989" s="819"/>
      <c r="S989" s="832">
        <v>1040</v>
      </c>
    </row>
    <row r="990" spans="1:19" ht="14.45" customHeight="1" x14ac:dyDescent="0.2">
      <c r="A990" s="813" t="s">
        <v>5011</v>
      </c>
      <c r="B990" s="814" t="s">
        <v>5012</v>
      </c>
      <c r="C990" s="814" t="s">
        <v>614</v>
      </c>
      <c r="D990" s="814" t="s">
        <v>1783</v>
      </c>
      <c r="E990" s="814" t="s">
        <v>4963</v>
      </c>
      <c r="F990" s="814" t="s">
        <v>5094</v>
      </c>
      <c r="G990" s="814" t="s">
        <v>5095</v>
      </c>
      <c r="H990" s="831"/>
      <c r="I990" s="831"/>
      <c r="J990" s="814"/>
      <c r="K990" s="814"/>
      <c r="L990" s="831"/>
      <c r="M990" s="831"/>
      <c r="N990" s="814"/>
      <c r="O990" s="814"/>
      <c r="P990" s="831">
        <v>1</v>
      </c>
      <c r="Q990" s="831">
        <v>344.85</v>
      </c>
      <c r="R990" s="819"/>
      <c r="S990" s="832">
        <v>344.85</v>
      </c>
    </row>
    <row r="991" spans="1:19" ht="14.45" customHeight="1" x14ac:dyDescent="0.2">
      <c r="A991" s="813" t="s">
        <v>5011</v>
      </c>
      <c r="B991" s="814" t="s">
        <v>5012</v>
      </c>
      <c r="C991" s="814" t="s">
        <v>614</v>
      </c>
      <c r="D991" s="814" t="s">
        <v>1783</v>
      </c>
      <c r="E991" s="814" t="s">
        <v>4963</v>
      </c>
      <c r="F991" s="814" t="s">
        <v>5096</v>
      </c>
      <c r="G991" s="814" t="s">
        <v>5097</v>
      </c>
      <c r="H991" s="831"/>
      <c r="I991" s="831"/>
      <c r="J991" s="814"/>
      <c r="K991" s="814"/>
      <c r="L991" s="831">
        <v>1</v>
      </c>
      <c r="M991" s="831">
        <v>2631.6</v>
      </c>
      <c r="N991" s="814"/>
      <c r="O991" s="814">
        <v>2631.6</v>
      </c>
      <c r="P991" s="831">
        <v>3</v>
      </c>
      <c r="Q991" s="831">
        <v>7894.7999999999993</v>
      </c>
      <c r="R991" s="819"/>
      <c r="S991" s="832">
        <v>2631.6</v>
      </c>
    </row>
    <row r="992" spans="1:19" ht="14.45" customHeight="1" x14ac:dyDescent="0.2">
      <c r="A992" s="813" t="s">
        <v>5011</v>
      </c>
      <c r="B992" s="814" t="s">
        <v>5012</v>
      </c>
      <c r="C992" s="814" t="s">
        <v>614</v>
      </c>
      <c r="D992" s="814" t="s">
        <v>1783</v>
      </c>
      <c r="E992" s="814" t="s">
        <v>4963</v>
      </c>
      <c r="F992" s="814" t="s">
        <v>5108</v>
      </c>
      <c r="G992" s="814" t="s">
        <v>5109</v>
      </c>
      <c r="H992" s="831"/>
      <c r="I992" s="831"/>
      <c r="J992" s="814"/>
      <c r="K992" s="814"/>
      <c r="L992" s="831"/>
      <c r="M992" s="831"/>
      <c r="N992" s="814"/>
      <c r="O992" s="814"/>
      <c r="P992" s="831">
        <v>2</v>
      </c>
      <c r="Q992" s="831">
        <v>1660</v>
      </c>
      <c r="R992" s="819"/>
      <c r="S992" s="832">
        <v>830</v>
      </c>
    </row>
    <row r="993" spans="1:19" ht="14.45" customHeight="1" x14ac:dyDescent="0.2">
      <c r="A993" s="813" t="s">
        <v>5011</v>
      </c>
      <c r="B993" s="814" t="s">
        <v>5012</v>
      </c>
      <c r="C993" s="814" t="s">
        <v>614</v>
      </c>
      <c r="D993" s="814" t="s">
        <v>1783</v>
      </c>
      <c r="E993" s="814" t="s">
        <v>4963</v>
      </c>
      <c r="F993" s="814" t="s">
        <v>4976</v>
      </c>
      <c r="G993" s="814" t="s">
        <v>4977</v>
      </c>
      <c r="H993" s="831">
        <v>10</v>
      </c>
      <c r="I993" s="831">
        <v>6417.2</v>
      </c>
      <c r="J993" s="814"/>
      <c r="K993" s="814">
        <v>641.72</v>
      </c>
      <c r="L993" s="831">
        <v>17</v>
      </c>
      <c r="M993" s="831">
        <v>10902.1</v>
      </c>
      <c r="N993" s="814"/>
      <c r="O993" s="814">
        <v>641.30000000000007</v>
      </c>
      <c r="P993" s="831">
        <v>16</v>
      </c>
      <c r="Q993" s="831">
        <v>10260.800000000001</v>
      </c>
      <c r="R993" s="819"/>
      <c r="S993" s="832">
        <v>641.30000000000007</v>
      </c>
    </row>
    <row r="994" spans="1:19" ht="14.45" customHeight="1" x14ac:dyDescent="0.2">
      <c r="A994" s="813" t="s">
        <v>5011</v>
      </c>
      <c r="B994" s="814" t="s">
        <v>5012</v>
      </c>
      <c r="C994" s="814" t="s">
        <v>614</v>
      </c>
      <c r="D994" s="814" t="s">
        <v>1783</v>
      </c>
      <c r="E994" s="814" t="s">
        <v>4978</v>
      </c>
      <c r="F994" s="814" t="s">
        <v>5128</v>
      </c>
      <c r="G994" s="814" t="s">
        <v>5129</v>
      </c>
      <c r="H994" s="831">
        <v>11</v>
      </c>
      <c r="I994" s="831">
        <v>2277</v>
      </c>
      <c r="J994" s="814"/>
      <c r="K994" s="814">
        <v>207</v>
      </c>
      <c r="L994" s="831">
        <v>1</v>
      </c>
      <c r="M994" s="831">
        <v>209</v>
      </c>
      <c r="N994" s="814"/>
      <c r="O994" s="814">
        <v>209</v>
      </c>
      <c r="P994" s="831">
        <v>12</v>
      </c>
      <c r="Q994" s="831">
        <v>2640</v>
      </c>
      <c r="R994" s="819"/>
      <c r="S994" s="832">
        <v>220</v>
      </c>
    </row>
    <row r="995" spans="1:19" ht="14.45" customHeight="1" x14ac:dyDescent="0.2">
      <c r="A995" s="813" t="s">
        <v>5011</v>
      </c>
      <c r="B995" s="814" t="s">
        <v>5012</v>
      </c>
      <c r="C995" s="814" t="s">
        <v>614</v>
      </c>
      <c r="D995" s="814" t="s">
        <v>1783</v>
      </c>
      <c r="E995" s="814" t="s">
        <v>4978</v>
      </c>
      <c r="F995" s="814" t="s">
        <v>5134</v>
      </c>
      <c r="G995" s="814" t="s">
        <v>5135</v>
      </c>
      <c r="H995" s="831"/>
      <c r="I995" s="831"/>
      <c r="J995" s="814"/>
      <c r="K995" s="814"/>
      <c r="L995" s="831"/>
      <c r="M995" s="831"/>
      <c r="N995" s="814"/>
      <c r="O995" s="814"/>
      <c r="P995" s="831">
        <v>1</v>
      </c>
      <c r="Q995" s="831">
        <v>89</v>
      </c>
      <c r="R995" s="819"/>
      <c r="S995" s="832">
        <v>89</v>
      </c>
    </row>
    <row r="996" spans="1:19" ht="14.45" customHeight="1" x14ac:dyDescent="0.2">
      <c r="A996" s="813" t="s">
        <v>5011</v>
      </c>
      <c r="B996" s="814" t="s">
        <v>5012</v>
      </c>
      <c r="C996" s="814" t="s">
        <v>614</v>
      </c>
      <c r="D996" s="814" t="s">
        <v>1783</v>
      </c>
      <c r="E996" s="814" t="s">
        <v>4978</v>
      </c>
      <c r="F996" s="814" t="s">
        <v>5136</v>
      </c>
      <c r="G996" s="814" t="s">
        <v>5137</v>
      </c>
      <c r="H996" s="831"/>
      <c r="I996" s="831"/>
      <c r="J996" s="814"/>
      <c r="K996" s="814"/>
      <c r="L996" s="831">
        <v>1</v>
      </c>
      <c r="M996" s="831">
        <v>108</v>
      </c>
      <c r="N996" s="814"/>
      <c r="O996" s="814">
        <v>108</v>
      </c>
      <c r="P996" s="831"/>
      <c r="Q996" s="831"/>
      <c r="R996" s="819"/>
      <c r="S996" s="832"/>
    </row>
    <row r="997" spans="1:19" ht="14.45" customHeight="1" x14ac:dyDescent="0.2">
      <c r="A997" s="813" t="s">
        <v>5011</v>
      </c>
      <c r="B997" s="814" t="s">
        <v>5012</v>
      </c>
      <c r="C997" s="814" t="s">
        <v>614</v>
      </c>
      <c r="D997" s="814" t="s">
        <v>1783</v>
      </c>
      <c r="E997" s="814" t="s">
        <v>4978</v>
      </c>
      <c r="F997" s="814" t="s">
        <v>5138</v>
      </c>
      <c r="G997" s="814" t="s">
        <v>5139</v>
      </c>
      <c r="H997" s="831">
        <v>21</v>
      </c>
      <c r="I997" s="831">
        <v>798</v>
      </c>
      <c r="J997" s="814"/>
      <c r="K997" s="814">
        <v>38</v>
      </c>
      <c r="L997" s="831">
        <v>5</v>
      </c>
      <c r="M997" s="831">
        <v>190</v>
      </c>
      <c r="N997" s="814"/>
      <c r="O997" s="814">
        <v>38</v>
      </c>
      <c r="P997" s="831">
        <v>31</v>
      </c>
      <c r="Q997" s="831">
        <v>1240</v>
      </c>
      <c r="R997" s="819"/>
      <c r="S997" s="832">
        <v>40</v>
      </c>
    </row>
    <row r="998" spans="1:19" ht="14.45" customHeight="1" x14ac:dyDescent="0.2">
      <c r="A998" s="813" t="s">
        <v>5011</v>
      </c>
      <c r="B998" s="814" t="s">
        <v>5012</v>
      </c>
      <c r="C998" s="814" t="s">
        <v>614</v>
      </c>
      <c r="D998" s="814" t="s">
        <v>1783</v>
      </c>
      <c r="E998" s="814" t="s">
        <v>4978</v>
      </c>
      <c r="F998" s="814" t="s">
        <v>5140</v>
      </c>
      <c r="G998" s="814" t="s">
        <v>5141</v>
      </c>
      <c r="H998" s="831">
        <v>2</v>
      </c>
      <c r="I998" s="831">
        <v>20</v>
      </c>
      <c r="J998" s="814"/>
      <c r="K998" s="814">
        <v>10</v>
      </c>
      <c r="L998" s="831">
        <v>7</v>
      </c>
      <c r="M998" s="831">
        <v>70</v>
      </c>
      <c r="N998" s="814"/>
      <c r="O998" s="814">
        <v>10</v>
      </c>
      <c r="P998" s="831">
        <v>1</v>
      </c>
      <c r="Q998" s="831">
        <v>10</v>
      </c>
      <c r="R998" s="819"/>
      <c r="S998" s="832">
        <v>10</v>
      </c>
    </row>
    <row r="999" spans="1:19" ht="14.45" customHeight="1" x14ac:dyDescent="0.2">
      <c r="A999" s="813" t="s">
        <v>5011</v>
      </c>
      <c r="B999" s="814" t="s">
        <v>5012</v>
      </c>
      <c r="C999" s="814" t="s">
        <v>614</v>
      </c>
      <c r="D999" s="814" t="s">
        <v>1783</v>
      </c>
      <c r="E999" s="814" t="s">
        <v>4978</v>
      </c>
      <c r="F999" s="814" t="s">
        <v>4979</v>
      </c>
      <c r="G999" s="814" t="s">
        <v>4980</v>
      </c>
      <c r="H999" s="831">
        <v>19</v>
      </c>
      <c r="I999" s="831">
        <v>4826</v>
      </c>
      <c r="J999" s="814"/>
      <c r="K999" s="814">
        <v>254</v>
      </c>
      <c r="L999" s="831">
        <v>24</v>
      </c>
      <c r="M999" s="831">
        <v>6120</v>
      </c>
      <c r="N999" s="814"/>
      <c r="O999" s="814">
        <v>255</v>
      </c>
      <c r="P999" s="831">
        <v>62</v>
      </c>
      <c r="Q999" s="831">
        <v>17050</v>
      </c>
      <c r="R999" s="819"/>
      <c r="S999" s="832">
        <v>275</v>
      </c>
    </row>
    <row r="1000" spans="1:19" ht="14.45" customHeight="1" x14ac:dyDescent="0.2">
      <c r="A1000" s="813" t="s">
        <v>5011</v>
      </c>
      <c r="B1000" s="814" t="s">
        <v>5012</v>
      </c>
      <c r="C1000" s="814" t="s">
        <v>614</v>
      </c>
      <c r="D1000" s="814" t="s">
        <v>1783</v>
      </c>
      <c r="E1000" s="814" t="s">
        <v>4978</v>
      </c>
      <c r="F1000" s="814" t="s">
        <v>5146</v>
      </c>
      <c r="G1000" s="814" t="s">
        <v>5147</v>
      </c>
      <c r="H1000" s="831">
        <v>50</v>
      </c>
      <c r="I1000" s="831">
        <v>6300</v>
      </c>
      <c r="J1000" s="814"/>
      <c r="K1000" s="814">
        <v>126</v>
      </c>
      <c r="L1000" s="831">
        <v>50</v>
      </c>
      <c r="M1000" s="831">
        <v>6350</v>
      </c>
      <c r="N1000" s="814"/>
      <c r="O1000" s="814">
        <v>127</v>
      </c>
      <c r="P1000" s="831">
        <v>112</v>
      </c>
      <c r="Q1000" s="831">
        <v>15344</v>
      </c>
      <c r="R1000" s="819"/>
      <c r="S1000" s="832">
        <v>137</v>
      </c>
    </row>
    <row r="1001" spans="1:19" ht="14.45" customHeight="1" x14ac:dyDescent="0.2">
      <c r="A1001" s="813" t="s">
        <v>5011</v>
      </c>
      <c r="B1001" s="814" t="s">
        <v>5012</v>
      </c>
      <c r="C1001" s="814" t="s">
        <v>614</v>
      </c>
      <c r="D1001" s="814" t="s">
        <v>1783</v>
      </c>
      <c r="E1001" s="814" t="s">
        <v>4978</v>
      </c>
      <c r="F1001" s="814" t="s">
        <v>5148</v>
      </c>
      <c r="G1001" s="814" t="s">
        <v>5149</v>
      </c>
      <c r="H1001" s="831">
        <v>4</v>
      </c>
      <c r="I1001" s="831">
        <v>1256</v>
      </c>
      <c r="J1001" s="814"/>
      <c r="K1001" s="814">
        <v>314</v>
      </c>
      <c r="L1001" s="831">
        <v>2</v>
      </c>
      <c r="M1001" s="831">
        <v>634</v>
      </c>
      <c r="N1001" s="814"/>
      <c r="O1001" s="814">
        <v>317</v>
      </c>
      <c r="P1001" s="831"/>
      <c r="Q1001" s="831"/>
      <c r="R1001" s="819"/>
      <c r="S1001" s="832"/>
    </row>
    <row r="1002" spans="1:19" ht="14.45" customHeight="1" x14ac:dyDescent="0.2">
      <c r="A1002" s="813" t="s">
        <v>5011</v>
      </c>
      <c r="B1002" s="814" t="s">
        <v>5012</v>
      </c>
      <c r="C1002" s="814" t="s">
        <v>614</v>
      </c>
      <c r="D1002" s="814" t="s">
        <v>1783</v>
      </c>
      <c r="E1002" s="814" t="s">
        <v>4978</v>
      </c>
      <c r="F1002" s="814" t="s">
        <v>4983</v>
      </c>
      <c r="G1002" s="814" t="s">
        <v>4984</v>
      </c>
      <c r="H1002" s="831">
        <v>1</v>
      </c>
      <c r="I1002" s="831">
        <v>335</v>
      </c>
      <c r="J1002" s="814"/>
      <c r="K1002" s="814">
        <v>335</v>
      </c>
      <c r="L1002" s="831"/>
      <c r="M1002" s="831"/>
      <c r="N1002" s="814"/>
      <c r="O1002" s="814"/>
      <c r="P1002" s="831">
        <v>1</v>
      </c>
      <c r="Q1002" s="831">
        <v>345</v>
      </c>
      <c r="R1002" s="819"/>
      <c r="S1002" s="832">
        <v>345</v>
      </c>
    </row>
    <row r="1003" spans="1:19" ht="14.45" customHeight="1" x14ac:dyDescent="0.2">
      <c r="A1003" s="813" t="s">
        <v>5011</v>
      </c>
      <c r="B1003" s="814" t="s">
        <v>5012</v>
      </c>
      <c r="C1003" s="814" t="s">
        <v>614</v>
      </c>
      <c r="D1003" s="814" t="s">
        <v>1783</v>
      </c>
      <c r="E1003" s="814" t="s">
        <v>4978</v>
      </c>
      <c r="F1003" s="814" t="s">
        <v>5154</v>
      </c>
      <c r="G1003" s="814" t="s">
        <v>5155</v>
      </c>
      <c r="H1003" s="831"/>
      <c r="I1003" s="831"/>
      <c r="J1003" s="814"/>
      <c r="K1003" s="814"/>
      <c r="L1003" s="831"/>
      <c r="M1003" s="831"/>
      <c r="N1003" s="814"/>
      <c r="O1003" s="814"/>
      <c r="P1003" s="831">
        <v>2</v>
      </c>
      <c r="Q1003" s="831">
        <v>246</v>
      </c>
      <c r="R1003" s="819"/>
      <c r="S1003" s="832">
        <v>123</v>
      </c>
    </row>
    <row r="1004" spans="1:19" ht="14.45" customHeight="1" x14ac:dyDescent="0.2">
      <c r="A1004" s="813" t="s">
        <v>5011</v>
      </c>
      <c r="B1004" s="814" t="s">
        <v>5012</v>
      </c>
      <c r="C1004" s="814" t="s">
        <v>614</v>
      </c>
      <c r="D1004" s="814" t="s">
        <v>1783</v>
      </c>
      <c r="E1004" s="814" t="s">
        <v>4978</v>
      </c>
      <c r="F1004" s="814" t="s">
        <v>4985</v>
      </c>
      <c r="G1004" s="814" t="s">
        <v>4986</v>
      </c>
      <c r="H1004" s="831">
        <v>1</v>
      </c>
      <c r="I1004" s="831">
        <v>357</v>
      </c>
      <c r="J1004" s="814"/>
      <c r="K1004" s="814">
        <v>357</v>
      </c>
      <c r="L1004" s="831"/>
      <c r="M1004" s="831"/>
      <c r="N1004" s="814"/>
      <c r="O1004" s="814"/>
      <c r="P1004" s="831"/>
      <c r="Q1004" s="831"/>
      <c r="R1004" s="819"/>
      <c r="S1004" s="832"/>
    </row>
    <row r="1005" spans="1:19" ht="14.45" customHeight="1" x14ac:dyDescent="0.2">
      <c r="A1005" s="813" t="s">
        <v>5011</v>
      </c>
      <c r="B1005" s="814" t="s">
        <v>5012</v>
      </c>
      <c r="C1005" s="814" t="s">
        <v>614</v>
      </c>
      <c r="D1005" s="814" t="s">
        <v>1783</v>
      </c>
      <c r="E1005" s="814" t="s">
        <v>4978</v>
      </c>
      <c r="F1005" s="814" t="s">
        <v>5160</v>
      </c>
      <c r="G1005" s="814" t="s">
        <v>5161</v>
      </c>
      <c r="H1005" s="831"/>
      <c r="I1005" s="831"/>
      <c r="J1005" s="814"/>
      <c r="K1005" s="814"/>
      <c r="L1005" s="831"/>
      <c r="M1005" s="831"/>
      <c r="N1005" s="814"/>
      <c r="O1005" s="814"/>
      <c r="P1005" s="831">
        <v>1</v>
      </c>
      <c r="Q1005" s="831">
        <v>335</v>
      </c>
      <c r="R1005" s="819"/>
      <c r="S1005" s="832">
        <v>335</v>
      </c>
    </row>
    <row r="1006" spans="1:19" ht="14.45" customHeight="1" x14ac:dyDescent="0.2">
      <c r="A1006" s="813" t="s">
        <v>5011</v>
      </c>
      <c r="B1006" s="814" t="s">
        <v>5012</v>
      </c>
      <c r="C1006" s="814" t="s">
        <v>614</v>
      </c>
      <c r="D1006" s="814" t="s">
        <v>1783</v>
      </c>
      <c r="E1006" s="814" t="s">
        <v>4978</v>
      </c>
      <c r="F1006" s="814" t="s">
        <v>4987</v>
      </c>
      <c r="G1006" s="814" t="s">
        <v>4988</v>
      </c>
      <c r="H1006" s="831">
        <v>1</v>
      </c>
      <c r="I1006" s="831">
        <v>715</v>
      </c>
      <c r="J1006" s="814"/>
      <c r="K1006" s="814">
        <v>715</v>
      </c>
      <c r="L1006" s="831">
        <v>2</v>
      </c>
      <c r="M1006" s="831">
        <v>1440</v>
      </c>
      <c r="N1006" s="814"/>
      <c r="O1006" s="814">
        <v>720</v>
      </c>
      <c r="P1006" s="831">
        <v>2</v>
      </c>
      <c r="Q1006" s="831">
        <v>1504</v>
      </c>
      <c r="R1006" s="819"/>
      <c r="S1006" s="832">
        <v>752</v>
      </c>
    </row>
    <row r="1007" spans="1:19" ht="14.45" customHeight="1" x14ac:dyDescent="0.2">
      <c r="A1007" s="813" t="s">
        <v>5011</v>
      </c>
      <c r="B1007" s="814" t="s">
        <v>5012</v>
      </c>
      <c r="C1007" s="814" t="s">
        <v>614</v>
      </c>
      <c r="D1007" s="814" t="s">
        <v>1783</v>
      </c>
      <c r="E1007" s="814" t="s">
        <v>4978</v>
      </c>
      <c r="F1007" s="814" t="s">
        <v>4989</v>
      </c>
      <c r="G1007" s="814" t="s">
        <v>4990</v>
      </c>
      <c r="H1007" s="831">
        <v>73</v>
      </c>
      <c r="I1007" s="831">
        <v>2433.34</v>
      </c>
      <c r="J1007" s="814"/>
      <c r="K1007" s="814">
        <v>33.333424657534252</v>
      </c>
      <c r="L1007" s="831">
        <v>80</v>
      </c>
      <c r="M1007" s="831">
        <v>3057.7799999999997</v>
      </c>
      <c r="N1007" s="814"/>
      <c r="O1007" s="814">
        <v>38.222249999999995</v>
      </c>
      <c r="P1007" s="831">
        <v>182</v>
      </c>
      <c r="Q1007" s="831">
        <v>5375.5499999999993</v>
      </c>
      <c r="R1007" s="819"/>
      <c r="S1007" s="832">
        <v>29.535989010989006</v>
      </c>
    </row>
    <row r="1008" spans="1:19" ht="14.45" customHeight="1" x14ac:dyDescent="0.2">
      <c r="A1008" s="813" t="s">
        <v>5011</v>
      </c>
      <c r="B1008" s="814" t="s">
        <v>5012</v>
      </c>
      <c r="C1008" s="814" t="s">
        <v>614</v>
      </c>
      <c r="D1008" s="814" t="s">
        <v>1783</v>
      </c>
      <c r="E1008" s="814" t="s">
        <v>4978</v>
      </c>
      <c r="F1008" s="814" t="s">
        <v>5180</v>
      </c>
      <c r="G1008" s="814" t="s">
        <v>5181</v>
      </c>
      <c r="H1008" s="831">
        <v>17</v>
      </c>
      <c r="I1008" s="831">
        <v>5287</v>
      </c>
      <c r="J1008" s="814"/>
      <c r="K1008" s="814">
        <v>311</v>
      </c>
      <c r="L1008" s="831">
        <v>35</v>
      </c>
      <c r="M1008" s="831">
        <v>10955</v>
      </c>
      <c r="N1008" s="814"/>
      <c r="O1008" s="814">
        <v>313</v>
      </c>
      <c r="P1008" s="831">
        <v>68</v>
      </c>
      <c r="Q1008" s="831">
        <v>22304</v>
      </c>
      <c r="R1008" s="819"/>
      <c r="S1008" s="832">
        <v>328</v>
      </c>
    </row>
    <row r="1009" spans="1:19" ht="14.45" customHeight="1" x14ac:dyDescent="0.2">
      <c r="A1009" s="813" t="s">
        <v>5011</v>
      </c>
      <c r="B1009" s="814" t="s">
        <v>5012</v>
      </c>
      <c r="C1009" s="814" t="s">
        <v>614</v>
      </c>
      <c r="D1009" s="814" t="s">
        <v>1783</v>
      </c>
      <c r="E1009" s="814" t="s">
        <v>4978</v>
      </c>
      <c r="F1009" s="814" t="s">
        <v>4991</v>
      </c>
      <c r="G1009" s="814" t="s">
        <v>4992</v>
      </c>
      <c r="H1009" s="831">
        <v>7</v>
      </c>
      <c r="I1009" s="831">
        <v>1841</v>
      </c>
      <c r="J1009" s="814"/>
      <c r="K1009" s="814">
        <v>263</v>
      </c>
      <c r="L1009" s="831">
        <v>7</v>
      </c>
      <c r="M1009" s="831">
        <v>1862</v>
      </c>
      <c r="N1009" s="814"/>
      <c r="O1009" s="814">
        <v>266</v>
      </c>
      <c r="P1009" s="831">
        <v>10</v>
      </c>
      <c r="Q1009" s="831">
        <v>2820</v>
      </c>
      <c r="R1009" s="819"/>
      <c r="S1009" s="832">
        <v>282</v>
      </c>
    </row>
    <row r="1010" spans="1:19" ht="14.45" customHeight="1" x14ac:dyDescent="0.2">
      <c r="A1010" s="813" t="s">
        <v>5011</v>
      </c>
      <c r="B1010" s="814" t="s">
        <v>5012</v>
      </c>
      <c r="C1010" s="814" t="s">
        <v>614</v>
      </c>
      <c r="D1010" s="814" t="s">
        <v>1783</v>
      </c>
      <c r="E1010" s="814" t="s">
        <v>4978</v>
      </c>
      <c r="F1010" s="814" t="s">
        <v>4993</v>
      </c>
      <c r="G1010" s="814" t="s">
        <v>4994</v>
      </c>
      <c r="H1010" s="831">
        <v>1</v>
      </c>
      <c r="I1010" s="831">
        <v>87</v>
      </c>
      <c r="J1010" s="814"/>
      <c r="K1010" s="814">
        <v>87</v>
      </c>
      <c r="L1010" s="831">
        <v>1</v>
      </c>
      <c r="M1010" s="831">
        <v>88</v>
      </c>
      <c r="N1010" s="814"/>
      <c r="O1010" s="814">
        <v>88</v>
      </c>
      <c r="P1010" s="831"/>
      <c r="Q1010" s="831"/>
      <c r="R1010" s="819"/>
      <c r="S1010" s="832"/>
    </row>
    <row r="1011" spans="1:19" ht="14.45" customHeight="1" x14ac:dyDescent="0.2">
      <c r="A1011" s="813" t="s">
        <v>5011</v>
      </c>
      <c r="B1011" s="814" t="s">
        <v>5012</v>
      </c>
      <c r="C1011" s="814" t="s">
        <v>614</v>
      </c>
      <c r="D1011" s="814" t="s">
        <v>1783</v>
      </c>
      <c r="E1011" s="814" t="s">
        <v>4978</v>
      </c>
      <c r="F1011" s="814" t="s">
        <v>5186</v>
      </c>
      <c r="G1011" s="814" t="s">
        <v>5187</v>
      </c>
      <c r="H1011" s="831"/>
      <c r="I1011" s="831"/>
      <c r="J1011" s="814"/>
      <c r="K1011" s="814"/>
      <c r="L1011" s="831">
        <v>3</v>
      </c>
      <c r="M1011" s="831">
        <v>99</v>
      </c>
      <c r="N1011" s="814"/>
      <c r="O1011" s="814">
        <v>33</v>
      </c>
      <c r="P1011" s="831">
        <v>5</v>
      </c>
      <c r="Q1011" s="831">
        <v>170</v>
      </c>
      <c r="R1011" s="819"/>
      <c r="S1011" s="832">
        <v>34</v>
      </c>
    </row>
    <row r="1012" spans="1:19" ht="14.45" customHeight="1" x14ac:dyDescent="0.2">
      <c r="A1012" s="813" t="s">
        <v>5011</v>
      </c>
      <c r="B1012" s="814" t="s">
        <v>5012</v>
      </c>
      <c r="C1012" s="814" t="s">
        <v>614</v>
      </c>
      <c r="D1012" s="814" t="s">
        <v>1783</v>
      </c>
      <c r="E1012" s="814" t="s">
        <v>4978</v>
      </c>
      <c r="F1012" s="814" t="s">
        <v>5198</v>
      </c>
      <c r="G1012" s="814" t="s">
        <v>5199</v>
      </c>
      <c r="H1012" s="831"/>
      <c r="I1012" s="831"/>
      <c r="J1012" s="814"/>
      <c r="K1012" s="814"/>
      <c r="L1012" s="831"/>
      <c r="M1012" s="831"/>
      <c r="N1012" s="814"/>
      <c r="O1012" s="814"/>
      <c r="P1012" s="831">
        <v>1</v>
      </c>
      <c r="Q1012" s="831">
        <v>985</v>
      </c>
      <c r="R1012" s="819"/>
      <c r="S1012" s="832">
        <v>985</v>
      </c>
    </row>
    <row r="1013" spans="1:19" ht="14.45" customHeight="1" x14ac:dyDescent="0.2">
      <c r="A1013" s="813" t="s">
        <v>5011</v>
      </c>
      <c r="B1013" s="814" t="s">
        <v>5012</v>
      </c>
      <c r="C1013" s="814" t="s">
        <v>614</v>
      </c>
      <c r="D1013" s="814" t="s">
        <v>1783</v>
      </c>
      <c r="E1013" s="814" t="s">
        <v>4978</v>
      </c>
      <c r="F1013" s="814" t="s">
        <v>4995</v>
      </c>
      <c r="G1013" s="814" t="s">
        <v>4996</v>
      </c>
      <c r="H1013" s="831"/>
      <c r="I1013" s="831"/>
      <c r="J1013" s="814"/>
      <c r="K1013" s="814"/>
      <c r="L1013" s="831"/>
      <c r="M1013" s="831"/>
      <c r="N1013" s="814"/>
      <c r="O1013" s="814"/>
      <c r="P1013" s="831">
        <v>3</v>
      </c>
      <c r="Q1013" s="831">
        <v>2646</v>
      </c>
      <c r="R1013" s="819"/>
      <c r="S1013" s="832">
        <v>882</v>
      </c>
    </row>
    <row r="1014" spans="1:19" ht="14.45" customHeight="1" x14ac:dyDescent="0.2">
      <c r="A1014" s="813" t="s">
        <v>5011</v>
      </c>
      <c r="B1014" s="814" t="s">
        <v>5012</v>
      </c>
      <c r="C1014" s="814" t="s">
        <v>614</v>
      </c>
      <c r="D1014" s="814" t="s">
        <v>1783</v>
      </c>
      <c r="E1014" s="814" t="s">
        <v>4978</v>
      </c>
      <c r="F1014" s="814" t="s">
        <v>4997</v>
      </c>
      <c r="G1014" s="814" t="s">
        <v>4998</v>
      </c>
      <c r="H1014" s="831">
        <v>11</v>
      </c>
      <c r="I1014" s="831">
        <v>6545</v>
      </c>
      <c r="J1014" s="814"/>
      <c r="K1014" s="814">
        <v>595</v>
      </c>
      <c r="L1014" s="831">
        <v>8</v>
      </c>
      <c r="M1014" s="831">
        <v>4784</v>
      </c>
      <c r="N1014" s="814"/>
      <c r="O1014" s="814">
        <v>598</v>
      </c>
      <c r="P1014" s="831">
        <v>9</v>
      </c>
      <c r="Q1014" s="831">
        <v>5490</v>
      </c>
      <c r="R1014" s="819"/>
      <c r="S1014" s="832">
        <v>610</v>
      </c>
    </row>
    <row r="1015" spans="1:19" ht="14.45" customHeight="1" x14ac:dyDescent="0.2">
      <c r="A1015" s="813" t="s">
        <v>5011</v>
      </c>
      <c r="B1015" s="814" t="s">
        <v>5012</v>
      </c>
      <c r="C1015" s="814" t="s">
        <v>614</v>
      </c>
      <c r="D1015" s="814" t="s">
        <v>1783</v>
      </c>
      <c r="E1015" s="814" t="s">
        <v>4978</v>
      </c>
      <c r="F1015" s="814" t="s">
        <v>4999</v>
      </c>
      <c r="G1015" s="814" t="s">
        <v>5000</v>
      </c>
      <c r="H1015" s="831">
        <v>13</v>
      </c>
      <c r="I1015" s="831">
        <v>10010</v>
      </c>
      <c r="J1015" s="814"/>
      <c r="K1015" s="814">
        <v>770</v>
      </c>
      <c r="L1015" s="831">
        <v>17</v>
      </c>
      <c r="M1015" s="831">
        <v>13107</v>
      </c>
      <c r="N1015" s="814"/>
      <c r="O1015" s="814">
        <v>771</v>
      </c>
      <c r="P1015" s="831">
        <v>19</v>
      </c>
      <c r="Q1015" s="831">
        <v>14877</v>
      </c>
      <c r="R1015" s="819"/>
      <c r="S1015" s="832">
        <v>783</v>
      </c>
    </row>
    <row r="1016" spans="1:19" ht="14.45" customHeight="1" x14ac:dyDescent="0.2">
      <c r="A1016" s="813" t="s">
        <v>5011</v>
      </c>
      <c r="B1016" s="814" t="s">
        <v>5012</v>
      </c>
      <c r="C1016" s="814" t="s">
        <v>614</v>
      </c>
      <c r="D1016" s="814" t="s">
        <v>1783</v>
      </c>
      <c r="E1016" s="814" t="s">
        <v>4978</v>
      </c>
      <c r="F1016" s="814" t="s">
        <v>5208</v>
      </c>
      <c r="G1016" s="814" t="s">
        <v>5209</v>
      </c>
      <c r="H1016" s="831">
        <v>12</v>
      </c>
      <c r="I1016" s="831">
        <v>53148</v>
      </c>
      <c r="J1016" s="814"/>
      <c r="K1016" s="814">
        <v>4429</v>
      </c>
      <c r="L1016" s="831">
        <v>6</v>
      </c>
      <c r="M1016" s="831">
        <v>26682</v>
      </c>
      <c r="N1016" s="814"/>
      <c r="O1016" s="814">
        <v>4447</v>
      </c>
      <c r="P1016" s="831">
        <v>5</v>
      </c>
      <c r="Q1016" s="831">
        <v>22550</v>
      </c>
      <c r="R1016" s="819"/>
      <c r="S1016" s="832">
        <v>4510</v>
      </c>
    </row>
    <row r="1017" spans="1:19" ht="14.45" customHeight="1" x14ac:dyDescent="0.2">
      <c r="A1017" s="813" t="s">
        <v>5011</v>
      </c>
      <c r="B1017" s="814" t="s">
        <v>5012</v>
      </c>
      <c r="C1017" s="814" t="s">
        <v>614</v>
      </c>
      <c r="D1017" s="814" t="s">
        <v>1783</v>
      </c>
      <c r="E1017" s="814" t="s">
        <v>4978</v>
      </c>
      <c r="F1017" s="814" t="s">
        <v>5212</v>
      </c>
      <c r="G1017" s="814" t="s">
        <v>5213</v>
      </c>
      <c r="H1017" s="831">
        <v>29</v>
      </c>
      <c r="I1017" s="831">
        <v>3364</v>
      </c>
      <c r="J1017" s="814"/>
      <c r="K1017" s="814">
        <v>116</v>
      </c>
      <c r="L1017" s="831">
        <v>49</v>
      </c>
      <c r="M1017" s="831">
        <v>5733</v>
      </c>
      <c r="N1017" s="814"/>
      <c r="O1017" s="814">
        <v>117</v>
      </c>
      <c r="P1017" s="831">
        <v>36</v>
      </c>
      <c r="Q1017" s="831">
        <v>4572</v>
      </c>
      <c r="R1017" s="819"/>
      <c r="S1017" s="832">
        <v>127</v>
      </c>
    </row>
    <row r="1018" spans="1:19" ht="14.45" customHeight="1" x14ac:dyDescent="0.2">
      <c r="A1018" s="813" t="s">
        <v>5011</v>
      </c>
      <c r="B1018" s="814" t="s">
        <v>5012</v>
      </c>
      <c r="C1018" s="814" t="s">
        <v>614</v>
      </c>
      <c r="D1018" s="814" t="s">
        <v>1783</v>
      </c>
      <c r="E1018" s="814" t="s">
        <v>4978</v>
      </c>
      <c r="F1018" s="814" t="s">
        <v>5001</v>
      </c>
      <c r="G1018" s="814" t="s">
        <v>5002</v>
      </c>
      <c r="H1018" s="831"/>
      <c r="I1018" s="831"/>
      <c r="J1018" s="814"/>
      <c r="K1018" s="814"/>
      <c r="L1018" s="831"/>
      <c r="M1018" s="831"/>
      <c r="N1018" s="814"/>
      <c r="O1018" s="814"/>
      <c r="P1018" s="831">
        <v>3</v>
      </c>
      <c r="Q1018" s="831">
        <v>516</v>
      </c>
      <c r="R1018" s="819"/>
      <c r="S1018" s="832">
        <v>172</v>
      </c>
    </row>
    <row r="1019" spans="1:19" ht="14.45" customHeight="1" x14ac:dyDescent="0.2">
      <c r="A1019" s="813" t="s">
        <v>5011</v>
      </c>
      <c r="B1019" s="814" t="s">
        <v>5012</v>
      </c>
      <c r="C1019" s="814" t="s">
        <v>614</v>
      </c>
      <c r="D1019" s="814" t="s">
        <v>1783</v>
      </c>
      <c r="E1019" s="814" t="s">
        <v>4978</v>
      </c>
      <c r="F1019" s="814" t="s">
        <v>5218</v>
      </c>
      <c r="G1019" s="814" t="s">
        <v>5219</v>
      </c>
      <c r="H1019" s="831"/>
      <c r="I1019" s="831"/>
      <c r="J1019" s="814"/>
      <c r="K1019" s="814"/>
      <c r="L1019" s="831"/>
      <c r="M1019" s="831"/>
      <c r="N1019" s="814"/>
      <c r="O1019" s="814"/>
      <c r="P1019" s="831">
        <v>1</v>
      </c>
      <c r="Q1019" s="831">
        <v>415</v>
      </c>
      <c r="R1019" s="819"/>
      <c r="S1019" s="832">
        <v>415</v>
      </c>
    </row>
    <row r="1020" spans="1:19" ht="14.45" customHeight="1" x14ac:dyDescent="0.2">
      <c r="A1020" s="813" t="s">
        <v>5011</v>
      </c>
      <c r="B1020" s="814" t="s">
        <v>5012</v>
      </c>
      <c r="C1020" s="814" t="s">
        <v>614</v>
      </c>
      <c r="D1020" s="814" t="s">
        <v>1783</v>
      </c>
      <c r="E1020" s="814" t="s">
        <v>4978</v>
      </c>
      <c r="F1020" s="814" t="s">
        <v>5220</v>
      </c>
      <c r="G1020" s="814" t="s">
        <v>5221</v>
      </c>
      <c r="H1020" s="831"/>
      <c r="I1020" s="831"/>
      <c r="J1020" s="814"/>
      <c r="K1020" s="814"/>
      <c r="L1020" s="831"/>
      <c r="M1020" s="831"/>
      <c r="N1020" s="814"/>
      <c r="O1020" s="814"/>
      <c r="P1020" s="831">
        <v>4</v>
      </c>
      <c r="Q1020" s="831">
        <v>272</v>
      </c>
      <c r="R1020" s="819"/>
      <c r="S1020" s="832">
        <v>68</v>
      </c>
    </row>
    <row r="1021" spans="1:19" ht="14.45" customHeight="1" x14ac:dyDescent="0.2">
      <c r="A1021" s="813" t="s">
        <v>5011</v>
      </c>
      <c r="B1021" s="814" t="s">
        <v>5012</v>
      </c>
      <c r="C1021" s="814" t="s">
        <v>614</v>
      </c>
      <c r="D1021" s="814" t="s">
        <v>1783</v>
      </c>
      <c r="E1021" s="814" t="s">
        <v>4978</v>
      </c>
      <c r="F1021" s="814" t="s">
        <v>5003</v>
      </c>
      <c r="G1021" s="814" t="s">
        <v>5004</v>
      </c>
      <c r="H1021" s="831"/>
      <c r="I1021" s="831"/>
      <c r="J1021" s="814"/>
      <c r="K1021" s="814"/>
      <c r="L1021" s="831"/>
      <c r="M1021" s="831"/>
      <c r="N1021" s="814"/>
      <c r="O1021" s="814"/>
      <c r="P1021" s="831">
        <v>3</v>
      </c>
      <c r="Q1021" s="831">
        <v>138</v>
      </c>
      <c r="R1021" s="819"/>
      <c r="S1021" s="832">
        <v>46</v>
      </c>
    </row>
    <row r="1022" spans="1:19" ht="14.45" customHeight="1" x14ac:dyDescent="0.2">
      <c r="A1022" s="813" t="s">
        <v>5011</v>
      </c>
      <c r="B1022" s="814" t="s">
        <v>5012</v>
      </c>
      <c r="C1022" s="814" t="s">
        <v>614</v>
      </c>
      <c r="D1022" s="814" t="s">
        <v>1783</v>
      </c>
      <c r="E1022" s="814" t="s">
        <v>4978</v>
      </c>
      <c r="F1022" s="814" t="s">
        <v>5224</v>
      </c>
      <c r="G1022" s="814" t="s">
        <v>5225</v>
      </c>
      <c r="H1022" s="831"/>
      <c r="I1022" s="831"/>
      <c r="J1022" s="814"/>
      <c r="K1022" s="814"/>
      <c r="L1022" s="831">
        <v>2</v>
      </c>
      <c r="M1022" s="831">
        <v>76</v>
      </c>
      <c r="N1022" s="814"/>
      <c r="O1022" s="814">
        <v>38</v>
      </c>
      <c r="P1022" s="831"/>
      <c r="Q1022" s="831"/>
      <c r="R1022" s="819"/>
      <c r="S1022" s="832"/>
    </row>
    <row r="1023" spans="1:19" ht="14.45" customHeight="1" x14ac:dyDescent="0.2">
      <c r="A1023" s="813" t="s">
        <v>5011</v>
      </c>
      <c r="B1023" s="814" t="s">
        <v>5012</v>
      </c>
      <c r="C1023" s="814" t="s">
        <v>614</v>
      </c>
      <c r="D1023" s="814" t="s">
        <v>1783</v>
      </c>
      <c r="E1023" s="814" t="s">
        <v>4978</v>
      </c>
      <c r="F1023" s="814" t="s">
        <v>5226</v>
      </c>
      <c r="G1023" s="814" t="s">
        <v>5227</v>
      </c>
      <c r="H1023" s="831">
        <v>4</v>
      </c>
      <c r="I1023" s="831">
        <v>1504</v>
      </c>
      <c r="J1023" s="814"/>
      <c r="K1023" s="814">
        <v>376</v>
      </c>
      <c r="L1023" s="831">
        <v>6</v>
      </c>
      <c r="M1023" s="831">
        <v>2274</v>
      </c>
      <c r="N1023" s="814"/>
      <c r="O1023" s="814">
        <v>379</v>
      </c>
      <c r="P1023" s="831">
        <v>10</v>
      </c>
      <c r="Q1023" s="831">
        <v>4080</v>
      </c>
      <c r="R1023" s="819"/>
      <c r="S1023" s="832">
        <v>408</v>
      </c>
    </row>
    <row r="1024" spans="1:19" ht="14.45" customHeight="1" x14ac:dyDescent="0.2">
      <c r="A1024" s="813" t="s">
        <v>5011</v>
      </c>
      <c r="B1024" s="814" t="s">
        <v>5012</v>
      </c>
      <c r="C1024" s="814" t="s">
        <v>614</v>
      </c>
      <c r="D1024" s="814" t="s">
        <v>1783</v>
      </c>
      <c r="E1024" s="814" t="s">
        <v>4978</v>
      </c>
      <c r="F1024" s="814" t="s">
        <v>5005</v>
      </c>
      <c r="G1024" s="814" t="s">
        <v>5006</v>
      </c>
      <c r="H1024" s="831">
        <v>27</v>
      </c>
      <c r="I1024" s="831">
        <v>36288</v>
      </c>
      <c r="J1024" s="814"/>
      <c r="K1024" s="814">
        <v>1344</v>
      </c>
      <c r="L1024" s="831">
        <v>27</v>
      </c>
      <c r="M1024" s="831">
        <v>36423</v>
      </c>
      <c r="N1024" s="814"/>
      <c r="O1024" s="814">
        <v>1349</v>
      </c>
      <c r="P1024" s="831">
        <v>31</v>
      </c>
      <c r="Q1024" s="831">
        <v>42811</v>
      </c>
      <c r="R1024" s="819"/>
      <c r="S1024" s="832">
        <v>1381</v>
      </c>
    </row>
    <row r="1025" spans="1:19" ht="14.45" customHeight="1" x14ac:dyDescent="0.2">
      <c r="A1025" s="813" t="s">
        <v>5011</v>
      </c>
      <c r="B1025" s="814" t="s">
        <v>5012</v>
      </c>
      <c r="C1025" s="814" t="s">
        <v>614</v>
      </c>
      <c r="D1025" s="814" t="s">
        <v>1783</v>
      </c>
      <c r="E1025" s="814" t="s">
        <v>4978</v>
      </c>
      <c r="F1025" s="814" t="s">
        <v>5007</v>
      </c>
      <c r="G1025" s="814" t="s">
        <v>5008</v>
      </c>
      <c r="H1025" s="831">
        <v>5</v>
      </c>
      <c r="I1025" s="831">
        <v>1820</v>
      </c>
      <c r="J1025" s="814"/>
      <c r="K1025" s="814">
        <v>364</v>
      </c>
      <c r="L1025" s="831">
        <v>3</v>
      </c>
      <c r="M1025" s="831">
        <v>1095</v>
      </c>
      <c r="N1025" s="814"/>
      <c r="O1025" s="814">
        <v>365</v>
      </c>
      <c r="P1025" s="831">
        <v>6</v>
      </c>
      <c r="Q1025" s="831">
        <v>2226</v>
      </c>
      <c r="R1025" s="819"/>
      <c r="S1025" s="832">
        <v>371</v>
      </c>
    </row>
    <row r="1026" spans="1:19" ht="14.45" customHeight="1" x14ac:dyDescent="0.2">
      <c r="A1026" s="813" t="s">
        <v>5011</v>
      </c>
      <c r="B1026" s="814" t="s">
        <v>5012</v>
      </c>
      <c r="C1026" s="814" t="s">
        <v>614</v>
      </c>
      <c r="D1026" s="814" t="s">
        <v>1783</v>
      </c>
      <c r="E1026" s="814" t="s">
        <v>4978</v>
      </c>
      <c r="F1026" s="814" t="s">
        <v>5230</v>
      </c>
      <c r="G1026" s="814" t="s">
        <v>5231</v>
      </c>
      <c r="H1026" s="831">
        <v>1</v>
      </c>
      <c r="I1026" s="831">
        <v>99</v>
      </c>
      <c r="J1026" s="814"/>
      <c r="K1026" s="814">
        <v>99</v>
      </c>
      <c r="L1026" s="831">
        <v>1</v>
      </c>
      <c r="M1026" s="831">
        <v>99</v>
      </c>
      <c r="N1026" s="814"/>
      <c r="O1026" s="814">
        <v>99</v>
      </c>
      <c r="P1026" s="831">
        <v>3</v>
      </c>
      <c r="Q1026" s="831">
        <v>303</v>
      </c>
      <c r="R1026" s="819"/>
      <c r="S1026" s="832">
        <v>101</v>
      </c>
    </row>
    <row r="1027" spans="1:19" ht="14.45" customHeight="1" x14ac:dyDescent="0.2">
      <c r="A1027" s="813" t="s">
        <v>5011</v>
      </c>
      <c r="B1027" s="814" t="s">
        <v>5012</v>
      </c>
      <c r="C1027" s="814" t="s">
        <v>614</v>
      </c>
      <c r="D1027" s="814" t="s">
        <v>1783</v>
      </c>
      <c r="E1027" s="814" t="s">
        <v>4978</v>
      </c>
      <c r="F1027" s="814" t="s">
        <v>5240</v>
      </c>
      <c r="G1027" s="814" t="s">
        <v>5241</v>
      </c>
      <c r="H1027" s="831"/>
      <c r="I1027" s="831"/>
      <c r="J1027" s="814"/>
      <c r="K1027" s="814"/>
      <c r="L1027" s="831"/>
      <c r="M1027" s="831"/>
      <c r="N1027" s="814"/>
      <c r="O1027" s="814"/>
      <c r="P1027" s="831">
        <v>4</v>
      </c>
      <c r="Q1027" s="831">
        <v>0</v>
      </c>
      <c r="R1027" s="819"/>
      <c r="S1027" s="832">
        <v>0</v>
      </c>
    </row>
    <row r="1028" spans="1:19" ht="14.45" customHeight="1" x14ac:dyDescent="0.2">
      <c r="A1028" s="813" t="s">
        <v>5011</v>
      </c>
      <c r="B1028" s="814" t="s">
        <v>5012</v>
      </c>
      <c r="C1028" s="814" t="s">
        <v>614</v>
      </c>
      <c r="D1028" s="814" t="s">
        <v>1783</v>
      </c>
      <c r="E1028" s="814" t="s">
        <v>4978</v>
      </c>
      <c r="F1028" s="814" t="s">
        <v>5245</v>
      </c>
      <c r="G1028" s="814" t="s">
        <v>5246</v>
      </c>
      <c r="H1028" s="831"/>
      <c r="I1028" s="831"/>
      <c r="J1028" s="814"/>
      <c r="K1028" s="814"/>
      <c r="L1028" s="831"/>
      <c r="M1028" s="831"/>
      <c r="N1028" s="814"/>
      <c r="O1028" s="814"/>
      <c r="P1028" s="831">
        <v>4</v>
      </c>
      <c r="Q1028" s="831">
        <v>0</v>
      </c>
      <c r="R1028" s="819"/>
      <c r="S1028" s="832">
        <v>0</v>
      </c>
    </row>
    <row r="1029" spans="1:19" ht="14.45" customHeight="1" x14ac:dyDescent="0.2">
      <c r="A1029" s="813" t="s">
        <v>5011</v>
      </c>
      <c r="B1029" s="814" t="s">
        <v>5012</v>
      </c>
      <c r="C1029" s="814" t="s">
        <v>614</v>
      </c>
      <c r="D1029" s="814" t="s">
        <v>1774</v>
      </c>
      <c r="E1029" s="814" t="s">
        <v>4961</v>
      </c>
      <c r="F1029" s="814" t="s">
        <v>5024</v>
      </c>
      <c r="G1029" s="814" t="s">
        <v>5025</v>
      </c>
      <c r="H1029" s="831">
        <v>0.1</v>
      </c>
      <c r="I1029" s="831">
        <v>454.76</v>
      </c>
      <c r="J1029" s="814"/>
      <c r="K1029" s="814">
        <v>4547.5999999999995</v>
      </c>
      <c r="L1029" s="831"/>
      <c r="M1029" s="831"/>
      <c r="N1029" s="814"/>
      <c r="O1029" s="814"/>
      <c r="P1029" s="831"/>
      <c r="Q1029" s="831"/>
      <c r="R1029" s="819"/>
      <c r="S1029" s="832"/>
    </row>
    <row r="1030" spans="1:19" ht="14.45" customHeight="1" x14ac:dyDescent="0.2">
      <c r="A1030" s="813" t="s">
        <v>5011</v>
      </c>
      <c r="B1030" s="814" t="s">
        <v>5012</v>
      </c>
      <c r="C1030" s="814" t="s">
        <v>614</v>
      </c>
      <c r="D1030" s="814" t="s">
        <v>1774</v>
      </c>
      <c r="E1030" s="814" t="s">
        <v>4961</v>
      </c>
      <c r="F1030" s="814" t="s">
        <v>5024</v>
      </c>
      <c r="G1030" s="814"/>
      <c r="H1030" s="831">
        <v>0.1</v>
      </c>
      <c r="I1030" s="831">
        <v>454.76</v>
      </c>
      <c r="J1030" s="814"/>
      <c r="K1030" s="814">
        <v>4547.5999999999995</v>
      </c>
      <c r="L1030" s="831">
        <v>0.2</v>
      </c>
      <c r="M1030" s="831">
        <v>909.52</v>
      </c>
      <c r="N1030" s="814"/>
      <c r="O1030" s="814">
        <v>4547.5999999999995</v>
      </c>
      <c r="P1030" s="831"/>
      <c r="Q1030" s="831"/>
      <c r="R1030" s="819"/>
      <c r="S1030" s="832"/>
    </row>
    <row r="1031" spans="1:19" ht="14.45" customHeight="1" x14ac:dyDescent="0.2">
      <c r="A1031" s="813" t="s">
        <v>5011</v>
      </c>
      <c r="B1031" s="814" t="s">
        <v>5012</v>
      </c>
      <c r="C1031" s="814" t="s">
        <v>614</v>
      </c>
      <c r="D1031" s="814" t="s">
        <v>1774</v>
      </c>
      <c r="E1031" s="814" t="s">
        <v>4961</v>
      </c>
      <c r="F1031" s="814" t="s">
        <v>4962</v>
      </c>
      <c r="G1031" s="814" t="s">
        <v>1735</v>
      </c>
      <c r="H1031" s="831">
        <v>3.6</v>
      </c>
      <c r="I1031" s="831">
        <v>5902.2</v>
      </c>
      <c r="J1031" s="814"/>
      <c r="K1031" s="814">
        <v>1639.5</v>
      </c>
      <c r="L1031" s="831">
        <v>5.2</v>
      </c>
      <c r="M1031" s="831">
        <v>8525.39</v>
      </c>
      <c r="N1031" s="814"/>
      <c r="O1031" s="814">
        <v>1639.4980769230767</v>
      </c>
      <c r="P1031" s="831">
        <v>3.5</v>
      </c>
      <c r="Q1031" s="831">
        <v>5971.99</v>
      </c>
      <c r="R1031" s="819"/>
      <c r="S1031" s="832">
        <v>1706.282857142857</v>
      </c>
    </row>
    <row r="1032" spans="1:19" ht="14.45" customHeight="1" x14ac:dyDescent="0.2">
      <c r="A1032" s="813" t="s">
        <v>5011</v>
      </c>
      <c r="B1032" s="814" t="s">
        <v>5012</v>
      </c>
      <c r="C1032" s="814" t="s">
        <v>614</v>
      </c>
      <c r="D1032" s="814" t="s">
        <v>1774</v>
      </c>
      <c r="E1032" s="814" t="s">
        <v>4963</v>
      </c>
      <c r="F1032" s="814" t="s">
        <v>5064</v>
      </c>
      <c r="G1032" s="814" t="s">
        <v>5065</v>
      </c>
      <c r="H1032" s="831">
        <v>11</v>
      </c>
      <c r="I1032" s="831">
        <v>28876.21</v>
      </c>
      <c r="J1032" s="814"/>
      <c r="K1032" s="814">
        <v>2625.11</v>
      </c>
      <c r="L1032" s="831">
        <v>8</v>
      </c>
      <c r="M1032" s="831">
        <v>21000.880000000001</v>
      </c>
      <c r="N1032" s="814"/>
      <c r="O1032" s="814">
        <v>2625.11</v>
      </c>
      <c r="P1032" s="831">
        <v>9</v>
      </c>
      <c r="Q1032" s="831">
        <v>23625.99</v>
      </c>
      <c r="R1032" s="819"/>
      <c r="S1032" s="832">
        <v>2625.11</v>
      </c>
    </row>
    <row r="1033" spans="1:19" ht="14.45" customHeight="1" x14ac:dyDescent="0.2">
      <c r="A1033" s="813" t="s">
        <v>5011</v>
      </c>
      <c r="B1033" s="814" t="s">
        <v>5012</v>
      </c>
      <c r="C1033" s="814" t="s">
        <v>614</v>
      </c>
      <c r="D1033" s="814" t="s">
        <v>1774</v>
      </c>
      <c r="E1033" s="814" t="s">
        <v>4963</v>
      </c>
      <c r="F1033" s="814" t="s">
        <v>5066</v>
      </c>
      <c r="G1033" s="814" t="s">
        <v>5067</v>
      </c>
      <c r="H1033" s="831">
        <v>1</v>
      </c>
      <c r="I1033" s="831">
        <v>1046.73</v>
      </c>
      <c r="J1033" s="814"/>
      <c r="K1033" s="814">
        <v>1046.73</v>
      </c>
      <c r="L1033" s="831">
        <v>7</v>
      </c>
      <c r="M1033" s="831">
        <v>5336.1</v>
      </c>
      <c r="N1033" s="814"/>
      <c r="O1033" s="814">
        <v>762.30000000000007</v>
      </c>
      <c r="P1033" s="831"/>
      <c r="Q1033" s="831"/>
      <c r="R1033" s="819"/>
      <c r="S1033" s="832"/>
    </row>
    <row r="1034" spans="1:19" ht="14.45" customHeight="1" x14ac:dyDescent="0.2">
      <c r="A1034" s="813" t="s">
        <v>5011</v>
      </c>
      <c r="B1034" s="814" t="s">
        <v>5012</v>
      </c>
      <c r="C1034" s="814" t="s">
        <v>614</v>
      </c>
      <c r="D1034" s="814" t="s">
        <v>1774</v>
      </c>
      <c r="E1034" s="814" t="s">
        <v>4963</v>
      </c>
      <c r="F1034" s="814" t="s">
        <v>5072</v>
      </c>
      <c r="G1034" s="814" t="s">
        <v>5073</v>
      </c>
      <c r="H1034" s="831">
        <v>3</v>
      </c>
      <c r="I1034" s="831">
        <v>2644.14</v>
      </c>
      <c r="J1034" s="814"/>
      <c r="K1034" s="814">
        <v>881.38</v>
      </c>
      <c r="L1034" s="831"/>
      <c r="M1034" s="831"/>
      <c r="N1034" s="814"/>
      <c r="O1034" s="814"/>
      <c r="P1034" s="831"/>
      <c r="Q1034" s="831"/>
      <c r="R1034" s="819"/>
      <c r="S1034" s="832"/>
    </row>
    <row r="1035" spans="1:19" ht="14.45" customHeight="1" x14ac:dyDescent="0.2">
      <c r="A1035" s="813" t="s">
        <v>5011</v>
      </c>
      <c r="B1035" s="814" t="s">
        <v>5012</v>
      </c>
      <c r="C1035" s="814" t="s">
        <v>614</v>
      </c>
      <c r="D1035" s="814" t="s">
        <v>1774</v>
      </c>
      <c r="E1035" s="814" t="s">
        <v>4963</v>
      </c>
      <c r="F1035" s="814" t="s">
        <v>4964</v>
      </c>
      <c r="G1035" s="814" t="s">
        <v>4965</v>
      </c>
      <c r="H1035" s="831">
        <v>20</v>
      </c>
      <c r="I1035" s="831">
        <v>8174.8</v>
      </c>
      <c r="J1035" s="814"/>
      <c r="K1035" s="814">
        <v>408.74</v>
      </c>
      <c r="L1035" s="831">
        <v>20</v>
      </c>
      <c r="M1035" s="831">
        <v>8174.8000000000011</v>
      </c>
      <c r="N1035" s="814"/>
      <c r="O1035" s="814">
        <v>408.74000000000007</v>
      </c>
      <c r="P1035" s="831">
        <v>15</v>
      </c>
      <c r="Q1035" s="831">
        <v>6131.1</v>
      </c>
      <c r="R1035" s="819"/>
      <c r="S1035" s="832">
        <v>408.74</v>
      </c>
    </row>
    <row r="1036" spans="1:19" ht="14.45" customHeight="1" x14ac:dyDescent="0.2">
      <c r="A1036" s="813" t="s">
        <v>5011</v>
      </c>
      <c r="B1036" s="814" t="s">
        <v>5012</v>
      </c>
      <c r="C1036" s="814" t="s">
        <v>614</v>
      </c>
      <c r="D1036" s="814" t="s">
        <v>1774</v>
      </c>
      <c r="E1036" s="814" t="s">
        <v>4963</v>
      </c>
      <c r="F1036" s="814" t="s">
        <v>4966</v>
      </c>
      <c r="G1036" s="814" t="s">
        <v>4967</v>
      </c>
      <c r="H1036" s="831">
        <v>1</v>
      </c>
      <c r="I1036" s="831">
        <v>187.97</v>
      </c>
      <c r="J1036" s="814"/>
      <c r="K1036" s="814">
        <v>187.97</v>
      </c>
      <c r="L1036" s="831"/>
      <c r="M1036" s="831"/>
      <c r="N1036" s="814"/>
      <c r="O1036" s="814"/>
      <c r="P1036" s="831"/>
      <c r="Q1036" s="831"/>
      <c r="R1036" s="819"/>
      <c r="S1036" s="832"/>
    </row>
    <row r="1037" spans="1:19" ht="14.45" customHeight="1" x14ac:dyDescent="0.2">
      <c r="A1037" s="813" t="s">
        <v>5011</v>
      </c>
      <c r="B1037" s="814" t="s">
        <v>5012</v>
      </c>
      <c r="C1037" s="814" t="s">
        <v>614</v>
      </c>
      <c r="D1037" s="814" t="s">
        <v>1774</v>
      </c>
      <c r="E1037" s="814" t="s">
        <v>4963</v>
      </c>
      <c r="F1037" s="814" t="s">
        <v>4968</v>
      </c>
      <c r="G1037" s="814" t="s">
        <v>4969</v>
      </c>
      <c r="H1037" s="831">
        <v>1</v>
      </c>
      <c r="I1037" s="831">
        <v>1098.25</v>
      </c>
      <c r="J1037" s="814"/>
      <c r="K1037" s="814">
        <v>1098.25</v>
      </c>
      <c r="L1037" s="831">
        <v>8</v>
      </c>
      <c r="M1037" s="831">
        <v>9352.75</v>
      </c>
      <c r="N1037" s="814"/>
      <c r="O1037" s="814">
        <v>1169.09375</v>
      </c>
      <c r="P1037" s="831">
        <v>3</v>
      </c>
      <c r="Q1037" s="831">
        <v>3861.5</v>
      </c>
      <c r="R1037" s="819"/>
      <c r="S1037" s="832">
        <v>1287.1666666666667</v>
      </c>
    </row>
    <row r="1038" spans="1:19" ht="14.45" customHeight="1" x14ac:dyDescent="0.2">
      <c r="A1038" s="813" t="s">
        <v>5011</v>
      </c>
      <c r="B1038" s="814" t="s">
        <v>5012</v>
      </c>
      <c r="C1038" s="814" t="s">
        <v>614</v>
      </c>
      <c r="D1038" s="814" t="s">
        <v>1774</v>
      </c>
      <c r="E1038" s="814" t="s">
        <v>4963</v>
      </c>
      <c r="F1038" s="814" t="s">
        <v>4970</v>
      </c>
      <c r="G1038" s="814" t="s">
        <v>4971</v>
      </c>
      <c r="H1038" s="831">
        <v>11</v>
      </c>
      <c r="I1038" s="831">
        <v>21313.94</v>
      </c>
      <c r="J1038" s="814"/>
      <c r="K1038" s="814">
        <v>1937.630909090909</v>
      </c>
      <c r="L1038" s="831">
        <v>9</v>
      </c>
      <c r="M1038" s="831">
        <v>17826.010000000002</v>
      </c>
      <c r="N1038" s="814"/>
      <c r="O1038" s="814">
        <v>1980.6677777777779</v>
      </c>
      <c r="P1038" s="831">
        <v>10</v>
      </c>
      <c r="Q1038" s="831">
        <v>14031.13</v>
      </c>
      <c r="R1038" s="819"/>
      <c r="S1038" s="832">
        <v>1403.1129999999998</v>
      </c>
    </row>
    <row r="1039" spans="1:19" ht="14.45" customHeight="1" x14ac:dyDescent="0.2">
      <c r="A1039" s="813" t="s">
        <v>5011</v>
      </c>
      <c r="B1039" s="814" t="s">
        <v>5012</v>
      </c>
      <c r="C1039" s="814" t="s">
        <v>614</v>
      </c>
      <c r="D1039" s="814" t="s">
        <v>1774</v>
      </c>
      <c r="E1039" s="814" t="s">
        <v>4963</v>
      </c>
      <c r="F1039" s="814" t="s">
        <v>4972</v>
      </c>
      <c r="G1039" s="814" t="s">
        <v>4973</v>
      </c>
      <c r="H1039" s="831">
        <v>1</v>
      </c>
      <c r="I1039" s="831">
        <v>740</v>
      </c>
      <c r="J1039" s="814"/>
      <c r="K1039" s="814">
        <v>740</v>
      </c>
      <c r="L1039" s="831">
        <v>1</v>
      </c>
      <c r="M1039" s="831">
        <v>740</v>
      </c>
      <c r="N1039" s="814"/>
      <c r="O1039" s="814">
        <v>740</v>
      </c>
      <c r="P1039" s="831"/>
      <c r="Q1039" s="831"/>
      <c r="R1039" s="819"/>
      <c r="S1039" s="832"/>
    </row>
    <row r="1040" spans="1:19" ht="14.45" customHeight="1" x14ac:dyDescent="0.2">
      <c r="A1040" s="813" t="s">
        <v>5011</v>
      </c>
      <c r="B1040" s="814" t="s">
        <v>5012</v>
      </c>
      <c r="C1040" s="814" t="s">
        <v>614</v>
      </c>
      <c r="D1040" s="814" t="s">
        <v>1774</v>
      </c>
      <c r="E1040" s="814" t="s">
        <v>4963</v>
      </c>
      <c r="F1040" s="814" t="s">
        <v>4974</v>
      </c>
      <c r="G1040" s="814" t="s">
        <v>4975</v>
      </c>
      <c r="H1040" s="831">
        <v>3</v>
      </c>
      <c r="I1040" s="831">
        <v>4200</v>
      </c>
      <c r="J1040" s="814"/>
      <c r="K1040" s="814">
        <v>1400</v>
      </c>
      <c r="L1040" s="831">
        <v>3</v>
      </c>
      <c r="M1040" s="831">
        <v>3840</v>
      </c>
      <c r="N1040" s="814"/>
      <c r="O1040" s="814">
        <v>1280</v>
      </c>
      <c r="P1040" s="831"/>
      <c r="Q1040" s="831"/>
      <c r="R1040" s="819"/>
      <c r="S1040" s="832"/>
    </row>
    <row r="1041" spans="1:19" ht="14.45" customHeight="1" x14ac:dyDescent="0.2">
      <c r="A1041" s="813" t="s">
        <v>5011</v>
      </c>
      <c r="B1041" s="814" t="s">
        <v>5012</v>
      </c>
      <c r="C1041" s="814" t="s">
        <v>614</v>
      </c>
      <c r="D1041" s="814" t="s">
        <v>1774</v>
      </c>
      <c r="E1041" s="814" t="s">
        <v>4963</v>
      </c>
      <c r="F1041" s="814" t="s">
        <v>5096</v>
      </c>
      <c r="G1041" s="814" t="s">
        <v>5097</v>
      </c>
      <c r="H1041" s="831">
        <v>1</v>
      </c>
      <c r="I1041" s="831">
        <v>2631.6</v>
      </c>
      <c r="J1041" s="814"/>
      <c r="K1041" s="814">
        <v>2631.6</v>
      </c>
      <c r="L1041" s="831"/>
      <c r="M1041" s="831"/>
      <c r="N1041" s="814"/>
      <c r="O1041" s="814"/>
      <c r="P1041" s="831">
        <v>1</v>
      </c>
      <c r="Q1041" s="831">
        <v>2631.6</v>
      </c>
      <c r="R1041" s="819"/>
      <c r="S1041" s="832">
        <v>2631.6</v>
      </c>
    </row>
    <row r="1042" spans="1:19" ht="14.45" customHeight="1" x14ac:dyDescent="0.2">
      <c r="A1042" s="813" t="s">
        <v>5011</v>
      </c>
      <c r="B1042" s="814" t="s">
        <v>5012</v>
      </c>
      <c r="C1042" s="814" t="s">
        <v>614</v>
      </c>
      <c r="D1042" s="814" t="s">
        <v>1774</v>
      </c>
      <c r="E1042" s="814" t="s">
        <v>4963</v>
      </c>
      <c r="F1042" s="814" t="s">
        <v>5098</v>
      </c>
      <c r="G1042" s="814" t="s">
        <v>5099</v>
      </c>
      <c r="H1042" s="831">
        <v>1</v>
      </c>
      <c r="I1042" s="831">
        <v>4286.8</v>
      </c>
      <c r="J1042" s="814"/>
      <c r="K1042" s="814">
        <v>4286.8</v>
      </c>
      <c r="L1042" s="831"/>
      <c r="M1042" s="831"/>
      <c r="N1042" s="814"/>
      <c r="O1042" s="814"/>
      <c r="P1042" s="831"/>
      <c r="Q1042" s="831"/>
      <c r="R1042" s="819"/>
      <c r="S1042" s="832"/>
    </row>
    <row r="1043" spans="1:19" ht="14.45" customHeight="1" x14ac:dyDescent="0.2">
      <c r="A1043" s="813" t="s">
        <v>5011</v>
      </c>
      <c r="B1043" s="814" t="s">
        <v>5012</v>
      </c>
      <c r="C1043" s="814" t="s">
        <v>614</v>
      </c>
      <c r="D1043" s="814" t="s">
        <v>1774</v>
      </c>
      <c r="E1043" s="814" t="s">
        <v>4963</v>
      </c>
      <c r="F1043" s="814" t="s">
        <v>5100</v>
      </c>
      <c r="G1043" s="814" t="s">
        <v>5101</v>
      </c>
      <c r="H1043" s="831">
        <v>5</v>
      </c>
      <c r="I1043" s="831">
        <v>11000</v>
      </c>
      <c r="J1043" s="814"/>
      <c r="K1043" s="814">
        <v>2200</v>
      </c>
      <c r="L1043" s="831"/>
      <c r="M1043" s="831"/>
      <c r="N1043" s="814"/>
      <c r="O1043" s="814"/>
      <c r="P1043" s="831"/>
      <c r="Q1043" s="831"/>
      <c r="R1043" s="819"/>
      <c r="S1043" s="832"/>
    </row>
    <row r="1044" spans="1:19" ht="14.45" customHeight="1" x14ac:dyDescent="0.2">
      <c r="A1044" s="813" t="s">
        <v>5011</v>
      </c>
      <c r="B1044" s="814" t="s">
        <v>5012</v>
      </c>
      <c r="C1044" s="814" t="s">
        <v>614</v>
      </c>
      <c r="D1044" s="814" t="s">
        <v>1774</v>
      </c>
      <c r="E1044" s="814" t="s">
        <v>4963</v>
      </c>
      <c r="F1044" s="814" t="s">
        <v>5102</v>
      </c>
      <c r="G1044" s="814" t="s">
        <v>5103</v>
      </c>
      <c r="H1044" s="831">
        <v>2</v>
      </c>
      <c r="I1044" s="831">
        <v>2151.96</v>
      </c>
      <c r="J1044" s="814"/>
      <c r="K1044" s="814">
        <v>1075.98</v>
      </c>
      <c r="L1044" s="831"/>
      <c r="M1044" s="831"/>
      <c r="N1044" s="814"/>
      <c r="O1044" s="814"/>
      <c r="P1044" s="831"/>
      <c r="Q1044" s="831"/>
      <c r="R1044" s="819"/>
      <c r="S1044" s="832"/>
    </row>
    <row r="1045" spans="1:19" ht="14.45" customHeight="1" x14ac:dyDescent="0.2">
      <c r="A1045" s="813" t="s">
        <v>5011</v>
      </c>
      <c r="B1045" s="814" t="s">
        <v>5012</v>
      </c>
      <c r="C1045" s="814" t="s">
        <v>614</v>
      </c>
      <c r="D1045" s="814" t="s">
        <v>1774</v>
      </c>
      <c r="E1045" s="814" t="s">
        <v>4963</v>
      </c>
      <c r="F1045" s="814" t="s">
        <v>5106</v>
      </c>
      <c r="G1045" s="814" t="s">
        <v>5107</v>
      </c>
      <c r="H1045" s="831">
        <v>1</v>
      </c>
      <c r="I1045" s="831">
        <v>1076.9000000000001</v>
      </c>
      <c r="J1045" s="814"/>
      <c r="K1045" s="814">
        <v>1076.9000000000001</v>
      </c>
      <c r="L1045" s="831">
        <v>2</v>
      </c>
      <c r="M1045" s="831">
        <v>2153.8000000000002</v>
      </c>
      <c r="N1045" s="814"/>
      <c r="O1045" s="814">
        <v>1076.9000000000001</v>
      </c>
      <c r="P1045" s="831">
        <v>2</v>
      </c>
      <c r="Q1045" s="831">
        <v>2153.8000000000002</v>
      </c>
      <c r="R1045" s="819"/>
      <c r="S1045" s="832">
        <v>1076.9000000000001</v>
      </c>
    </row>
    <row r="1046" spans="1:19" ht="14.45" customHeight="1" x14ac:dyDescent="0.2">
      <c r="A1046" s="813" t="s">
        <v>5011</v>
      </c>
      <c r="B1046" s="814" t="s">
        <v>5012</v>
      </c>
      <c r="C1046" s="814" t="s">
        <v>614</v>
      </c>
      <c r="D1046" s="814" t="s">
        <v>1774</v>
      </c>
      <c r="E1046" s="814" t="s">
        <v>4963</v>
      </c>
      <c r="F1046" s="814" t="s">
        <v>5108</v>
      </c>
      <c r="G1046" s="814" t="s">
        <v>5109</v>
      </c>
      <c r="H1046" s="831">
        <v>1</v>
      </c>
      <c r="I1046" s="831">
        <v>825</v>
      </c>
      <c r="J1046" s="814"/>
      <c r="K1046" s="814">
        <v>825</v>
      </c>
      <c r="L1046" s="831"/>
      <c r="M1046" s="831"/>
      <c r="N1046" s="814"/>
      <c r="O1046" s="814"/>
      <c r="P1046" s="831">
        <v>2</v>
      </c>
      <c r="Q1046" s="831">
        <v>1657.02</v>
      </c>
      <c r="R1046" s="819"/>
      <c r="S1046" s="832">
        <v>828.51</v>
      </c>
    </row>
    <row r="1047" spans="1:19" ht="14.45" customHeight="1" x14ac:dyDescent="0.2">
      <c r="A1047" s="813" t="s">
        <v>5011</v>
      </c>
      <c r="B1047" s="814" t="s">
        <v>5012</v>
      </c>
      <c r="C1047" s="814" t="s">
        <v>614</v>
      </c>
      <c r="D1047" s="814" t="s">
        <v>1774</v>
      </c>
      <c r="E1047" s="814" t="s">
        <v>4963</v>
      </c>
      <c r="F1047" s="814" t="s">
        <v>5110</v>
      </c>
      <c r="G1047" s="814" t="s">
        <v>5111</v>
      </c>
      <c r="H1047" s="831"/>
      <c r="I1047" s="831"/>
      <c r="J1047" s="814"/>
      <c r="K1047" s="814"/>
      <c r="L1047" s="831">
        <v>1</v>
      </c>
      <c r="M1047" s="831">
        <v>2389.9899999999998</v>
      </c>
      <c r="N1047" s="814"/>
      <c r="O1047" s="814">
        <v>2389.9899999999998</v>
      </c>
      <c r="P1047" s="831"/>
      <c r="Q1047" s="831"/>
      <c r="R1047" s="819"/>
      <c r="S1047" s="832"/>
    </row>
    <row r="1048" spans="1:19" ht="14.45" customHeight="1" x14ac:dyDescent="0.2">
      <c r="A1048" s="813" t="s">
        <v>5011</v>
      </c>
      <c r="B1048" s="814" t="s">
        <v>5012</v>
      </c>
      <c r="C1048" s="814" t="s">
        <v>614</v>
      </c>
      <c r="D1048" s="814" t="s">
        <v>1774</v>
      </c>
      <c r="E1048" s="814" t="s">
        <v>4963</v>
      </c>
      <c r="F1048" s="814" t="s">
        <v>4976</v>
      </c>
      <c r="G1048" s="814" t="s">
        <v>4977</v>
      </c>
      <c r="H1048" s="831">
        <v>27</v>
      </c>
      <c r="I1048" s="831">
        <v>17327</v>
      </c>
      <c r="J1048" s="814"/>
      <c r="K1048" s="814">
        <v>641.74074074074076</v>
      </c>
      <c r="L1048" s="831">
        <v>30</v>
      </c>
      <c r="M1048" s="831">
        <v>19239</v>
      </c>
      <c r="N1048" s="814"/>
      <c r="O1048" s="814">
        <v>641.29999999999995</v>
      </c>
      <c r="P1048" s="831">
        <v>34</v>
      </c>
      <c r="Q1048" s="831">
        <v>21804.199999999997</v>
      </c>
      <c r="R1048" s="819"/>
      <c r="S1048" s="832">
        <v>641.29999999999995</v>
      </c>
    </row>
    <row r="1049" spans="1:19" ht="14.45" customHeight="1" x14ac:dyDescent="0.2">
      <c r="A1049" s="813" t="s">
        <v>5011</v>
      </c>
      <c r="B1049" s="814" t="s">
        <v>5012</v>
      </c>
      <c r="C1049" s="814" t="s">
        <v>614</v>
      </c>
      <c r="D1049" s="814" t="s">
        <v>1774</v>
      </c>
      <c r="E1049" s="814" t="s">
        <v>4963</v>
      </c>
      <c r="F1049" s="814" t="s">
        <v>5114</v>
      </c>
      <c r="G1049" s="814" t="s">
        <v>5115</v>
      </c>
      <c r="H1049" s="831">
        <v>2</v>
      </c>
      <c r="I1049" s="831">
        <v>4786</v>
      </c>
      <c r="J1049" s="814"/>
      <c r="K1049" s="814">
        <v>2393</v>
      </c>
      <c r="L1049" s="831">
        <v>1</v>
      </c>
      <c r="M1049" s="831">
        <v>1679</v>
      </c>
      <c r="N1049" s="814"/>
      <c r="O1049" s="814">
        <v>1679</v>
      </c>
      <c r="P1049" s="831"/>
      <c r="Q1049" s="831"/>
      <c r="R1049" s="819"/>
      <c r="S1049" s="832"/>
    </row>
    <row r="1050" spans="1:19" ht="14.45" customHeight="1" x14ac:dyDescent="0.2">
      <c r="A1050" s="813" t="s">
        <v>5011</v>
      </c>
      <c r="B1050" s="814" t="s">
        <v>5012</v>
      </c>
      <c r="C1050" s="814" t="s">
        <v>614</v>
      </c>
      <c r="D1050" s="814" t="s">
        <v>1774</v>
      </c>
      <c r="E1050" s="814" t="s">
        <v>4963</v>
      </c>
      <c r="F1050" s="814" t="s">
        <v>5118</v>
      </c>
      <c r="G1050" s="814" t="s">
        <v>5119</v>
      </c>
      <c r="H1050" s="831"/>
      <c r="I1050" s="831"/>
      <c r="J1050" s="814"/>
      <c r="K1050" s="814"/>
      <c r="L1050" s="831">
        <v>1</v>
      </c>
      <c r="M1050" s="831">
        <v>2546.35</v>
      </c>
      <c r="N1050" s="814"/>
      <c r="O1050" s="814">
        <v>2546.35</v>
      </c>
      <c r="P1050" s="831"/>
      <c r="Q1050" s="831"/>
      <c r="R1050" s="819"/>
      <c r="S1050" s="832"/>
    </row>
    <row r="1051" spans="1:19" ht="14.45" customHeight="1" x14ac:dyDescent="0.2">
      <c r="A1051" s="813" t="s">
        <v>5011</v>
      </c>
      <c r="B1051" s="814" t="s">
        <v>5012</v>
      </c>
      <c r="C1051" s="814" t="s">
        <v>614</v>
      </c>
      <c r="D1051" s="814" t="s">
        <v>1774</v>
      </c>
      <c r="E1051" s="814" t="s">
        <v>4963</v>
      </c>
      <c r="F1051" s="814" t="s">
        <v>5124</v>
      </c>
      <c r="G1051" s="814" t="s">
        <v>5125</v>
      </c>
      <c r="H1051" s="831"/>
      <c r="I1051" s="831"/>
      <c r="J1051" s="814"/>
      <c r="K1051" s="814"/>
      <c r="L1051" s="831"/>
      <c r="M1051" s="831"/>
      <c r="N1051" s="814"/>
      <c r="O1051" s="814"/>
      <c r="P1051" s="831">
        <v>1</v>
      </c>
      <c r="Q1051" s="831">
        <v>2870</v>
      </c>
      <c r="R1051" s="819"/>
      <c r="S1051" s="832">
        <v>2870</v>
      </c>
    </row>
    <row r="1052" spans="1:19" ht="14.45" customHeight="1" x14ac:dyDescent="0.2">
      <c r="A1052" s="813" t="s">
        <v>5011</v>
      </c>
      <c r="B1052" s="814" t="s">
        <v>5012</v>
      </c>
      <c r="C1052" s="814" t="s">
        <v>614</v>
      </c>
      <c r="D1052" s="814" t="s">
        <v>1774</v>
      </c>
      <c r="E1052" s="814" t="s">
        <v>4978</v>
      </c>
      <c r="F1052" s="814" t="s">
        <v>5128</v>
      </c>
      <c r="G1052" s="814" t="s">
        <v>5129</v>
      </c>
      <c r="H1052" s="831">
        <v>2</v>
      </c>
      <c r="I1052" s="831">
        <v>414</v>
      </c>
      <c r="J1052" s="814"/>
      <c r="K1052" s="814">
        <v>207</v>
      </c>
      <c r="L1052" s="831">
        <v>3</v>
      </c>
      <c r="M1052" s="831">
        <v>627</v>
      </c>
      <c r="N1052" s="814"/>
      <c r="O1052" s="814">
        <v>209</v>
      </c>
      <c r="P1052" s="831">
        <v>2</v>
      </c>
      <c r="Q1052" s="831">
        <v>440</v>
      </c>
      <c r="R1052" s="819"/>
      <c r="S1052" s="832">
        <v>220</v>
      </c>
    </row>
    <row r="1053" spans="1:19" ht="14.45" customHeight="1" x14ac:dyDescent="0.2">
      <c r="A1053" s="813" t="s">
        <v>5011</v>
      </c>
      <c r="B1053" s="814" t="s">
        <v>5012</v>
      </c>
      <c r="C1053" s="814" t="s">
        <v>614</v>
      </c>
      <c r="D1053" s="814" t="s">
        <v>1774</v>
      </c>
      <c r="E1053" s="814" t="s">
        <v>4978</v>
      </c>
      <c r="F1053" s="814" t="s">
        <v>5138</v>
      </c>
      <c r="G1053" s="814" t="s">
        <v>5139</v>
      </c>
      <c r="H1053" s="831">
        <v>106</v>
      </c>
      <c r="I1053" s="831">
        <v>4028</v>
      </c>
      <c r="J1053" s="814"/>
      <c r="K1053" s="814">
        <v>38</v>
      </c>
      <c r="L1053" s="831">
        <v>126</v>
      </c>
      <c r="M1053" s="831">
        <v>4788</v>
      </c>
      <c r="N1053" s="814"/>
      <c r="O1053" s="814">
        <v>38</v>
      </c>
      <c r="P1053" s="831">
        <v>59</v>
      </c>
      <c r="Q1053" s="831">
        <v>2360</v>
      </c>
      <c r="R1053" s="819"/>
      <c r="S1053" s="832">
        <v>40</v>
      </c>
    </row>
    <row r="1054" spans="1:19" ht="14.45" customHeight="1" x14ac:dyDescent="0.2">
      <c r="A1054" s="813" t="s">
        <v>5011</v>
      </c>
      <c r="B1054" s="814" t="s">
        <v>5012</v>
      </c>
      <c r="C1054" s="814" t="s">
        <v>614</v>
      </c>
      <c r="D1054" s="814" t="s">
        <v>1774</v>
      </c>
      <c r="E1054" s="814" t="s">
        <v>4978</v>
      </c>
      <c r="F1054" s="814" t="s">
        <v>4979</v>
      </c>
      <c r="G1054" s="814" t="s">
        <v>4980</v>
      </c>
      <c r="H1054" s="831">
        <v>9</v>
      </c>
      <c r="I1054" s="831">
        <v>2286</v>
      </c>
      <c r="J1054" s="814"/>
      <c r="K1054" s="814">
        <v>254</v>
      </c>
      <c r="L1054" s="831">
        <v>7</v>
      </c>
      <c r="M1054" s="831">
        <v>1785</v>
      </c>
      <c r="N1054" s="814"/>
      <c r="O1054" s="814">
        <v>255</v>
      </c>
      <c r="P1054" s="831">
        <v>13</v>
      </c>
      <c r="Q1054" s="831">
        <v>3575</v>
      </c>
      <c r="R1054" s="819"/>
      <c r="S1054" s="832">
        <v>275</v>
      </c>
    </row>
    <row r="1055" spans="1:19" ht="14.45" customHeight="1" x14ac:dyDescent="0.2">
      <c r="A1055" s="813" t="s">
        <v>5011</v>
      </c>
      <c r="B1055" s="814" t="s">
        <v>5012</v>
      </c>
      <c r="C1055" s="814" t="s">
        <v>614</v>
      </c>
      <c r="D1055" s="814" t="s">
        <v>1774</v>
      </c>
      <c r="E1055" s="814" t="s">
        <v>4978</v>
      </c>
      <c r="F1055" s="814" t="s">
        <v>5146</v>
      </c>
      <c r="G1055" s="814" t="s">
        <v>5147</v>
      </c>
      <c r="H1055" s="831">
        <v>6</v>
      </c>
      <c r="I1055" s="831">
        <v>756</v>
      </c>
      <c r="J1055" s="814"/>
      <c r="K1055" s="814">
        <v>126</v>
      </c>
      <c r="L1055" s="831">
        <v>11</v>
      </c>
      <c r="M1055" s="831">
        <v>1397</v>
      </c>
      <c r="N1055" s="814"/>
      <c r="O1055" s="814">
        <v>127</v>
      </c>
      <c r="P1055" s="831">
        <v>7</v>
      </c>
      <c r="Q1055" s="831">
        <v>959</v>
      </c>
      <c r="R1055" s="819"/>
      <c r="S1055" s="832">
        <v>137</v>
      </c>
    </row>
    <row r="1056" spans="1:19" ht="14.45" customHeight="1" x14ac:dyDescent="0.2">
      <c r="A1056" s="813" t="s">
        <v>5011</v>
      </c>
      <c r="B1056" s="814" t="s">
        <v>5012</v>
      </c>
      <c r="C1056" s="814" t="s">
        <v>614</v>
      </c>
      <c r="D1056" s="814" t="s">
        <v>1774</v>
      </c>
      <c r="E1056" s="814" t="s">
        <v>4978</v>
      </c>
      <c r="F1056" s="814" t="s">
        <v>5148</v>
      </c>
      <c r="G1056" s="814" t="s">
        <v>5149</v>
      </c>
      <c r="H1056" s="831">
        <v>4</v>
      </c>
      <c r="I1056" s="831">
        <v>1256</v>
      </c>
      <c r="J1056" s="814"/>
      <c r="K1056" s="814">
        <v>314</v>
      </c>
      <c r="L1056" s="831">
        <v>10</v>
      </c>
      <c r="M1056" s="831">
        <v>3170</v>
      </c>
      <c r="N1056" s="814"/>
      <c r="O1056" s="814">
        <v>317</v>
      </c>
      <c r="P1056" s="831">
        <v>3</v>
      </c>
      <c r="Q1056" s="831">
        <v>999</v>
      </c>
      <c r="R1056" s="819"/>
      <c r="S1056" s="832">
        <v>333</v>
      </c>
    </row>
    <row r="1057" spans="1:19" ht="14.45" customHeight="1" x14ac:dyDescent="0.2">
      <c r="A1057" s="813" t="s">
        <v>5011</v>
      </c>
      <c r="B1057" s="814" t="s">
        <v>5012</v>
      </c>
      <c r="C1057" s="814" t="s">
        <v>614</v>
      </c>
      <c r="D1057" s="814" t="s">
        <v>1774</v>
      </c>
      <c r="E1057" s="814" t="s">
        <v>4978</v>
      </c>
      <c r="F1057" s="814" t="s">
        <v>4983</v>
      </c>
      <c r="G1057" s="814" t="s">
        <v>4984</v>
      </c>
      <c r="H1057" s="831">
        <v>5</v>
      </c>
      <c r="I1057" s="831">
        <v>1675</v>
      </c>
      <c r="J1057" s="814"/>
      <c r="K1057" s="814">
        <v>335</v>
      </c>
      <c r="L1057" s="831">
        <v>4</v>
      </c>
      <c r="M1057" s="831">
        <v>1344</v>
      </c>
      <c r="N1057" s="814"/>
      <c r="O1057" s="814">
        <v>336</v>
      </c>
      <c r="P1057" s="831">
        <v>7</v>
      </c>
      <c r="Q1057" s="831">
        <v>2415</v>
      </c>
      <c r="R1057" s="819"/>
      <c r="S1057" s="832">
        <v>345</v>
      </c>
    </row>
    <row r="1058" spans="1:19" ht="14.45" customHeight="1" x14ac:dyDescent="0.2">
      <c r="A1058" s="813" t="s">
        <v>5011</v>
      </c>
      <c r="B1058" s="814" t="s">
        <v>5012</v>
      </c>
      <c r="C1058" s="814" t="s">
        <v>614</v>
      </c>
      <c r="D1058" s="814" t="s">
        <v>1774</v>
      </c>
      <c r="E1058" s="814" t="s">
        <v>4978</v>
      </c>
      <c r="F1058" s="814" t="s">
        <v>4985</v>
      </c>
      <c r="G1058" s="814" t="s">
        <v>4986</v>
      </c>
      <c r="H1058" s="831">
        <v>1</v>
      </c>
      <c r="I1058" s="831">
        <v>357</v>
      </c>
      <c r="J1058" s="814"/>
      <c r="K1058" s="814">
        <v>357</v>
      </c>
      <c r="L1058" s="831"/>
      <c r="M1058" s="831"/>
      <c r="N1058" s="814"/>
      <c r="O1058" s="814"/>
      <c r="P1058" s="831">
        <v>1</v>
      </c>
      <c r="Q1058" s="831">
        <v>378</v>
      </c>
      <c r="R1058" s="819"/>
      <c r="S1058" s="832">
        <v>378</v>
      </c>
    </row>
    <row r="1059" spans="1:19" ht="14.45" customHeight="1" x14ac:dyDescent="0.2">
      <c r="A1059" s="813" t="s">
        <v>5011</v>
      </c>
      <c r="B1059" s="814" t="s">
        <v>5012</v>
      </c>
      <c r="C1059" s="814" t="s">
        <v>614</v>
      </c>
      <c r="D1059" s="814" t="s">
        <v>1774</v>
      </c>
      <c r="E1059" s="814" t="s">
        <v>4978</v>
      </c>
      <c r="F1059" s="814" t="s">
        <v>5166</v>
      </c>
      <c r="G1059" s="814" t="s">
        <v>5167</v>
      </c>
      <c r="H1059" s="831">
        <v>10</v>
      </c>
      <c r="I1059" s="831">
        <v>11870</v>
      </c>
      <c r="J1059" s="814"/>
      <c r="K1059" s="814">
        <v>1187</v>
      </c>
      <c r="L1059" s="831">
        <v>10</v>
      </c>
      <c r="M1059" s="831">
        <v>11900</v>
      </c>
      <c r="N1059" s="814"/>
      <c r="O1059" s="814">
        <v>1190</v>
      </c>
      <c r="P1059" s="831">
        <v>6</v>
      </c>
      <c r="Q1059" s="831">
        <v>7248</v>
      </c>
      <c r="R1059" s="819"/>
      <c r="S1059" s="832">
        <v>1208</v>
      </c>
    </row>
    <row r="1060" spans="1:19" ht="14.45" customHeight="1" x14ac:dyDescent="0.2">
      <c r="A1060" s="813" t="s">
        <v>5011</v>
      </c>
      <c r="B1060" s="814" t="s">
        <v>5012</v>
      </c>
      <c r="C1060" s="814" t="s">
        <v>614</v>
      </c>
      <c r="D1060" s="814" t="s">
        <v>1774</v>
      </c>
      <c r="E1060" s="814" t="s">
        <v>4978</v>
      </c>
      <c r="F1060" s="814" t="s">
        <v>4987</v>
      </c>
      <c r="G1060" s="814" t="s">
        <v>4988</v>
      </c>
      <c r="H1060" s="831">
        <v>3</v>
      </c>
      <c r="I1060" s="831">
        <v>2145</v>
      </c>
      <c r="J1060" s="814"/>
      <c r="K1060" s="814">
        <v>715</v>
      </c>
      <c r="L1060" s="831">
        <v>7</v>
      </c>
      <c r="M1060" s="831">
        <v>5040</v>
      </c>
      <c r="N1060" s="814"/>
      <c r="O1060" s="814">
        <v>720</v>
      </c>
      <c r="P1060" s="831">
        <v>10</v>
      </c>
      <c r="Q1060" s="831">
        <v>7520</v>
      </c>
      <c r="R1060" s="819"/>
      <c r="S1060" s="832">
        <v>752</v>
      </c>
    </row>
    <row r="1061" spans="1:19" ht="14.45" customHeight="1" x14ac:dyDescent="0.2">
      <c r="A1061" s="813" t="s">
        <v>5011</v>
      </c>
      <c r="B1061" s="814" t="s">
        <v>5012</v>
      </c>
      <c r="C1061" s="814" t="s">
        <v>614</v>
      </c>
      <c r="D1061" s="814" t="s">
        <v>1774</v>
      </c>
      <c r="E1061" s="814" t="s">
        <v>4978</v>
      </c>
      <c r="F1061" s="814" t="s">
        <v>4989</v>
      </c>
      <c r="G1061" s="814" t="s">
        <v>4990</v>
      </c>
      <c r="H1061" s="831">
        <v>23</v>
      </c>
      <c r="I1061" s="831">
        <v>766.67</v>
      </c>
      <c r="J1061" s="814"/>
      <c r="K1061" s="814">
        <v>33.333478260869562</v>
      </c>
      <c r="L1061" s="831">
        <v>37</v>
      </c>
      <c r="M1061" s="831">
        <v>1367.78</v>
      </c>
      <c r="N1061" s="814"/>
      <c r="O1061" s="814">
        <v>36.967027027027029</v>
      </c>
      <c r="P1061" s="831">
        <v>39</v>
      </c>
      <c r="Q1061" s="831">
        <v>1548.8899999999999</v>
      </c>
      <c r="R1061" s="819"/>
      <c r="S1061" s="832">
        <v>39.715128205128202</v>
      </c>
    </row>
    <row r="1062" spans="1:19" ht="14.45" customHeight="1" x14ac:dyDescent="0.2">
      <c r="A1062" s="813" t="s">
        <v>5011</v>
      </c>
      <c r="B1062" s="814" t="s">
        <v>5012</v>
      </c>
      <c r="C1062" s="814" t="s">
        <v>614</v>
      </c>
      <c r="D1062" s="814" t="s">
        <v>1774</v>
      </c>
      <c r="E1062" s="814" t="s">
        <v>4978</v>
      </c>
      <c r="F1062" s="814" t="s">
        <v>5180</v>
      </c>
      <c r="G1062" s="814" t="s">
        <v>5181</v>
      </c>
      <c r="H1062" s="831">
        <v>26</v>
      </c>
      <c r="I1062" s="831">
        <v>8086</v>
      </c>
      <c r="J1062" s="814"/>
      <c r="K1062" s="814">
        <v>311</v>
      </c>
      <c r="L1062" s="831">
        <v>36</v>
      </c>
      <c r="M1062" s="831">
        <v>11268</v>
      </c>
      <c r="N1062" s="814"/>
      <c r="O1062" s="814">
        <v>313</v>
      </c>
      <c r="P1062" s="831">
        <v>28</v>
      </c>
      <c r="Q1062" s="831">
        <v>9184</v>
      </c>
      <c r="R1062" s="819"/>
      <c r="S1062" s="832">
        <v>328</v>
      </c>
    </row>
    <row r="1063" spans="1:19" ht="14.45" customHeight="1" x14ac:dyDescent="0.2">
      <c r="A1063" s="813" t="s">
        <v>5011</v>
      </c>
      <c r="B1063" s="814" t="s">
        <v>5012</v>
      </c>
      <c r="C1063" s="814" t="s">
        <v>614</v>
      </c>
      <c r="D1063" s="814" t="s">
        <v>1774</v>
      </c>
      <c r="E1063" s="814" t="s">
        <v>4978</v>
      </c>
      <c r="F1063" s="814" t="s">
        <v>4991</v>
      </c>
      <c r="G1063" s="814" t="s">
        <v>4992</v>
      </c>
      <c r="H1063" s="831">
        <v>24</v>
      </c>
      <c r="I1063" s="831">
        <v>6312</v>
      </c>
      <c r="J1063" s="814"/>
      <c r="K1063" s="814">
        <v>263</v>
      </c>
      <c r="L1063" s="831">
        <v>43</v>
      </c>
      <c r="M1063" s="831">
        <v>11438</v>
      </c>
      <c r="N1063" s="814"/>
      <c r="O1063" s="814">
        <v>266</v>
      </c>
      <c r="P1063" s="831">
        <v>28</v>
      </c>
      <c r="Q1063" s="831">
        <v>7896</v>
      </c>
      <c r="R1063" s="819"/>
      <c r="S1063" s="832">
        <v>282</v>
      </c>
    </row>
    <row r="1064" spans="1:19" ht="14.45" customHeight="1" x14ac:dyDescent="0.2">
      <c r="A1064" s="813" t="s">
        <v>5011</v>
      </c>
      <c r="B1064" s="814" t="s">
        <v>5012</v>
      </c>
      <c r="C1064" s="814" t="s">
        <v>614</v>
      </c>
      <c r="D1064" s="814" t="s">
        <v>1774</v>
      </c>
      <c r="E1064" s="814" t="s">
        <v>4978</v>
      </c>
      <c r="F1064" s="814" t="s">
        <v>4993</v>
      </c>
      <c r="G1064" s="814" t="s">
        <v>4994</v>
      </c>
      <c r="H1064" s="831"/>
      <c r="I1064" s="831"/>
      <c r="J1064" s="814"/>
      <c r="K1064" s="814"/>
      <c r="L1064" s="831">
        <v>1</v>
      </c>
      <c r="M1064" s="831">
        <v>88</v>
      </c>
      <c r="N1064" s="814"/>
      <c r="O1064" s="814">
        <v>88</v>
      </c>
      <c r="P1064" s="831">
        <v>2</v>
      </c>
      <c r="Q1064" s="831">
        <v>186</v>
      </c>
      <c r="R1064" s="819"/>
      <c r="S1064" s="832">
        <v>93</v>
      </c>
    </row>
    <row r="1065" spans="1:19" ht="14.45" customHeight="1" x14ac:dyDescent="0.2">
      <c r="A1065" s="813" t="s">
        <v>5011</v>
      </c>
      <c r="B1065" s="814" t="s">
        <v>5012</v>
      </c>
      <c r="C1065" s="814" t="s">
        <v>614</v>
      </c>
      <c r="D1065" s="814" t="s">
        <v>1774</v>
      </c>
      <c r="E1065" s="814" t="s">
        <v>4978</v>
      </c>
      <c r="F1065" s="814" t="s">
        <v>5184</v>
      </c>
      <c r="G1065" s="814" t="s">
        <v>5185</v>
      </c>
      <c r="H1065" s="831">
        <v>6</v>
      </c>
      <c r="I1065" s="831">
        <v>936</v>
      </c>
      <c r="J1065" s="814"/>
      <c r="K1065" s="814">
        <v>156</v>
      </c>
      <c r="L1065" s="831">
        <v>12</v>
      </c>
      <c r="M1065" s="831">
        <v>1884</v>
      </c>
      <c r="N1065" s="814"/>
      <c r="O1065" s="814">
        <v>157</v>
      </c>
      <c r="P1065" s="831">
        <v>4</v>
      </c>
      <c r="Q1065" s="831">
        <v>660</v>
      </c>
      <c r="R1065" s="819"/>
      <c r="S1065" s="832">
        <v>165</v>
      </c>
    </row>
    <row r="1066" spans="1:19" ht="14.45" customHeight="1" x14ac:dyDescent="0.2">
      <c r="A1066" s="813" t="s">
        <v>5011</v>
      </c>
      <c r="B1066" s="814" t="s">
        <v>5012</v>
      </c>
      <c r="C1066" s="814" t="s">
        <v>614</v>
      </c>
      <c r="D1066" s="814" t="s">
        <v>1774</v>
      </c>
      <c r="E1066" s="814" t="s">
        <v>4978</v>
      </c>
      <c r="F1066" s="814" t="s">
        <v>4997</v>
      </c>
      <c r="G1066" s="814" t="s">
        <v>4998</v>
      </c>
      <c r="H1066" s="831">
        <v>32</v>
      </c>
      <c r="I1066" s="831">
        <v>19040</v>
      </c>
      <c r="J1066" s="814"/>
      <c r="K1066" s="814">
        <v>595</v>
      </c>
      <c r="L1066" s="831">
        <v>29</v>
      </c>
      <c r="M1066" s="831">
        <v>17342</v>
      </c>
      <c r="N1066" s="814"/>
      <c r="O1066" s="814">
        <v>598</v>
      </c>
      <c r="P1066" s="831">
        <v>20</v>
      </c>
      <c r="Q1066" s="831">
        <v>12200</v>
      </c>
      <c r="R1066" s="819"/>
      <c r="S1066" s="832">
        <v>610</v>
      </c>
    </row>
    <row r="1067" spans="1:19" ht="14.45" customHeight="1" x14ac:dyDescent="0.2">
      <c r="A1067" s="813" t="s">
        <v>5011</v>
      </c>
      <c r="B1067" s="814" t="s">
        <v>5012</v>
      </c>
      <c r="C1067" s="814" t="s">
        <v>614</v>
      </c>
      <c r="D1067" s="814" t="s">
        <v>1774</v>
      </c>
      <c r="E1067" s="814" t="s">
        <v>4978</v>
      </c>
      <c r="F1067" s="814" t="s">
        <v>4999</v>
      </c>
      <c r="G1067" s="814" t="s">
        <v>5000</v>
      </c>
      <c r="H1067" s="831">
        <v>51</v>
      </c>
      <c r="I1067" s="831">
        <v>39270</v>
      </c>
      <c r="J1067" s="814"/>
      <c r="K1067" s="814">
        <v>770</v>
      </c>
      <c r="L1067" s="831">
        <v>48</v>
      </c>
      <c r="M1067" s="831">
        <v>37008</v>
      </c>
      <c r="N1067" s="814"/>
      <c r="O1067" s="814">
        <v>771</v>
      </c>
      <c r="P1067" s="831">
        <v>33</v>
      </c>
      <c r="Q1067" s="831">
        <v>25839</v>
      </c>
      <c r="R1067" s="819"/>
      <c r="S1067" s="832">
        <v>783</v>
      </c>
    </row>
    <row r="1068" spans="1:19" ht="14.45" customHeight="1" x14ac:dyDescent="0.2">
      <c r="A1068" s="813" t="s">
        <v>5011</v>
      </c>
      <c r="B1068" s="814" t="s">
        <v>5012</v>
      </c>
      <c r="C1068" s="814" t="s">
        <v>614</v>
      </c>
      <c r="D1068" s="814" t="s">
        <v>1774</v>
      </c>
      <c r="E1068" s="814" t="s">
        <v>4978</v>
      </c>
      <c r="F1068" s="814" t="s">
        <v>5208</v>
      </c>
      <c r="G1068" s="814" t="s">
        <v>5209</v>
      </c>
      <c r="H1068" s="831">
        <v>10</v>
      </c>
      <c r="I1068" s="831">
        <v>44290</v>
      </c>
      <c r="J1068" s="814"/>
      <c r="K1068" s="814">
        <v>4429</v>
      </c>
      <c r="L1068" s="831">
        <v>10</v>
      </c>
      <c r="M1068" s="831">
        <v>44470</v>
      </c>
      <c r="N1068" s="814"/>
      <c r="O1068" s="814">
        <v>4447</v>
      </c>
      <c r="P1068" s="831">
        <v>6</v>
      </c>
      <c r="Q1068" s="831">
        <v>27060</v>
      </c>
      <c r="R1068" s="819"/>
      <c r="S1068" s="832">
        <v>4510</v>
      </c>
    </row>
    <row r="1069" spans="1:19" ht="14.45" customHeight="1" x14ac:dyDescent="0.2">
      <c r="A1069" s="813" t="s">
        <v>5011</v>
      </c>
      <c r="B1069" s="814" t="s">
        <v>5012</v>
      </c>
      <c r="C1069" s="814" t="s">
        <v>614</v>
      </c>
      <c r="D1069" s="814" t="s">
        <v>1774</v>
      </c>
      <c r="E1069" s="814" t="s">
        <v>4978</v>
      </c>
      <c r="F1069" s="814" t="s">
        <v>5212</v>
      </c>
      <c r="G1069" s="814" t="s">
        <v>5213</v>
      </c>
      <c r="H1069" s="831"/>
      <c r="I1069" s="831"/>
      <c r="J1069" s="814"/>
      <c r="K1069" s="814"/>
      <c r="L1069" s="831">
        <v>7</v>
      </c>
      <c r="M1069" s="831">
        <v>819</v>
      </c>
      <c r="N1069" s="814"/>
      <c r="O1069" s="814">
        <v>117</v>
      </c>
      <c r="P1069" s="831"/>
      <c r="Q1069" s="831"/>
      <c r="R1069" s="819"/>
      <c r="S1069" s="832"/>
    </row>
    <row r="1070" spans="1:19" ht="14.45" customHeight="1" x14ac:dyDescent="0.2">
      <c r="A1070" s="813" t="s">
        <v>5011</v>
      </c>
      <c r="B1070" s="814" t="s">
        <v>5012</v>
      </c>
      <c r="C1070" s="814" t="s">
        <v>614</v>
      </c>
      <c r="D1070" s="814" t="s">
        <v>1774</v>
      </c>
      <c r="E1070" s="814" t="s">
        <v>4978</v>
      </c>
      <c r="F1070" s="814" t="s">
        <v>5003</v>
      </c>
      <c r="G1070" s="814" t="s">
        <v>5004</v>
      </c>
      <c r="H1070" s="831">
        <v>3</v>
      </c>
      <c r="I1070" s="831">
        <v>132</v>
      </c>
      <c r="J1070" s="814"/>
      <c r="K1070" s="814">
        <v>44</v>
      </c>
      <c r="L1070" s="831">
        <v>11</v>
      </c>
      <c r="M1070" s="831">
        <v>495</v>
      </c>
      <c r="N1070" s="814"/>
      <c r="O1070" s="814">
        <v>45</v>
      </c>
      <c r="P1070" s="831">
        <v>10</v>
      </c>
      <c r="Q1070" s="831">
        <v>460</v>
      </c>
      <c r="R1070" s="819"/>
      <c r="S1070" s="832">
        <v>46</v>
      </c>
    </row>
    <row r="1071" spans="1:19" ht="14.45" customHeight="1" x14ac:dyDescent="0.2">
      <c r="A1071" s="813" t="s">
        <v>5011</v>
      </c>
      <c r="B1071" s="814" t="s">
        <v>5012</v>
      </c>
      <c r="C1071" s="814" t="s">
        <v>614</v>
      </c>
      <c r="D1071" s="814" t="s">
        <v>1774</v>
      </c>
      <c r="E1071" s="814" t="s">
        <v>4978</v>
      </c>
      <c r="F1071" s="814" t="s">
        <v>5226</v>
      </c>
      <c r="G1071" s="814" t="s">
        <v>5227</v>
      </c>
      <c r="H1071" s="831">
        <v>14</v>
      </c>
      <c r="I1071" s="831">
        <v>5264</v>
      </c>
      <c r="J1071" s="814"/>
      <c r="K1071" s="814">
        <v>376</v>
      </c>
      <c r="L1071" s="831">
        <v>21</v>
      </c>
      <c r="M1071" s="831">
        <v>7959</v>
      </c>
      <c r="N1071" s="814"/>
      <c r="O1071" s="814">
        <v>379</v>
      </c>
      <c r="P1071" s="831">
        <v>21</v>
      </c>
      <c r="Q1071" s="831">
        <v>8568</v>
      </c>
      <c r="R1071" s="819"/>
      <c r="S1071" s="832">
        <v>408</v>
      </c>
    </row>
    <row r="1072" spans="1:19" ht="14.45" customHeight="1" x14ac:dyDescent="0.2">
      <c r="A1072" s="813" t="s">
        <v>5011</v>
      </c>
      <c r="B1072" s="814" t="s">
        <v>5012</v>
      </c>
      <c r="C1072" s="814" t="s">
        <v>614</v>
      </c>
      <c r="D1072" s="814" t="s">
        <v>1774</v>
      </c>
      <c r="E1072" s="814" t="s">
        <v>4978</v>
      </c>
      <c r="F1072" s="814" t="s">
        <v>5005</v>
      </c>
      <c r="G1072" s="814" t="s">
        <v>5006</v>
      </c>
      <c r="H1072" s="831">
        <v>16</v>
      </c>
      <c r="I1072" s="831">
        <v>21504</v>
      </c>
      <c r="J1072" s="814"/>
      <c r="K1072" s="814">
        <v>1344</v>
      </c>
      <c r="L1072" s="831">
        <v>25</v>
      </c>
      <c r="M1072" s="831">
        <v>33725</v>
      </c>
      <c r="N1072" s="814"/>
      <c r="O1072" s="814">
        <v>1349</v>
      </c>
      <c r="P1072" s="831">
        <v>14</v>
      </c>
      <c r="Q1072" s="831">
        <v>19334</v>
      </c>
      <c r="R1072" s="819"/>
      <c r="S1072" s="832">
        <v>1381</v>
      </c>
    </row>
    <row r="1073" spans="1:19" ht="14.45" customHeight="1" x14ac:dyDescent="0.2">
      <c r="A1073" s="813" t="s">
        <v>5011</v>
      </c>
      <c r="B1073" s="814" t="s">
        <v>5012</v>
      </c>
      <c r="C1073" s="814" t="s">
        <v>614</v>
      </c>
      <c r="D1073" s="814" t="s">
        <v>1774</v>
      </c>
      <c r="E1073" s="814" t="s">
        <v>4978</v>
      </c>
      <c r="F1073" s="814" t="s">
        <v>5007</v>
      </c>
      <c r="G1073" s="814" t="s">
        <v>5008</v>
      </c>
      <c r="H1073" s="831">
        <v>14</v>
      </c>
      <c r="I1073" s="831">
        <v>5096</v>
      </c>
      <c r="J1073" s="814"/>
      <c r="K1073" s="814">
        <v>364</v>
      </c>
      <c r="L1073" s="831">
        <v>18</v>
      </c>
      <c r="M1073" s="831">
        <v>6570</v>
      </c>
      <c r="N1073" s="814"/>
      <c r="O1073" s="814">
        <v>365</v>
      </c>
      <c r="P1073" s="831">
        <v>16</v>
      </c>
      <c r="Q1073" s="831">
        <v>5936</v>
      </c>
      <c r="R1073" s="819"/>
      <c r="S1073" s="832">
        <v>371</v>
      </c>
    </row>
    <row r="1074" spans="1:19" ht="14.45" customHeight="1" x14ac:dyDescent="0.2">
      <c r="A1074" s="813" t="s">
        <v>5011</v>
      </c>
      <c r="B1074" s="814" t="s">
        <v>5012</v>
      </c>
      <c r="C1074" s="814" t="s">
        <v>614</v>
      </c>
      <c r="D1074" s="814" t="s">
        <v>1774</v>
      </c>
      <c r="E1074" s="814" t="s">
        <v>4978</v>
      </c>
      <c r="F1074" s="814" t="s">
        <v>5240</v>
      </c>
      <c r="G1074" s="814" t="s">
        <v>5241</v>
      </c>
      <c r="H1074" s="831"/>
      <c r="I1074" s="831"/>
      <c r="J1074" s="814"/>
      <c r="K1074" s="814"/>
      <c r="L1074" s="831"/>
      <c r="M1074" s="831"/>
      <c r="N1074" s="814"/>
      <c r="O1074" s="814"/>
      <c r="P1074" s="831">
        <v>4</v>
      </c>
      <c r="Q1074" s="831">
        <v>0</v>
      </c>
      <c r="R1074" s="819"/>
      <c r="S1074" s="832">
        <v>0</v>
      </c>
    </row>
    <row r="1075" spans="1:19" ht="14.45" customHeight="1" x14ac:dyDescent="0.2">
      <c r="A1075" s="813" t="s">
        <v>5011</v>
      </c>
      <c r="B1075" s="814" t="s">
        <v>5012</v>
      </c>
      <c r="C1075" s="814" t="s">
        <v>614</v>
      </c>
      <c r="D1075" s="814" t="s">
        <v>1774</v>
      </c>
      <c r="E1075" s="814" t="s">
        <v>4978</v>
      </c>
      <c r="F1075" s="814" t="s">
        <v>5245</v>
      </c>
      <c r="G1075" s="814" t="s">
        <v>5246</v>
      </c>
      <c r="H1075" s="831"/>
      <c r="I1075" s="831"/>
      <c r="J1075" s="814"/>
      <c r="K1075" s="814"/>
      <c r="L1075" s="831"/>
      <c r="M1075" s="831"/>
      <c r="N1075" s="814"/>
      <c r="O1075" s="814"/>
      <c r="P1075" s="831">
        <v>7</v>
      </c>
      <c r="Q1075" s="831">
        <v>0</v>
      </c>
      <c r="R1075" s="819"/>
      <c r="S1075" s="832">
        <v>0</v>
      </c>
    </row>
    <row r="1076" spans="1:19" ht="14.45" customHeight="1" x14ac:dyDescent="0.2">
      <c r="A1076" s="813" t="s">
        <v>5011</v>
      </c>
      <c r="B1076" s="814" t="s">
        <v>5012</v>
      </c>
      <c r="C1076" s="814" t="s">
        <v>614</v>
      </c>
      <c r="D1076" s="814" t="s">
        <v>1770</v>
      </c>
      <c r="E1076" s="814" t="s">
        <v>4961</v>
      </c>
      <c r="F1076" s="814" t="s">
        <v>5017</v>
      </c>
      <c r="G1076" s="814" t="s">
        <v>5015</v>
      </c>
      <c r="H1076" s="831">
        <v>1</v>
      </c>
      <c r="I1076" s="831">
        <v>4742.3999999999996</v>
      </c>
      <c r="J1076" s="814"/>
      <c r="K1076" s="814">
        <v>4742.3999999999996</v>
      </c>
      <c r="L1076" s="831"/>
      <c r="M1076" s="831"/>
      <c r="N1076" s="814"/>
      <c r="O1076" s="814"/>
      <c r="P1076" s="831"/>
      <c r="Q1076" s="831"/>
      <c r="R1076" s="819"/>
      <c r="S1076" s="832"/>
    </row>
    <row r="1077" spans="1:19" ht="14.45" customHeight="1" x14ac:dyDescent="0.2">
      <c r="A1077" s="813" t="s">
        <v>5011</v>
      </c>
      <c r="B1077" s="814" t="s">
        <v>5012</v>
      </c>
      <c r="C1077" s="814" t="s">
        <v>614</v>
      </c>
      <c r="D1077" s="814" t="s">
        <v>1770</v>
      </c>
      <c r="E1077" s="814" t="s">
        <v>4961</v>
      </c>
      <c r="F1077" s="814" t="s">
        <v>5024</v>
      </c>
      <c r="G1077" s="814"/>
      <c r="H1077" s="831">
        <v>0.1</v>
      </c>
      <c r="I1077" s="831">
        <v>454.76</v>
      </c>
      <c r="J1077" s="814"/>
      <c r="K1077" s="814">
        <v>4547.5999999999995</v>
      </c>
      <c r="L1077" s="831"/>
      <c r="M1077" s="831"/>
      <c r="N1077" s="814"/>
      <c r="O1077" s="814"/>
      <c r="P1077" s="831"/>
      <c r="Q1077" s="831"/>
      <c r="R1077" s="819"/>
      <c r="S1077" s="832"/>
    </row>
    <row r="1078" spans="1:19" ht="14.45" customHeight="1" x14ac:dyDescent="0.2">
      <c r="A1078" s="813" t="s">
        <v>5011</v>
      </c>
      <c r="B1078" s="814" t="s">
        <v>5012</v>
      </c>
      <c r="C1078" s="814" t="s">
        <v>614</v>
      </c>
      <c r="D1078" s="814" t="s">
        <v>1770</v>
      </c>
      <c r="E1078" s="814" t="s">
        <v>4961</v>
      </c>
      <c r="F1078" s="814" t="s">
        <v>5033</v>
      </c>
      <c r="G1078" s="814" t="s">
        <v>5034</v>
      </c>
      <c r="H1078" s="831">
        <v>6</v>
      </c>
      <c r="I1078" s="831">
        <v>19256.940000000002</v>
      </c>
      <c r="J1078" s="814"/>
      <c r="K1078" s="814">
        <v>3209.4900000000002</v>
      </c>
      <c r="L1078" s="831"/>
      <c r="M1078" s="831"/>
      <c r="N1078" s="814"/>
      <c r="O1078" s="814"/>
      <c r="P1078" s="831"/>
      <c r="Q1078" s="831"/>
      <c r="R1078" s="819"/>
      <c r="S1078" s="832"/>
    </row>
    <row r="1079" spans="1:19" ht="14.45" customHeight="1" x14ac:dyDescent="0.2">
      <c r="A1079" s="813" t="s">
        <v>5011</v>
      </c>
      <c r="B1079" s="814" t="s">
        <v>5012</v>
      </c>
      <c r="C1079" s="814" t="s">
        <v>614</v>
      </c>
      <c r="D1079" s="814" t="s">
        <v>1770</v>
      </c>
      <c r="E1079" s="814" t="s">
        <v>4961</v>
      </c>
      <c r="F1079" s="814" t="s">
        <v>5035</v>
      </c>
      <c r="G1079" s="814" t="s">
        <v>5034</v>
      </c>
      <c r="H1079" s="831">
        <v>0.5</v>
      </c>
      <c r="I1079" s="831">
        <v>1967.28</v>
      </c>
      <c r="J1079" s="814"/>
      <c r="K1079" s="814">
        <v>3934.56</v>
      </c>
      <c r="L1079" s="831"/>
      <c r="M1079" s="831"/>
      <c r="N1079" s="814"/>
      <c r="O1079" s="814"/>
      <c r="P1079" s="831"/>
      <c r="Q1079" s="831"/>
      <c r="R1079" s="819"/>
      <c r="S1079" s="832"/>
    </row>
    <row r="1080" spans="1:19" ht="14.45" customHeight="1" x14ac:dyDescent="0.2">
      <c r="A1080" s="813" t="s">
        <v>5011</v>
      </c>
      <c r="B1080" s="814" t="s">
        <v>5012</v>
      </c>
      <c r="C1080" s="814" t="s">
        <v>614</v>
      </c>
      <c r="D1080" s="814" t="s">
        <v>1770</v>
      </c>
      <c r="E1080" s="814" t="s">
        <v>4961</v>
      </c>
      <c r="F1080" s="814" t="s">
        <v>5045</v>
      </c>
      <c r="G1080" s="814" t="s">
        <v>5015</v>
      </c>
      <c r="H1080" s="831">
        <v>1</v>
      </c>
      <c r="I1080" s="831">
        <v>4086.18</v>
      </c>
      <c r="J1080" s="814"/>
      <c r="K1080" s="814">
        <v>4086.18</v>
      </c>
      <c r="L1080" s="831">
        <v>3</v>
      </c>
      <c r="M1080" s="831">
        <v>12248.07</v>
      </c>
      <c r="N1080" s="814"/>
      <c r="O1080" s="814">
        <v>4082.69</v>
      </c>
      <c r="P1080" s="831">
        <v>2</v>
      </c>
      <c r="Q1080" s="831">
        <v>7332.3</v>
      </c>
      <c r="R1080" s="819"/>
      <c r="S1080" s="832">
        <v>3666.15</v>
      </c>
    </row>
    <row r="1081" spans="1:19" ht="14.45" customHeight="1" x14ac:dyDescent="0.2">
      <c r="A1081" s="813" t="s">
        <v>5011</v>
      </c>
      <c r="B1081" s="814" t="s">
        <v>5012</v>
      </c>
      <c r="C1081" s="814" t="s">
        <v>614</v>
      </c>
      <c r="D1081" s="814" t="s">
        <v>1770</v>
      </c>
      <c r="E1081" s="814" t="s">
        <v>4961</v>
      </c>
      <c r="F1081" s="814" t="s">
        <v>4962</v>
      </c>
      <c r="G1081" s="814" t="s">
        <v>1735</v>
      </c>
      <c r="H1081" s="831">
        <v>1.2000000000000002</v>
      </c>
      <c r="I1081" s="831">
        <v>1967.3999999999999</v>
      </c>
      <c r="J1081" s="814"/>
      <c r="K1081" s="814">
        <v>1639.4999999999995</v>
      </c>
      <c r="L1081" s="831">
        <v>1.3000000000000003</v>
      </c>
      <c r="M1081" s="831">
        <v>2131.34</v>
      </c>
      <c r="N1081" s="814"/>
      <c r="O1081" s="814">
        <v>1639.4923076923076</v>
      </c>
      <c r="P1081" s="831">
        <v>0.7</v>
      </c>
      <c r="Q1081" s="831">
        <v>1156.79</v>
      </c>
      <c r="R1081" s="819"/>
      <c r="S1081" s="832">
        <v>1652.5571428571429</v>
      </c>
    </row>
    <row r="1082" spans="1:19" ht="14.45" customHeight="1" x14ac:dyDescent="0.2">
      <c r="A1082" s="813" t="s">
        <v>5011</v>
      </c>
      <c r="B1082" s="814" t="s">
        <v>5012</v>
      </c>
      <c r="C1082" s="814" t="s">
        <v>614</v>
      </c>
      <c r="D1082" s="814" t="s">
        <v>1770</v>
      </c>
      <c r="E1082" s="814" t="s">
        <v>4961</v>
      </c>
      <c r="F1082" s="814" t="s">
        <v>5052</v>
      </c>
      <c r="G1082" s="814" t="s">
        <v>5029</v>
      </c>
      <c r="H1082" s="831"/>
      <c r="I1082" s="831"/>
      <c r="J1082" s="814"/>
      <c r="K1082" s="814"/>
      <c r="L1082" s="831"/>
      <c r="M1082" s="831"/>
      <c r="N1082" s="814"/>
      <c r="O1082" s="814"/>
      <c r="P1082" s="831">
        <v>1</v>
      </c>
      <c r="Q1082" s="831">
        <v>6809.49</v>
      </c>
      <c r="R1082" s="819"/>
      <c r="S1082" s="832">
        <v>6809.49</v>
      </c>
    </row>
    <row r="1083" spans="1:19" ht="14.45" customHeight="1" x14ac:dyDescent="0.2">
      <c r="A1083" s="813" t="s">
        <v>5011</v>
      </c>
      <c r="B1083" s="814" t="s">
        <v>5012</v>
      </c>
      <c r="C1083" s="814" t="s">
        <v>614</v>
      </c>
      <c r="D1083" s="814" t="s">
        <v>1770</v>
      </c>
      <c r="E1083" s="814" t="s">
        <v>4963</v>
      </c>
      <c r="F1083" s="814" t="s">
        <v>5064</v>
      </c>
      <c r="G1083" s="814" t="s">
        <v>5065</v>
      </c>
      <c r="H1083" s="831">
        <v>2</v>
      </c>
      <c r="I1083" s="831">
        <v>5250.22</v>
      </c>
      <c r="J1083" s="814"/>
      <c r="K1083" s="814">
        <v>2625.11</v>
      </c>
      <c r="L1083" s="831"/>
      <c r="M1083" s="831"/>
      <c r="N1083" s="814"/>
      <c r="O1083" s="814"/>
      <c r="P1083" s="831">
        <v>1</v>
      </c>
      <c r="Q1083" s="831">
        <v>2625.11</v>
      </c>
      <c r="R1083" s="819"/>
      <c r="S1083" s="832">
        <v>2625.11</v>
      </c>
    </row>
    <row r="1084" spans="1:19" ht="14.45" customHeight="1" x14ac:dyDescent="0.2">
      <c r="A1084" s="813" t="s">
        <v>5011</v>
      </c>
      <c r="B1084" s="814" t="s">
        <v>5012</v>
      </c>
      <c r="C1084" s="814" t="s">
        <v>614</v>
      </c>
      <c r="D1084" s="814" t="s">
        <v>1770</v>
      </c>
      <c r="E1084" s="814" t="s">
        <v>4963</v>
      </c>
      <c r="F1084" s="814" t="s">
        <v>5068</v>
      </c>
      <c r="G1084" s="814" t="s">
        <v>5069</v>
      </c>
      <c r="H1084" s="831">
        <v>1</v>
      </c>
      <c r="I1084" s="831">
        <v>653.4</v>
      </c>
      <c r="J1084" s="814"/>
      <c r="K1084" s="814">
        <v>653.4</v>
      </c>
      <c r="L1084" s="831">
        <v>1</v>
      </c>
      <c r="M1084" s="831">
        <v>653.4</v>
      </c>
      <c r="N1084" s="814"/>
      <c r="O1084" s="814">
        <v>653.4</v>
      </c>
      <c r="P1084" s="831"/>
      <c r="Q1084" s="831"/>
      <c r="R1084" s="819"/>
      <c r="S1084" s="832"/>
    </row>
    <row r="1085" spans="1:19" ht="14.45" customHeight="1" x14ac:dyDescent="0.2">
      <c r="A1085" s="813" t="s">
        <v>5011</v>
      </c>
      <c r="B1085" s="814" t="s">
        <v>5012</v>
      </c>
      <c r="C1085" s="814" t="s">
        <v>614</v>
      </c>
      <c r="D1085" s="814" t="s">
        <v>1770</v>
      </c>
      <c r="E1085" s="814" t="s">
        <v>4963</v>
      </c>
      <c r="F1085" s="814" t="s">
        <v>5072</v>
      </c>
      <c r="G1085" s="814" t="s">
        <v>5073</v>
      </c>
      <c r="H1085" s="831">
        <v>3</v>
      </c>
      <c r="I1085" s="831">
        <v>2704.92</v>
      </c>
      <c r="J1085" s="814"/>
      <c r="K1085" s="814">
        <v>901.64</v>
      </c>
      <c r="L1085" s="831">
        <v>8</v>
      </c>
      <c r="M1085" s="831">
        <v>6776</v>
      </c>
      <c r="N1085" s="814"/>
      <c r="O1085" s="814">
        <v>847</v>
      </c>
      <c r="P1085" s="831">
        <v>2</v>
      </c>
      <c r="Q1085" s="831">
        <v>1694</v>
      </c>
      <c r="R1085" s="819"/>
      <c r="S1085" s="832">
        <v>847</v>
      </c>
    </row>
    <row r="1086" spans="1:19" ht="14.45" customHeight="1" x14ac:dyDescent="0.2">
      <c r="A1086" s="813" t="s">
        <v>5011</v>
      </c>
      <c r="B1086" s="814" t="s">
        <v>5012</v>
      </c>
      <c r="C1086" s="814" t="s">
        <v>614</v>
      </c>
      <c r="D1086" s="814" t="s">
        <v>1770</v>
      </c>
      <c r="E1086" s="814" t="s">
        <v>4963</v>
      </c>
      <c r="F1086" s="814" t="s">
        <v>4964</v>
      </c>
      <c r="G1086" s="814" t="s">
        <v>4965</v>
      </c>
      <c r="H1086" s="831">
        <v>2</v>
      </c>
      <c r="I1086" s="831">
        <v>817.48</v>
      </c>
      <c r="J1086" s="814"/>
      <c r="K1086" s="814">
        <v>408.74</v>
      </c>
      <c r="L1086" s="831">
        <v>6</v>
      </c>
      <c r="M1086" s="831">
        <v>2452.44</v>
      </c>
      <c r="N1086" s="814"/>
      <c r="O1086" s="814">
        <v>408.74</v>
      </c>
      <c r="P1086" s="831">
        <v>3</v>
      </c>
      <c r="Q1086" s="831">
        <v>1226.22</v>
      </c>
      <c r="R1086" s="819"/>
      <c r="S1086" s="832">
        <v>408.74</v>
      </c>
    </row>
    <row r="1087" spans="1:19" ht="14.45" customHeight="1" x14ac:dyDescent="0.2">
      <c r="A1087" s="813" t="s">
        <v>5011</v>
      </c>
      <c r="B1087" s="814" t="s">
        <v>5012</v>
      </c>
      <c r="C1087" s="814" t="s">
        <v>614</v>
      </c>
      <c r="D1087" s="814" t="s">
        <v>1770</v>
      </c>
      <c r="E1087" s="814" t="s">
        <v>4963</v>
      </c>
      <c r="F1087" s="814" t="s">
        <v>4966</v>
      </c>
      <c r="G1087" s="814" t="s">
        <v>4967</v>
      </c>
      <c r="H1087" s="831">
        <v>1</v>
      </c>
      <c r="I1087" s="831">
        <v>187.97</v>
      </c>
      <c r="J1087" s="814"/>
      <c r="K1087" s="814">
        <v>187.97</v>
      </c>
      <c r="L1087" s="831">
        <v>1</v>
      </c>
      <c r="M1087" s="831">
        <v>153.19999999999999</v>
      </c>
      <c r="N1087" s="814"/>
      <c r="O1087" s="814">
        <v>153.19999999999999</v>
      </c>
      <c r="P1087" s="831"/>
      <c r="Q1087" s="831"/>
      <c r="R1087" s="819"/>
      <c r="S1087" s="832"/>
    </row>
    <row r="1088" spans="1:19" ht="14.45" customHeight="1" x14ac:dyDescent="0.2">
      <c r="A1088" s="813" t="s">
        <v>5011</v>
      </c>
      <c r="B1088" s="814" t="s">
        <v>5012</v>
      </c>
      <c r="C1088" s="814" t="s">
        <v>614</v>
      </c>
      <c r="D1088" s="814" t="s">
        <v>1770</v>
      </c>
      <c r="E1088" s="814" t="s">
        <v>4963</v>
      </c>
      <c r="F1088" s="814" t="s">
        <v>5076</v>
      </c>
      <c r="G1088" s="814" t="s">
        <v>5077</v>
      </c>
      <c r="H1088" s="831"/>
      <c r="I1088" s="831"/>
      <c r="J1088" s="814"/>
      <c r="K1088" s="814"/>
      <c r="L1088" s="831">
        <v>1</v>
      </c>
      <c r="M1088" s="831">
        <v>1043</v>
      </c>
      <c r="N1088" s="814"/>
      <c r="O1088" s="814">
        <v>1043</v>
      </c>
      <c r="P1088" s="831"/>
      <c r="Q1088" s="831"/>
      <c r="R1088" s="819"/>
      <c r="S1088" s="832"/>
    </row>
    <row r="1089" spans="1:19" ht="14.45" customHeight="1" x14ac:dyDescent="0.2">
      <c r="A1089" s="813" t="s">
        <v>5011</v>
      </c>
      <c r="B1089" s="814" t="s">
        <v>5012</v>
      </c>
      <c r="C1089" s="814" t="s">
        <v>614</v>
      </c>
      <c r="D1089" s="814" t="s">
        <v>1770</v>
      </c>
      <c r="E1089" s="814" t="s">
        <v>4963</v>
      </c>
      <c r="F1089" s="814" t="s">
        <v>4968</v>
      </c>
      <c r="G1089" s="814" t="s">
        <v>4969</v>
      </c>
      <c r="H1089" s="831">
        <v>2</v>
      </c>
      <c r="I1089" s="831">
        <v>3330</v>
      </c>
      <c r="J1089" s="814"/>
      <c r="K1089" s="814">
        <v>1665</v>
      </c>
      <c r="L1089" s="831"/>
      <c r="M1089" s="831"/>
      <c r="N1089" s="814"/>
      <c r="O1089" s="814"/>
      <c r="P1089" s="831"/>
      <c r="Q1089" s="831"/>
      <c r="R1089" s="819"/>
      <c r="S1089" s="832"/>
    </row>
    <row r="1090" spans="1:19" ht="14.45" customHeight="1" x14ac:dyDescent="0.2">
      <c r="A1090" s="813" t="s">
        <v>5011</v>
      </c>
      <c r="B1090" s="814" t="s">
        <v>5012</v>
      </c>
      <c r="C1090" s="814" t="s">
        <v>614</v>
      </c>
      <c r="D1090" s="814" t="s">
        <v>1770</v>
      </c>
      <c r="E1090" s="814" t="s">
        <v>4963</v>
      </c>
      <c r="F1090" s="814" t="s">
        <v>4970</v>
      </c>
      <c r="G1090" s="814" t="s">
        <v>4971</v>
      </c>
      <c r="H1090" s="831">
        <v>3</v>
      </c>
      <c r="I1090" s="831">
        <v>5657.9600000000009</v>
      </c>
      <c r="J1090" s="814"/>
      <c r="K1090" s="814">
        <v>1885.9866666666669</v>
      </c>
      <c r="L1090" s="831"/>
      <c r="M1090" s="831"/>
      <c r="N1090" s="814"/>
      <c r="O1090" s="814"/>
      <c r="P1090" s="831"/>
      <c r="Q1090" s="831"/>
      <c r="R1090" s="819"/>
      <c r="S1090" s="832"/>
    </row>
    <row r="1091" spans="1:19" ht="14.45" customHeight="1" x14ac:dyDescent="0.2">
      <c r="A1091" s="813" t="s">
        <v>5011</v>
      </c>
      <c r="B1091" s="814" t="s">
        <v>5012</v>
      </c>
      <c r="C1091" s="814" t="s">
        <v>614</v>
      </c>
      <c r="D1091" s="814" t="s">
        <v>1770</v>
      </c>
      <c r="E1091" s="814" t="s">
        <v>4963</v>
      </c>
      <c r="F1091" s="814" t="s">
        <v>4972</v>
      </c>
      <c r="G1091" s="814" t="s">
        <v>4973</v>
      </c>
      <c r="H1091" s="831">
        <v>2</v>
      </c>
      <c r="I1091" s="831">
        <v>1475.6799999999998</v>
      </c>
      <c r="J1091" s="814"/>
      <c r="K1091" s="814">
        <v>737.83999999999992</v>
      </c>
      <c r="L1091" s="831"/>
      <c r="M1091" s="831"/>
      <c r="N1091" s="814"/>
      <c r="O1091" s="814"/>
      <c r="P1091" s="831"/>
      <c r="Q1091" s="831"/>
      <c r="R1091" s="819"/>
      <c r="S1091" s="832"/>
    </row>
    <row r="1092" spans="1:19" ht="14.45" customHeight="1" x14ac:dyDescent="0.2">
      <c r="A1092" s="813" t="s">
        <v>5011</v>
      </c>
      <c r="B1092" s="814" t="s">
        <v>5012</v>
      </c>
      <c r="C1092" s="814" t="s">
        <v>614</v>
      </c>
      <c r="D1092" s="814" t="s">
        <v>1770</v>
      </c>
      <c r="E1092" s="814" t="s">
        <v>4963</v>
      </c>
      <c r="F1092" s="814" t="s">
        <v>4974</v>
      </c>
      <c r="G1092" s="814" t="s">
        <v>4975</v>
      </c>
      <c r="H1092" s="831">
        <v>3</v>
      </c>
      <c r="I1092" s="831">
        <v>3840</v>
      </c>
      <c r="J1092" s="814"/>
      <c r="K1092" s="814">
        <v>1280</v>
      </c>
      <c r="L1092" s="831">
        <v>10</v>
      </c>
      <c r="M1092" s="831">
        <v>11480</v>
      </c>
      <c r="N1092" s="814"/>
      <c r="O1092" s="814">
        <v>1148</v>
      </c>
      <c r="P1092" s="831">
        <v>4</v>
      </c>
      <c r="Q1092" s="831">
        <v>4160</v>
      </c>
      <c r="R1092" s="819"/>
      <c r="S1092" s="832">
        <v>1040</v>
      </c>
    </row>
    <row r="1093" spans="1:19" ht="14.45" customHeight="1" x14ac:dyDescent="0.2">
      <c r="A1093" s="813" t="s">
        <v>5011</v>
      </c>
      <c r="B1093" s="814" t="s">
        <v>5012</v>
      </c>
      <c r="C1093" s="814" t="s">
        <v>614</v>
      </c>
      <c r="D1093" s="814" t="s">
        <v>1770</v>
      </c>
      <c r="E1093" s="814" t="s">
        <v>4963</v>
      </c>
      <c r="F1093" s="814" t="s">
        <v>5084</v>
      </c>
      <c r="G1093" s="814" t="s">
        <v>5085</v>
      </c>
      <c r="H1093" s="831"/>
      <c r="I1093" s="831"/>
      <c r="J1093" s="814"/>
      <c r="K1093" s="814"/>
      <c r="L1093" s="831">
        <v>1</v>
      </c>
      <c r="M1093" s="831">
        <v>926.87</v>
      </c>
      <c r="N1093" s="814"/>
      <c r="O1093" s="814">
        <v>926.87</v>
      </c>
      <c r="P1093" s="831"/>
      <c r="Q1093" s="831"/>
      <c r="R1093" s="819"/>
      <c r="S1093" s="832"/>
    </row>
    <row r="1094" spans="1:19" ht="14.45" customHeight="1" x14ac:dyDescent="0.2">
      <c r="A1094" s="813" t="s">
        <v>5011</v>
      </c>
      <c r="B1094" s="814" t="s">
        <v>5012</v>
      </c>
      <c r="C1094" s="814" t="s">
        <v>614</v>
      </c>
      <c r="D1094" s="814" t="s">
        <v>1770</v>
      </c>
      <c r="E1094" s="814" t="s">
        <v>4963</v>
      </c>
      <c r="F1094" s="814" t="s">
        <v>5086</v>
      </c>
      <c r="G1094" s="814" t="s">
        <v>5087</v>
      </c>
      <c r="H1094" s="831"/>
      <c r="I1094" s="831"/>
      <c r="J1094" s="814"/>
      <c r="K1094" s="814"/>
      <c r="L1094" s="831">
        <v>1</v>
      </c>
      <c r="M1094" s="831">
        <v>1109.7</v>
      </c>
      <c r="N1094" s="814"/>
      <c r="O1094" s="814">
        <v>1109.7</v>
      </c>
      <c r="P1094" s="831"/>
      <c r="Q1094" s="831"/>
      <c r="R1094" s="819"/>
      <c r="S1094" s="832"/>
    </row>
    <row r="1095" spans="1:19" ht="14.45" customHeight="1" x14ac:dyDescent="0.2">
      <c r="A1095" s="813" t="s">
        <v>5011</v>
      </c>
      <c r="B1095" s="814" t="s">
        <v>5012</v>
      </c>
      <c r="C1095" s="814" t="s">
        <v>614</v>
      </c>
      <c r="D1095" s="814" t="s">
        <v>1770</v>
      </c>
      <c r="E1095" s="814" t="s">
        <v>4963</v>
      </c>
      <c r="F1095" s="814" t="s">
        <v>5108</v>
      </c>
      <c r="G1095" s="814" t="s">
        <v>5109</v>
      </c>
      <c r="H1095" s="831"/>
      <c r="I1095" s="831"/>
      <c r="J1095" s="814"/>
      <c r="K1095" s="814"/>
      <c r="L1095" s="831">
        <v>2</v>
      </c>
      <c r="M1095" s="831">
        <v>1677</v>
      </c>
      <c r="N1095" s="814"/>
      <c r="O1095" s="814">
        <v>838.5</v>
      </c>
      <c r="P1095" s="831"/>
      <c r="Q1095" s="831"/>
      <c r="R1095" s="819"/>
      <c r="S1095" s="832"/>
    </row>
    <row r="1096" spans="1:19" ht="14.45" customHeight="1" x14ac:dyDescent="0.2">
      <c r="A1096" s="813" t="s">
        <v>5011</v>
      </c>
      <c r="B1096" s="814" t="s">
        <v>5012</v>
      </c>
      <c r="C1096" s="814" t="s">
        <v>614</v>
      </c>
      <c r="D1096" s="814" t="s">
        <v>1770</v>
      </c>
      <c r="E1096" s="814" t="s">
        <v>4963</v>
      </c>
      <c r="F1096" s="814" t="s">
        <v>5110</v>
      </c>
      <c r="G1096" s="814" t="s">
        <v>5111</v>
      </c>
      <c r="H1096" s="831"/>
      <c r="I1096" s="831"/>
      <c r="J1096" s="814"/>
      <c r="K1096" s="814"/>
      <c r="L1096" s="831">
        <v>1</v>
      </c>
      <c r="M1096" s="831">
        <v>3264.55</v>
      </c>
      <c r="N1096" s="814"/>
      <c r="O1096" s="814">
        <v>3264.55</v>
      </c>
      <c r="P1096" s="831"/>
      <c r="Q1096" s="831"/>
      <c r="R1096" s="819"/>
      <c r="S1096" s="832"/>
    </row>
    <row r="1097" spans="1:19" ht="14.45" customHeight="1" x14ac:dyDescent="0.2">
      <c r="A1097" s="813" t="s">
        <v>5011</v>
      </c>
      <c r="B1097" s="814" t="s">
        <v>5012</v>
      </c>
      <c r="C1097" s="814" t="s">
        <v>614</v>
      </c>
      <c r="D1097" s="814" t="s">
        <v>1770</v>
      </c>
      <c r="E1097" s="814" t="s">
        <v>4963</v>
      </c>
      <c r="F1097" s="814" t="s">
        <v>4976</v>
      </c>
      <c r="G1097" s="814" t="s">
        <v>4977</v>
      </c>
      <c r="H1097" s="831">
        <v>5</v>
      </c>
      <c r="I1097" s="831">
        <v>3209.3</v>
      </c>
      <c r="J1097" s="814"/>
      <c r="K1097" s="814">
        <v>641.86</v>
      </c>
      <c r="L1097" s="831">
        <v>10</v>
      </c>
      <c r="M1097" s="831">
        <v>6413</v>
      </c>
      <c r="N1097" s="814"/>
      <c r="O1097" s="814">
        <v>641.29999999999995</v>
      </c>
      <c r="P1097" s="831">
        <v>4</v>
      </c>
      <c r="Q1097" s="831">
        <v>2565.1999999999998</v>
      </c>
      <c r="R1097" s="819"/>
      <c r="S1097" s="832">
        <v>641.29999999999995</v>
      </c>
    </row>
    <row r="1098" spans="1:19" ht="14.45" customHeight="1" x14ac:dyDescent="0.2">
      <c r="A1098" s="813" t="s">
        <v>5011</v>
      </c>
      <c r="B1098" s="814" t="s">
        <v>5012</v>
      </c>
      <c r="C1098" s="814" t="s">
        <v>614</v>
      </c>
      <c r="D1098" s="814" t="s">
        <v>1770</v>
      </c>
      <c r="E1098" s="814" t="s">
        <v>4978</v>
      </c>
      <c r="F1098" s="814" t="s">
        <v>5128</v>
      </c>
      <c r="G1098" s="814" t="s">
        <v>5129</v>
      </c>
      <c r="H1098" s="831"/>
      <c r="I1098" s="831"/>
      <c r="J1098" s="814"/>
      <c r="K1098" s="814"/>
      <c r="L1098" s="831"/>
      <c r="M1098" s="831"/>
      <c r="N1098" s="814"/>
      <c r="O1098" s="814"/>
      <c r="P1098" s="831">
        <v>1</v>
      </c>
      <c r="Q1098" s="831">
        <v>220</v>
      </c>
      <c r="R1098" s="819"/>
      <c r="S1098" s="832">
        <v>220</v>
      </c>
    </row>
    <row r="1099" spans="1:19" ht="14.45" customHeight="1" x14ac:dyDescent="0.2">
      <c r="A1099" s="813" t="s">
        <v>5011</v>
      </c>
      <c r="B1099" s="814" t="s">
        <v>5012</v>
      </c>
      <c r="C1099" s="814" t="s">
        <v>614</v>
      </c>
      <c r="D1099" s="814" t="s">
        <v>1770</v>
      </c>
      <c r="E1099" s="814" t="s">
        <v>4978</v>
      </c>
      <c r="F1099" s="814" t="s">
        <v>5136</v>
      </c>
      <c r="G1099" s="814" t="s">
        <v>5137</v>
      </c>
      <c r="H1099" s="831"/>
      <c r="I1099" s="831"/>
      <c r="J1099" s="814"/>
      <c r="K1099" s="814"/>
      <c r="L1099" s="831">
        <v>1</v>
      </c>
      <c r="M1099" s="831">
        <v>108</v>
      </c>
      <c r="N1099" s="814"/>
      <c r="O1099" s="814">
        <v>108</v>
      </c>
      <c r="P1099" s="831"/>
      <c r="Q1099" s="831"/>
      <c r="R1099" s="819"/>
      <c r="S1099" s="832"/>
    </row>
    <row r="1100" spans="1:19" ht="14.45" customHeight="1" x14ac:dyDescent="0.2">
      <c r="A1100" s="813" t="s">
        <v>5011</v>
      </c>
      <c r="B1100" s="814" t="s">
        <v>5012</v>
      </c>
      <c r="C1100" s="814" t="s">
        <v>614</v>
      </c>
      <c r="D1100" s="814" t="s">
        <v>1770</v>
      </c>
      <c r="E1100" s="814" t="s">
        <v>4978</v>
      </c>
      <c r="F1100" s="814" t="s">
        <v>5138</v>
      </c>
      <c r="G1100" s="814" t="s">
        <v>5139</v>
      </c>
      <c r="H1100" s="831">
        <v>58</v>
      </c>
      <c r="I1100" s="831">
        <v>2204</v>
      </c>
      <c r="J1100" s="814"/>
      <c r="K1100" s="814">
        <v>38</v>
      </c>
      <c r="L1100" s="831">
        <v>20</v>
      </c>
      <c r="M1100" s="831">
        <v>760</v>
      </c>
      <c r="N1100" s="814"/>
      <c r="O1100" s="814">
        <v>38</v>
      </c>
      <c r="P1100" s="831">
        <v>21</v>
      </c>
      <c r="Q1100" s="831">
        <v>840</v>
      </c>
      <c r="R1100" s="819"/>
      <c r="S1100" s="832">
        <v>40</v>
      </c>
    </row>
    <row r="1101" spans="1:19" ht="14.45" customHeight="1" x14ac:dyDescent="0.2">
      <c r="A1101" s="813" t="s">
        <v>5011</v>
      </c>
      <c r="B1101" s="814" t="s">
        <v>5012</v>
      </c>
      <c r="C1101" s="814" t="s">
        <v>614</v>
      </c>
      <c r="D1101" s="814" t="s">
        <v>1770</v>
      </c>
      <c r="E1101" s="814" t="s">
        <v>4978</v>
      </c>
      <c r="F1101" s="814" t="s">
        <v>4979</v>
      </c>
      <c r="G1101" s="814" t="s">
        <v>4980</v>
      </c>
      <c r="H1101" s="831">
        <v>89</v>
      </c>
      <c r="I1101" s="831">
        <v>22606</v>
      </c>
      <c r="J1101" s="814"/>
      <c r="K1101" s="814">
        <v>254</v>
      </c>
      <c r="L1101" s="831">
        <v>23</v>
      </c>
      <c r="M1101" s="831">
        <v>5865</v>
      </c>
      <c r="N1101" s="814"/>
      <c r="O1101" s="814">
        <v>255</v>
      </c>
      <c r="P1101" s="831">
        <v>22</v>
      </c>
      <c r="Q1101" s="831">
        <v>6050</v>
      </c>
      <c r="R1101" s="819"/>
      <c r="S1101" s="832">
        <v>275</v>
      </c>
    </row>
    <row r="1102" spans="1:19" ht="14.45" customHeight="1" x14ac:dyDescent="0.2">
      <c r="A1102" s="813" t="s">
        <v>5011</v>
      </c>
      <c r="B1102" s="814" t="s">
        <v>5012</v>
      </c>
      <c r="C1102" s="814" t="s">
        <v>614</v>
      </c>
      <c r="D1102" s="814" t="s">
        <v>1770</v>
      </c>
      <c r="E1102" s="814" t="s">
        <v>4978</v>
      </c>
      <c r="F1102" s="814" t="s">
        <v>5146</v>
      </c>
      <c r="G1102" s="814" t="s">
        <v>5147</v>
      </c>
      <c r="H1102" s="831">
        <v>100</v>
      </c>
      <c r="I1102" s="831">
        <v>12600</v>
      </c>
      <c r="J1102" s="814"/>
      <c r="K1102" s="814">
        <v>126</v>
      </c>
      <c r="L1102" s="831">
        <v>22</v>
      </c>
      <c r="M1102" s="831">
        <v>2794</v>
      </c>
      <c r="N1102" s="814"/>
      <c r="O1102" s="814">
        <v>127</v>
      </c>
      <c r="P1102" s="831">
        <v>18</v>
      </c>
      <c r="Q1102" s="831">
        <v>2466</v>
      </c>
      <c r="R1102" s="819"/>
      <c r="S1102" s="832">
        <v>137</v>
      </c>
    </row>
    <row r="1103" spans="1:19" ht="14.45" customHeight="1" x14ac:dyDescent="0.2">
      <c r="A1103" s="813" t="s">
        <v>5011</v>
      </c>
      <c r="B1103" s="814" t="s">
        <v>5012</v>
      </c>
      <c r="C1103" s="814" t="s">
        <v>614</v>
      </c>
      <c r="D1103" s="814" t="s">
        <v>1770</v>
      </c>
      <c r="E1103" s="814" t="s">
        <v>4978</v>
      </c>
      <c r="F1103" s="814" t="s">
        <v>5148</v>
      </c>
      <c r="G1103" s="814" t="s">
        <v>5149</v>
      </c>
      <c r="H1103" s="831">
        <v>5</v>
      </c>
      <c r="I1103" s="831">
        <v>1570</v>
      </c>
      <c r="J1103" s="814"/>
      <c r="K1103" s="814">
        <v>314</v>
      </c>
      <c r="L1103" s="831"/>
      <c r="M1103" s="831"/>
      <c r="N1103" s="814"/>
      <c r="O1103" s="814"/>
      <c r="P1103" s="831">
        <v>1</v>
      </c>
      <c r="Q1103" s="831">
        <v>333</v>
      </c>
      <c r="R1103" s="819"/>
      <c r="S1103" s="832">
        <v>333</v>
      </c>
    </row>
    <row r="1104" spans="1:19" ht="14.45" customHeight="1" x14ac:dyDescent="0.2">
      <c r="A1104" s="813" t="s">
        <v>5011</v>
      </c>
      <c r="B1104" s="814" t="s">
        <v>5012</v>
      </c>
      <c r="C1104" s="814" t="s">
        <v>614</v>
      </c>
      <c r="D1104" s="814" t="s">
        <v>1770</v>
      </c>
      <c r="E1104" s="814" t="s">
        <v>4978</v>
      </c>
      <c r="F1104" s="814" t="s">
        <v>5152</v>
      </c>
      <c r="G1104" s="814" t="s">
        <v>5153</v>
      </c>
      <c r="H1104" s="831"/>
      <c r="I1104" s="831"/>
      <c r="J1104" s="814"/>
      <c r="K1104" s="814"/>
      <c r="L1104" s="831">
        <v>1</v>
      </c>
      <c r="M1104" s="831">
        <v>1605</v>
      </c>
      <c r="N1104" s="814"/>
      <c r="O1104" s="814">
        <v>1605</v>
      </c>
      <c r="P1104" s="831"/>
      <c r="Q1104" s="831"/>
      <c r="R1104" s="819"/>
      <c r="S1104" s="832"/>
    </row>
    <row r="1105" spans="1:19" ht="14.45" customHeight="1" x14ac:dyDescent="0.2">
      <c r="A1105" s="813" t="s">
        <v>5011</v>
      </c>
      <c r="B1105" s="814" t="s">
        <v>5012</v>
      </c>
      <c r="C1105" s="814" t="s">
        <v>614</v>
      </c>
      <c r="D1105" s="814" t="s">
        <v>1770</v>
      </c>
      <c r="E1105" s="814" t="s">
        <v>4978</v>
      </c>
      <c r="F1105" s="814" t="s">
        <v>4983</v>
      </c>
      <c r="G1105" s="814" t="s">
        <v>4984</v>
      </c>
      <c r="H1105" s="831">
        <v>3</v>
      </c>
      <c r="I1105" s="831">
        <v>1005</v>
      </c>
      <c r="J1105" s="814"/>
      <c r="K1105" s="814">
        <v>335</v>
      </c>
      <c r="L1105" s="831">
        <v>2</v>
      </c>
      <c r="M1105" s="831">
        <v>672</v>
      </c>
      <c r="N1105" s="814"/>
      <c r="O1105" s="814">
        <v>336</v>
      </c>
      <c r="P1105" s="831"/>
      <c r="Q1105" s="831"/>
      <c r="R1105" s="819"/>
      <c r="S1105" s="832"/>
    </row>
    <row r="1106" spans="1:19" ht="14.45" customHeight="1" x14ac:dyDescent="0.2">
      <c r="A1106" s="813" t="s">
        <v>5011</v>
      </c>
      <c r="B1106" s="814" t="s">
        <v>5012</v>
      </c>
      <c r="C1106" s="814" t="s">
        <v>614</v>
      </c>
      <c r="D1106" s="814" t="s">
        <v>1770</v>
      </c>
      <c r="E1106" s="814" t="s">
        <v>4978</v>
      </c>
      <c r="F1106" s="814" t="s">
        <v>4985</v>
      </c>
      <c r="G1106" s="814" t="s">
        <v>4986</v>
      </c>
      <c r="H1106" s="831">
        <v>1</v>
      </c>
      <c r="I1106" s="831">
        <v>357</v>
      </c>
      <c r="J1106" s="814"/>
      <c r="K1106" s="814">
        <v>357</v>
      </c>
      <c r="L1106" s="831">
        <v>1</v>
      </c>
      <c r="M1106" s="831">
        <v>360</v>
      </c>
      <c r="N1106" s="814"/>
      <c r="O1106" s="814">
        <v>360</v>
      </c>
      <c r="P1106" s="831"/>
      <c r="Q1106" s="831"/>
      <c r="R1106" s="819"/>
      <c r="S1106" s="832"/>
    </row>
    <row r="1107" spans="1:19" ht="14.45" customHeight="1" x14ac:dyDescent="0.2">
      <c r="A1107" s="813" t="s">
        <v>5011</v>
      </c>
      <c r="B1107" s="814" t="s">
        <v>5012</v>
      </c>
      <c r="C1107" s="814" t="s">
        <v>614</v>
      </c>
      <c r="D1107" s="814" t="s">
        <v>1770</v>
      </c>
      <c r="E1107" s="814" t="s">
        <v>4978</v>
      </c>
      <c r="F1107" s="814" t="s">
        <v>5166</v>
      </c>
      <c r="G1107" s="814" t="s">
        <v>5167</v>
      </c>
      <c r="H1107" s="831">
        <v>1</v>
      </c>
      <c r="I1107" s="831">
        <v>1187</v>
      </c>
      <c r="J1107" s="814"/>
      <c r="K1107" s="814">
        <v>1187</v>
      </c>
      <c r="L1107" s="831">
        <v>1</v>
      </c>
      <c r="M1107" s="831">
        <v>1190</v>
      </c>
      <c r="N1107" s="814"/>
      <c r="O1107" s="814">
        <v>1190</v>
      </c>
      <c r="P1107" s="831">
        <v>2</v>
      </c>
      <c r="Q1107" s="831">
        <v>2416</v>
      </c>
      <c r="R1107" s="819"/>
      <c r="S1107" s="832">
        <v>1208</v>
      </c>
    </row>
    <row r="1108" spans="1:19" ht="14.45" customHeight="1" x14ac:dyDescent="0.2">
      <c r="A1108" s="813" t="s">
        <v>5011</v>
      </c>
      <c r="B1108" s="814" t="s">
        <v>5012</v>
      </c>
      <c r="C1108" s="814" t="s">
        <v>614</v>
      </c>
      <c r="D1108" s="814" t="s">
        <v>1770</v>
      </c>
      <c r="E1108" s="814" t="s">
        <v>4978</v>
      </c>
      <c r="F1108" s="814" t="s">
        <v>4987</v>
      </c>
      <c r="G1108" s="814" t="s">
        <v>4988</v>
      </c>
      <c r="H1108" s="831">
        <v>3</v>
      </c>
      <c r="I1108" s="831">
        <v>2145</v>
      </c>
      <c r="J1108" s="814"/>
      <c r="K1108" s="814">
        <v>715</v>
      </c>
      <c r="L1108" s="831">
        <v>1</v>
      </c>
      <c r="M1108" s="831">
        <v>720</v>
      </c>
      <c r="N1108" s="814"/>
      <c r="O1108" s="814">
        <v>720</v>
      </c>
      <c r="P1108" s="831"/>
      <c r="Q1108" s="831"/>
      <c r="R1108" s="819"/>
      <c r="S1108" s="832"/>
    </row>
    <row r="1109" spans="1:19" ht="14.45" customHeight="1" x14ac:dyDescent="0.2">
      <c r="A1109" s="813" t="s">
        <v>5011</v>
      </c>
      <c r="B1109" s="814" t="s">
        <v>5012</v>
      </c>
      <c r="C1109" s="814" t="s">
        <v>614</v>
      </c>
      <c r="D1109" s="814" t="s">
        <v>1770</v>
      </c>
      <c r="E1109" s="814" t="s">
        <v>4978</v>
      </c>
      <c r="F1109" s="814" t="s">
        <v>5168</v>
      </c>
      <c r="G1109" s="814" t="s">
        <v>5169</v>
      </c>
      <c r="H1109" s="831"/>
      <c r="I1109" s="831"/>
      <c r="J1109" s="814"/>
      <c r="K1109" s="814"/>
      <c r="L1109" s="831"/>
      <c r="M1109" s="831"/>
      <c r="N1109" s="814"/>
      <c r="O1109" s="814"/>
      <c r="P1109" s="831">
        <v>1</v>
      </c>
      <c r="Q1109" s="831">
        <v>275</v>
      </c>
      <c r="R1109" s="819"/>
      <c r="S1109" s="832">
        <v>275</v>
      </c>
    </row>
    <row r="1110" spans="1:19" ht="14.45" customHeight="1" x14ac:dyDescent="0.2">
      <c r="A1110" s="813" t="s">
        <v>5011</v>
      </c>
      <c r="B1110" s="814" t="s">
        <v>5012</v>
      </c>
      <c r="C1110" s="814" t="s">
        <v>614</v>
      </c>
      <c r="D1110" s="814" t="s">
        <v>1770</v>
      </c>
      <c r="E1110" s="814" t="s">
        <v>4978</v>
      </c>
      <c r="F1110" s="814" t="s">
        <v>4989</v>
      </c>
      <c r="G1110" s="814" t="s">
        <v>4990</v>
      </c>
      <c r="H1110" s="831">
        <v>182</v>
      </c>
      <c r="I1110" s="831">
        <v>6066.67</v>
      </c>
      <c r="J1110" s="814"/>
      <c r="K1110" s="814">
        <v>33.333351648351652</v>
      </c>
      <c r="L1110" s="831">
        <v>51</v>
      </c>
      <c r="M1110" s="831">
        <v>1700</v>
      </c>
      <c r="N1110" s="814"/>
      <c r="O1110" s="814">
        <v>33.333333333333336</v>
      </c>
      <c r="P1110" s="831">
        <v>64</v>
      </c>
      <c r="Q1110" s="831">
        <v>2915.56</v>
      </c>
      <c r="R1110" s="819"/>
      <c r="S1110" s="832">
        <v>45.555624999999999</v>
      </c>
    </row>
    <row r="1111" spans="1:19" ht="14.45" customHeight="1" x14ac:dyDescent="0.2">
      <c r="A1111" s="813" t="s">
        <v>5011</v>
      </c>
      <c r="B1111" s="814" t="s">
        <v>5012</v>
      </c>
      <c r="C1111" s="814" t="s">
        <v>614</v>
      </c>
      <c r="D1111" s="814" t="s">
        <v>1770</v>
      </c>
      <c r="E1111" s="814" t="s">
        <v>4978</v>
      </c>
      <c r="F1111" s="814" t="s">
        <v>5180</v>
      </c>
      <c r="G1111" s="814" t="s">
        <v>5181</v>
      </c>
      <c r="H1111" s="831">
        <v>100</v>
      </c>
      <c r="I1111" s="831">
        <v>31100</v>
      </c>
      <c r="J1111" s="814"/>
      <c r="K1111" s="814">
        <v>311</v>
      </c>
      <c r="L1111" s="831">
        <v>26</v>
      </c>
      <c r="M1111" s="831">
        <v>8138</v>
      </c>
      <c r="N1111" s="814"/>
      <c r="O1111" s="814">
        <v>313</v>
      </c>
      <c r="P1111" s="831">
        <v>34</v>
      </c>
      <c r="Q1111" s="831">
        <v>11152</v>
      </c>
      <c r="R1111" s="819"/>
      <c r="S1111" s="832">
        <v>328</v>
      </c>
    </row>
    <row r="1112" spans="1:19" ht="14.45" customHeight="1" x14ac:dyDescent="0.2">
      <c r="A1112" s="813" t="s">
        <v>5011</v>
      </c>
      <c r="B1112" s="814" t="s">
        <v>5012</v>
      </c>
      <c r="C1112" s="814" t="s">
        <v>614</v>
      </c>
      <c r="D1112" s="814" t="s">
        <v>1770</v>
      </c>
      <c r="E1112" s="814" t="s">
        <v>4978</v>
      </c>
      <c r="F1112" s="814" t="s">
        <v>4991</v>
      </c>
      <c r="G1112" s="814" t="s">
        <v>4992</v>
      </c>
      <c r="H1112" s="831">
        <v>4</v>
      </c>
      <c r="I1112" s="831">
        <v>1052</v>
      </c>
      <c r="J1112" s="814"/>
      <c r="K1112" s="814">
        <v>263</v>
      </c>
      <c r="L1112" s="831">
        <v>14</v>
      </c>
      <c r="M1112" s="831">
        <v>3724</v>
      </c>
      <c r="N1112" s="814"/>
      <c r="O1112" s="814">
        <v>266</v>
      </c>
      <c r="P1112" s="831">
        <v>6</v>
      </c>
      <c r="Q1112" s="831">
        <v>1692</v>
      </c>
      <c r="R1112" s="819"/>
      <c r="S1112" s="832">
        <v>282</v>
      </c>
    </row>
    <row r="1113" spans="1:19" ht="14.45" customHeight="1" x14ac:dyDescent="0.2">
      <c r="A1113" s="813" t="s">
        <v>5011</v>
      </c>
      <c r="B1113" s="814" t="s">
        <v>5012</v>
      </c>
      <c r="C1113" s="814" t="s">
        <v>614</v>
      </c>
      <c r="D1113" s="814" t="s">
        <v>1770</v>
      </c>
      <c r="E1113" s="814" t="s">
        <v>4978</v>
      </c>
      <c r="F1113" s="814" t="s">
        <v>4993</v>
      </c>
      <c r="G1113" s="814" t="s">
        <v>4994</v>
      </c>
      <c r="H1113" s="831">
        <v>1</v>
      </c>
      <c r="I1113" s="831">
        <v>87</v>
      </c>
      <c r="J1113" s="814"/>
      <c r="K1113" s="814">
        <v>87</v>
      </c>
      <c r="L1113" s="831">
        <v>1</v>
      </c>
      <c r="M1113" s="831">
        <v>88</v>
      </c>
      <c r="N1113" s="814"/>
      <c r="O1113" s="814">
        <v>88</v>
      </c>
      <c r="P1113" s="831"/>
      <c r="Q1113" s="831"/>
      <c r="R1113" s="819"/>
      <c r="S1113" s="832"/>
    </row>
    <row r="1114" spans="1:19" ht="14.45" customHeight="1" x14ac:dyDescent="0.2">
      <c r="A1114" s="813" t="s">
        <v>5011</v>
      </c>
      <c r="B1114" s="814" t="s">
        <v>5012</v>
      </c>
      <c r="C1114" s="814" t="s">
        <v>614</v>
      </c>
      <c r="D1114" s="814" t="s">
        <v>1770</v>
      </c>
      <c r="E1114" s="814" t="s">
        <v>4978</v>
      </c>
      <c r="F1114" s="814" t="s">
        <v>5184</v>
      </c>
      <c r="G1114" s="814" t="s">
        <v>5185</v>
      </c>
      <c r="H1114" s="831">
        <v>5</v>
      </c>
      <c r="I1114" s="831">
        <v>780</v>
      </c>
      <c r="J1114" s="814"/>
      <c r="K1114" s="814">
        <v>156</v>
      </c>
      <c r="L1114" s="831">
        <v>1</v>
      </c>
      <c r="M1114" s="831">
        <v>157</v>
      </c>
      <c r="N1114" s="814"/>
      <c r="O1114" s="814">
        <v>157</v>
      </c>
      <c r="P1114" s="831">
        <v>4</v>
      </c>
      <c r="Q1114" s="831">
        <v>660</v>
      </c>
      <c r="R1114" s="819"/>
      <c r="S1114" s="832">
        <v>165</v>
      </c>
    </row>
    <row r="1115" spans="1:19" ht="14.45" customHeight="1" x14ac:dyDescent="0.2">
      <c r="A1115" s="813" t="s">
        <v>5011</v>
      </c>
      <c r="B1115" s="814" t="s">
        <v>5012</v>
      </c>
      <c r="C1115" s="814" t="s">
        <v>614</v>
      </c>
      <c r="D1115" s="814" t="s">
        <v>1770</v>
      </c>
      <c r="E1115" s="814" t="s">
        <v>4978</v>
      </c>
      <c r="F1115" s="814" t="s">
        <v>5186</v>
      </c>
      <c r="G1115" s="814" t="s">
        <v>5187</v>
      </c>
      <c r="H1115" s="831">
        <v>9</v>
      </c>
      <c r="I1115" s="831">
        <v>297</v>
      </c>
      <c r="J1115" s="814"/>
      <c r="K1115" s="814">
        <v>33</v>
      </c>
      <c r="L1115" s="831">
        <v>3</v>
      </c>
      <c r="M1115" s="831">
        <v>99</v>
      </c>
      <c r="N1115" s="814"/>
      <c r="O1115" s="814">
        <v>33</v>
      </c>
      <c r="P1115" s="831">
        <v>3</v>
      </c>
      <c r="Q1115" s="831">
        <v>102</v>
      </c>
      <c r="R1115" s="819"/>
      <c r="S1115" s="832">
        <v>34</v>
      </c>
    </row>
    <row r="1116" spans="1:19" ht="14.45" customHeight="1" x14ac:dyDescent="0.2">
      <c r="A1116" s="813" t="s">
        <v>5011</v>
      </c>
      <c r="B1116" s="814" t="s">
        <v>5012</v>
      </c>
      <c r="C1116" s="814" t="s">
        <v>614</v>
      </c>
      <c r="D1116" s="814" t="s">
        <v>1770</v>
      </c>
      <c r="E1116" s="814" t="s">
        <v>4978</v>
      </c>
      <c r="F1116" s="814" t="s">
        <v>5198</v>
      </c>
      <c r="G1116" s="814" t="s">
        <v>5199</v>
      </c>
      <c r="H1116" s="831">
        <v>1</v>
      </c>
      <c r="I1116" s="831">
        <v>964</v>
      </c>
      <c r="J1116" s="814"/>
      <c r="K1116" s="814">
        <v>964</v>
      </c>
      <c r="L1116" s="831"/>
      <c r="M1116" s="831"/>
      <c r="N1116" s="814"/>
      <c r="O1116" s="814"/>
      <c r="P1116" s="831"/>
      <c r="Q1116" s="831"/>
      <c r="R1116" s="819"/>
      <c r="S1116" s="832"/>
    </row>
    <row r="1117" spans="1:19" ht="14.45" customHeight="1" x14ac:dyDescent="0.2">
      <c r="A1117" s="813" t="s">
        <v>5011</v>
      </c>
      <c r="B1117" s="814" t="s">
        <v>5012</v>
      </c>
      <c r="C1117" s="814" t="s">
        <v>614</v>
      </c>
      <c r="D1117" s="814" t="s">
        <v>1770</v>
      </c>
      <c r="E1117" s="814" t="s">
        <v>4978</v>
      </c>
      <c r="F1117" s="814" t="s">
        <v>4997</v>
      </c>
      <c r="G1117" s="814" t="s">
        <v>4998</v>
      </c>
      <c r="H1117" s="831">
        <v>17</v>
      </c>
      <c r="I1117" s="831">
        <v>10115</v>
      </c>
      <c r="J1117" s="814"/>
      <c r="K1117" s="814">
        <v>595</v>
      </c>
      <c r="L1117" s="831">
        <v>10</v>
      </c>
      <c r="M1117" s="831">
        <v>5980</v>
      </c>
      <c r="N1117" s="814"/>
      <c r="O1117" s="814">
        <v>598</v>
      </c>
      <c r="P1117" s="831">
        <v>5</v>
      </c>
      <c r="Q1117" s="831">
        <v>3050</v>
      </c>
      <c r="R1117" s="819"/>
      <c r="S1117" s="832">
        <v>610</v>
      </c>
    </row>
    <row r="1118" spans="1:19" ht="14.45" customHeight="1" x14ac:dyDescent="0.2">
      <c r="A1118" s="813" t="s">
        <v>5011</v>
      </c>
      <c r="B1118" s="814" t="s">
        <v>5012</v>
      </c>
      <c r="C1118" s="814" t="s">
        <v>614</v>
      </c>
      <c r="D1118" s="814" t="s">
        <v>1770</v>
      </c>
      <c r="E1118" s="814" t="s">
        <v>4978</v>
      </c>
      <c r="F1118" s="814" t="s">
        <v>4999</v>
      </c>
      <c r="G1118" s="814" t="s">
        <v>5000</v>
      </c>
      <c r="H1118" s="831">
        <v>9</v>
      </c>
      <c r="I1118" s="831">
        <v>6930</v>
      </c>
      <c r="J1118" s="814"/>
      <c r="K1118" s="814">
        <v>770</v>
      </c>
      <c r="L1118" s="831">
        <v>11</v>
      </c>
      <c r="M1118" s="831">
        <v>8481</v>
      </c>
      <c r="N1118" s="814"/>
      <c r="O1118" s="814">
        <v>771</v>
      </c>
      <c r="P1118" s="831">
        <v>4</v>
      </c>
      <c r="Q1118" s="831">
        <v>3132</v>
      </c>
      <c r="R1118" s="819"/>
      <c r="S1118" s="832">
        <v>783</v>
      </c>
    </row>
    <row r="1119" spans="1:19" ht="14.45" customHeight="1" x14ac:dyDescent="0.2">
      <c r="A1119" s="813" t="s">
        <v>5011</v>
      </c>
      <c r="B1119" s="814" t="s">
        <v>5012</v>
      </c>
      <c r="C1119" s="814" t="s">
        <v>614</v>
      </c>
      <c r="D1119" s="814" t="s">
        <v>1770</v>
      </c>
      <c r="E1119" s="814" t="s">
        <v>4978</v>
      </c>
      <c r="F1119" s="814" t="s">
        <v>5208</v>
      </c>
      <c r="G1119" s="814" t="s">
        <v>5209</v>
      </c>
      <c r="H1119" s="831">
        <v>17</v>
      </c>
      <c r="I1119" s="831">
        <v>75293</v>
      </c>
      <c r="J1119" s="814"/>
      <c r="K1119" s="814">
        <v>4429</v>
      </c>
      <c r="L1119" s="831">
        <v>2</v>
      </c>
      <c r="M1119" s="831">
        <v>8894</v>
      </c>
      <c r="N1119" s="814"/>
      <c r="O1119" s="814">
        <v>4447</v>
      </c>
      <c r="P1119" s="831">
        <v>2</v>
      </c>
      <c r="Q1119" s="831">
        <v>9020</v>
      </c>
      <c r="R1119" s="819"/>
      <c r="S1119" s="832">
        <v>4510</v>
      </c>
    </row>
    <row r="1120" spans="1:19" ht="14.45" customHeight="1" x14ac:dyDescent="0.2">
      <c r="A1120" s="813" t="s">
        <v>5011</v>
      </c>
      <c r="B1120" s="814" t="s">
        <v>5012</v>
      </c>
      <c r="C1120" s="814" t="s">
        <v>614</v>
      </c>
      <c r="D1120" s="814" t="s">
        <v>1770</v>
      </c>
      <c r="E1120" s="814" t="s">
        <v>4978</v>
      </c>
      <c r="F1120" s="814" t="s">
        <v>5210</v>
      </c>
      <c r="G1120" s="814" t="s">
        <v>5211</v>
      </c>
      <c r="H1120" s="831"/>
      <c r="I1120" s="831"/>
      <c r="J1120" s="814"/>
      <c r="K1120" s="814"/>
      <c r="L1120" s="831"/>
      <c r="M1120" s="831"/>
      <c r="N1120" s="814"/>
      <c r="O1120" s="814"/>
      <c r="P1120" s="831">
        <v>14</v>
      </c>
      <c r="Q1120" s="831">
        <v>924</v>
      </c>
      <c r="R1120" s="819"/>
      <c r="S1120" s="832">
        <v>66</v>
      </c>
    </row>
    <row r="1121" spans="1:19" ht="14.45" customHeight="1" x14ac:dyDescent="0.2">
      <c r="A1121" s="813" t="s">
        <v>5011</v>
      </c>
      <c r="B1121" s="814" t="s">
        <v>5012</v>
      </c>
      <c r="C1121" s="814" t="s">
        <v>614</v>
      </c>
      <c r="D1121" s="814" t="s">
        <v>1770</v>
      </c>
      <c r="E1121" s="814" t="s">
        <v>4978</v>
      </c>
      <c r="F1121" s="814" t="s">
        <v>5212</v>
      </c>
      <c r="G1121" s="814" t="s">
        <v>5213</v>
      </c>
      <c r="H1121" s="831">
        <v>129</v>
      </c>
      <c r="I1121" s="831">
        <v>14964</v>
      </c>
      <c r="J1121" s="814"/>
      <c r="K1121" s="814">
        <v>116</v>
      </c>
      <c r="L1121" s="831">
        <v>65</v>
      </c>
      <c r="M1121" s="831">
        <v>7605</v>
      </c>
      <c r="N1121" s="814"/>
      <c r="O1121" s="814">
        <v>117</v>
      </c>
      <c r="P1121" s="831">
        <v>1</v>
      </c>
      <c r="Q1121" s="831">
        <v>127</v>
      </c>
      <c r="R1121" s="819"/>
      <c r="S1121" s="832">
        <v>127</v>
      </c>
    </row>
    <row r="1122" spans="1:19" ht="14.45" customHeight="1" x14ac:dyDescent="0.2">
      <c r="A1122" s="813" t="s">
        <v>5011</v>
      </c>
      <c r="B1122" s="814" t="s">
        <v>5012</v>
      </c>
      <c r="C1122" s="814" t="s">
        <v>614</v>
      </c>
      <c r="D1122" s="814" t="s">
        <v>1770</v>
      </c>
      <c r="E1122" s="814" t="s">
        <v>4978</v>
      </c>
      <c r="F1122" s="814" t="s">
        <v>5001</v>
      </c>
      <c r="G1122" s="814" t="s">
        <v>5002</v>
      </c>
      <c r="H1122" s="831"/>
      <c r="I1122" s="831"/>
      <c r="J1122" s="814"/>
      <c r="K1122" s="814"/>
      <c r="L1122" s="831">
        <v>4</v>
      </c>
      <c r="M1122" s="831">
        <v>652</v>
      </c>
      <c r="N1122" s="814"/>
      <c r="O1122" s="814">
        <v>163</v>
      </c>
      <c r="P1122" s="831">
        <v>3</v>
      </c>
      <c r="Q1122" s="831">
        <v>516</v>
      </c>
      <c r="R1122" s="819"/>
      <c r="S1122" s="832">
        <v>172</v>
      </c>
    </row>
    <row r="1123" spans="1:19" ht="14.45" customHeight="1" x14ac:dyDescent="0.2">
      <c r="A1123" s="813" t="s">
        <v>5011</v>
      </c>
      <c r="B1123" s="814" t="s">
        <v>5012</v>
      </c>
      <c r="C1123" s="814" t="s">
        <v>614</v>
      </c>
      <c r="D1123" s="814" t="s">
        <v>1770</v>
      </c>
      <c r="E1123" s="814" t="s">
        <v>4978</v>
      </c>
      <c r="F1123" s="814" t="s">
        <v>5218</v>
      </c>
      <c r="G1123" s="814" t="s">
        <v>5219</v>
      </c>
      <c r="H1123" s="831">
        <v>1</v>
      </c>
      <c r="I1123" s="831">
        <v>398</v>
      </c>
      <c r="J1123" s="814"/>
      <c r="K1123" s="814">
        <v>398</v>
      </c>
      <c r="L1123" s="831"/>
      <c r="M1123" s="831"/>
      <c r="N1123" s="814"/>
      <c r="O1123" s="814"/>
      <c r="P1123" s="831">
        <v>1</v>
      </c>
      <c r="Q1123" s="831">
        <v>415</v>
      </c>
      <c r="R1123" s="819"/>
      <c r="S1123" s="832">
        <v>415</v>
      </c>
    </row>
    <row r="1124" spans="1:19" ht="14.45" customHeight="1" x14ac:dyDescent="0.2">
      <c r="A1124" s="813" t="s">
        <v>5011</v>
      </c>
      <c r="B1124" s="814" t="s">
        <v>5012</v>
      </c>
      <c r="C1124" s="814" t="s">
        <v>614</v>
      </c>
      <c r="D1124" s="814" t="s">
        <v>1770</v>
      </c>
      <c r="E1124" s="814" t="s">
        <v>4978</v>
      </c>
      <c r="F1124" s="814" t="s">
        <v>5226</v>
      </c>
      <c r="G1124" s="814" t="s">
        <v>5227</v>
      </c>
      <c r="H1124" s="831">
        <v>22</v>
      </c>
      <c r="I1124" s="831">
        <v>8272</v>
      </c>
      <c r="J1124" s="814"/>
      <c r="K1124" s="814">
        <v>376</v>
      </c>
      <c r="L1124" s="831">
        <v>8</v>
      </c>
      <c r="M1124" s="831">
        <v>3032</v>
      </c>
      <c r="N1124" s="814"/>
      <c r="O1124" s="814">
        <v>379</v>
      </c>
      <c r="P1124" s="831">
        <v>23</v>
      </c>
      <c r="Q1124" s="831">
        <v>9384</v>
      </c>
      <c r="R1124" s="819"/>
      <c r="S1124" s="832">
        <v>408</v>
      </c>
    </row>
    <row r="1125" spans="1:19" ht="14.45" customHeight="1" x14ac:dyDescent="0.2">
      <c r="A1125" s="813" t="s">
        <v>5011</v>
      </c>
      <c r="B1125" s="814" t="s">
        <v>5012</v>
      </c>
      <c r="C1125" s="814" t="s">
        <v>614</v>
      </c>
      <c r="D1125" s="814" t="s">
        <v>1770</v>
      </c>
      <c r="E1125" s="814" t="s">
        <v>4978</v>
      </c>
      <c r="F1125" s="814" t="s">
        <v>5005</v>
      </c>
      <c r="G1125" s="814" t="s">
        <v>5006</v>
      </c>
      <c r="H1125" s="831">
        <v>8</v>
      </c>
      <c r="I1125" s="831">
        <v>10752</v>
      </c>
      <c r="J1125" s="814"/>
      <c r="K1125" s="814">
        <v>1344</v>
      </c>
      <c r="L1125" s="831">
        <v>1</v>
      </c>
      <c r="M1125" s="831">
        <v>1349</v>
      </c>
      <c r="N1125" s="814"/>
      <c r="O1125" s="814">
        <v>1349</v>
      </c>
      <c r="P1125" s="831">
        <v>2</v>
      </c>
      <c r="Q1125" s="831">
        <v>2762</v>
      </c>
      <c r="R1125" s="819"/>
      <c r="S1125" s="832">
        <v>1381</v>
      </c>
    </row>
    <row r="1126" spans="1:19" ht="14.45" customHeight="1" x14ac:dyDescent="0.2">
      <c r="A1126" s="813" t="s">
        <v>5011</v>
      </c>
      <c r="B1126" s="814" t="s">
        <v>5012</v>
      </c>
      <c r="C1126" s="814" t="s">
        <v>614</v>
      </c>
      <c r="D1126" s="814" t="s">
        <v>1770</v>
      </c>
      <c r="E1126" s="814" t="s">
        <v>4978</v>
      </c>
      <c r="F1126" s="814" t="s">
        <v>5007</v>
      </c>
      <c r="G1126" s="814" t="s">
        <v>5008</v>
      </c>
      <c r="H1126" s="831">
        <v>7</v>
      </c>
      <c r="I1126" s="831">
        <v>2548</v>
      </c>
      <c r="J1126" s="814"/>
      <c r="K1126" s="814">
        <v>364</v>
      </c>
      <c r="L1126" s="831">
        <v>2</v>
      </c>
      <c r="M1126" s="831">
        <v>730</v>
      </c>
      <c r="N1126" s="814"/>
      <c r="O1126" s="814">
        <v>365</v>
      </c>
      <c r="P1126" s="831">
        <v>1</v>
      </c>
      <c r="Q1126" s="831">
        <v>371</v>
      </c>
      <c r="R1126" s="819"/>
      <c r="S1126" s="832">
        <v>371</v>
      </c>
    </row>
    <row r="1127" spans="1:19" ht="14.45" customHeight="1" x14ac:dyDescent="0.2">
      <c r="A1127" s="813" t="s">
        <v>5011</v>
      </c>
      <c r="B1127" s="814" t="s">
        <v>5012</v>
      </c>
      <c r="C1127" s="814" t="s">
        <v>614</v>
      </c>
      <c r="D1127" s="814" t="s">
        <v>1762</v>
      </c>
      <c r="E1127" s="814" t="s">
        <v>4961</v>
      </c>
      <c r="F1127" s="814" t="s">
        <v>5013</v>
      </c>
      <c r="G1127" s="814" t="s">
        <v>978</v>
      </c>
      <c r="H1127" s="831">
        <v>0.1</v>
      </c>
      <c r="I1127" s="831">
        <v>6.97</v>
      </c>
      <c r="J1127" s="814"/>
      <c r="K1127" s="814">
        <v>69.699999999999989</v>
      </c>
      <c r="L1127" s="831"/>
      <c r="M1127" s="831"/>
      <c r="N1127" s="814"/>
      <c r="O1127" s="814"/>
      <c r="P1127" s="831"/>
      <c r="Q1127" s="831"/>
      <c r="R1127" s="819"/>
      <c r="S1127" s="832"/>
    </row>
    <row r="1128" spans="1:19" ht="14.45" customHeight="1" x14ac:dyDescent="0.2">
      <c r="A1128" s="813" t="s">
        <v>5011</v>
      </c>
      <c r="B1128" s="814" t="s">
        <v>5012</v>
      </c>
      <c r="C1128" s="814" t="s">
        <v>614</v>
      </c>
      <c r="D1128" s="814" t="s">
        <v>1762</v>
      </c>
      <c r="E1128" s="814" t="s">
        <v>4961</v>
      </c>
      <c r="F1128" s="814" t="s">
        <v>5024</v>
      </c>
      <c r="G1128" s="814" t="s">
        <v>5025</v>
      </c>
      <c r="H1128" s="831"/>
      <c r="I1128" s="831"/>
      <c r="J1128" s="814"/>
      <c r="K1128" s="814"/>
      <c r="L1128" s="831">
        <v>0.1</v>
      </c>
      <c r="M1128" s="831">
        <v>454.76</v>
      </c>
      <c r="N1128" s="814"/>
      <c r="O1128" s="814">
        <v>4547.5999999999995</v>
      </c>
      <c r="P1128" s="831"/>
      <c r="Q1128" s="831"/>
      <c r="R1128" s="819"/>
      <c r="S1128" s="832"/>
    </row>
    <row r="1129" spans="1:19" ht="14.45" customHeight="1" x14ac:dyDescent="0.2">
      <c r="A1129" s="813" t="s">
        <v>5011</v>
      </c>
      <c r="B1129" s="814" t="s">
        <v>5012</v>
      </c>
      <c r="C1129" s="814" t="s">
        <v>614</v>
      </c>
      <c r="D1129" s="814" t="s">
        <v>1762</v>
      </c>
      <c r="E1129" s="814" t="s">
        <v>4961</v>
      </c>
      <c r="F1129" s="814" t="s">
        <v>5033</v>
      </c>
      <c r="G1129" s="814" t="s">
        <v>5034</v>
      </c>
      <c r="H1129" s="831">
        <v>1</v>
      </c>
      <c r="I1129" s="831">
        <v>3236.3</v>
      </c>
      <c r="J1129" s="814"/>
      <c r="K1129" s="814">
        <v>3236.3</v>
      </c>
      <c r="L1129" s="831">
        <v>13</v>
      </c>
      <c r="M1129" s="831">
        <v>41698.28</v>
      </c>
      <c r="N1129" s="814"/>
      <c r="O1129" s="814">
        <v>3207.56</v>
      </c>
      <c r="P1129" s="831">
        <v>4</v>
      </c>
      <c r="Q1129" s="831">
        <v>12299.43</v>
      </c>
      <c r="R1129" s="819"/>
      <c r="S1129" s="832">
        <v>3074.8575000000001</v>
      </c>
    </row>
    <row r="1130" spans="1:19" ht="14.45" customHeight="1" x14ac:dyDescent="0.2">
      <c r="A1130" s="813" t="s">
        <v>5011</v>
      </c>
      <c r="B1130" s="814" t="s">
        <v>5012</v>
      </c>
      <c r="C1130" s="814" t="s">
        <v>614</v>
      </c>
      <c r="D1130" s="814" t="s">
        <v>1762</v>
      </c>
      <c r="E1130" s="814" t="s">
        <v>4961</v>
      </c>
      <c r="F1130" s="814" t="s">
        <v>5035</v>
      </c>
      <c r="G1130" s="814" t="s">
        <v>5034</v>
      </c>
      <c r="H1130" s="831"/>
      <c r="I1130" s="831"/>
      <c r="J1130" s="814"/>
      <c r="K1130" s="814"/>
      <c r="L1130" s="831"/>
      <c r="M1130" s="831"/>
      <c r="N1130" s="814"/>
      <c r="O1130" s="814"/>
      <c r="P1130" s="831">
        <v>0.5</v>
      </c>
      <c r="Q1130" s="831">
        <v>1481.87</v>
      </c>
      <c r="R1130" s="819"/>
      <c r="S1130" s="832">
        <v>2963.74</v>
      </c>
    </row>
    <row r="1131" spans="1:19" ht="14.45" customHeight="1" x14ac:dyDescent="0.2">
      <c r="A1131" s="813" t="s">
        <v>5011</v>
      </c>
      <c r="B1131" s="814" t="s">
        <v>5012</v>
      </c>
      <c r="C1131" s="814" t="s">
        <v>614</v>
      </c>
      <c r="D1131" s="814" t="s">
        <v>1762</v>
      </c>
      <c r="E1131" s="814" t="s">
        <v>4961</v>
      </c>
      <c r="F1131" s="814" t="s">
        <v>5039</v>
      </c>
      <c r="G1131" s="814" t="s">
        <v>5040</v>
      </c>
      <c r="H1131" s="831">
        <v>1</v>
      </c>
      <c r="I1131" s="831">
        <v>2894.42</v>
      </c>
      <c r="J1131" s="814"/>
      <c r="K1131" s="814">
        <v>2894.42</v>
      </c>
      <c r="L1131" s="831"/>
      <c r="M1131" s="831"/>
      <c r="N1131" s="814"/>
      <c r="O1131" s="814"/>
      <c r="P1131" s="831">
        <v>2</v>
      </c>
      <c r="Q1131" s="831">
        <v>8572.36</v>
      </c>
      <c r="R1131" s="819"/>
      <c r="S1131" s="832">
        <v>4286.18</v>
      </c>
    </row>
    <row r="1132" spans="1:19" ht="14.45" customHeight="1" x14ac:dyDescent="0.2">
      <c r="A1132" s="813" t="s">
        <v>5011</v>
      </c>
      <c r="B1132" s="814" t="s">
        <v>5012</v>
      </c>
      <c r="C1132" s="814" t="s">
        <v>614</v>
      </c>
      <c r="D1132" s="814" t="s">
        <v>1762</v>
      </c>
      <c r="E1132" s="814" t="s">
        <v>4961</v>
      </c>
      <c r="F1132" s="814" t="s">
        <v>5045</v>
      </c>
      <c r="G1132" s="814" t="s">
        <v>5015</v>
      </c>
      <c r="H1132" s="831"/>
      <c r="I1132" s="831"/>
      <c r="J1132" s="814"/>
      <c r="K1132" s="814"/>
      <c r="L1132" s="831">
        <v>2</v>
      </c>
      <c r="M1132" s="831">
        <v>8165.24</v>
      </c>
      <c r="N1132" s="814"/>
      <c r="O1132" s="814">
        <v>4082.62</v>
      </c>
      <c r="P1132" s="831">
        <v>7</v>
      </c>
      <c r="Q1132" s="831">
        <v>27637.97</v>
      </c>
      <c r="R1132" s="819"/>
      <c r="S1132" s="832">
        <v>3948.2814285714289</v>
      </c>
    </row>
    <row r="1133" spans="1:19" ht="14.45" customHeight="1" x14ac:dyDescent="0.2">
      <c r="A1133" s="813" t="s">
        <v>5011</v>
      </c>
      <c r="B1133" s="814" t="s">
        <v>5012</v>
      </c>
      <c r="C1133" s="814" t="s">
        <v>614</v>
      </c>
      <c r="D1133" s="814" t="s">
        <v>1762</v>
      </c>
      <c r="E1133" s="814" t="s">
        <v>4961</v>
      </c>
      <c r="F1133" s="814" t="s">
        <v>4962</v>
      </c>
      <c r="G1133" s="814" t="s">
        <v>1735</v>
      </c>
      <c r="H1133" s="831">
        <v>0.79999999999999993</v>
      </c>
      <c r="I1133" s="831">
        <v>1311.6000000000001</v>
      </c>
      <c r="J1133" s="814"/>
      <c r="K1133" s="814">
        <v>1639.5000000000002</v>
      </c>
      <c r="L1133" s="831">
        <v>0.60000000000000009</v>
      </c>
      <c r="M1133" s="831">
        <v>983.69999999999993</v>
      </c>
      <c r="N1133" s="814"/>
      <c r="O1133" s="814">
        <v>1639.4999999999995</v>
      </c>
      <c r="P1133" s="831">
        <v>1.2000000000000002</v>
      </c>
      <c r="Q1133" s="831">
        <v>2030.3</v>
      </c>
      <c r="R1133" s="819"/>
      <c r="S1133" s="832">
        <v>1691.9166666666663</v>
      </c>
    </row>
    <row r="1134" spans="1:19" ht="14.45" customHeight="1" x14ac:dyDescent="0.2">
      <c r="A1134" s="813" t="s">
        <v>5011</v>
      </c>
      <c r="B1134" s="814" t="s">
        <v>5012</v>
      </c>
      <c r="C1134" s="814" t="s">
        <v>614</v>
      </c>
      <c r="D1134" s="814" t="s">
        <v>1762</v>
      </c>
      <c r="E1134" s="814" t="s">
        <v>4961</v>
      </c>
      <c r="F1134" s="814" t="s">
        <v>5052</v>
      </c>
      <c r="G1134" s="814" t="s">
        <v>5029</v>
      </c>
      <c r="H1134" s="831"/>
      <c r="I1134" s="831"/>
      <c r="J1134" s="814"/>
      <c r="K1134" s="814"/>
      <c r="L1134" s="831">
        <v>2</v>
      </c>
      <c r="M1134" s="831">
        <v>13976.06</v>
      </c>
      <c r="N1134" s="814"/>
      <c r="O1134" s="814">
        <v>6988.03</v>
      </c>
      <c r="P1134" s="831">
        <v>2</v>
      </c>
      <c r="Q1134" s="831">
        <v>13315.45</v>
      </c>
      <c r="R1134" s="819"/>
      <c r="S1134" s="832">
        <v>6657.7250000000004</v>
      </c>
    </row>
    <row r="1135" spans="1:19" ht="14.45" customHeight="1" x14ac:dyDescent="0.2">
      <c r="A1135" s="813" t="s">
        <v>5011</v>
      </c>
      <c r="B1135" s="814" t="s">
        <v>5012</v>
      </c>
      <c r="C1135" s="814" t="s">
        <v>614</v>
      </c>
      <c r="D1135" s="814" t="s">
        <v>1762</v>
      </c>
      <c r="E1135" s="814" t="s">
        <v>4963</v>
      </c>
      <c r="F1135" s="814" t="s">
        <v>5064</v>
      </c>
      <c r="G1135" s="814" t="s">
        <v>5065</v>
      </c>
      <c r="H1135" s="831">
        <v>2</v>
      </c>
      <c r="I1135" s="831">
        <v>5250.22</v>
      </c>
      <c r="J1135" s="814"/>
      <c r="K1135" s="814">
        <v>2625.11</v>
      </c>
      <c r="L1135" s="831"/>
      <c r="M1135" s="831"/>
      <c r="N1135" s="814"/>
      <c r="O1135" s="814"/>
      <c r="P1135" s="831"/>
      <c r="Q1135" s="831"/>
      <c r="R1135" s="819"/>
      <c r="S1135" s="832"/>
    </row>
    <row r="1136" spans="1:19" ht="14.45" customHeight="1" x14ac:dyDescent="0.2">
      <c r="A1136" s="813" t="s">
        <v>5011</v>
      </c>
      <c r="B1136" s="814" t="s">
        <v>5012</v>
      </c>
      <c r="C1136" s="814" t="s">
        <v>614</v>
      </c>
      <c r="D1136" s="814" t="s">
        <v>1762</v>
      </c>
      <c r="E1136" s="814" t="s">
        <v>4963</v>
      </c>
      <c r="F1136" s="814" t="s">
        <v>4964</v>
      </c>
      <c r="G1136" s="814" t="s">
        <v>4965</v>
      </c>
      <c r="H1136" s="831">
        <v>3</v>
      </c>
      <c r="I1136" s="831">
        <v>1226.22</v>
      </c>
      <c r="J1136" s="814"/>
      <c r="K1136" s="814">
        <v>408.74</v>
      </c>
      <c r="L1136" s="831">
        <v>5</v>
      </c>
      <c r="M1136" s="831">
        <v>2043.7</v>
      </c>
      <c r="N1136" s="814"/>
      <c r="O1136" s="814">
        <v>408.74</v>
      </c>
      <c r="P1136" s="831">
        <v>8</v>
      </c>
      <c r="Q1136" s="831">
        <v>3269.92</v>
      </c>
      <c r="R1136" s="819"/>
      <c r="S1136" s="832">
        <v>408.74</v>
      </c>
    </row>
    <row r="1137" spans="1:19" ht="14.45" customHeight="1" x14ac:dyDescent="0.2">
      <c r="A1137" s="813" t="s">
        <v>5011</v>
      </c>
      <c r="B1137" s="814" t="s">
        <v>5012</v>
      </c>
      <c r="C1137" s="814" t="s">
        <v>614</v>
      </c>
      <c r="D1137" s="814" t="s">
        <v>1762</v>
      </c>
      <c r="E1137" s="814" t="s">
        <v>4963</v>
      </c>
      <c r="F1137" s="814" t="s">
        <v>4968</v>
      </c>
      <c r="G1137" s="814" t="s">
        <v>4969</v>
      </c>
      <c r="H1137" s="831"/>
      <c r="I1137" s="831"/>
      <c r="J1137" s="814"/>
      <c r="K1137" s="814"/>
      <c r="L1137" s="831">
        <v>1</v>
      </c>
      <c r="M1137" s="831">
        <v>1665</v>
      </c>
      <c r="N1137" s="814"/>
      <c r="O1137" s="814">
        <v>1665</v>
      </c>
      <c r="P1137" s="831"/>
      <c r="Q1137" s="831"/>
      <c r="R1137" s="819"/>
      <c r="S1137" s="832"/>
    </row>
    <row r="1138" spans="1:19" ht="14.45" customHeight="1" x14ac:dyDescent="0.2">
      <c r="A1138" s="813" t="s">
        <v>5011</v>
      </c>
      <c r="B1138" s="814" t="s">
        <v>5012</v>
      </c>
      <c r="C1138" s="814" t="s">
        <v>614</v>
      </c>
      <c r="D1138" s="814" t="s">
        <v>1762</v>
      </c>
      <c r="E1138" s="814" t="s">
        <v>4963</v>
      </c>
      <c r="F1138" s="814" t="s">
        <v>4970</v>
      </c>
      <c r="G1138" s="814" t="s">
        <v>4971</v>
      </c>
      <c r="H1138" s="831"/>
      <c r="I1138" s="831"/>
      <c r="J1138" s="814"/>
      <c r="K1138" s="814"/>
      <c r="L1138" s="831">
        <v>1</v>
      </c>
      <c r="M1138" s="831">
        <v>2170.0300000000002</v>
      </c>
      <c r="N1138" s="814"/>
      <c r="O1138" s="814">
        <v>2170.0300000000002</v>
      </c>
      <c r="P1138" s="831">
        <v>5</v>
      </c>
      <c r="Q1138" s="831">
        <v>7441.6299999999992</v>
      </c>
      <c r="R1138" s="819"/>
      <c r="S1138" s="832">
        <v>1488.3259999999998</v>
      </c>
    </row>
    <row r="1139" spans="1:19" ht="14.45" customHeight="1" x14ac:dyDescent="0.2">
      <c r="A1139" s="813" t="s">
        <v>5011</v>
      </c>
      <c r="B1139" s="814" t="s">
        <v>5012</v>
      </c>
      <c r="C1139" s="814" t="s">
        <v>614</v>
      </c>
      <c r="D1139" s="814" t="s">
        <v>1762</v>
      </c>
      <c r="E1139" s="814" t="s">
        <v>4963</v>
      </c>
      <c r="F1139" s="814" t="s">
        <v>4972</v>
      </c>
      <c r="G1139" s="814" t="s">
        <v>4973</v>
      </c>
      <c r="H1139" s="831">
        <v>1</v>
      </c>
      <c r="I1139" s="831">
        <v>740</v>
      </c>
      <c r="J1139" s="814"/>
      <c r="K1139" s="814">
        <v>740</v>
      </c>
      <c r="L1139" s="831"/>
      <c r="M1139" s="831"/>
      <c r="N1139" s="814"/>
      <c r="O1139" s="814"/>
      <c r="P1139" s="831"/>
      <c r="Q1139" s="831"/>
      <c r="R1139" s="819"/>
      <c r="S1139" s="832"/>
    </row>
    <row r="1140" spans="1:19" ht="14.45" customHeight="1" x14ac:dyDescent="0.2">
      <c r="A1140" s="813" t="s">
        <v>5011</v>
      </c>
      <c r="B1140" s="814" t="s">
        <v>5012</v>
      </c>
      <c r="C1140" s="814" t="s">
        <v>614</v>
      </c>
      <c r="D1140" s="814" t="s">
        <v>1762</v>
      </c>
      <c r="E1140" s="814" t="s">
        <v>4963</v>
      </c>
      <c r="F1140" s="814" t="s">
        <v>4974</v>
      </c>
      <c r="G1140" s="814" t="s">
        <v>4975</v>
      </c>
      <c r="H1140" s="831">
        <v>2</v>
      </c>
      <c r="I1140" s="831">
        <v>2800</v>
      </c>
      <c r="J1140" s="814"/>
      <c r="K1140" s="814">
        <v>1400</v>
      </c>
      <c r="L1140" s="831">
        <v>1</v>
      </c>
      <c r="M1140" s="831">
        <v>1040</v>
      </c>
      <c r="N1140" s="814"/>
      <c r="O1140" s="814">
        <v>1040</v>
      </c>
      <c r="P1140" s="831">
        <v>4</v>
      </c>
      <c r="Q1140" s="831">
        <v>4160</v>
      </c>
      <c r="R1140" s="819"/>
      <c r="S1140" s="832">
        <v>1040</v>
      </c>
    </row>
    <row r="1141" spans="1:19" ht="14.45" customHeight="1" x14ac:dyDescent="0.2">
      <c r="A1141" s="813" t="s">
        <v>5011</v>
      </c>
      <c r="B1141" s="814" t="s">
        <v>5012</v>
      </c>
      <c r="C1141" s="814" t="s">
        <v>614</v>
      </c>
      <c r="D1141" s="814" t="s">
        <v>1762</v>
      </c>
      <c r="E1141" s="814" t="s">
        <v>4963</v>
      </c>
      <c r="F1141" s="814" t="s">
        <v>5096</v>
      </c>
      <c r="G1141" s="814" t="s">
        <v>5097</v>
      </c>
      <c r="H1141" s="831">
        <v>1</v>
      </c>
      <c r="I1141" s="831">
        <v>2631.6</v>
      </c>
      <c r="J1141" s="814"/>
      <c r="K1141" s="814">
        <v>2631.6</v>
      </c>
      <c r="L1141" s="831"/>
      <c r="M1141" s="831"/>
      <c r="N1141" s="814"/>
      <c r="O1141" s="814"/>
      <c r="P1141" s="831">
        <v>2</v>
      </c>
      <c r="Q1141" s="831">
        <v>5263.2</v>
      </c>
      <c r="R1141" s="819"/>
      <c r="S1141" s="832">
        <v>2631.6</v>
      </c>
    </row>
    <row r="1142" spans="1:19" ht="14.45" customHeight="1" x14ac:dyDescent="0.2">
      <c r="A1142" s="813" t="s">
        <v>5011</v>
      </c>
      <c r="B1142" s="814" t="s">
        <v>5012</v>
      </c>
      <c r="C1142" s="814" t="s">
        <v>614</v>
      </c>
      <c r="D1142" s="814" t="s">
        <v>1762</v>
      </c>
      <c r="E1142" s="814" t="s">
        <v>4963</v>
      </c>
      <c r="F1142" s="814" t="s">
        <v>5100</v>
      </c>
      <c r="G1142" s="814" t="s">
        <v>5101</v>
      </c>
      <c r="H1142" s="831">
        <v>1</v>
      </c>
      <c r="I1142" s="831">
        <v>2200</v>
      </c>
      <c r="J1142" s="814"/>
      <c r="K1142" s="814">
        <v>2200</v>
      </c>
      <c r="L1142" s="831"/>
      <c r="M1142" s="831"/>
      <c r="N1142" s="814"/>
      <c r="O1142" s="814"/>
      <c r="P1142" s="831"/>
      <c r="Q1142" s="831"/>
      <c r="R1142" s="819"/>
      <c r="S1142" s="832"/>
    </row>
    <row r="1143" spans="1:19" ht="14.45" customHeight="1" x14ac:dyDescent="0.2">
      <c r="A1143" s="813" t="s">
        <v>5011</v>
      </c>
      <c r="B1143" s="814" t="s">
        <v>5012</v>
      </c>
      <c r="C1143" s="814" t="s">
        <v>614</v>
      </c>
      <c r="D1143" s="814" t="s">
        <v>1762</v>
      </c>
      <c r="E1143" s="814" t="s">
        <v>4963</v>
      </c>
      <c r="F1143" s="814" t="s">
        <v>5106</v>
      </c>
      <c r="G1143" s="814" t="s">
        <v>5107</v>
      </c>
      <c r="H1143" s="831"/>
      <c r="I1143" s="831"/>
      <c r="J1143" s="814"/>
      <c r="K1143" s="814"/>
      <c r="L1143" s="831"/>
      <c r="M1143" s="831"/>
      <c r="N1143" s="814"/>
      <c r="O1143" s="814"/>
      <c r="P1143" s="831">
        <v>2</v>
      </c>
      <c r="Q1143" s="831">
        <v>2153.8000000000002</v>
      </c>
      <c r="R1143" s="819"/>
      <c r="S1143" s="832">
        <v>1076.9000000000001</v>
      </c>
    </row>
    <row r="1144" spans="1:19" ht="14.45" customHeight="1" x14ac:dyDescent="0.2">
      <c r="A1144" s="813" t="s">
        <v>5011</v>
      </c>
      <c r="B1144" s="814" t="s">
        <v>5012</v>
      </c>
      <c r="C1144" s="814" t="s">
        <v>614</v>
      </c>
      <c r="D1144" s="814" t="s">
        <v>1762</v>
      </c>
      <c r="E1144" s="814" t="s">
        <v>4963</v>
      </c>
      <c r="F1144" s="814" t="s">
        <v>4976</v>
      </c>
      <c r="G1144" s="814" t="s">
        <v>4977</v>
      </c>
      <c r="H1144" s="831">
        <v>3</v>
      </c>
      <c r="I1144" s="831">
        <v>1926</v>
      </c>
      <c r="J1144" s="814"/>
      <c r="K1144" s="814">
        <v>642</v>
      </c>
      <c r="L1144" s="831">
        <v>5</v>
      </c>
      <c r="M1144" s="831">
        <v>3206.5</v>
      </c>
      <c r="N1144" s="814"/>
      <c r="O1144" s="814">
        <v>641.29999999999995</v>
      </c>
      <c r="P1144" s="831">
        <v>10</v>
      </c>
      <c r="Q1144" s="831">
        <v>6180.44</v>
      </c>
      <c r="R1144" s="819"/>
      <c r="S1144" s="832">
        <v>618.04399999999998</v>
      </c>
    </row>
    <row r="1145" spans="1:19" ht="14.45" customHeight="1" x14ac:dyDescent="0.2">
      <c r="A1145" s="813" t="s">
        <v>5011</v>
      </c>
      <c r="B1145" s="814" t="s">
        <v>5012</v>
      </c>
      <c r="C1145" s="814" t="s">
        <v>614</v>
      </c>
      <c r="D1145" s="814" t="s">
        <v>1762</v>
      </c>
      <c r="E1145" s="814" t="s">
        <v>4963</v>
      </c>
      <c r="F1145" s="814" t="s">
        <v>5114</v>
      </c>
      <c r="G1145" s="814" t="s">
        <v>5115</v>
      </c>
      <c r="H1145" s="831"/>
      <c r="I1145" s="831"/>
      <c r="J1145" s="814"/>
      <c r="K1145" s="814"/>
      <c r="L1145" s="831">
        <v>1</v>
      </c>
      <c r="M1145" s="831">
        <v>1679</v>
      </c>
      <c r="N1145" s="814"/>
      <c r="O1145" s="814">
        <v>1679</v>
      </c>
      <c r="P1145" s="831"/>
      <c r="Q1145" s="831"/>
      <c r="R1145" s="819"/>
      <c r="S1145" s="832"/>
    </row>
    <row r="1146" spans="1:19" ht="14.45" customHeight="1" x14ac:dyDescent="0.2">
      <c r="A1146" s="813" t="s">
        <v>5011</v>
      </c>
      <c r="B1146" s="814" t="s">
        <v>5012</v>
      </c>
      <c r="C1146" s="814" t="s">
        <v>614</v>
      </c>
      <c r="D1146" s="814" t="s">
        <v>1762</v>
      </c>
      <c r="E1146" s="814" t="s">
        <v>4978</v>
      </c>
      <c r="F1146" s="814" t="s">
        <v>5128</v>
      </c>
      <c r="G1146" s="814" t="s">
        <v>5129</v>
      </c>
      <c r="H1146" s="831">
        <v>10</v>
      </c>
      <c r="I1146" s="831">
        <v>2070</v>
      </c>
      <c r="J1146" s="814"/>
      <c r="K1146" s="814">
        <v>207</v>
      </c>
      <c r="L1146" s="831">
        <v>5</v>
      </c>
      <c r="M1146" s="831">
        <v>1045</v>
      </c>
      <c r="N1146" s="814"/>
      <c r="O1146" s="814">
        <v>209</v>
      </c>
      <c r="P1146" s="831">
        <v>4</v>
      </c>
      <c r="Q1146" s="831">
        <v>880</v>
      </c>
      <c r="R1146" s="819"/>
      <c r="S1146" s="832">
        <v>220</v>
      </c>
    </row>
    <row r="1147" spans="1:19" ht="14.45" customHeight="1" x14ac:dyDescent="0.2">
      <c r="A1147" s="813" t="s">
        <v>5011</v>
      </c>
      <c r="B1147" s="814" t="s">
        <v>5012</v>
      </c>
      <c r="C1147" s="814" t="s">
        <v>614</v>
      </c>
      <c r="D1147" s="814" t="s">
        <v>1762</v>
      </c>
      <c r="E1147" s="814" t="s">
        <v>4978</v>
      </c>
      <c r="F1147" s="814" t="s">
        <v>5132</v>
      </c>
      <c r="G1147" s="814" t="s">
        <v>5133</v>
      </c>
      <c r="H1147" s="831">
        <v>0</v>
      </c>
      <c r="I1147" s="831">
        <v>0</v>
      </c>
      <c r="J1147" s="814"/>
      <c r="K1147" s="814"/>
      <c r="L1147" s="831"/>
      <c r="M1147" s="831"/>
      <c r="N1147" s="814"/>
      <c r="O1147" s="814"/>
      <c r="P1147" s="831"/>
      <c r="Q1147" s="831"/>
      <c r="R1147" s="819"/>
      <c r="S1147" s="832"/>
    </row>
    <row r="1148" spans="1:19" ht="14.45" customHeight="1" x14ac:dyDescent="0.2">
      <c r="A1148" s="813" t="s">
        <v>5011</v>
      </c>
      <c r="B1148" s="814" t="s">
        <v>5012</v>
      </c>
      <c r="C1148" s="814" t="s">
        <v>614</v>
      </c>
      <c r="D1148" s="814" t="s">
        <v>1762</v>
      </c>
      <c r="E1148" s="814" t="s">
        <v>4978</v>
      </c>
      <c r="F1148" s="814" t="s">
        <v>5136</v>
      </c>
      <c r="G1148" s="814" t="s">
        <v>5137</v>
      </c>
      <c r="H1148" s="831"/>
      <c r="I1148" s="831"/>
      <c r="J1148" s="814"/>
      <c r="K1148" s="814"/>
      <c r="L1148" s="831">
        <v>2</v>
      </c>
      <c r="M1148" s="831">
        <v>216</v>
      </c>
      <c r="N1148" s="814"/>
      <c r="O1148" s="814">
        <v>108</v>
      </c>
      <c r="P1148" s="831"/>
      <c r="Q1148" s="831"/>
      <c r="R1148" s="819"/>
      <c r="S1148" s="832"/>
    </row>
    <row r="1149" spans="1:19" ht="14.45" customHeight="1" x14ac:dyDescent="0.2">
      <c r="A1149" s="813" t="s">
        <v>5011</v>
      </c>
      <c r="B1149" s="814" t="s">
        <v>5012</v>
      </c>
      <c r="C1149" s="814" t="s">
        <v>614</v>
      </c>
      <c r="D1149" s="814" t="s">
        <v>1762</v>
      </c>
      <c r="E1149" s="814" t="s">
        <v>4978</v>
      </c>
      <c r="F1149" s="814" t="s">
        <v>5138</v>
      </c>
      <c r="G1149" s="814" t="s">
        <v>5139</v>
      </c>
      <c r="H1149" s="831">
        <v>79</v>
      </c>
      <c r="I1149" s="831">
        <v>3002</v>
      </c>
      <c r="J1149" s="814"/>
      <c r="K1149" s="814">
        <v>38</v>
      </c>
      <c r="L1149" s="831">
        <v>39</v>
      </c>
      <c r="M1149" s="831">
        <v>1482</v>
      </c>
      <c r="N1149" s="814"/>
      <c r="O1149" s="814">
        <v>38</v>
      </c>
      <c r="P1149" s="831">
        <v>57</v>
      </c>
      <c r="Q1149" s="831">
        <v>2280</v>
      </c>
      <c r="R1149" s="819"/>
      <c r="S1149" s="832">
        <v>40</v>
      </c>
    </row>
    <row r="1150" spans="1:19" ht="14.45" customHeight="1" x14ac:dyDescent="0.2">
      <c r="A1150" s="813" t="s">
        <v>5011</v>
      </c>
      <c r="B1150" s="814" t="s">
        <v>5012</v>
      </c>
      <c r="C1150" s="814" t="s">
        <v>614</v>
      </c>
      <c r="D1150" s="814" t="s">
        <v>1762</v>
      </c>
      <c r="E1150" s="814" t="s">
        <v>4978</v>
      </c>
      <c r="F1150" s="814" t="s">
        <v>4979</v>
      </c>
      <c r="G1150" s="814" t="s">
        <v>4980</v>
      </c>
      <c r="H1150" s="831">
        <v>135</v>
      </c>
      <c r="I1150" s="831">
        <v>34290</v>
      </c>
      <c r="J1150" s="814"/>
      <c r="K1150" s="814">
        <v>254</v>
      </c>
      <c r="L1150" s="831">
        <v>100</v>
      </c>
      <c r="M1150" s="831">
        <v>25500</v>
      </c>
      <c r="N1150" s="814"/>
      <c r="O1150" s="814">
        <v>255</v>
      </c>
      <c r="P1150" s="831">
        <v>132</v>
      </c>
      <c r="Q1150" s="831">
        <v>36300</v>
      </c>
      <c r="R1150" s="819"/>
      <c r="S1150" s="832">
        <v>275</v>
      </c>
    </row>
    <row r="1151" spans="1:19" ht="14.45" customHeight="1" x14ac:dyDescent="0.2">
      <c r="A1151" s="813" t="s">
        <v>5011</v>
      </c>
      <c r="B1151" s="814" t="s">
        <v>5012</v>
      </c>
      <c r="C1151" s="814" t="s">
        <v>614</v>
      </c>
      <c r="D1151" s="814" t="s">
        <v>1762</v>
      </c>
      <c r="E1151" s="814" t="s">
        <v>4978</v>
      </c>
      <c r="F1151" s="814" t="s">
        <v>5146</v>
      </c>
      <c r="G1151" s="814" t="s">
        <v>5147</v>
      </c>
      <c r="H1151" s="831">
        <v>113</v>
      </c>
      <c r="I1151" s="831">
        <v>14238</v>
      </c>
      <c r="J1151" s="814"/>
      <c r="K1151" s="814">
        <v>126</v>
      </c>
      <c r="L1151" s="831">
        <v>105</v>
      </c>
      <c r="M1151" s="831">
        <v>13335</v>
      </c>
      <c r="N1151" s="814"/>
      <c r="O1151" s="814">
        <v>127</v>
      </c>
      <c r="P1151" s="831">
        <v>149</v>
      </c>
      <c r="Q1151" s="831">
        <v>20413</v>
      </c>
      <c r="R1151" s="819"/>
      <c r="S1151" s="832">
        <v>137</v>
      </c>
    </row>
    <row r="1152" spans="1:19" ht="14.45" customHeight="1" x14ac:dyDescent="0.2">
      <c r="A1152" s="813" t="s">
        <v>5011</v>
      </c>
      <c r="B1152" s="814" t="s">
        <v>5012</v>
      </c>
      <c r="C1152" s="814" t="s">
        <v>614</v>
      </c>
      <c r="D1152" s="814" t="s">
        <v>1762</v>
      </c>
      <c r="E1152" s="814" t="s">
        <v>4978</v>
      </c>
      <c r="F1152" s="814" t="s">
        <v>5148</v>
      </c>
      <c r="G1152" s="814" t="s">
        <v>5149</v>
      </c>
      <c r="H1152" s="831">
        <v>2</v>
      </c>
      <c r="I1152" s="831">
        <v>628</v>
      </c>
      <c r="J1152" s="814"/>
      <c r="K1152" s="814">
        <v>314</v>
      </c>
      <c r="L1152" s="831"/>
      <c r="M1152" s="831"/>
      <c r="N1152" s="814"/>
      <c r="O1152" s="814"/>
      <c r="P1152" s="831">
        <v>2</v>
      </c>
      <c r="Q1152" s="831">
        <v>666</v>
      </c>
      <c r="R1152" s="819"/>
      <c r="S1152" s="832">
        <v>333</v>
      </c>
    </row>
    <row r="1153" spans="1:19" ht="14.45" customHeight="1" x14ac:dyDescent="0.2">
      <c r="A1153" s="813" t="s">
        <v>5011</v>
      </c>
      <c r="B1153" s="814" t="s">
        <v>5012</v>
      </c>
      <c r="C1153" s="814" t="s">
        <v>614</v>
      </c>
      <c r="D1153" s="814" t="s">
        <v>1762</v>
      </c>
      <c r="E1153" s="814" t="s">
        <v>4978</v>
      </c>
      <c r="F1153" s="814" t="s">
        <v>5152</v>
      </c>
      <c r="G1153" s="814" t="s">
        <v>5153</v>
      </c>
      <c r="H1153" s="831">
        <v>2</v>
      </c>
      <c r="I1153" s="831">
        <v>3200</v>
      </c>
      <c r="J1153" s="814"/>
      <c r="K1153" s="814">
        <v>1600</v>
      </c>
      <c r="L1153" s="831"/>
      <c r="M1153" s="831"/>
      <c r="N1153" s="814"/>
      <c r="O1153" s="814"/>
      <c r="P1153" s="831"/>
      <c r="Q1153" s="831"/>
      <c r="R1153" s="819"/>
      <c r="S1153" s="832"/>
    </row>
    <row r="1154" spans="1:19" ht="14.45" customHeight="1" x14ac:dyDescent="0.2">
      <c r="A1154" s="813" t="s">
        <v>5011</v>
      </c>
      <c r="B1154" s="814" t="s">
        <v>5012</v>
      </c>
      <c r="C1154" s="814" t="s">
        <v>614</v>
      </c>
      <c r="D1154" s="814" t="s">
        <v>1762</v>
      </c>
      <c r="E1154" s="814" t="s">
        <v>4978</v>
      </c>
      <c r="F1154" s="814" t="s">
        <v>4981</v>
      </c>
      <c r="G1154" s="814" t="s">
        <v>4982</v>
      </c>
      <c r="H1154" s="831">
        <v>1</v>
      </c>
      <c r="I1154" s="831">
        <v>200</v>
      </c>
      <c r="J1154" s="814"/>
      <c r="K1154" s="814">
        <v>200</v>
      </c>
      <c r="L1154" s="831">
        <v>1</v>
      </c>
      <c r="M1154" s="831">
        <v>201</v>
      </c>
      <c r="N1154" s="814"/>
      <c r="O1154" s="814">
        <v>201</v>
      </c>
      <c r="P1154" s="831"/>
      <c r="Q1154" s="831"/>
      <c r="R1154" s="819"/>
      <c r="S1154" s="832"/>
    </row>
    <row r="1155" spans="1:19" ht="14.45" customHeight="1" x14ac:dyDescent="0.2">
      <c r="A1155" s="813" t="s">
        <v>5011</v>
      </c>
      <c r="B1155" s="814" t="s">
        <v>5012</v>
      </c>
      <c r="C1155" s="814" t="s">
        <v>614</v>
      </c>
      <c r="D1155" s="814" t="s">
        <v>1762</v>
      </c>
      <c r="E1155" s="814" t="s">
        <v>4978</v>
      </c>
      <c r="F1155" s="814" t="s">
        <v>4983</v>
      </c>
      <c r="G1155" s="814" t="s">
        <v>4984</v>
      </c>
      <c r="H1155" s="831">
        <v>6</v>
      </c>
      <c r="I1155" s="831">
        <v>2010</v>
      </c>
      <c r="J1155" s="814"/>
      <c r="K1155" s="814">
        <v>335</v>
      </c>
      <c r="L1155" s="831">
        <v>1</v>
      </c>
      <c r="M1155" s="831">
        <v>336</v>
      </c>
      <c r="N1155" s="814"/>
      <c r="O1155" s="814">
        <v>336</v>
      </c>
      <c r="P1155" s="831">
        <v>6</v>
      </c>
      <c r="Q1155" s="831">
        <v>2070</v>
      </c>
      <c r="R1155" s="819"/>
      <c r="S1155" s="832">
        <v>345</v>
      </c>
    </row>
    <row r="1156" spans="1:19" ht="14.45" customHeight="1" x14ac:dyDescent="0.2">
      <c r="A1156" s="813" t="s">
        <v>5011</v>
      </c>
      <c r="B1156" s="814" t="s">
        <v>5012</v>
      </c>
      <c r="C1156" s="814" t="s">
        <v>614</v>
      </c>
      <c r="D1156" s="814" t="s">
        <v>1762</v>
      </c>
      <c r="E1156" s="814" t="s">
        <v>4978</v>
      </c>
      <c r="F1156" s="814" t="s">
        <v>5154</v>
      </c>
      <c r="G1156" s="814" t="s">
        <v>5155</v>
      </c>
      <c r="H1156" s="831"/>
      <c r="I1156" s="831"/>
      <c r="J1156" s="814"/>
      <c r="K1156" s="814"/>
      <c r="L1156" s="831"/>
      <c r="M1156" s="831"/>
      <c r="N1156" s="814"/>
      <c r="O1156" s="814"/>
      <c r="P1156" s="831">
        <v>2</v>
      </c>
      <c r="Q1156" s="831">
        <v>246</v>
      </c>
      <c r="R1156" s="819"/>
      <c r="S1156" s="832">
        <v>123</v>
      </c>
    </row>
    <row r="1157" spans="1:19" ht="14.45" customHeight="1" x14ac:dyDescent="0.2">
      <c r="A1157" s="813" t="s">
        <v>5011</v>
      </c>
      <c r="B1157" s="814" t="s">
        <v>5012</v>
      </c>
      <c r="C1157" s="814" t="s">
        <v>614</v>
      </c>
      <c r="D1157" s="814" t="s">
        <v>1762</v>
      </c>
      <c r="E1157" s="814" t="s">
        <v>4978</v>
      </c>
      <c r="F1157" s="814" t="s">
        <v>4985</v>
      </c>
      <c r="G1157" s="814" t="s">
        <v>4986</v>
      </c>
      <c r="H1157" s="831">
        <v>2</v>
      </c>
      <c r="I1157" s="831">
        <v>714</v>
      </c>
      <c r="J1157" s="814"/>
      <c r="K1157" s="814">
        <v>357</v>
      </c>
      <c r="L1157" s="831"/>
      <c r="M1157" s="831"/>
      <c r="N1157" s="814"/>
      <c r="O1157" s="814"/>
      <c r="P1157" s="831"/>
      <c r="Q1157" s="831"/>
      <c r="R1157" s="819"/>
      <c r="S1157" s="832"/>
    </row>
    <row r="1158" spans="1:19" ht="14.45" customHeight="1" x14ac:dyDescent="0.2">
      <c r="A1158" s="813" t="s">
        <v>5011</v>
      </c>
      <c r="B1158" s="814" t="s">
        <v>5012</v>
      </c>
      <c r="C1158" s="814" t="s">
        <v>614</v>
      </c>
      <c r="D1158" s="814" t="s">
        <v>1762</v>
      </c>
      <c r="E1158" s="814" t="s">
        <v>4978</v>
      </c>
      <c r="F1158" s="814" t="s">
        <v>5160</v>
      </c>
      <c r="G1158" s="814" t="s">
        <v>5161</v>
      </c>
      <c r="H1158" s="831"/>
      <c r="I1158" s="831"/>
      <c r="J1158" s="814"/>
      <c r="K1158" s="814"/>
      <c r="L1158" s="831"/>
      <c r="M1158" s="831"/>
      <c r="N1158" s="814"/>
      <c r="O1158" s="814"/>
      <c r="P1158" s="831">
        <v>1</v>
      </c>
      <c r="Q1158" s="831">
        <v>335</v>
      </c>
      <c r="R1158" s="819"/>
      <c r="S1158" s="832">
        <v>335</v>
      </c>
    </row>
    <row r="1159" spans="1:19" ht="14.45" customHeight="1" x14ac:dyDescent="0.2">
      <c r="A1159" s="813" t="s">
        <v>5011</v>
      </c>
      <c r="B1159" s="814" t="s">
        <v>5012</v>
      </c>
      <c r="C1159" s="814" t="s">
        <v>614</v>
      </c>
      <c r="D1159" s="814" t="s">
        <v>1762</v>
      </c>
      <c r="E1159" s="814" t="s">
        <v>4978</v>
      </c>
      <c r="F1159" s="814" t="s">
        <v>5166</v>
      </c>
      <c r="G1159" s="814" t="s">
        <v>5167</v>
      </c>
      <c r="H1159" s="831">
        <v>2</v>
      </c>
      <c r="I1159" s="831">
        <v>2374</v>
      </c>
      <c r="J1159" s="814"/>
      <c r="K1159" s="814">
        <v>1187</v>
      </c>
      <c r="L1159" s="831"/>
      <c r="M1159" s="831"/>
      <c r="N1159" s="814"/>
      <c r="O1159" s="814"/>
      <c r="P1159" s="831"/>
      <c r="Q1159" s="831"/>
      <c r="R1159" s="819"/>
      <c r="S1159" s="832"/>
    </row>
    <row r="1160" spans="1:19" ht="14.45" customHeight="1" x14ac:dyDescent="0.2">
      <c r="A1160" s="813" t="s">
        <v>5011</v>
      </c>
      <c r="B1160" s="814" t="s">
        <v>5012</v>
      </c>
      <c r="C1160" s="814" t="s">
        <v>614</v>
      </c>
      <c r="D1160" s="814" t="s">
        <v>1762</v>
      </c>
      <c r="E1160" s="814" t="s">
        <v>4978</v>
      </c>
      <c r="F1160" s="814" t="s">
        <v>4987</v>
      </c>
      <c r="G1160" s="814" t="s">
        <v>4988</v>
      </c>
      <c r="H1160" s="831">
        <v>1</v>
      </c>
      <c r="I1160" s="831">
        <v>715</v>
      </c>
      <c r="J1160" s="814"/>
      <c r="K1160" s="814">
        <v>715</v>
      </c>
      <c r="L1160" s="831"/>
      <c r="M1160" s="831"/>
      <c r="N1160" s="814"/>
      <c r="O1160" s="814"/>
      <c r="P1160" s="831"/>
      <c r="Q1160" s="831"/>
      <c r="R1160" s="819"/>
      <c r="S1160" s="832"/>
    </row>
    <row r="1161" spans="1:19" ht="14.45" customHeight="1" x14ac:dyDescent="0.2">
      <c r="A1161" s="813" t="s">
        <v>5011</v>
      </c>
      <c r="B1161" s="814" t="s">
        <v>5012</v>
      </c>
      <c r="C1161" s="814" t="s">
        <v>614</v>
      </c>
      <c r="D1161" s="814" t="s">
        <v>1762</v>
      </c>
      <c r="E1161" s="814" t="s">
        <v>4978</v>
      </c>
      <c r="F1161" s="814" t="s">
        <v>5176</v>
      </c>
      <c r="G1161" s="814" t="s">
        <v>5177</v>
      </c>
      <c r="H1161" s="831"/>
      <c r="I1161" s="831"/>
      <c r="J1161" s="814"/>
      <c r="K1161" s="814"/>
      <c r="L1161" s="831"/>
      <c r="M1161" s="831"/>
      <c r="N1161" s="814"/>
      <c r="O1161" s="814"/>
      <c r="P1161" s="831">
        <v>1</v>
      </c>
      <c r="Q1161" s="831">
        <v>923</v>
      </c>
      <c r="R1161" s="819"/>
      <c r="S1161" s="832">
        <v>923</v>
      </c>
    </row>
    <row r="1162" spans="1:19" ht="14.45" customHeight="1" x14ac:dyDescent="0.2">
      <c r="A1162" s="813" t="s">
        <v>5011</v>
      </c>
      <c r="B1162" s="814" t="s">
        <v>5012</v>
      </c>
      <c r="C1162" s="814" t="s">
        <v>614</v>
      </c>
      <c r="D1162" s="814" t="s">
        <v>1762</v>
      </c>
      <c r="E1162" s="814" t="s">
        <v>4978</v>
      </c>
      <c r="F1162" s="814" t="s">
        <v>4989</v>
      </c>
      <c r="G1162" s="814" t="s">
        <v>4990</v>
      </c>
      <c r="H1162" s="831">
        <v>214</v>
      </c>
      <c r="I1162" s="831">
        <v>7133.33</v>
      </c>
      <c r="J1162" s="814"/>
      <c r="K1162" s="814">
        <v>33.333317757009347</v>
      </c>
      <c r="L1162" s="831">
        <v>225</v>
      </c>
      <c r="M1162" s="831">
        <v>8722.2300000000014</v>
      </c>
      <c r="N1162" s="814"/>
      <c r="O1162" s="814">
        <v>38.765466666666676</v>
      </c>
      <c r="P1162" s="831">
        <v>301</v>
      </c>
      <c r="Q1162" s="831">
        <v>11571.14</v>
      </c>
      <c r="R1162" s="819"/>
      <c r="S1162" s="832">
        <v>38.442325581395345</v>
      </c>
    </row>
    <row r="1163" spans="1:19" ht="14.45" customHeight="1" x14ac:dyDescent="0.2">
      <c r="A1163" s="813" t="s">
        <v>5011</v>
      </c>
      <c r="B1163" s="814" t="s">
        <v>5012</v>
      </c>
      <c r="C1163" s="814" t="s">
        <v>614</v>
      </c>
      <c r="D1163" s="814" t="s">
        <v>1762</v>
      </c>
      <c r="E1163" s="814" t="s">
        <v>4978</v>
      </c>
      <c r="F1163" s="814" t="s">
        <v>5180</v>
      </c>
      <c r="G1163" s="814" t="s">
        <v>5181</v>
      </c>
      <c r="H1163" s="831">
        <v>112</v>
      </c>
      <c r="I1163" s="831">
        <v>34832</v>
      </c>
      <c r="J1163" s="814"/>
      <c r="K1163" s="814">
        <v>311</v>
      </c>
      <c r="L1163" s="831">
        <v>116</v>
      </c>
      <c r="M1163" s="831">
        <v>36308</v>
      </c>
      <c r="N1163" s="814"/>
      <c r="O1163" s="814">
        <v>313</v>
      </c>
      <c r="P1163" s="831">
        <v>160</v>
      </c>
      <c r="Q1163" s="831">
        <v>52480</v>
      </c>
      <c r="R1163" s="819"/>
      <c r="S1163" s="832">
        <v>328</v>
      </c>
    </row>
    <row r="1164" spans="1:19" ht="14.45" customHeight="1" x14ac:dyDescent="0.2">
      <c r="A1164" s="813" t="s">
        <v>5011</v>
      </c>
      <c r="B1164" s="814" t="s">
        <v>5012</v>
      </c>
      <c r="C1164" s="814" t="s">
        <v>614</v>
      </c>
      <c r="D1164" s="814" t="s">
        <v>1762</v>
      </c>
      <c r="E1164" s="814" t="s">
        <v>4978</v>
      </c>
      <c r="F1164" s="814" t="s">
        <v>4991</v>
      </c>
      <c r="G1164" s="814" t="s">
        <v>4992</v>
      </c>
      <c r="H1164" s="831">
        <v>1</v>
      </c>
      <c r="I1164" s="831">
        <v>263</v>
      </c>
      <c r="J1164" s="814"/>
      <c r="K1164" s="814">
        <v>263</v>
      </c>
      <c r="L1164" s="831">
        <v>4</v>
      </c>
      <c r="M1164" s="831">
        <v>1064</v>
      </c>
      <c r="N1164" s="814"/>
      <c r="O1164" s="814">
        <v>266</v>
      </c>
      <c r="P1164" s="831">
        <v>4</v>
      </c>
      <c r="Q1164" s="831">
        <v>1128</v>
      </c>
      <c r="R1164" s="819"/>
      <c r="S1164" s="832">
        <v>282</v>
      </c>
    </row>
    <row r="1165" spans="1:19" ht="14.45" customHeight="1" x14ac:dyDescent="0.2">
      <c r="A1165" s="813" t="s">
        <v>5011</v>
      </c>
      <c r="B1165" s="814" t="s">
        <v>5012</v>
      </c>
      <c r="C1165" s="814" t="s">
        <v>614</v>
      </c>
      <c r="D1165" s="814" t="s">
        <v>1762</v>
      </c>
      <c r="E1165" s="814" t="s">
        <v>4978</v>
      </c>
      <c r="F1165" s="814" t="s">
        <v>4993</v>
      </c>
      <c r="G1165" s="814" t="s">
        <v>4994</v>
      </c>
      <c r="H1165" s="831">
        <v>3</v>
      </c>
      <c r="I1165" s="831">
        <v>261</v>
      </c>
      <c r="J1165" s="814"/>
      <c r="K1165" s="814">
        <v>87</v>
      </c>
      <c r="L1165" s="831"/>
      <c r="M1165" s="831"/>
      <c r="N1165" s="814"/>
      <c r="O1165" s="814"/>
      <c r="P1165" s="831"/>
      <c r="Q1165" s="831"/>
      <c r="R1165" s="819"/>
      <c r="S1165" s="832"/>
    </row>
    <row r="1166" spans="1:19" ht="14.45" customHeight="1" x14ac:dyDescent="0.2">
      <c r="A1166" s="813" t="s">
        <v>5011</v>
      </c>
      <c r="B1166" s="814" t="s">
        <v>5012</v>
      </c>
      <c r="C1166" s="814" t="s">
        <v>614</v>
      </c>
      <c r="D1166" s="814" t="s">
        <v>1762</v>
      </c>
      <c r="E1166" s="814" t="s">
        <v>4978</v>
      </c>
      <c r="F1166" s="814" t="s">
        <v>5184</v>
      </c>
      <c r="G1166" s="814" t="s">
        <v>5185</v>
      </c>
      <c r="H1166" s="831">
        <v>45</v>
      </c>
      <c r="I1166" s="831">
        <v>7020</v>
      </c>
      <c r="J1166" s="814"/>
      <c r="K1166" s="814">
        <v>156</v>
      </c>
      <c r="L1166" s="831">
        <v>12</v>
      </c>
      <c r="M1166" s="831">
        <v>1884</v>
      </c>
      <c r="N1166" s="814"/>
      <c r="O1166" s="814">
        <v>157</v>
      </c>
      <c r="P1166" s="831">
        <v>12</v>
      </c>
      <c r="Q1166" s="831">
        <v>1980</v>
      </c>
      <c r="R1166" s="819"/>
      <c r="S1166" s="832">
        <v>165</v>
      </c>
    </row>
    <row r="1167" spans="1:19" ht="14.45" customHeight="1" x14ac:dyDescent="0.2">
      <c r="A1167" s="813" t="s">
        <v>5011</v>
      </c>
      <c r="B1167" s="814" t="s">
        <v>5012</v>
      </c>
      <c r="C1167" s="814" t="s">
        <v>614</v>
      </c>
      <c r="D1167" s="814" t="s">
        <v>1762</v>
      </c>
      <c r="E1167" s="814" t="s">
        <v>4978</v>
      </c>
      <c r="F1167" s="814" t="s">
        <v>5186</v>
      </c>
      <c r="G1167" s="814" t="s">
        <v>5187</v>
      </c>
      <c r="H1167" s="831">
        <v>3</v>
      </c>
      <c r="I1167" s="831">
        <v>99</v>
      </c>
      <c r="J1167" s="814"/>
      <c r="K1167" s="814">
        <v>33</v>
      </c>
      <c r="L1167" s="831">
        <v>17</v>
      </c>
      <c r="M1167" s="831">
        <v>561</v>
      </c>
      <c r="N1167" s="814"/>
      <c r="O1167" s="814">
        <v>33</v>
      </c>
      <c r="P1167" s="831">
        <v>12</v>
      </c>
      <c r="Q1167" s="831">
        <v>408</v>
      </c>
      <c r="R1167" s="819"/>
      <c r="S1167" s="832">
        <v>34</v>
      </c>
    </row>
    <row r="1168" spans="1:19" ht="14.45" customHeight="1" x14ac:dyDescent="0.2">
      <c r="A1168" s="813" t="s">
        <v>5011</v>
      </c>
      <c r="B1168" s="814" t="s">
        <v>5012</v>
      </c>
      <c r="C1168" s="814" t="s">
        <v>614</v>
      </c>
      <c r="D1168" s="814" t="s">
        <v>1762</v>
      </c>
      <c r="E1168" s="814" t="s">
        <v>4978</v>
      </c>
      <c r="F1168" s="814" t="s">
        <v>5198</v>
      </c>
      <c r="G1168" s="814" t="s">
        <v>5199</v>
      </c>
      <c r="H1168" s="831"/>
      <c r="I1168" s="831"/>
      <c r="J1168" s="814"/>
      <c r="K1168" s="814"/>
      <c r="L1168" s="831"/>
      <c r="M1168" s="831"/>
      <c r="N1168" s="814"/>
      <c r="O1168" s="814"/>
      <c r="P1168" s="831">
        <v>2</v>
      </c>
      <c r="Q1168" s="831">
        <v>1970</v>
      </c>
      <c r="R1168" s="819"/>
      <c r="S1168" s="832">
        <v>985</v>
      </c>
    </row>
    <row r="1169" spans="1:19" ht="14.45" customHeight="1" x14ac:dyDescent="0.2">
      <c r="A1169" s="813" t="s">
        <v>5011</v>
      </c>
      <c r="B1169" s="814" t="s">
        <v>5012</v>
      </c>
      <c r="C1169" s="814" t="s">
        <v>614</v>
      </c>
      <c r="D1169" s="814" t="s">
        <v>1762</v>
      </c>
      <c r="E1169" s="814" t="s">
        <v>4978</v>
      </c>
      <c r="F1169" s="814" t="s">
        <v>4995</v>
      </c>
      <c r="G1169" s="814" t="s">
        <v>4996</v>
      </c>
      <c r="H1169" s="831"/>
      <c r="I1169" s="831"/>
      <c r="J1169" s="814"/>
      <c r="K1169" s="814"/>
      <c r="L1169" s="831"/>
      <c r="M1169" s="831"/>
      <c r="N1169" s="814"/>
      <c r="O1169" s="814"/>
      <c r="P1169" s="831">
        <v>3</v>
      </c>
      <c r="Q1169" s="831">
        <v>2646</v>
      </c>
      <c r="R1169" s="819"/>
      <c r="S1169" s="832">
        <v>882</v>
      </c>
    </row>
    <row r="1170" spans="1:19" ht="14.45" customHeight="1" x14ac:dyDescent="0.2">
      <c r="A1170" s="813" t="s">
        <v>5011</v>
      </c>
      <c r="B1170" s="814" t="s">
        <v>5012</v>
      </c>
      <c r="C1170" s="814" t="s">
        <v>614</v>
      </c>
      <c r="D1170" s="814" t="s">
        <v>1762</v>
      </c>
      <c r="E1170" s="814" t="s">
        <v>4978</v>
      </c>
      <c r="F1170" s="814" t="s">
        <v>5202</v>
      </c>
      <c r="G1170" s="814" t="s">
        <v>5203</v>
      </c>
      <c r="H1170" s="831">
        <v>1</v>
      </c>
      <c r="I1170" s="831">
        <v>61</v>
      </c>
      <c r="J1170" s="814"/>
      <c r="K1170" s="814">
        <v>61</v>
      </c>
      <c r="L1170" s="831"/>
      <c r="M1170" s="831"/>
      <c r="N1170" s="814"/>
      <c r="O1170" s="814"/>
      <c r="P1170" s="831">
        <v>2</v>
      </c>
      <c r="Q1170" s="831">
        <v>132</v>
      </c>
      <c r="R1170" s="819"/>
      <c r="S1170" s="832">
        <v>66</v>
      </c>
    </row>
    <row r="1171" spans="1:19" ht="14.45" customHeight="1" x14ac:dyDescent="0.2">
      <c r="A1171" s="813" t="s">
        <v>5011</v>
      </c>
      <c r="B1171" s="814" t="s">
        <v>5012</v>
      </c>
      <c r="C1171" s="814" t="s">
        <v>614</v>
      </c>
      <c r="D1171" s="814" t="s">
        <v>1762</v>
      </c>
      <c r="E1171" s="814" t="s">
        <v>4978</v>
      </c>
      <c r="F1171" s="814" t="s">
        <v>4997</v>
      </c>
      <c r="G1171" s="814" t="s">
        <v>4998</v>
      </c>
      <c r="H1171" s="831">
        <v>11</v>
      </c>
      <c r="I1171" s="831">
        <v>6545</v>
      </c>
      <c r="J1171" s="814"/>
      <c r="K1171" s="814">
        <v>595</v>
      </c>
      <c r="L1171" s="831">
        <v>3</v>
      </c>
      <c r="M1171" s="831">
        <v>1794</v>
      </c>
      <c r="N1171" s="814"/>
      <c r="O1171" s="814">
        <v>598</v>
      </c>
      <c r="P1171" s="831">
        <v>6</v>
      </c>
      <c r="Q1171" s="831">
        <v>3660</v>
      </c>
      <c r="R1171" s="819"/>
      <c r="S1171" s="832">
        <v>610</v>
      </c>
    </row>
    <row r="1172" spans="1:19" ht="14.45" customHeight="1" x14ac:dyDescent="0.2">
      <c r="A1172" s="813" t="s">
        <v>5011</v>
      </c>
      <c r="B1172" s="814" t="s">
        <v>5012</v>
      </c>
      <c r="C1172" s="814" t="s">
        <v>614</v>
      </c>
      <c r="D1172" s="814" t="s">
        <v>1762</v>
      </c>
      <c r="E1172" s="814" t="s">
        <v>4978</v>
      </c>
      <c r="F1172" s="814" t="s">
        <v>4999</v>
      </c>
      <c r="G1172" s="814" t="s">
        <v>5000</v>
      </c>
      <c r="H1172" s="831">
        <v>5</v>
      </c>
      <c r="I1172" s="831">
        <v>3850</v>
      </c>
      <c r="J1172" s="814"/>
      <c r="K1172" s="814">
        <v>770</v>
      </c>
      <c r="L1172" s="831">
        <v>6</v>
      </c>
      <c r="M1172" s="831">
        <v>4626</v>
      </c>
      <c r="N1172" s="814"/>
      <c r="O1172" s="814">
        <v>771</v>
      </c>
      <c r="P1172" s="831">
        <v>15</v>
      </c>
      <c r="Q1172" s="831">
        <v>11745</v>
      </c>
      <c r="R1172" s="819"/>
      <c r="S1172" s="832">
        <v>783</v>
      </c>
    </row>
    <row r="1173" spans="1:19" ht="14.45" customHeight="1" x14ac:dyDescent="0.2">
      <c r="A1173" s="813" t="s">
        <v>5011</v>
      </c>
      <c r="B1173" s="814" t="s">
        <v>5012</v>
      </c>
      <c r="C1173" s="814" t="s">
        <v>614</v>
      </c>
      <c r="D1173" s="814" t="s">
        <v>1762</v>
      </c>
      <c r="E1173" s="814" t="s">
        <v>4978</v>
      </c>
      <c r="F1173" s="814" t="s">
        <v>5208</v>
      </c>
      <c r="G1173" s="814" t="s">
        <v>5209</v>
      </c>
      <c r="H1173" s="831">
        <v>9</v>
      </c>
      <c r="I1173" s="831">
        <v>39861</v>
      </c>
      <c r="J1173" s="814"/>
      <c r="K1173" s="814">
        <v>4429</v>
      </c>
      <c r="L1173" s="831">
        <v>7</v>
      </c>
      <c r="M1173" s="831">
        <v>31129</v>
      </c>
      <c r="N1173" s="814"/>
      <c r="O1173" s="814">
        <v>4447</v>
      </c>
      <c r="P1173" s="831">
        <v>11</v>
      </c>
      <c r="Q1173" s="831">
        <v>49610</v>
      </c>
      <c r="R1173" s="819"/>
      <c r="S1173" s="832">
        <v>4510</v>
      </c>
    </row>
    <row r="1174" spans="1:19" ht="14.45" customHeight="1" x14ac:dyDescent="0.2">
      <c r="A1174" s="813" t="s">
        <v>5011</v>
      </c>
      <c r="B1174" s="814" t="s">
        <v>5012</v>
      </c>
      <c r="C1174" s="814" t="s">
        <v>614</v>
      </c>
      <c r="D1174" s="814" t="s">
        <v>1762</v>
      </c>
      <c r="E1174" s="814" t="s">
        <v>4978</v>
      </c>
      <c r="F1174" s="814" t="s">
        <v>5212</v>
      </c>
      <c r="G1174" s="814" t="s">
        <v>5213</v>
      </c>
      <c r="H1174" s="831">
        <v>99</v>
      </c>
      <c r="I1174" s="831">
        <v>11484</v>
      </c>
      <c r="J1174" s="814"/>
      <c r="K1174" s="814">
        <v>116</v>
      </c>
      <c r="L1174" s="831">
        <v>89</v>
      </c>
      <c r="M1174" s="831">
        <v>10413</v>
      </c>
      <c r="N1174" s="814"/>
      <c r="O1174" s="814">
        <v>117</v>
      </c>
      <c r="P1174" s="831">
        <v>28</v>
      </c>
      <c r="Q1174" s="831">
        <v>3556</v>
      </c>
      <c r="R1174" s="819"/>
      <c r="S1174" s="832">
        <v>127</v>
      </c>
    </row>
    <row r="1175" spans="1:19" ht="14.45" customHeight="1" x14ac:dyDescent="0.2">
      <c r="A1175" s="813" t="s">
        <v>5011</v>
      </c>
      <c r="B1175" s="814" t="s">
        <v>5012</v>
      </c>
      <c r="C1175" s="814" t="s">
        <v>614</v>
      </c>
      <c r="D1175" s="814" t="s">
        <v>1762</v>
      </c>
      <c r="E1175" s="814" t="s">
        <v>4978</v>
      </c>
      <c r="F1175" s="814" t="s">
        <v>5001</v>
      </c>
      <c r="G1175" s="814" t="s">
        <v>5002</v>
      </c>
      <c r="H1175" s="831">
        <v>70</v>
      </c>
      <c r="I1175" s="831">
        <v>11340</v>
      </c>
      <c r="J1175" s="814"/>
      <c r="K1175" s="814">
        <v>162</v>
      </c>
      <c r="L1175" s="831">
        <v>27</v>
      </c>
      <c r="M1175" s="831">
        <v>4401</v>
      </c>
      <c r="N1175" s="814"/>
      <c r="O1175" s="814">
        <v>163</v>
      </c>
      <c r="P1175" s="831">
        <v>17</v>
      </c>
      <c r="Q1175" s="831">
        <v>2924</v>
      </c>
      <c r="R1175" s="819"/>
      <c r="S1175" s="832">
        <v>172</v>
      </c>
    </row>
    <row r="1176" spans="1:19" ht="14.45" customHeight="1" x14ac:dyDescent="0.2">
      <c r="A1176" s="813" t="s">
        <v>5011</v>
      </c>
      <c r="B1176" s="814" t="s">
        <v>5012</v>
      </c>
      <c r="C1176" s="814" t="s">
        <v>614</v>
      </c>
      <c r="D1176" s="814" t="s">
        <v>1762</v>
      </c>
      <c r="E1176" s="814" t="s">
        <v>4978</v>
      </c>
      <c r="F1176" s="814" t="s">
        <v>5218</v>
      </c>
      <c r="G1176" s="814" t="s">
        <v>5219</v>
      </c>
      <c r="H1176" s="831">
        <v>1</v>
      </c>
      <c r="I1176" s="831">
        <v>398</v>
      </c>
      <c r="J1176" s="814"/>
      <c r="K1176" s="814">
        <v>398</v>
      </c>
      <c r="L1176" s="831">
        <v>4</v>
      </c>
      <c r="M1176" s="831">
        <v>1600</v>
      </c>
      <c r="N1176" s="814"/>
      <c r="O1176" s="814">
        <v>400</v>
      </c>
      <c r="P1176" s="831">
        <v>3</v>
      </c>
      <c r="Q1176" s="831">
        <v>1245</v>
      </c>
      <c r="R1176" s="819"/>
      <c r="S1176" s="832">
        <v>415</v>
      </c>
    </row>
    <row r="1177" spans="1:19" ht="14.45" customHeight="1" x14ac:dyDescent="0.2">
      <c r="A1177" s="813" t="s">
        <v>5011</v>
      </c>
      <c r="B1177" s="814" t="s">
        <v>5012</v>
      </c>
      <c r="C1177" s="814" t="s">
        <v>614</v>
      </c>
      <c r="D1177" s="814" t="s">
        <v>1762</v>
      </c>
      <c r="E1177" s="814" t="s">
        <v>4978</v>
      </c>
      <c r="F1177" s="814" t="s">
        <v>5220</v>
      </c>
      <c r="G1177" s="814" t="s">
        <v>5221</v>
      </c>
      <c r="H1177" s="831">
        <v>1</v>
      </c>
      <c r="I1177" s="831">
        <v>66</v>
      </c>
      <c r="J1177" s="814"/>
      <c r="K1177" s="814">
        <v>66</v>
      </c>
      <c r="L1177" s="831"/>
      <c r="M1177" s="831"/>
      <c r="N1177" s="814"/>
      <c r="O1177" s="814"/>
      <c r="P1177" s="831">
        <v>1</v>
      </c>
      <c r="Q1177" s="831">
        <v>68</v>
      </c>
      <c r="R1177" s="819"/>
      <c r="S1177" s="832">
        <v>68</v>
      </c>
    </row>
    <row r="1178" spans="1:19" ht="14.45" customHeight="1" x14ac:dyDescent="0.2">
      <c r="A1178" s="813" t="s">
        <v>5011</v>
      </c>
      <c r="B1178" s="814" t="s">
        <v>5012</v>
      </c>
      <c r="C1178" s="814" t="s">
        <v>614</v>
      </c>
      <c r="D1178" s="814" t="s">
        <v>1762</v>
      </c>
      <c r="E1178" s="814" t="s">
        <v>4978</v>
      </c>
      <c r="F1178" s="814" t="s">
        <v>5226</v>
      </c>
      <c r="G1178" s="814" t="s">
        <v>5227</v>
      </c>
      <c r="H1178" s="831">
        <v>13</v>
      </c>
      <c r="I1178" s="831">
        <v>4888</v>
      </c>
      <c r="J1178" s="814"/>
      <c r="K1178" s="814">
        <v>376</v>
      </c>
      <c r="L1178" s="831">
        <v>21</v>
      </c>
      <c r="M1178" s="831">
        <v>7959</v>
      </c>
      <c r="N1178" s="814"/>
      <c r="O1178" s="814">
        <v>379</v>
      </c>
      <c r="P1178" s="831">
        <v>41</v>
      </c>
      <c r="Q1178" s="831">
        <v>16728</v>
      </c>
      <c r="R1178" s="819"/>
      <c r="S1178" s="832">
        <v>408</v>
      </c>
    </row>
    <row r="1179" spans="1:19" ht="14.45" customHeight="1" x14ac:dyDescent="0.2">
      <c r="A1179" s="813" t="s">
        <v>5011</v>
      </c>
      <c r="B1179" s="814" t="s">
        <v>5012</v>
      </c>
      <c r="C1179" s="814" t="s">
        <v>614</v>
      </c>
      <c r="D1179" s="814" t="s">
        <v>1762</v>
      </c>
      <c r="E1179" s="814" t="s">
        <v>4978</v>
      </c>
      <c r="F1179" s="814" t="s">
        <v>5005</v>
      </c>
      <c r="G1179" s="814" t="s">
        <v>5006</v>
      </c>
      <c r="H1179" s="831">
        <v>10</v>
      </c>
      <c r="I1179" s="831">
        <v>13440</v>
      </c>
      <c r="J1179" s="814"/>
      <c r="K1179" s="814">
        <v>1344</v>
      </c>
      <c r="L1179" s="831"/>
      <c r="M1179" s="831"/>
      <c r="N1179" s="814"/>
      <c r="O1179" s="814"/>
      <c r="P1179" s="831">
        <v>37</v>
      </c>
      <c r="Q1179" s="831">
        <v>51097</v>
      </c>
      <c r="R1179" s="819"/>
      <c r="S1179" s="832">
        <v>1381</v>
      </c>
    </row>
    <row r="1180" spans="1:19" ht="14.45" customHeight="1" x14ac:dyDescent="0.2">
      <c r="A1180" s="813" t="s">
        <v>5011</v>
      </c>
      <c r="B1180" s="814" t="s">
        <v>5012</v>
      </c>
      <c r="C1180" s="814" t="s">
        <v>614</v>
      </c>
      <c r="D1180" s="814" t="s">
        <v>1762</v>
      </c>
      <c r="E1180" s="814" t="s">
        <v>4978</v>
      </c>
      <c r="F1180" s="814" t="s">
        <v>5007</v>
      </c>
      <c r="G1180" s="814" t="s">
        <v>5008</v>
      </c>
      <c r="H1180" s="831">
        <v>7</v>
      </c>
      <c r="I1180" s="831">
        <v>2548</v>
      </c>
      <c r="J1180" s="814"/>
      <c r="K1180" s="814">
        <v>364</v>
      </c>
      <c r="L1180" s="831">
        <v>2</v>
      </c>
      <c r="M1180" s="831">
        <v>730</v>
      </c>
      <c r="N1180" s="814"/>
      <c r="O1180" s="814">
        <v>365</v>
      </c>
      <c r="P1180" s="831">
        <v>9</v>
      </c>
      <c r="Q1180" s="831">
        <v>3339</v>
      </c>
      <c r="R1180" s="819"/>
      <c r="S1180" s="832">
        <v>371</v>
      </c>
    </row>
    <row r="1181" spans="1:19" ht="14.45" customHeight="1" x14ac:dyDescent="0.2">
      <c r="A1181" s="813" t="s">
        <v>5011</v>
      </c>
      <c r="B1181" s="814" t="s">
        <v>5012</v>
      </c>
      <c r="C1181" s="814" t="s">
        <v>614</v>
      </c>
      <c r="D1181" s="814" t="s">
        <v>1762</v>
      </c>
      <c r="E1181" s="814" t="s">
        <v>4978</v>
      </c>
      <c r="F1181" s="814" t="s">
        <v>5230</v>
      </c>
      <c r="G1181" s="814" t="s">
        <v>5231</v>
      </c>
      <c r="H1181" s="831">
        <v>1</v>
      </c>
      <c r="I1181" s="831">
        <v>99</v>
      </c>
      <c r="J1181" s="814"/>
      <c r="K1181" s="814">
        <v>99</v>
      </c>
      <c r="L1181" s="831"/>
      <c r="M1181" s="831"/>
      <c r="N1181" s="814"/>
      <c r="O1181" s="814"/>
      <c r="P1181" s="831">
        <v>3</v>
      </c>
      <c r="Q1181" s="831">
        <v>303</v>
      </c>
      <c r="R1181" s="819"/>
      <c r="S1181" s="832">
        <v>101</v>
      </c>
    </row>
    <row r="1182" spans="1:19" ht="14.45" customHeight="1" x14ac:dyDescent="0.2">
      <c r="A1182" s="813" t="s">
        <v>5011</v>
      </c>
      <c r="B1182" s="814" t="s">
        <v>5012</v>
      </c>
      <c r="C1182" s="814" t="s">
        <v>614</v>
      </c>
      <c r="D1182" s="814" t="s">
        <v>1767</v>
      </c>
      <c r="E1182" s="814" t="s">
        <v>4961</v>
      </c>
      <c r="F1182" s="814" t="s">
        <v>5013</v>
      </c>
      <c r="G1182" s="814" t="s">
        <v>978</v>
      </c>
      <c r="H1182" s="831"/>
      <c r="I1182" s="831"/>
      <c r="J1182" s="814"/>
      <c r="K1182" s="814"/>
      <c r="L1182" s="831">
        <v>0.1</v>
      </c>
      <c r="M1182" s="831">
        <v>6.97</v>
      </c>
      <c r="N1182" s="814"/>
      <c r="O1182" s="814">
        <v>69.699999999999989</v>
      </c>
      <c r="P1182" s="831"/>
      <c r="Q1182" s="831"/>
      <c r="R1182" s="819"/>
      <c r="S1182" s="832"/>
    </row>
    <row r="1183" spans="1:19" ht="14.45" customHeight="1" x14ac:dyDescent="0.2">
      <c r="A1183" s="813" t="s">
        <v>5011</v>
      </c>
      <c r="B1183" s="814" t="s">
        <v>5012</v>
      </c>
      <c r="C1183" s="814" t="s">
        <v>614</v>
      </c>
      <c r="D1183" s="814" t="s">
        <v>1767</v>
      </c>
      <c r="E1183" s="814" t="s">
        <v>4961</v>
      </c>
      <c r="F1183" s="814" t="s">
        <v>5022</v>
      </c>
      <c r="G1183" s="814" t="s">
        <v>1846</v>
      </c>
      <c r="H1183" s="831">
        <v>0.2</v>
      </c>
      <c r="I1183" s="831">
        <v>7.8</v>
      </c>
      <c r="J1183" s="814"/>
      <c r="K1183" s="814">
        <v>39</v>
      </c>
      <c r="L1183" s="831"/>
      <c r="M1183" s="831"/>
      <c r="N1183" s="814"/>
      <c r="O1183" s="814"/>
      <c r="P1183" s="831"/>
      <c r="Q1183" s="831"/>
      <c r="R1183" s="819"/>
      <c r="S1183" s="832"/>
    </row>
    <row r="1184" spans="1:19" ht="14.45" customHeight="1" x14ac:dyDescent="0.2">
      <c r="A1184" s="813" t="s">
        <v>5011</v>
      </c>
      <c r="B1184" s="814" t="s">
        <v>5012</v>
      </c>
      <c r="C1184" s="814" t="s">
        <v>614</v>
      </c>
      <c r="D1184" s="814" t="s">
        <v>1767</v>
      </c>
      <c r="E1184" s="814" t="s">
        <v>4961</v>
      </c>
      <c r="F1184" s="814" t="s">
        <v>5023</v>
      </c>
      <c r="G1184" s="814" t="s">
        <v>654</v>
      </c>
      <c r="H1184" s="831">
        <v>0.2</v>
      </c>
      <c r="I1184" s="831">
        <v>9.42</v>
      </c>
      <c r="J1184" s="814"/>
      <c r="K1184" s="814">
        <v>47.099999999999994</v>
      </c>
      <c r="L1184" s="831"/>
      <c r="M1184" s="831"/>
      <c r="N1184" s="814"/>
      <c r="O1184" s="814"/>
      <c r="P1184" s="831"/>
      <c r="Q1184" s="831"/>
      <c r="R1184" s="819"/>
      <c r="S1184" s="832"/>
    </row>
    <row r="1185" spans="1:19" ht="14.45" customHeight="1" x14ac:dyDescent="0.2">
      <c r="A1185" s="813" t="s">
        <v>5011</v>
      </c>
      <c r="B1185" s="814" t="s">
        <v>5012</v>
      </c>
      <c r="C1185" s="814" t="s">
        <v>614</v>
      </c>
      <c r="D1185" s="814" t="s">
        <v>1767</v>
      </c>
      <c r="E1185" s="814" t="s">
        <v>4961</v>
      </c>
      <c r="F1185" s="814" t="s">
        <v>5033</v>
      </c>
      <c r="G1185" s="814" t="s">
        <v>5034</v>
      </c>
      <c r="H1185" s="831">
        <v>3</v>
      </c>
      <c r="I1185" s="831">
        <v>9639.1200000000008</v>
      </c>
      <c r="J1185" s="814"/>
      <c r="K1185" s="814">
        <v>3213.0400000000004</v>
      </c>
      <c r="L1185" s="831"/>
      <c r="M1185" s="831"/>
      <c r="N1185" s="814"/>
      <c r="O1185" s="814"/>
      <c r="P1185" s="831"/>
      <c r="Q1185" s="831"/>
      <c r="R1185" s="819"/>
      <c r="S1185" s="832"/>
    </row>
    <row r="1186" spans="1:19" ht="14.45" customHeight="1" x14ac:dyDescent="0.2">
      <c r="A1186" s="813" t="s">
        <v>5011</v>
      </c>
      <c r="B1186" s="814" t="s">
        <v>5012</v>
      </c>
      <c r="C1186" s="814" t="s">
        <v>614</v>
      </c>
      <c r="D1186" s="814" t="s">
        <v>1767</v>
      </c>
      <c r="E1186" s="814" t="s">
        <v>4961</v>
      </c>
      <c r="F1186" s="814" t="s">
        <v>5035</v>
      </c>
      <c r="G1186" s="814" t="s">
        <v>5034</v>
      </c>
      <c r="H1186" s="831">
        <v>0.5</v>
      </c>
      <c r="I1186" s="831">
        <v>1967.28</v>
      </c>
      <c r="J1186" s="814"/>
      <c r="K1186" s="814">
        <v>3934.56</v>
      </c>
      <c r="L1186" s="831"/>
      <c r="M1186" s="831"/>
      <c r="N1186" s="814"/>
      <c r="O1186" s="814"/>
      <c r="P1186" s="831"/>
      <c r="Q1186" s="831"/>
      <c r="R1186" s="819"/>
      <c r="S1186" s="832"/>
    </row>
    <row r="1187" spans="1:19" ht="14.45" customHeight="1" x14ac:dyDescent="0.2">
      <c r="A1187" s="813" t="s">
        <v>5011</v>
      </c>
      <c r="B1187" s="814" t="s">
        <v>5012</v>
      </c>
      <c r="C1187" s="814" t="s">
        <v>614</v>
      </c>
      <c r="D1187" s="814" t="s">
        <v>1767</v>
      </c>
      <c r="E1187" s="814" t="s">
        <v>4961</v>
      </c>
      <c r="F1187" s="814" t="s">
        <v>5045</v>
      </c>
      <c r="G1187" s="814" t="s">
        <v>5015</v>
      </c>
      <c r="H1187" s="831">
        <v>3</v>
      </c>
      <c r="I1187" s="831">
        <v>12259.41</v>
      </c>
      <c r="J1187" s="814"/>
      <c r="K1187" s="814">
        <v>4086.47</v>
      </c>
      <c r="L1187" s="831"/>
      <c r="M1187" s="831"/>
      <c r="N1187" s="814"/>
      <c r="O1187" s="814"/>
      <c r="P1187" s="831"/>
      <c r="Q1187" s="831"/>
      <c r="R1187" s="819"/>
      <c r="S1187" s="832"/>
    </row>
    <row r="1188" spans="1:19" ht="14.45" customHeight="1" x14ac:dyDescent="0.2">
      <c r="A1188" s="813" t="s">
        <v>5011</v>
      </c>
      <c r="B1188" s="814" t="s">
        <v>5012</v>
      </c>
      <c r="C1188" s="814" t="s">
        <v>614</v>
      </c>
      <c r="D1188" s="814" t="s">
        <v>1767</v>
      </c>
      <c r="E1188" s="814" t="s">
        <v>4961</v>
      </c>
      <c r="F1188" s="814" t="s">
        <v>4962</v>
      </c>
      <c r="G1188" s="814" t="s">
        <v>1735</v>
      </c>
      <c r="H1188" s="831">
        <v>1.5000000000000002</v>
      </c>
      <c r="I1188" s="831">
        <v>2459.2499999999995</v>
      </c>
      <c r="J1188" s="814"/>
      <c r="K1188" s="814">
        <v>1639.4999999999995</v>
      </c>
      <c r="L1188" s="831"/>
      <c r="M1188" s="831"/>
      <c r="N1188" s="814"/>
      <c r="O1188" s="814"/>
      <c r="P1188" s="831">
        <v>1.2</v>
      </c>
      <c r="Q1188" s="831">
        <v>2136.4700000000003</v>
      </c>
      <c r="R1188" s="819"/>
      <c r="S1188" s="832">
        <v>1780.3916666666669</v>
      </c>
    </row>
    <row r="1189" spans="1:19" ht="14.45" customHeight="1" x14ac:dyDescent="0.2">
      <c r="A1189" s="813" t="s">
        <v>5011</v>
      </c>
      <c r="B1189" s="814" t="s">
        <v>5012</v>
      </c>
      <c r="C1189" s="814" t="s">
        <v>614</v>
      </c>
      <c r="D1189" s="814" t="s">
        <v>1767</v>
      </c>
      <c r="E1189" s="814" t="s">
        <v>4963</v>
      </c>
      <c r="F1189" s="814" t="s">
        <v>5064</v>
      </c>
      <c r="G1189" s="814" t="s">
        <v>5065</v>
      </c>
      <c r="H1189" s="831">
        <v>1</v>
      </c>
      <c r="I1189" s="831">
        <v>2625.11</v>
      </c>
      <c r="J1189" s="814"/>
      <c r="K1189" s="814">
        <v>2625.11</v>
      </c>
      <c r="L1189" s="831"/>
      <c r="M1189" s="831"/>
      <c r="N1189" s="814"/>
      <c r="O1189" s="814"/>
      <c r="P1189" s="831">
        <v>4</v>
      </c>
      <c r="Q1189" s="831">
        <v>10500.44</v>
      </c>
      <c r="R1189" s="819"/>
      <c r="S1189" s="832">
        <v>2625.11</v>
      </c>
    </row>
    <row r="1190" spans="1:19" ht="14.45" customHeight="1" x14ac:dyDescent="0.2">
      <c r="A1190" s="813" t="s">
        <v>5011</v>
      </c>
      <c r="B1190" s="814" t="s">
        <v>5012</v>
      </c>
      <c r="C1190" s="814" t="s">
        <v>614</v>
      </c>
      <c r="D1190" s="814" t="s">
        <v>1767</v>
      </c>
      <c r="E1190" s="814" t="s">
        <v>4963</v>
      </c>
      <c r="F1190" s="814" t="s">
        <v>5066</v>
      </c>
      <c r="G1190" s="814" t="s">
        <v>5067</v>
      </c>
      <c r="H1190" s="831">
        <v>1</v>
      </c>
      <c r="I1190" s="831">
        <v>1046.73</v>
      </c>
      <c r="J1190" s="814"/>
      <c r="K1190" s="814">
        <v>1046.73</v>
      </c>
      <c r="L1190" s="831"/>
      <c r="M1190" s="831"/>
      <c r="N1190" s="814"/>
      <c r="O1190" s="814"/>
      <c r="P1190" s="831"/>
      <c r="Q1190" s="831"/>
      <c r="R1190" s="819"/>
      <c r="S1190" s="832"/>
    </row>
    <row r="1191" spans="1:19" ht="14.45" customHeight="1" x14ac:dyDescent="0.2">
      <c r="A1191" s="813" t="s">
        <v>5011</v>
      </c>
      <c r="B1191" s="814" t="s">
        <v>5012</v>
      </c>
      <c r="C1191" s="814" t="s">
        <v>614</v>
      </c>
      <c r="D1191" s="814" t="s">
        <v>1767</v>
      </c>
      <c r="E1191" s="814" t="s">
        <v>4963</v>
      </c>
      <c r="F1191" s="814" t="s">
        <v>5072</v>
      </c>
      <c r="G1191" s="814" t="s">
        <v>5073</v>
      </c>
      <c r="H1191" s="831">
        <v>6</v>
      </c>
      <c r="I1191" s="831">
        <v>5224.4399999999996</v>
      </c>
      <c r="J1191" s="814"/>
      <c r="K1191" s="814">
        <v>870.7399999999999</v>
      </c>
      <c r="L1191" s="831"/>
      <c r="M1191" s="831"/>
      <c r="N1191" s="814"/>
      <c r="O1191" s="814"/>
      <c r="P1191" s="831"/>
      <c r="Q1191" s="831"/>
      <c r="R1191" s="819"/>
      <c r="S1191" s="832"/>
    </row>
    <row r="1192" spans="1:19" ht="14.45" customHeight="1" x14ac:dyDescent="0.2">
      <c r="A1192" s="813" t="s">
        <v>5011</v>
      </c>
      <c r="B1192" s="814" t="s">
        <v>5012</v>
      </c>
      <c r="C1192" s="814" t="s">
        <v>614</v>
      </c>
      <c r="D1192" s="814" t="s">
        <v>1767</v>
      </c>
      <c r="E1192" s="814" t="s">
        <v>4963</v>
      </c>
      <c r="F1192" s="814" t="s">
        <v>4964</v>
      </c>
      <c r="G1192" s="814" t="s">
        <v>4965</v>
      </c>
      <c r="H1192" s="831">
        <v>13</v>
      </c>
      <c r="I1192" s="831">
        <v>5313.62</v>
      </c>
      <c r="J1192" s="814"/>
      <c r="K1192" s="814">
        <v>408.74</v>
      </c>
      <c r="L1192" s="831"/>
      <c r="M1192" s="831"/>
      <c r="N1192" s="814"/>
      <c r="O1192" s="814"/>
      <c r="P1192" s="831">
        <v>7</v>
      </c>
      <c r="Q1192" s="831">
        <v>2861.1800000000003</v>
      </c>
      <c r="R1192" s="819"/>
      <c r="S1192" s="832">
        <v>408.74000000000007</v>
      </c>
    </row>
    <row r="1193" spans="1:19" ht="14.45" customHeight="1" x14ac:dyDescent="0.2">
      <c r="A1193" s="813" t="s">
        <v>5011</v>
      </c>
      <c r="B1193" s="814" t="s">
        <v>5012</v>
      </c>
      <c r="C1193" s="814" t="s">
        <v>614</v>
      </c>
      <c r="D1193" s="814" t="s">
        <v>1767</v>
      </c>
      <c r="E1193" s="814" t="s">
        <v>4963</v>
      </c>
      <c r="F1193" s="814" t="s">
        <v>4968</v>
      </c>
      <c r="G1193" s="814" t="s">
        <v>4969</v>
      </c>
      <c r="H1193" s="831">
        <v>1</v>
      </c>
      <c r="I1193" s="831">
        <v>1665</v>
      </c>
      <c r="J1193" s="814"/>
      <c r="K1193" s="814">
        <v>1665</v>
      </c>
      <c r="L1193" s="831"/>
      <c r="M1193" s="831"/>
      <c r="N1193" s="814"/>
      <c r="O1193" s="814"/>
      <c r="P1193" s="831">
        <v>2</v>
      </c>
      <c r="Q1193" s="831">
        <v>2196.5</v>
      </c>
      <c r="R1193" s="819"/>
      <c r="S1193" s="832">
        <v>1098.25</v>
      </c>
    </row>
    <row r="1194" spans="1:19" ht="14.45" customHeight="1" x14ac:dyDescent="0.2">
      <c r="A1194" s="813" t="s">
        <v>5011</v>
      </c>
      <c r="B1194" s="814" t="s">
        <v>5012</v>
      </c>
      <c r="C1194" s="814" t="s">
        <v>614</v>
      </c>
      <c r="D1194" s="814" t="s">
        <v>1767</v>
      </c>
      <c r="E1194" s="814" t="s">
        <v>4963</v>
      </c>
      <c r="F1194" s="814" t="s">
        <v>4970</v>
      </c>
      <c r="G1194" s="814" t="s">
        <v>4971</v>
      </c>
      <c r="H1194" s="831">
        <v>4</v>
      </c>
      <c r="I1194" s="831">
        <v>8680.1200000000008</v>
      </c>
      <c r="J1194" s="814"/>
      <c r="K1194" s="814">
        <v>2170.0300000000002</v>
      </c>
      <c r="L1194" s="831"/>
      <c r="M1194" s="831"/>
      <c r="N1194" s="814"/>
      <c r="O1194" s="814"/>
      <c r="P1194" s="831">
        <v>5</v>
      </c>
      <c r="Q1194" s="831">
        <v>6589.5</v>
      </c>
      <c r="R1194" s="819"/>
      <c r="S1194" s="832">
        <v>1317.9</v>
      </c>
    </row>
    <row r="1195" spans="1:19" ht="14.45" customHeight="1" x14ac:dyDescent="0.2">
      <c r="A1195" s="813" t="s">
        <v>5011</v>
      </c>
      <c r="B1195" s="814" t="s">
        <v>5012</v>
      </c>
      <c r="C1195" s="814" t="s">
        <v>614</v>
      </c>
      <c r="D1195" s="814" t="s">
        <v>1767</v>
      </c>
      <c r="E1195" s="814" t="s">
        <v>4963</v>
      </c>
      <c r="F1195" s="814" t="s">
        <v>4972</v>
      </c>
      <c r="G1195" s="814" t="s">
        <v>4973</v>
      </c>
      <c r="H1195" s="831">
        <v>2</v>
      </c>
      <c r="I1195" s="831">
        <v>1471.36</v>
      </c>
      <c r="J1195" s="814"/>
      <c r="K1195" s="814">
        <v>735.68</v>
      </c>
      <c r="L1195" s="831"/>
      <c r="M1195" s="831"/>
      <c r="N1195" s="814"/>
      <c r="O1195" s="814"/>
      <c r="P1195" s="831">
        <v>1</v>
      </c>
      <c r="Q1195" s="831">
        <v>740</v>
      </c>
      <c r="R1195" s="819"/>
      <c r="S1195" s="832">
        <v>740</v>
      </c>
    </row>
    <row r="1196" spans="1:19" ht="14.45" customHeight="1" x14ac:dyDescent="0.2">
      <c r="A1196" s="813" t="s">
        <v>5011</v>
      </c>
      <c r="B1196" s="814" t="s">
        <v>5012</v>
      </c>
      <c r="C1196" s="814" t="s">
        <v>614</v>
      </c>
      <c r="D1196" s="814" t="s">
        <v>1767</v>
      </c>
      <c r="E1196" s="814" t="s">
        <v>4963</v>
      </c>
      <c r="F1196" s="814" t="s">
        <v>4974</v>
      </c>
      <c r="G1196" s="814" t="s">
        <v>4975</v>
      </c>
      <c r="H1196" s="831">
        <v>5</v>
      </c>
      <c r="I1196" s="831">
        <v>6280</v>
      </c>
      <c r="J1196" s="814"/>
      <c r="K1196" s="814">
        <v>1256</v>
      </c>
      <c r="L1196" s="831"/>
      <c r="M1196" s="831"/>
      <c r="N1196" s="814"/>
      <c r="O1196" s="814"/>
      <c r="P1196" s="831">
        <v>3</v>
      </c>
      <c r="Q1196" s="831">
        <v>3120</v>
      </c>
      <c r="R1196" s="819"/>
      <c r="S1196" s="832">
        <v>1040</v>
      </c>
    </row>
    <row r="1197" spans="1:19" ht="14.45" customHeight="1" x14ac:dyDescent="0.2">
      <c r="A1197" s="813" t="s">
        <v>5011</v>
      </c>
      <c r="B1197" s="814" t="s">
        <v>5012</v>
      </c>
      <c r="C1197" s="814" t="s">
        <v>614</v>
      </c>
      <c r="D1197" s="814" t="s">
        <v>1767</v>
      </c>
      <c r="E1197" s="814" t="s">
        <v>4963</v>
      </c>
      <c r="F1197" s="814" t="s">
        <v>5102</v>
      </c>
      <c r="G1197" s="814" t="s">
        <v>5103</v>
      </c>
      <c r="H1197" s="831">
        <v>1</v>
      </c>
      <c r="I1197" s="831">
        <v>534.88</v>
      </c>
      <c r="J1197" s="814"/>
      <c r="K1197" s="814">
        <v>534.88</v>
      </c>
      <c r="L1197" s="831"/>
      <c r="M1197" s="831"/>
      <c r="N1197" s="814"/>
      <c r="O1197" s="814"/>
      <c r="P1197" s="831"/>
      <c r="Q1197" s="831"/>
      <c r="R1197" s="819"/>
      <c r="S1197" s="832"/>
    </row>
    <row r="1198" spans="1:19" ht="14.45" customHeight="1" x14ac:dyDescent="0.2">
      <c r="A1198" s="813" t="s">
        <v>5011</v>
      </c>
      <c r="B1198" s="814" t="s">
        <v>5012</v>
      </c>
      <c r="C1198" s="814" t="s">
        <v>614</v>
      </c>
      <c r="D1198" s="814" t="s">
        <v>1767</v>
      </c>
      <c r="E1198" s="814" t="s">
        <v>4963</v>
      </c>
      <c r="F1198" s="814" t="s">
        <v>5108</v>
      </c>
      <c r="G1198" s="814" t="s">
        <v>5109</v>
      </c>
      <c r="H1198" s="831"/>
      <c r="I1198" s="831"/>
      <c r="J1198" s="814"/>
      <c r="K1198" s="814"/>
      <c r="L1198" s="831"/>
      <c r="M1198" s="831"/>
      <c r="N1198" s="814"/>
      <c r="O1198" s="814"/>
      <c r="P1198" s="831">
        <v>2</v>
      </c>
      <c r="Q1198" s="831">
        <v>1658.51</v>
      </c>
      <c r="R1198" s="819"/>
      <c r="S1198" s="832">
        <v>829.255</v>
      </c>
    </row>
    <row r="1199" spans="1:19" ht="14.45" customHeight="1" x14ac:dyDescent="0.2">
      <c r="A1199" s="813" t="s">
        <v>5011</v>
      </c>
      <c r="B1199" s="814" t="s">
        <v>5012</v>
      </c>
      <c r="C1199" s="814" t="s">
        <v>614</v>
      </c>
      <c r="D1199" s="814" t="s">
        <v>1767</v>
      </c>
      <c r="E1199" s="814" t="s">
        <v>4963</v>
      </c>
      <c r="F1199" s="814" t="s">
        <v>4976</v>
      </c>
      <c r="G1199" s="814" t="s">
        <v>4977</v>
      </c>
      <c r="H1199" s="831">
        <v>9</v>
      </c>
      <c r="I1199" s="831">
        <v>5776.6</v>
      </c>
      <c r="J1199" s="814"/>
      <c r="K1199" s="814">
        <v>641.84444444444443</v>
      </c>
      <c r="L1199" s="831"/>
      <c r="M1199" s="831"/>
      <c r="N1199" s="814"/>
      <c r="O1199" s="814"/>
      <c r="P1199" s="831">
        <v>9</v>
      </c>
      <c r="Q1199" s="831">
        <v>5771.6999999999989</v>
      </c>
      <c r="R1199" s="819"/>
      <c r="S1199" s="832">
        <v>641.29999999999984</v>
      </c>
    </row>
    <row r="1200" spans="1:19" ht="14.45" customHeight="1" x14ac:dyDescent="0.2">
      <c r="A1200" s="813" t="s">
        <v>5011</v>
      </c>
      <c r="B1200" s="814" t="s">
        <v>5012</v>
      </c>
      <c r="C1200" s="814" t="s">
        <v>614</v>
      </c>
      <c r="D1200" s="814" t="s">
        <v>1767</v>
      </c>
      <c r="E1200" s="814" t="s">
        <v>4978</v>
      </c>
      <c r="F1200" s="814" t="s">
        <v>5128</v>
      </c>
      <c r="G1200" s="814" t="s">
        <v>5129</v>
      </c>
      <c r="H1200" s="831">
        <v>3</v>
      </c>
      <c r="I1200" s="831">
        <v>621</v>
      </c>
      <c r="J1200" s="814"/>
      <c r="K1200" s="814">
        <v>207</v>
      </c>
      <c r="L1200" s="831"/>
      <c r="M1200" s="831"/>
      <c r="N1200" s="814"/>
      <c r="O1200" s="814"/>
      <c r="P1200" s="831"/>
      <c r="Q1200" s="831"/>
      <c r="R1200" s="819"/>
      <c r="S1200" s="832"/>
    </row>
    <row r="1201" spans="1:19" ht="14.45" customHeight="1" x14ac:dyDescent="0.2">
      <c r="A1201" s="813" t="s">
        <v>5011</v>
      </c>
      <c r="B1201" s="814" t="s">
        <v>5012</v>
      </c>
      <c r="C1201" s="814" t="s">
        <v>614</v>
      </c>
      <c r="D1201" s="814" t="s">
        <v>1767</v>
      </c>
      <c r="E1201" s="814" t="s">
        <v>4978</v>
      </c>
      <c r="F1201" s="814" t="s">
        <v>5138</v>
      </c>
      <c r="G1201" s="814" t="s">
        <v>5139</v>
      </c>
      <c r="H1201" s="831">
        <v>54</v>
      </c>
      <c r="I1201" s="831">
        <v>2052</v>
      </c>
      <c r="J1201" s="814"/>
      <c r="K1201" s="814">
        <v>38</v>
      </c>
      <c r="L1201" s="831">
        <v>34</v>
      </c>
      <c r="M1201" s="831">
        <v>1292</v>
      </c>
      <c r="N1201" s="814"/>
      <c r="O1201" s="814">
        <v>38</v>
      </c>
      <c r="P1201" s="831">
        <v>6</v>
      </c>
      <c r="Q1201" s="831">
        <v>240</v>
      </c>
      <c r="R1201" s="819"/>
      <c r="S1201" s="832">
        <v>40</v>
      </c>
    </row>
    <row r="1202" spans="1:19" ht="14.45" customHeight="1" x14ac:dyDescent="0.2">
      <c r="A1202" s="813" t="s">
        <v>5011</v>
      </c>
      <c r="B1202" s="814" t="s">
        <v>5012</v>
      </c>
      <c r="C1202" s="814" t="s">
        <v>614</v>
      </c>
      <c r="D1202" s="814" t="s">
        <v>1767</v>
      </c>
      <c r="E1202" s="814" t="s">
        <v>4978</v>
      </c>
      <c r="F1202" s="814" t="s">
        <v>5140</v>
      </c>
      <c r="G1202" s="814" t="s">
        <v>5141</v>
      </c>
      <c r="H1202" s="831">
        <v>3</v>
      </c>
      <c r="I1202" s="831">
        <v>30</v>
      </c>
      <c r="J1202" s="814"/>
      <c r="K1202" s="814">
        <v>10</v>
      </c>
      <c r="L1202" s="831">
        <v>7</v>
      </c>
      <c r="M1202" s="831">
        <v>70</v>
      </c>
      <c r="N1202" s="814"/>
      <c r="O1202" s="814">
        <v>10</v>
      </c>
      <c r="P1202" s="831">
        <v>4</v>
      </c>
      <c r="Q1202" s="831">
        <v>40</v>
      </c>
      <c r="R1202" s="819"/>
      <c r="S1202" s="832">
        <v>10</v>
      </c>
    </row>
    <row r="1203" spans="1:19" ht="14.45" customHeight="1" x14ac:dyDescent="0.2">
      <c r="A1203" s="813" t="s">
        <v>5011</v>
      </c>
      <c r="B1203" s="814" t="s">
        <v>5012</v>
      </c>
      <c r="C1203" s="814" t="s">
        <v>614</v>
      </c>
      <c r="D1203" s="814" t="s">
        <v>1767</v>
      </c>
      <c r="E1203" s="814" t="s">
        <v>4978</v>
      </c>
      <c r="F1203" s="814" t="s">
        <v>4979</v>
      </c>
      <c r="G1203" s="814" t="s">
        <v>4980</v>
      </c>
      <c r="H1203" s="831">
        <v>49</v>
      </c>
      <c r="I1203" s="831">
        <v>12446</v>
      </c>
      <c r="J1203" s="814"/>
      <c r="K1203" s="814">
        <v>254</v>
      </c>
      <c r="L1203" s="831">
        <v>12</v>
      </c>
      <c r="M1203" s="831">
        <v>3060</v>
      </c>
      <c r="N1203" s="814"/>
      <c r="O1203" s="814">
        <v>255</v>
      </c>
      <c r="P1203" s="831">
        <v>3</v>
      </c>
      <c r="Q1203" s="831">
        <v>825</v>
      </c>
      <c r="R1203" s="819"/>
      <c r="S1203" s="832">
        <v>275</v>
      </c>
    </row>
    <row r="1204" spans="1:19" ht="14.45" customHeight="1" x14ac:dyDescent="0.2">
      <c r="A1204" s="813" t="s">
        <v>5011</v>
      </c>
      <c r="B1204" s="814" t="s">
        <v>5012</v>
      </c>
      <c r="C1204" s="814" t="s">
        <v>614</v>
      </c>
      <c r="D1204" s="814" t="s">
        <v>1767</v>
      </c>
      <c r="E1204" s="814" t="s">
        <v>4978</v>
      </c>
      <c r="F1204" s="814" t="s">
        <v>5146</v>
      </c>
      <c r="G1204" s="814" t="s">
        <v>5147</v>
      </c>
      <c r="H1204" s="831">
        <v>64</v>
      </c>
      <c r="I1204" s="831">
        <v>8064</v>
      </c>
      <c r="J1204" s="814"/>
      <c r="K1204" s="814">
        <v>126</v>
      </c>
      <c r="L1204" s="831">
        <v>22</v>
      </c>
      <c r="M1204" s="831">
        <v>2794</v>
      </c>
      <c r="N1204" s="814"/>
      <c r="O1204" s="814">
        <v>127</v>
      </c>
      <c r="P1204" s="831">
        <v>24</v>
      </c>
      <c r="Q1204" s="831">
        <v>3288</v>
      </c>
      <c r="R1204" s="819"/>
      <c r="S1204" s="832">
        <v>137</v>
      </c>
    </row>
    <row r="1205" spans="1:19" ht="14.45" customHeight="1" x14ac:dyDescent="0.2">
      <c r="A1205" s="813" t="s">
        <v>5011</v>
      </c>
      <c r="B1205" s="814" t="s">
        <v>5012</v>
      </c>
      <c r="C1205" s="814" t="s">
        <v>614</v>
      </c>
      <c r="D1205" s="814" t="s">
        <v>1767</v>
      </c>
      <c r="E1205" s="814" t="s">
        <v>4978</v>
      </c>
      <c r="F1205" s="814" t="s">
        <v>5148</v>
      </c>
      <c r="G1205" s="814" t="s">
        <v>5149</v>
      </c>
      <c r="H1205" s="831">
        <v>2</v>
      </c>
      <c r="I1205" s="831">
        <v>628</v>
      </c>
      <c r="J1205" s="814"/>
      <c r="K1205" s="814">
        <v>314</v>
      </c>
      <c r="L1205" s="831"/>
      <c r="M1205" s="831"/>
      <c r="N1205" s="814"/>
      <c r="O1205" s="814"/>
      <c r="P1205" s="831">
        <v>2</v>
      </c>
      <c r="Q1205" s="831">
        <v>666</v>
      </c>
      <c r="R1205" s="819"/>
      <c r="S1205" s="832">
        <v>333</v>
      </c>
    </row>
    <row r="1206" spans="1:19" ht="14.45" customHeight="1" x14ac:dyDescent="0.2">
      <c r="A1206" s="813" t="s">
        <v>5011</v>
      </c>
      <c r="B1206" s="814" t="s">
        <v>5012</v>
      </c>
      <c r="C1206" s="814" t="s">
        <v>614</v>
      </c>
      <c r="D1206" s="814" t="s">
        <v>1767</v>
      </c>
      <c r="E1206" s="814" t="s">
        <v>4978</v>
      </c>
      <c r="F1206" s="814" t="s">
        <v>4985</v>
      </c>
      <c r="G1206" s="814" t="s">
        <v>4986</v>
      </c>
      <c r="H1206" s="831">
        <v>1</v>
      </c>
      <c r="I1206" s="831">
        <v>357</v>
      </c>
      <c r="J1206" s="814"/>
      <c r="K1206" s="814">
        <v>357</v>
      </c>
      <c r="L1206" s="831"/>
      <c r="M1206" s="831"/>
      <c r="N1206" s="814"/>
      <c r="O1206" s="814"/>
      <c r="P1206" s="831"/>
      <c r="Q1206" s="831"/>
      <c r="R1206" s="819"/>
      <c r="S1206" s="832"/>
    </row>
    <row r="1207" spans="1:19" ht="14.45" customHeight="1" x14ac:dyDescent="0.2">
      <c r="A1207" s="813" t="s">
        <v>5011</v>
      </c>
      <c r="B1207" s="814" t="s">
        <v>5012</v>
      </c>
      <c r="C1207" s="814" t="s">
        <v>614</v>
      </c>
      <c r="D1207" s="814" t="s">
        <v>1767</v>
      </c>
      <c r="E1207" s="814" t="s">
        <v>4978</v>
      </c>
      <c r="F1207" s="814" t="s">
        <v>5162</v>
      </c>
      <c r="G1207" s="814" t="s">
        <v>5163</v>
      </c>
      <c r="H1207" s="831">
        <v>1</v>
      </c>
      <c r="I1207" s="831">
        <v>298</v>
      </c>
      <c r="J1207" s="814"/>
      <c r="K1207" s="814">
        <v>298</v>
      </c>
      <c r="L1207" s="831">
        <v>1</v>
      </c>
      <c r="M1207" s="831">
        <v>300</v>
      </c>
      <c r="N1207" s="814"/>
      <c r="O1207" s="814">
        <v>300</v>
      </c>
      <c r="P1207" s="831"/>
      <c r="Q1207" s="831"/>
      <c r="R1207" s="819"/>
      <c r="S1207" s="832"/>
    </row>
    <row r="1208" spans="1:19" ht="14.45" customHeight="1" x14ac:dyDescent="0.2">
      <c r="A1208" s="813" t="s">
        <v>5011</v>
      </c>
      <c r="B1208" s="814" t="s">
        <v>5012</v>
      </c>
      <c r="C1208" s="814" t="s">
        <v>614</v>
      </c>
      <c r="D1208" s="814" t="s">
        <v>1767</v>
      </c>
      <c r="E1208" s="814" t="s">
        <v>4978</v>
      </c>
      <c r="F1208" s="814" t="s">
        <v>5166</v>
      </c>
      <c r="G1208" s="814" t="s">
        <v>5167</v>
      </c>
      <c r="H1208" s="831">
        <v>3</v>
      </c>
      <c r="I1208" s="831">
        <v>3561</v>
      </c>
      <c r="J1208" s="814"/>
      <c r="K1208" s="814">
        <v>1187</v>
      </c>
      <c r="L1208" s="831"/>
      <c r="M1208" s="831"/>
      <c r="N1208" s="814"/>
      <c r="O1208" s="814"/>
      <c r="P1208" s="831">
        <v>5</v>
      </c>
      <c r="Q1208" s="831">
        <v>6040</v>
      </c>
      <c r="R1208" s="819"/>
      <c r="S1208" s="832">
        <v>1208</v>
      </c>
    </row>
    <row r="1209" spans="1:19" ht="14.45" customHeight="1" x14ac:dyDescent="0.2">
      <c r="A1209" s="813" t="s">
        <v>5011</v>
      </c>
      <c r="B1209" s="814" t="s">
        <v>5012</v>
      </c>
      <c r="C1209" s="814" t="s">
        <v>614</v>
      </c>
      <c r="D1209" s="814" t="s">
        <v>1767</v>
      </c>
      <c r="E1209" s="814" t="s">
        <v>4978</v>
      </c>
      <c r="F1209" s="814" t="s">
        <v>4987</v>
      </c>
      <c r="G1209" s="814" t="s">
        <v>4988</v>
      </c>
      <c r="H1209" s="831"/>
      <c r="I1209" s="831"/>
      <c r="J1209" s="814"/>
      <c r="K1209" s="814"/>
      <c r="L1209" s="831"/>
      <c r="M1209" s="831"/>
      <c r="N1209" s="814"/>
      <c r="O1209" s="814"/>
      <c r="P1209" s="831">
        <v>1</v>
      </c>
      <c r="Q1209" s="831">
        <v>752</v>
      </c>
      <c r="R1209" s="819"/>
      <c r="S1209" s="832">
        <v>752</v>
      </c>
    </row>
    <row r="1210" spans="1:19" ht="14.45" customHeight="1" x14ac:dyDescent="0.2">
      <c r="A1210" s="813" t="s">
        <v>5011</v>
      </c>
      <c r="B1210" s="814" t="s">
        <v>5012</v>
      </c>
      <c r="C1210" s="814" t="s">
        <v>614</v>
      </c>
      <c r="D1210" s="814" t="s">
        <v>1767</v>
      </c>
      <c r="E1210" s="814" t="s">
        <v>4978</v>
      </c>
      <c r="F1210" s="814" t="s">
        <v>4989</v>
      </c>
      <c r="G1210" s="814" t="s">
        <v>4990</v>
      </c>
      <c r="H1210" s="831">
        <v>124</v>
      </c>
      <c r="I1210" s="831">
        <v>4133.33</v>
      </c>
      <c r="J1210" s="814"/>
      <c r="K1210" s="814">
        <v>33.333306451612906</v>
      </c>
      <c r="L1210" s="831">
        <v>36</v>
      </c>
      <c r="M1210" s="831">
        <v>1273.32</v>
      </c>
      <c r="N1210" s="814"/>
      <c r="O1210" s="814">
        <v>35.369999999999997</v>
      </c>
      <c r="P1210" s="831">
        <v>28</v>
      </c>
      <c r="Q1210" s="831">
        <v>865.56</v>
      </c>
      <c r="R1210" s="819"/>
      <c r="S1210" s="832">
        <v>30.912857142857142</v>
      </c>
    </row>
    <row r="1211" spans="1:19" ht="14.45" customHeight="1" x14ac:dyDescent="0.2">
      <c r="A1211" s="813" t="s">
        <v>5011</v>
      </c>
      <c r="B1211" s="814" t="s">
        <v>5012</v>
      </c>
      <c r="C1211" s="814" t="s">
        <v>614</v>
      </c>
      <c r="D1211" s="814" t="s">
        <v>1767</v>
      </c>
      <c r="E1211" s="814" t="s">
        <v>4978</v>
      </c>
      <c r="F1211" s="814" t="s">
        <v>5180</v>
      </c>
      <c r="G1211" s="814" t="s">
        <v>5181</v>
      </c>
      <c r="H1211" s="831">
        <v>60</v>
      </c>
      <c r="I1211" s="831">
        <v>18660</v>
      </c>
      <c r="J1211" s="814"/>
      <c r="K1211" s="814">
        <v>311</v>
      </c>
      <c r="L1211" s="831">
        <v>14</v>
      </c>
      <c r="M1211" s="831">
        <v>4382</v>
      </c>
      <c r="N1211" s="814"/>
      <c r="O1211" s="814">
        <v>313</v>
      </c>
      <c r="P1211" s="831">
        <v>6</v>
      </c>
      <c r="Q1211" s="831">
        <v>1968</v>
      </c>
      <c r="R1211" s="819"/>
      <c r="S1211" s="832">
        <v>328</v>
      </c>
    </row>
    <row r="1212" spans="1:19" ht="14.45" customHeight="1" x14ac:dyDescent="0.2">
      <c r="A1212" s="813" t="s">
        <v>5011</v>
      </c>
      <c r="B1212" s="814" t="s">
        <v>5012</v>
      </c>
      <c r="C1212" s="814" t="s">
        <v>614</v>
      </c>
      <c r="D1212" s="814" t="s">
        <v>1767</v>
      </c>
      <c r="E1212" s="814" t="s">
        <v>4978</v>
      </c>
      <c r="F1212" s="814" t="s">
        <v>4991</v>
      </c>
      <c r="G1212" s="814" t="s">
        <v>4992</v>
      </c>
      <c r="H1212" s="831">
        <v>3</v>
      </c>
      <c r="I1212" s="831">
        <v>789</v>
      </c>
      <c r="J1212" s="814"/>
      <c r="K1212" s="814">
        <v>263</v>
      </c>
      <c r="L1212" s="831"/>
      <c r="M1212" s="831"/>
      <c r="N1212" s="814"/>
      <c r="O1212" s="814"/>
      <c r="P1212" s="831">
        <v>11</v>
      </c>
      <c r="Q1212" s="831">
        <v>3102</v>
      </c>
      <c r="R1212" s="819"/>
      <c r="S1212" s="832">
        <v>282</v>
      </c>
    </row>
    <row r="1213" spans="1:19" ht="14.45" customHeight="1" x14ac:dyDescent="0.2">
      <c r="A1213" s="813" t="s">
        <v>5011</v>
      </c>
      <c r="B1213" s="814" t="s">
        <v>5012</v>
      </c>
      <c r="C1213" s="814" t="s">
        <v>614</v>
      </c>
      <c r="D1213" s="814" t="s">
        <v>1767</v>
      </c>
      <c r="E1213" s="814" t="s">
        <v>4978</v>
      </c>
      <c r="F1213" s="814" t="s">
        <v>4993</v>
      </c>
      <c r="G1213" s="814" t="s">
        <v>4994</v>
      </c>
      <c r="H1213" s="831"/>
      <c r="I1213" s="831"/>
      <c r="J1213" s="814"/>
      <c r="K1213" s="814"/>
      <c r="L1213" s="831"/>
      <c r="M1213" s="831"/>
      <c r="N1213" s="814"/>
      <c r="O1213" s="814"/>
      <c r="P1213" s="831">
        <v>2</v>
      </c>
      <c r="Q1213" s="831">
        <v>186</v>
      </c>
      <c r="R1213" s="819"/>
      <c r="S1213" s="832">
        <v>93</v>
      </c>
    </row>
    <row r="1214" spans="1:19" ht="14.45" customHeight="1" x14ac:dyDescent="0.2">
      <c r="A1214" s="813" t="s">
        <v>5011</v>
      </c>
      <c r="B1214" s="814" t="s">
        <v>5012</v>
      </c>
      <c r="C1214" s="814" t="s">
        <v>614</v>
      </c>
      <c r="D1214" s="814" t="s">
        <v>1767</v>
      </c>
      <c r="E1214" s="814" t="s">
        <v>4978</v>
      </c>
      <c r="F1214" s="814" t="s">
        <v>5184</v>
      </c>
      <c r="G1214" s="814" t="s">
        <v>5185</v>
      </c>
      <c r="H1214" s="831">
        <v>1</v>
      </c>
      <c r="I1214" s="831">
        <v>156</v>
      </c>
      <c r="J1214" s="814"/>
      <c r="K1214" s="814">
        <v>156</v>
      </c>
      <c r="L1214" s="831">
        <v>1</v>
      </c>
      <c r="M1214" s="831">
        <v>157</v>
      </c>
      <c r="N1214" s="814"/>
      <c r="O1214" s="814">
        <v>157</v>
      </c>
      <c r="P1214" s="831">
        <v>4</v>
      </c>
      <c r="Q1214" s="831">
        <v>660</v>
      </c>
      <c r="R1214" s="819"/>
      <c r="S1214" s="832">
        <v>165</v>
      </c>
    </row>
    <row r="1215" spans="1:19" ht="14.45" customHeight="1" x14ac:dyDescent="0.2">
      <c r="A1215" s="813" t="s">
        <v>5011</v>
      </c>
      <c r="B1215" s="814" t="s">
        <v>5012</v>
      </c>
      <c r="C1215" s="814" t="s">
        <v>614</v>
      </c>
      <c r="D1215" s="814" t="s">
        <v>1767</v>
      </c>
      <c r="E1215" s="814" t="s">
        <v>4978</v>
      </c>
      <c r="F1215" s="814" t="s">
        <v>5186</v>
      </c>
      <c r="G1215" s="814" t="s">
        <v>5187</v>
      </c>
      <c r="H1215" s="831">
        <v>12</v>
      </c>
      <c r="I1215" s="831">
        <v>396</v>
      </c>
      <c r="J1215" s="814"/>
      <c r="K1215" s="814">
        <v>33</v>
      </c>
      <c r="L1215" s="831">
        <v>1</v>
      </c>
      <c r="M1215" s="831">
        <v>33</v>
      </c>
      <c r="N1215" s="814"/>
      <c r="O1215" s="814">
        <v>33</v>
      </c>
      <c r="P1215" s="831"/>
      <c r="Q1215" s="831"/>
      <c r="R1215" s="819"/>
      <c r="S1215" s="832"/>
    </row>
    <row r="1216" spans="1:19" ht="14.45" customHeight="1" x14ac:dyDescent="0.2">
      <c r="A1216" s="813" t="s">
        <v>5011</v>
      </c>
      <c r="B1216" s="814" t="s">
        <v>5012</v>
      </c>
      <c r="C1216" s="814" t="s">
        <v>614</v>
      </c>
      <c r="D1216" s="814" t="s">
        <v>1767</v>
      </c>
      <c r="E1216" s="814" t="s">
        <v>4978</v>
      </c>
      <c r="F1216" s="814" t="s">
        <v>4997</v>
      </c>
      <c r="G1216" s="814" t="s">
        <v>4998</v>
      </c>
      <c r="H1216" s="831">
        <v>16</v>
      </c>
      <c r="I1216" s="831">
        <v>9520</v>
      </c>
      <c r="J1216" s="814"/>
      <c r="K1216" s="814">
        <v>595</v>
      </c>
      <c r="L1216" s="831">
        <v>4</v>
      </c>
      <c r="M1216" s="831">
        <v>2392</v>
      </c>
      <c r="N1216" s="814"/>
      <c r="O1216" s="814">
        <v>598</v>
      </c>
      <c r="P1216" s="831">
        <v>10</v>
      </c>
      <c r="Q1216" s="831">
        <v>6100</v>
      </c>
      <c r="R1216" s="819"/>
      <c r="S1216" s="832">
        <v>610</v>
      </c>
    </row>
    <row r="1217" spans="1:19" ht="14.45" customHeight="1" x14ac:dyDescent="0.2">
      <c r="A1217" s="813" t="s">
        <v>5011</v>
      </c>
      <c r="B1217" s="814" t="s">
        <v>5012</v>
      </c>
      <c r="C1217" s="814" t="s">
        <v>614</v>
      </c>
      <c r="D1217" s="814" t="s">
        <v>1767</v>
      </c>
      <c r="E1217" s="814" t="s">
        <v>4978</v>
      </c>
      <c r="F1217" s="814" t="s">
        <v>4999</v>
      </c>
      <c r="G1217" s="814" t="s">
        <v>5000</v>
      </c>
      <c r="H1217" s="831">
        <v>11</v>
      </c>
      <c r="I1217" s="831">
        <v>8470</v>
      </c>
      <c r="J1217" s="814"/>
      <c r="K1217" s="814">
        <v>770</v>
      </c>
      <c r="L1217" s="831"/>
      <c r="M1217" s="831"/>
      <c r="N1217" s="814"/>
      <c r="O1217" s="814"/>
      <c r="P1217" s="831">
        <v>11</v>
      </c>
      <c r="Q1217" s="831">
        <v>8613</v>
      </c>
      <c r="R1217" s="819"/>
      <c r="S1217" s="832">
        <v>783</v>
      </c>
    </row>
    <row r="1218" spans="1:19" ht="14.45" customHeight="1" x14ac:dyDescent="0.2">
      <c r="A1218" s="813" t="s">
        <v>5011</v>
      </c>
      <c r="B1218" s="814" t="s">
        <v>5012</v>
      </c>
      <c r="C1218" s="814" t="s">
        <v>614</v>
      </c>
      <c r="D1218" s="814" t="s">
        <v>1767</v>
      </c>
      <c r="E1218" s="814" t="s">
        <v>4978</v>
      </c>
      <c r="F1218" s="814" t="s">
        <v>5208</v>
      </c>
      <c r="G1218" s="814" t="s">
        <v>5209</v>
      </c>
      <c r="H1218" s="831">
        <v>8</v>
      </c>
      <c r="I1218" s="831">
        <v>35432</v>
      </c>
      <c r="J1218" s="814"/>
      <c r="K1218" s="814">
        <v>4429</v>
      </c>
      <c r="L1218" s="831">
        <v>2</v>
      </c>
      <c r="M1218" s="831">
        <v>8894</v>
      </c>
      <c r="N1218" s="814"/>
      <c r="O1218" s="814">
        <v>4447</v>
      </c>
      <c r="P1218" s="831"/>
      <c r="Q1218" s="831"/>
      <c r="R1218" s="819"/>
      <c r="S1218" s="832"/>
    </row>
    <row r="1219" spans="1:19" ht="14.45" customHeight="1" x14ac:dyDescent="0.2">
      <c r="A1219" s="813" t="s">
        <v>5011</v>
      </c>
      <c r="B1219" s="814" t="s">
        <v>5012</v>
      </c>
      <c r="C1219" s="814" t="s">
        <v>614</v>
      </c>
      <c r="D1219" s="814" t="s">
        <v>1767</v>
      </c>
      <c r="E1219" s="814" t="s">
        <v>4978</v>
      </c>
      <c r="F1219" s="814" t="s">
        <v>5212</v>
      </c>
      <c r="G1219" s="814" t="s">
        <v>5213</v>
      </c>
      <c r="H1219" s="831">
        <v>123</v>
      </c>
      <c r="I1219" s="831">
        <v>14268</v>
      </c>
      <c r="J1219" s="814"/>
      <c r="K1219" s="814">
        <v>116</v>
      </c>
      <c r="L1219" s="831">
        <v>40</v>
      </c>
      <c r="M1219" s="831">
        <v>4680</v>
      </c>
      <c r="N1219" s="814"/>
      <c r="O1219" s="814">
        <v>117</v>
      </c>
      <c r="P1219" s="831"/>
      <c r="Q1219" s="831"/>
      <c r="R1219" s="819"/>
      <c r="S1219" s="832"/>
    </row>
    <row r="1220" spans="1:19" ht="14.45" customHeight="1" x14ac:dyDescent="0.2">
      <c r="A1220" s="813" t="s">
        <v>5011</v>
      </c>
      <c r="B1220" s="814" t="s">
        <v>5012</v>
      </c>
      <c r="C1220" s="814" t="s">
        <v>614</v>
      </c>
      <c r="D1220" s="814" t="s">
        <v>1767</v>
      </c>
      <c r="E1220" s="814" t="s">
        <v>4978</v>
      </c>
      <c r="F1220" s="814" t="s">
        <v>5001</v>
      </c>
      <c r="G1220" s="814" t="s">
        <v>5002</v>
      </c>
      <c r="H1220" s="831">
        <v>1</v>
      </c>
      <c r="I1220" s="831">
        <v>162</v>
      </c>
      <c r="J1220" s="814"/>
      <c r="K1220" s="814">
        <v>162</v>
      </c>
      <c r="L1220" s="831">
        <v>4</v>
      </c>
      <c r="M1220" s="831">
        <v>652</v>
      </c>
      <c r="N1220" s="814"/>
      <c r="O1220" s="814">
        <v>163</v>
      </c>
      <c r="P1220" s="831"/>
      <c r="Q1220" s="831"/>
      <c r="R1220" s="819"/>
      <c r="S1220" s="832"/>
    </row>
    <row r="1221" spans="1:19" ht="14.45" customHeight="1" x14ac:dyDescent="0.2">
      <c r="A1221" s="813" t="s">
        <v>5011</v>
      </c>
      <c r="B1221" s="814" t="s">
        <v>5012</v>
      </c>
      <c r="C1221" s="814" t="s">
        <v>614</v>
      </c>
      <c r="D1221" s="814" t="s">
        <v>1767</v>
      </c>
      <c r="E1221" s="814" t="s">
        <v>4978</v>
      </c>
      <c r="F1221" s="814" t="s">
        <v>5218</v>
      </c>
      <c r="G1221" s="814" t="s">
        <v>5219</v>
      </c>
      <c r="H1221" s="831">
        <v>2</v>
      </c>
      <c r="I1221" s="831">
        <v>796</v>
      </c>
      <c r="J1221" s="814"/>
      <c r="K1221" s="814">
        <v>398</v>
      </c>
      <c r="L1221" s="831"/>
      <c r="M1221" s="831"/>
      <c r="N1221" s="814"/>
      <c r="O1221" s="814"/>
      <c r="P1221" s="831"/>
      <c r="Q1221" s="831"/>
      <c r="R1221" s="819"/>
      <c r="S1221" s="832"/>
    </row>
    <row r="1222" spans="1:19" ht="14.45" customHeight="1" x14ac:dyDescent="0.2">
      <c r="A1222" s="813" t="s">
        <v>5011</v>
      </c>
      <c r="B1222" s="814" t="s">
        <v>5012</v>
      </c>
      <c r="C1222" s="814" t="s">
        <v>614</v>
      </c>
      <c r="D1222" s="814" t="s">
        <v>1767</v>
      </c>
      <c r="E1222" s="814" t="s">
        <v>4978</v>
      </c>
      <c r="F1222" s="814" t="s">
        <v>5003</v>
      </c>
      <c r="G1222" s="814" t="s">
        <v>5004</v>
      </c>
      <c r="H1222" s="831">
        <v>4</v>
      </c>
      <c r="I1222" s="831">
        <v>176</v>
      </c>
      <c r="J1222" s="814"/>
      <c r="K1222" s="814">
        <v>44</v>
      </c>
      <c r="L1222" s="831"/>
      <c r="M1222" s="831"/>
      <c r="N1222" s="814"/>
      <c r="O1222" s="814"/>
      <c r="P1222" s="831"/>
      <c r="Q1222" s="831"/>
      <c r="R1222" s="819"/>
      <c r="S1222" s="832"/>
    </row>
    <row r="1223" spans="1:19" ht="14.45" customHeight="1" x14ac:dyDescent="0.2">
      <c r="A1223" s="813" t="s">
        <v>5011</v>
      </c>
      <c r="B1223" s="814" t="s">
        <v>5012</v>
      </c>
      <c r="C1223" s="814" t="s">
        <v>614</v>
      </c>
      <c r="D1223" s="814" t="s">
        <v>1767</v>
      </c>
      <c r="E1223" s="814" t="s">
        <v>4978</v>
      </c>
      <c r="F1223" s="814" t="s">
        <v>5226</v>
      </c>
      <c r="G1223" s="814" t="s">
        <v>5227</v>
      </c>
      <c r="H1223" s="831">
        <v>18</v>
      </c>
      <c r="I1223" s="831">
        <v>6768</v>
      </c>
      <c r="J1223" s="814"/>
      <c r="K1223" s="814">
        <v>376</v>
      </c>
      <c r="L1223" s="831">
        <v>2</v>
      </c>
      <c r="M1223" s="831">
        <v>758</v>
      </c>
      <c r="N1223" s="814"/>
      <c r="O1223" s="814">
        <v>379</v>
      </c>
      <c r="P1223" s="831"/>
      <c r="Q1223" s="831"/>
      <c r="R1223" s="819"/>
      <c r="S1223" s="832"/>
    </row>
    <row r="1224" spans="1:19" ht="14.45" customHeight="1" x14ac:dyDescent="0.2">
      <c r="A1224" s="813" t="s">
        <v>5011</v>
      </c>
      <c r="B1224" s="814" t="s">
        <v>5012</v>
      </c>
      <c r="C1224" s="814" t="s">
        <v>614</v>
      </c>
      <c r="D1224" s="814" t="s">
        <v>1767</v>
      </c>
      <c r="E1224" s="814" t="s">
        <v>4978</v>
      </c>
      <c r="F1224" s="814" t="s">
        <v>5005</v>
      </c>
      <c r="G1224" s="814" t="s">
        <v>5006</v>
      </c>
      <c r="H1224" s="831">
        <v>5</v>
      </c>
      <c r="I1224" s="831">
        <v>6720</v>
      </c>
      <c r="J1224" s="814"/>
      <c r="K1224" s="814">
        <v>1344</v>
      </c>
      <c r="L1224" s="831">
        <v>4</v>
      </c>
      <c r="M1224" s="831">
        <v>5396</v>
      </c>
      <c r="N1224" s="814"/>
      <c r="O1224" s="814">
        <v>1349</v>
      </c>
      <c r="P1224" s="831">
        <v>12</v>
      </c>
      <c r="Q1224" s="831">
        <v>16572</v>
      </c>
      <c r="R1224" s="819"/>
      <c r="S1224" s="832">
        <v>1381</v>
      </c>
    </row>
    <row r="1225" spans="1:19" ht="14.45" customHeight="1" x14ac:dyDescent="0.2">
      <c r="A1225" s="813" t="s">
        <v>5011</v>
      </c>
      <c r="B1225" s="814" t="s">
        <v>5012</v>
      </c>
      <c r="C1225" s="814" t="s">
        <v>614</v>
      </c>
      <c r="D1225" s="814" t="s">
        <v>1767</v>
      </c>
      <c r="E1225" s="814" t="s">
        <v>4978</v>
      </c>
      <c r="F1225" s="814" t="s">
        <v>5007</v>
      </c>
      <c r="G1225" s="814" t="s">
        <v>5008</v>
      </c>
      <c r="H1225" s="831">
        <v>5</v>
      </c>
      <c r="I1225" s="831">
        <v>1820</v>
      </c>
      <c r="J1225" s="814"/>
      <c r="K1225" s="814">
        <v>364</v>
      </c>
      <c r="L1225" s="831">
        <v>1</v>
      </c>
      <c r="M1225" s="831">
        <v>365</v>
      </c>
      <c r="N1225" s="814"/>
      <c r="O1225" s="814">
        <v>365</v>
      </c>
      <c r="P1225" s="831">
        <v>8</v>
      </c>
      <c r="Q1225" s="831">
        <v>2968</v>
      </c>
      <c r="R1225" s="819"/>
      <c r="S1225" s="832">
        <v>371</v>
      </c>
    </row>
    <row r="1226" spans="1:19" ht="14.45" customHeight="1" x14ac:dyDescent="0.2">
      <c r="A1226" s="813" t="s">
        <v>5011</v>
      </c>
      <c r="B1226" s="814" t="s">
        <v>5012</v>
      </c>
      <c r="C1226" s="814" t="s">
        <v>614</v>
      </c>
      <c r="D1226" s="814" t="s">
        <v>1756</v>
      </c>
      <c r="E1226" s="814" t="s">
        <v>4978</v>
      </c>
      <c r="F1226" s="814" t="s">
        <v>5128</v>
      </c>
      <c r="G1226" s="814" t="s">
        <v>5129</v>
      </c>
      <c r="H1226" s="831"/>
      <c r="I1226" s="831"/>
      <c r="J1226" s="814"/>
      <c r="K1226" s="814"/>
      <c r="L1226" s="831"/>
      <c r="M1226" s="831"/>
      <c r="N1226" s="814"/>
      <c r="O1226" s="814"/>
      <c r="P1226" s="831">
        <v>1</v>
      </c>
      <c r="Q1226" s="831">
        <v>220</v>
      </c>
      <c r="R1226" s="819"/>
      <c r="S1226" s="832">
        <v>220</v>
      </c>
    </row>
    <row r="1227" spans="1:19" ht="14.45" customHeight="1" x14ac:dyDescent="0.2">
      <c r="A1227" s="813" t="s">
        <v>5011</v>
      </c>
      <c r="B1227" s="814" t="s">
        <v>5012</v>
      </c>
      <c r="C1227" s="814" t="s">
        <v>614</v>
      </c>
      <c r="D1227" s="814" t="s">
        <v>1756</v>
      </c>
      <c r="E1227" s="814" t="s">
        <v>4978</v>
      </c>
      <c r="F1227" s="814" t="s">
        <v>5138</v>
      </c>
      <c r="G1227" s="814" t="s">
        <v>5139</v>
      </c>
      <c r="H1227" s="831"/>
      <c r="I1227" s="831"/>
      <c r="J1227" s="814"/>
      <c r="K1227" s="814"/>
      <c r="L1227" s="831"/>
      <c r="M1227" s="831"/>
      <c r="N1227" s="814"/>
      <c r="O1227" s="814"/>
      <c r="P1227" s="831">
        <v>13</v>
      </c>
      <c r="Q1227" s="831">
        <v>520</v>
      </c>
      <c r="R1227" s="819"/>
      <c r="S1227" s="832">
        <v>40</v>
      </c>
    </row>
    <row r="1228" spans="1:19" ht="14.45" customHeight="1" x14ac:dyDescent="0.2">
      <c r="A1228" s="813" t="s">
        <v>5011</v>
      </c>
      <c r="B1228" s="814" t="s">
        <v>5012</v>
      </c>
      <c r="C1228" s="814" t="s">
        <v>614</v>
      </c>
      <c r="D1228" s="814" t="s">
        <v>1756</v>
      </c>
      <c r="E1228" s="814" t="s">
        <v>4978</v>
      </c>
      <c r="F1228" s="814" t="s">
        <v>4979</v>
      </c>
      <c r="G1228" s="814" t="s">
        <v>4980</v>
      </c>
      <c r="H1228" s="831"/>
      <c r="I1228" s="831"/>
      <c r="J1228" s="814"/>
      <c r="K1228" s="814"/>
      <c r="L1228" s="831"/>
      <c r="M1228" s="831"/>
      <c r="N1228" s="814"/>
      <c r="O1228" s="814"/>
      <c r="P1228" s="831">
        <v>3</v>
      </c>
      <c r="Q1228" s="831">
        <v>825</v>
      </c>
      <c r="R1228" s="819"/>
      <c r="S1228" s="832">
        <v>275</v>
      </c>
    </row>
    <row r="1229" spans="1:19" ht="14.45" customHeight="1" x14ac:dyDescent="0.2">
      <c r="A1229" s="813" t="s">
        <v>5011</v>
      </c>
      <c r="B1229" s="814" t="s">
        <v>5012</v>
      </c>
      <c r="C1229" s="814" t="s">
        <v>614</v>
      </c>
      <c r="D1229" s="814" t="s">
        <v>1756</v>
      </c>
      <c r="E1229" s="814" t="s">
        <v>4978</v>
      </c>
      <c r="F1229" s="814" t="s">
        <v>5146</v>
      </c>
      <c r="G1229" s="814" t="s">
        <v>5147</v>
      </c>
      <c r="H1229" s="831"/>
      <c r="I1229" s="831"/>
      <c r="J1229" s="814"/>
      <c r="K1229" s="814"/>
      <c r="L1229" s="831"/>
      <c r="M1229" s="831"/>
      <c r="N1229" s="814"/>
      <c r="O1229" s="814"/>
      <c r="P1229" s="831">
        <v>11</v>
      </c>
      <c r="Q1229" s="831">
        <v>1507</v>
      </c>
      <c r="R1229" s="819"/>
      <c r="S1229" s="832">
        <v>137</v>
      </c>
    </row>
    <row r="1230" spans="1:19" ht="14.45" customHeight="1" x14ac:dyDescent="0.2">
      <c r="A1230" s="813" t="s">
        <v>5011</v>
      </c>
      <c r="B1230" s="814" t="s">
        <v>5012</v>
      </c>
      <c r="C1230" s="814" t="s">
        <v>614</v>
      </c>
      <c r="D1230" s="814" t="s">
        <v>1756</v>
      </c>
      <c r="E1230" s="814" t="s">
        <v>4978</v>
      </c>
      <c r="F1230" s="814" t="s">
        <v>4989</v>
      </c>
      <c r="G1230" s="814" t="s">
        <v>4990</v>
      </c>
      <c r="H1230" s="831"/>
      <c r="I1230" s="831"/>
      <c r="J1230" s="814"/>
      <c r="K1230" s="814"/>
      <c r="L1230" s="831"/>
      <c r="M1230" s="831"/>
      <c r="N1230" s="814"/>
      <c r="O1230" s="814"/>
      <c r="P1230" s="831">
        <v>15</v>
      </c>
      <c r="Q1230" s="831">
        <v>364.44</v>
      </c>
      <c r="R1230" s="819"/>
      <c r="S1230" s="832">
        <v>24.295999999999999</v>
      </c>
    </row>
    <row r="1231" spans="1:19" ht="14.45" customHeight="1" x14ac:dyDescent="0.2">
      <c r="A1231" s="813" t="s">
        <v>5011</v>
      </c>
      <c r="B1231" s="814" t="s">
        <v>5012</v>
      </c>
      <c r="C1231" s="814" t="s">
        <v>614</v>
      </c>
      <c r="D1231" s="814" t="s">
        <v>1756</v>
      </c>
      <c r="E1231" s="814" t="s">
        <v>4978</v>
      </c>
      <c r="F1231" s="814" t="s">
        <v>5184</v>
      </c>
      <c r="G1231" s="814" t="s">
        <v>5185</v>
      </c>
      <c r="H1231" s="831"/>
      <c r="I1231" s="831"/>
      <c r="J1231" s="814"/>
      <c r="K1231" s="814"/>
      <c r="L1231" s="831"/>
      <c r="M1231" s="831"/>
      <c r="N1231" s="814"/>
      <c r="O1231" s="814"/>
      <c r="P1231" s="831">
        <v>1</v>
      </c>
      <c r="Q1231" s="831">
        <v>165</v>
      </c>
      <c r="R1231" s="819"/>
      <c r="S1231" s="832">
        <v>165</v>
      </c>
    </row>
    <row r="1232" spans="1:19" ht="14.45" customHeight="1" x14ac:dyDescent="0.2">
      <c r="A1232" s="813" t="s">
        <v>5011</v>
      </c>
      <c r="B1232" s="814" t="s">
        <v>5012</v>
      </c>
      <c r="C1232" s="814" t="s">
        <v>614</v>
      </c>
      <c r="D1232" s="814" t="s">
        <v>1756</v>
      </c>
      <c r="E1232" s="814" t="s">
        <v>4978</v>
      </c>
      <c r="F1232" s="814" t="s">
        <v>5186</v>
      </c>
      <c r="G1232" s="814" t="s">
        <v>5187</v>
      </c>
      <c r="H1232" s="831"/>
      <c r="I1232" s="831"/>
      <c r="J1232" s="814"/>
      <c r="K1232" s="814"/>
      <c r="L1232" s="831"/>
      <c r="M1232" s="831"/>
      <c r="N1232" s="814"/>
      <c r="O1232" s="814"/>
      <c r="P1232" s="831">
        <v>1</v>
      </c>
      <c r="Q1232" s="831">
        <v>34</v>
      </c>
      <c r="R1232" s="819"/>
      <c r="S1232" s="832">
        <v>34</v>
      </c>
    </row>
    <row r="1233" spans="1:19" ht="14.45" customHeight="1" x14ac:dyDescent="0.2">
      <c r="A1233" s="813" t="s">
        <v>5011</v>
      </c>
      <c r="B1233" s="814" t="s">
        <v>5012</v>
      </c>
      <c r="C1233" s="814" t="s">
        <v>614</v>
      </c>
      <c r="D1233" s="814" t="s">
        <v>1756</v>
      </c>
      <c r="E1233" s="814" t="s">
        <v>4978</v>
      </c>
      <c r="F1233" s="814" t="s">
        <v>5196</v>
      </c>
      <c r="G1233" s="814" t="s">
        <v>5197</v>
      </c>
      <c r="H1233" s="831"/>
      <c r="I1233" s="831"/>
      <c r="J1233" s="814"/>
      <c r="K1233" s="814"/>
      <c r="L1233" s="831"/>
      <c r="M1233" s="831"/>
      <c r="N1233" s="814"/>
      <c r="O1233" s="814"/>
      <c r="P1233" s="831">
        <v>3</v>
      </c>
      <c r="Q1233" s="831">
        <v>243</v>
      </c>
      <c r="R1233" s="819"/>
      <c r="S1233" s="832">
        <v>81</v>
      </c>
    </row>
    <row r="1234" spans="1:19" ht="14.45" customHeight="1" x14ac:dyDescent="0.2">
      <c r="A1234" s="813" t="s">
        <v>5011</v>
      </c>
      <c r="B1234" s="814" t="s">
        <v>5012</v>
      </c>
      <c r="C1234" s="814" t="s">
        <v>614</v>
      </c>
      <c r="D1234" s="814" t="s">
        <v>1756</v>
      </c>
      <c r="E1234" s="814" t="s">
        <v>4978</v>
      </c>
      <c r="F1234" s="814" t="s">
        <v>5210</v>
      </c>
      <c r="G1234" s="814" t="s">
        <v>5211</v>
      </c>
      <c r="H1234" s="831"/>
      <c r="I1234" s="831"/>
      <c r="J1234" s="814"/>
      <c r="K1234" s="814"/>
      <c r="L1234" s="831"/>
      <c r="M1234" s="831"/>
      <c r="N1234" s="814"/>
      <c r="O1234" s="814"/>
      <c r="P1234" s="831">
        <v>2</v>
      </c>
      <c r="Q1234" s="831">
        <v>132</v>
      </c>
      <c r="R1234" s="819"/>
      <c r="S1234" s="832">
        <v>66</v>
      </c>
    </row>
    <row r="1235" spans="1:19" ht="14.45" customHeight="1" x14ac:dyDescent="0.2">
      <c r="A1235" s="813" t="s">
        <v>5011</v>
      </c>
      <c r="B1235" s="814" t="s">
        <v>5012</v>
      </c>
      <c r="C1235" s="814" t="s">
        <v>614</v>
      </c>
      <c r="D1235" s="814" t="s">
        <v>1756</v>
      </c>
      <c r="E1235" s="814" t="s">
        <v>4978</v>
      </c>
      <c r="F1235" s="814" t="s">
        <v>5218</v>
      </c>
      <c r="G1235" s="814" t="s">
        <v>5219</v>
      </c>
      <c r="H1235" s="831"/>
      <c r="I1235" s="831"/>
      <c r="J1235" s="814"/>
      <c r="K1235" s="814"/>
      <c r="L1235" s="831"/>
      <c r="M1235" s="831"/>
      <c r="N1235" s="814"/>
      <c r="O1235" s="814"/>
      <c r="P1235" s="831">
        <v>1</v>
      </c>
      <c r="Q1235" s="831">
        <v>415</v>
      </c>
      <c r="R1235" s="819"/>
      <c r="S1235" s="832">
        <v>415</v>
      </c>
    </row>
    <row r="1236" spans="1:19" ht="14.45" customHeight="1" x14ac:dyDescent="0.2">
      <c r="A1236" s="813" t="s">
        <v>5011</v>
      </c>
      <c r="B1236" s="814" t="s">
        <v>5012</v>
      </c>
      <c r="C1236" s="814" t="s">
        <v>614</v>
      </c>
      <c r="D1236" s="814" t="s">
        <v>1756</v>
      </c>
      <c r="E1236" s="814" t="s">
        <v>4978</v>
      </c>
      <c r="F1236" s="814" t="s">
        <v>5226</v>
      </c>
      <c r="G1236" s="814" t="s">
        <v>5227</v>
      </c>
      <c r="H1236" s="831"/>
      <c r="I1236" s="831"/>
      <c r="J1236" s="814"/>
      <c r="K1236" s="814"/>
      <c r="L1236" s="831"/>
      <c r="M1236" s="831"/>
      <c r="N1236" s="814"/>
      <c r="O1236" s="814"/>
      <c r="P1236" s="831">
        <v>1</v>
      </c>
      <c r="Q1236" s="831">
        <v>408</v>
      </c>
      <c r="R1236" s="819"/>
      <c r="S1236" s="832">
        <v>408</v>
      </c>
    </row>
    <row r="1237" spans="1:19" ht="14.45" customHeight="1" x14ac:dyDescent="0.2">
      <c r="A1237" s="813" t="s">
        <v>5011</v>
      </c>
      <c r="B1237" s="814" t="s">
        <v>5012</v>
      </c>
      <c r="C1237" s="814" t="s">
        <v>614</v>
      </c>
      <c r="D1237" s="814" t="s">
        <v>1782</v>
      </c>
      <c r="E1237" s="814" t="s">
        <v>4978</v>
      </c>
      <c r="F1237" s="814" t="s">
        <v>4979</v>
      </c>
      <c r="G1237" s="814" t="s">
        <v>4980</v>
      </c>
      <c r="H1237" s="831"/>
      <c r="I1237" s="831"/>
      <c r="J1237" s="814"/>
      <c r="K1237" s="814"/>
      <c r="L1237" s="831"/>
      <c r="M1237" s="831"/>
      <c r="N1237" s="814"/>
      <c r="O1237" s="814"/>
      <c r="P1237" s="831">
        <v>4</v>
      </c>
      <c r="Q1237" s="831">
        <v>1100</v>
      </c>
      <c r="R1237" s="819"/>
      <c r="S1237" s="832">
        <v>275</v>
      </c>
    </row>
    <row r="1238" spans="1:19" ht="14.45" customHeight="1" x14ac:dyDescent="0.2">
      <c r="A1238" s="813" t="s">
        <v>5011</v>
      </c>
      <c r="B1238" s="814" t="s">
        <v>5012</v>
      </c>
      <c r="C1238" s="814" t="s">
        <v>614</v>
      </c>
      <c r="D1238" s="814" t="s">
        <v>1782</v>
      </c>
      <c r="E1238" s="814" t="s">
        <v>4978</v>
      </c>
      <c r="F1238" s="814" t="s">
        <v>5146</v>
      </c>
      <c r="G1238" s="814" t="s">
        <v>5147</v>
      </c>
      <c r="H1238" s="831"/>
      <c r="I1238" s="831"/>
      <c r="J1238" s="814"/>
      <c r="K1238" s="814"/>
      <c r="L1238" s="831"/>
      <c r="M1238" s="831"/>
      <c r="N1238" s="814"/>
      <c r="O1238" s="814"/>
      <c r="P1238" s="831">
        <v>1</v>
      </c>
      <c r="Q1238" s="831">
        <v>137</v>
      </c>
      <c r="R1238" s="819"/>
      <c r="S1238" s="832">
        <v>137</v>
      </c>
    </row>
    <row r="1239" spans="1:19" ht="14.45" customHeight="1" x14ac:dyDescent="0.2">
      <c r="A1239" s="813" t="s">
        <v>5011</v>
      </c>
      <c r="B1239" s="814" t="s">
        <v>5012</v>
      </c>
      <c r="C1239" s="814" t="s">
        <v>614</v>
      </c>
      <c r="D1239" s="814" t="s">
        <v>1782</v>
      </c>
      <c r="E1239" s="814" t="s">
        <v>4978</v>
      </c>
      <c r="F1239" s="814" t="s">
        <v>4989</v>
      </c>
      <c r="G1239" s="814" t="s">
        <v>4990</v>
      </c>
      <c r="H1239" s="831"/>
      <c r="I1239" s="831"/>
      <c r="J1239" s="814"/>
      <c r="K1239" s="814"/>
      <c r="L1239" s="831"/>
      <c r="M1239" s="831"/>
      <c r="N1239" s="814"/>
      <c r="O1239" s="814"/>
      <c r="P1239" s="831">
        <v>5</v>
      </c>
      <c r="Q1239" s="831">
        <v>0</v>
      </c>
      <c r="R1239" s="819"/>
      <c r="S1239" s="832">
        <v>0</v>
      </c>
    </row>
    <row r="1240" spans="1:19" ht="14.45" customHeight="1" x14ac:dyDescent="0.2">
      <c r="A1240" s="813" t="s">
        <v>5011</v>
      </c>
      <c r="B1240" s="814" t="s">
        <v>5012</v>
      </c>
      <c r="C1240" s="814" t="s">
        <v>614</v>
      </c>
      <c r="D1240" s="814" t="s">
        <v>1782</v>
      </c>
      <c r="E1240" s="814" t="s">
        <v>4978</v>
      </c>
      <c r="F1240" s="814" t="s">
        <v>5180</v>
      </c>
      <c r="G1240" s="814" t="s">
        <v>5181</v>
      </c>
      <c r="H1240" s="831"/>
      <c r="I1240" s="831"/>
      <c r="J1240" s="814"/>
      <c r="K1240" s="814"/>
      <c r="L1240" s="831"/>
      <c r="M1240" s="831"/>
      <c r="N1240" s="814"/>
      <c r="O1240" s="814"/>
      <c r="P1240" s="831">
        <v>1</v>
      </c>
      <c r="Q1240" s="831">
        <v>328</v>
      </c>
      <c r="R1240" s="819"/>
      <c r="S1240" s="832">
        <v>328</v>
      </c>
    </row>
    <row r="1241" spans="1:19" ht="14.45" customHeight="1" x14ac:dyDescent="0.2">
      <c r="A1241" s="813" t="s">
        <v>5011</v>
      </c>
      <c r="B1241" s="814" t="s">
        <v>5012</v>
      </c>
      <c r="C1241" s="814" t="s">
        <v>614</v>
      </c>
      <c r="D1241" s="814" t="s">
        <v>1782</v>
      </c>
      <c r="E1241" s="814" t="s">
        <v>4978</v>
      </c>
      <c r="F1241" s="814" t="s">
        <v>5208</v>
      </c>
      <c r="G1241" s="814" t="s">
        <v>5209</v>
      </c>
      <c r="H1241" s="831"/>
      <c r="I1241" s="831"/>
      <c r="J1241" s="814"/>
      <c r="K1241" s="814"/>
      <c r="L1241" s="831"/>
      <c r="M1241" s="831"/>
      <c r="N1241" s="814"/>
      <c r="O1241" s="814"/>
      <c r="P1241" s="831">
        <v>1</v>
      </c>
      <c r="Q1241" s="831">
        <v>4510</v>
      </c>
      <c r="R1241" s="819"/>
      <c r="S1241" s="832">
        <v>4510</v>
      </c>
    </row>
    <row r="1242" spans="1:19" ht="14.45" customHeight="1" x14ac:dyDescent="0.2">
      <c r="A1242" s="813" t="s">
        <v>5011</v>
      </c>
      <c r="B1242" s="814" t="s">
        <v>5012</v>
      </c>
      <c r="C1242" s="814" t="s">
        <v>614</v>
      </c>
      <c r="D1242" s="814" t="s">
        <v>1782</v>
      </c>
      <c r="E1242" s="814" t="s">
        <v>4978</v>
      </c>
      <c r="F1242" s="814" t="s">
        <v>5007</v>
      </c>
      <c r="G1242" s="814" t="s">
        <v>5008</v>
      </c>
      <c r="H1242" s="831"/>
      <c r="I1242" s="831"/>
      <c r="J1242" s="814"/>
      <c r="K1242" s="814"/>
      <c r="L1242" s="831"/>
      <c r="M1242" s="831"/>
      <c r="N1242" s="814"/>
      <c r="O1242" s="814"/>
      <c r="P1242" s="831">
        <v>1</v>
      </c>
      <c r="Q1242" s="831">
        <v>371</v>
      </c>
      <c r="R1242" s="819"/>
      <c r="S1242" s="832">
        <v>371</v>
      </c>
    </row>
    <row r="1243" spans="1:19" ht="14.45" customHeight="1" x14ac:dyDescent="0.2">
      <c r="A1243" s="813" t="s">
        <v>5011</v>
      </c>
      <c r="B1243" s="814" t="s">
        <v>5012</v>
      </c>
      <c r="C1243" s="814" t="s">
        <v>614</v>
      </c>
      <c r="D1243" s="814" t="s">
        <v>1760</v>
      </c>
      <c r="E1243" s="814" t="s">
        <v>4978</v>
      </c>
      <c r="F1243" s="814" t="s">
        <v>5140</v>
      </c>
      <c r="G1243" s="814" t="s">
        <v>5141</v>
      </c>
      <c r="H1243" s="831"/>
      <c r="I1243" s="831"/>
      <c r="J1243" s="814"/>
      <c r="K1243" s="814"/>
      <c r="L1243" s="831"/>
      <c r="M1243" s="831"/>
      <c r="N1243" s="814"/>
      <c r="O1243" s="814"/>
      <c r="P1243" s="831">
        <v>2</v>
      </c>
      <c r="Q1243" s="831">
        <v>20</v>
      </c>
      <c r="R1243" s="819"/>
      <c r="S1243" s="832">
        <v>10</v>
      </c>
    </row>
    <row r="1244" spans="1:19" ht="14.45" customHeight="1" x14ac:dyDescent="0.2">
      <c r="A1244" s="813" t="s">
        <v>5011</v>
      </c>
      <c r="B1244" s="814" t="s">
        <v>5012</v>
      </c>
      <c r="C1244" s="814" t="s">
        <v>614</v>
      </c>
      <c r="D1244" s="814" t="s">
        <v>1760</v>
      </c>
      <c r="E1244" s="814" t="s">
        <v>4978</v>
      </c>
      <c r="F1244" s="814" t="s">
        <v>4979</v>
      </c>
      <c r="G1244" s="814" t="s">
        <v>4980</v>
      </c>
      <c r="H1244" s="831"/>
      <c r="I1244" s="831"/>
      <c r="J1244" s="814"/>
      <c r="K1244" s="814"/>
      <c r="L1244" s="831"/>
      <c r="M1244" s="831"/>
      <c r="N1244" s="814"/>
      <c r="O1244" s="814"/>
      <c r="P1244" s="831">
        <v>2</v>
      </c>
      <c r="Q1244" s="831">
        <v>550</v>
      </c>
      <c r="R1244" s="819"/>
      <c r="S1244" s="832">
        <v>275</v>
      </c>
    </row>
    <row r="1245" spans="1:19" ht="14.45" customHeight="1" x14ac:dyDescent="0.2">
      <c r="A1245" s="813" t="s">
        <v>5011</v>
      </c>
      <c r="B1245" s="814" t="s">
        <v>5012</v>
      </c>
      <c r="C1245" s="814" t="s">
        <v>614</v>
      </c>
      <c r="D1245" s="814" t="s">
        <v>1760</v>
      </c>
      <c r="E1245" s="814" t="s">
        <v>4978</v>
      </c>
      <c r="F1245" s="814" t="s">
        <v>5146</v>
      </c>
      <c r="G1245" s="814" t="s">
        <v>5147</v>
      </c>
      <c r="H1245" s="831"/>
      <c r="I1245" s="831"/>
      <c r="J1245" s="814"/>
      <c r="K1245" s="814"/>
      <c r="L1245" s="831"/>
      <c r="M1245" s="831"/>
      <c r="N1245" s="814"/>
      <c r="O1245" s="814"/>
      <c r="P1245" s="831">
        <v>3</v>
      </c>
      <c r="Q1245" s="831">
        <v>411</v>
      </c>
      <c r="R1245" s="819"/>
      <c r="S1245" s="832">
        <v>137</v>
      </c>
    </row>
    <row r="1246" spans="1:19" ht="14.45" customHeight="1" x14ac:dyDescent="0.2">
      <c r="A1246" s="813" t="s">
        <v>5011</v>
      </c>
      <c r="B1246" s="814" t="s">
        <v>5012</v>
      </c>
      <c r="C1246" s="814" t="s">
        <v>614</v>
      </c>
      <c r="D1246" s="814" t="s">
        <v>1760</v>
      </c>
      <c r="E1246" s="814" t="s">
        <v>4978</v>
      </c>
      <c r="F1246" s="814" t="s">
        <v>4989</v>
      </c>
      <c r="G1246" s="814" t="s">
        <v>4990</v>
      </c>
      <c r="H1246" s="831"/>
      <c r="I1246" s="831"/>
      <c r="J1246" s="814"/>
      <c r="K1246" s="814"/>
      <c r="L1246" s="831"/>
      <c r="M1246" s="831"/>
      <c r="N1246" s="814"/>
      <c r="O1246" s="814"/>
      <c r="P1246" s="831">
        <v>9</v>
      </c>
      <c r="Q1246" s="831">
        <v>227.77999999999997</v>
      </c>
      <c r="R1246" s="819"/>
      <c r="S1246" s="832">
        <v>25.308888888888887</v>
      </c>
    </row>
    <row r="1247" spans="1:19" ht="14.45" customHeight="1" x14ac:dyDescent="0.2">
      <c r="A1247" s="813" t="s">
        <v>5011</v>
      </c>
      <c r="B1247" s="814" t="s">
        <v>5012</v>
      </c>
      <c r="C1247" s="814" t="s">
        <v>614</v>
      </c>
      <c r="D1247" s="814" t="s">
        <v>1760</v>
      </c>
      <c r="E1247" s="814" t="s">
        <v>4978</v>
      </c>
      <c r="F1247" s="814" t="s">
        <v>5180</v>
      </c>
      <c r="G1247" s="814" t="s">
        <v>5181</v>
      </c>
      <c r="H1247" s="831"/>
      <c r="I1247" s="831"/>
      <c r="J1247" s="814"/>
      <c r="K1247" s="814"/>
      <c r="L1247" s="831"/>
      <c r="M1247" s="831"/>
      <c r="N1247" s="814"/>
      <c r="O1247" s="814"/>
      <c r="P1247" s="831">
        <v>1</v>
      </c>
      <c r="Q1247" s="831">
        <v>328</v>
      </c>
      <c r="R1247" s="819"/>
      <c r="S1247" s="832">
        <v>328</v>
      </c>
    </row>
    <row r="1248" spans="1:19" ht="14.45" customHeight="1" x14ac:dyDescent="0.2">
      <c r="A1248" s="813" t="s">
        <v>5011</v>
      </c>
      <c r="B1248" s="814" t="s">
        <v>5012</v>
      </c>
      <c r="C1248" s="814" t="s">
        <v>614</v>
      </c>
      <c r="D1248" s="814" t="s">
        <v>1760</v>
      </c>
      <c r="E1248" s="814" t="s">
        <v>4978</v>
      </c>
      <c r="F1248" s="814" t="s">
        <v>5208</v>
      </c>
      <c r="G1248" s="814" t="s">
        <v>5209</v>
      </c>
      <c r="H1248" s="831"/>
      <c r="I1248" s="831"/>
      <c r="J1248" s="814"/>
      <c r="K1248" s="814"/>
      <c r="L1248" s="831"/>
      <c r="M1248" s="831"/>
      <c r="N1248" s="814"/>
      <c r="O1248" s="814"/>
      <c r="P1248" s="831">
        <v>1</v>
      </c>
      <c r="Q1248" s="831">
        <v>4510</v>
      </c>
      <c r="R1248" s="819"/>
      <c r="S1248" s="832">
        <v>4510</v>
      </c>
    </row>
    <row r="1249" spans="1:19" ht="14.45" customHeight="1" x14ac:dyDescent="0.2">
      <c r="A1249" s="813" t="s">
        <v>5011</v>
      </c>
      <c r="B1249" s="814" t="s">
        <v>5012</v>
      </c>
      <c r="C1249" s="814" t="s">
        <v>614</v>
      </c>
      <c r="D1249" s="814" t="s">
        <v>1760</v>
      </c>
      <c r="E1249" s="814" t="s">
        <v>4978</v>
      </c>
      <c r="F1249" s="814" t="s">
        <v>5226</v>
      </c>
      <c r="G1249" s="814" t="s">
        <v>5227</v>
      </c>
      <c r="H1249" s="831"/>
      <c r="I1249" s="831"/>
      <c r="J1249" s="814"/>
      <c r="K1249" s="814"/>
      <c r="L1249" s="831"/>
      <c r="M1249" s="831"/>
      <c r="N1249" s="814"/>
      <c r="O1249" s="814"/>
      <c r="P1249" s="831">
        <v>4</v>
      </c>
      <c r="Q1249" s="831">
        <v>1632</v>
      </c>
      <c r="R1249" s="819"/>
      <c r="S1249" s="832">
        <v>408</v>
      </c>
    </row>
    <row r="1250" spans="1:19" ht="14.45" customHeight="1" x14ac:dyDescent="0.2">
      <c r="A1250" s="813" t="s">
        <v>5011</v>
      </c>
      <c r="B1250" s="814" t="s">
        <v>5012</v>
      </c>
      <c r="C1250" s="814" t="s">
        <v>614</v>
      </c>
      <c r="D1250" s="814" t="s">
        <v>1760</v>
      </c>
      <c r="E1250" s="814" t="s">
        <v>4978</v>
      </c>
      <c r="F1250" s="814" t="s">
        <v>5005</v>
      </c>
      <c r="G1250" s="814" t="s">
        <v>5006</v>
      </c>
      <c r="H1250" s="831"/>
      <c r="I1250" s="831"/>
      <c r="J1250" s="814"/>
      <c r="K1250" s="814"/>
      <c r="L1250" s="831"/>
      <c r="M1250" s="831"/>
      <c r="N1250" s="814"/>
      <c r="O1250" s="814"/>
      <c r="P1250" s="831">
        <v>4</v>
      </c>
      <c r="Q1250" s="831">
        <v>5524</v>
      </c>
      <c r="R1250" s="819"/>
      <c r="S1250" s="832">
        <v>1381</v>
      </c>
    </row>
    <row r="1251" spans="1:19" ht="14.45" customHeight="1" x14ac:dyDescent="0.2">
      <c r="A1251" s="813" t="s">
        <v>5011</v>
      </c>
      <c r="B1251" s="814" t="s">
        <v>5012</v>
      </c>
      <c r="C1251" s="814" t="s">
        <v>614</v>
      </c>
      <c r="D1251" s="814" t="s">
        <v>1760</v>
      </c>
      <c r="E1251" s="814" t="s">
        <v>4978</v>
      </c>
      <c r="F1251" s="814" t="s">
        <v>5007</v>
      </c>
      <c r="G1251" s="814" t="s">
        <v>5008</v>
      </c>
      <c r="H1251" s="831"/>
      <c r="I1251" s="831"/>
      <c r="J1251" s="814"/>
      <c r="K1251" s="814"/>
      <c r="L1251" s="831"/>
      <c r="M1251" s="831"/>
      <c r="N1251" s="814"/>
      <c r="O1251" s="814"/>
      <c r="P1251" s="831">
        <v>1</v>
      </c>
      <c r="Q1251" s="831">
        <v>371</v>
      </c>
      <c r="R1251" s="819"/>
      <c r="S1251" s="832">
        <v>371</v>
      </c>
    </row>
    <row r="1252" spans="1:19" ht="14.45" customHeight="1" x14ac:dyDescent="0.2">
      <c r="A1252" s="813" t="s">
        <v>5011</v>
      </c>
      <c r="B1252" s="814" t="s">
        <v>5012</v>
      </c>
      <c r="C1252" s="814" t="s">
        <v>614</v>
      </c>
      <c r="D1252" s="814" t="s">
        <v>4957</v>
      </c>
      <c r="E1252" s="814" t="s">
        <v>4961</v>
      </c>
      <c r="F1252" s="814" t="s">
        <v>5033</v>
      </c>
      <c r="G1252" s="814" t="s">
        <v>5034</v>
      </c>
      <c r="H1252" s="831"/>
      <c r="I1252" s="831"/>
      <c r="J1252" s="814"/>
      <c r="K1252" s="814"/>
      <c r="L1252" s="831">
        <v>10</v>
      </c>
      <c r="M1252" s="831">
        <v>32075.600000000002</v>
      </c>
      <c r="N1252" s="814"/>
      <c r="O1252" s="814">
        <v>3207.5600000000004</v>
      </c>
      <c r="P1252" s="831"/>
      <c r="Q1252" s="831"/>
      <c r="R1252" s="819"/>
      <c r="S1252" s="832"/>
    </row>
    <row r="1253" spans="1:19" ht="14.45" customHeight="1" x14ac:dyDescent="0.2">
      <c r="A1253" s="813" t="s">
        <v>5011</v>
      </c>
      <c r="B1253" s="814" t="s">
        <v>5012</v>
      </c>
      <c r="C1253" s="814" t="s">
        <v>614</v>
      </c>
      <c r="D1253" s="814" t="s">
        <v>4957</v>
      </c>
      <c r="E1253" s="814" t="s">
        <v>4961</v>
      </c>
      <c r="F1253" s="814" t="s">
        <v>5035</v>
      </c>
      <c r="G1253" s="814" t="s">
        <v>5034</v>
      </c>
      <c r="H1253" s="831"/>
      <c r="I1253" s="831"/>
      <c r="J1253" s="814"/>
      <c r="K1253" s="814"/>
      <c r="L1253" s="831">
        <v>0.5</v>
      </c>
      <c r="M1253" s="831">
        <v>1967.28</v>
      </c>
      <c r="N1253" s="814"/>
      <c r="O1253" s="814">
        <v>3934.56</v>
      </c>
      <c r="P1253" s="831"/>
      <c r="Q1253" s="831"/>
      <c r="R1253" s="819"/>
      <c r="S1253" s="832"/>
    </row>
    <row r="1254" spans="1:19" ht="14.45" customHeight="1" x14ac:dyDescent="0.2">
      <c r="A1254" s="813" t="s">
        <v>5011</v>
      </c>
      <c r="B1254" s="814" t="s">
        <v>5012</v>
      </c>
      <c r="C1254" s="814" t="s">
        <v>614</v>
      </c>
      <c r="D1254" s="814" t="s">
        <v>4957</v>
      </c>
      <c r="E1254" s="814" t="s">
        <v>4961</v>
      </c>
      <c r="F1254" s="814" t="s">
        <v>5045</v>
      </c>
      <c r="G1254" s="814" t="s">
        <v>5015</v>
      </c>
      <c r="H1254" s="831"/>
      <c r="I1254" s="831"/>
      <c r="J1254" s="814"/>
      <c r="K1254" s="814"/>
      <c r="L1254" s="831">
        <v>5</v>
      </c>
      <c r="M1254" s="831">
        <v>20412.98</v>
      </c>
      <c r="N1254" s="814"/>
      <c r="O1254" s="814">
        <v>4082.596</v>
      </c>
      <c r="P1254" s="831"/>
      <c r="Q1254" s="831"/>
      <c r="R1254" s="819"/>
      <c r="S1254" s="832"/>
    </row>
    <row r="1255" spans="1:19" ht="14.45" customHeight="1" x14ac:dyDescent="0.2">
      <c r="A1255" s="813" t="s">
        <v>5011</v>
      </c>
      <c r="B1255" s="814" t="s">
        <v>5012</v>
      </c>
      <c r="C1255" s="814" t="s">
        <v>614</v>
      </c>
      <c r="D1255" s="814" t="s">
        <v>4957</v>
      </c>
      <c r="E1255" s="814" t="s">
        <v>4961</v>
      </c>
      <c r="F1255" s="814" t="s">
        <v>4962</v>
      </c>
      <c r="G1255" s="814" t="s">
        <v>1735</v>
      </c>
      <c r="H1255" s="831">
        <v>0.4</v>
      </c>
      <c r="I1255" s="831">
        <v>655.8</v>
      </c>
      <c r="J1255" s="814"/>
      <c r="K1255" s="814">
        <v>1639.4999999999998</v>
      </c>
      <c r="L1255" s="831">
        <v>0.2</v>
      </c>
      <c r="M1255" s="831">
        <v>327.9</v>
      </c>
      <c r="N1255" s="814"/>
      <c r="O1255" s="814">
        <v>1639.4999999999998</v>
      </c>
      <c r="P1255" s="831"/>
      <c r="Q1255" s="831"/>
      <c r="R1255" s="819"/>
      <c r="S1255" s="832"/>
    </row>
    <row r="1256" spans="1:19" ht="14.45" customHeight="1" x14ac:dyDescent="0.2">
      <c r="A1256" s="813" t="s">
        <v>5011</v>
      </c>
      <c r="B1256" s="814" t="s">
        <v>5012</v>
      </c>
      <c r="C1256" s="814" t="s">
        <v>614</v>
      </c>
      <c r="D1256" s="814" t="s">
        <v>4957</v>
      </c>
      <c r="E1256" s="814" t="s">
        <v>4963</v>
      </c>
      <c r="F1256" s="814" t="s">
        <v>5064</v>
      </c>
      <c r="G1256" s="814" t="s">
        <v>5065</v>
      </c>
      <c r="H1256" s="831">
        <v>4</v>
      </c>
      <c r="I1256" s="831">
        <v>10500.44</v>
      </c>
      <c r="J1256" s="814"/>
      <c r="K1256" s="814">
        <v>2625.11</v>
      </c>
      <c r="L1256" s="831">
        <v>2</v>
      </c>
      <c r="M1256" s="831">
        <v>5250.22</v>
      </c>
      <c r="N1256" s="814"/>
      <c r="O1256" s="814">
        <v>2625.11</v>
      </c>
      <c r="P1256" s="831"/>
      <c r="Q1256" s="831"/>
      <c r="R1256" s="819"/>
      <c r="S1256" s="832"/>
    </row>
    <row r="1257" spans="1:19" ht="14.45" customHeight="1" x14ac:dyDescent="0.2">
      <c r="A1257" s="813" t="s">
        <v>5011</v>
      </c>
      <c r="B1257" s="814" t="s">
        <v>5012</v>
      </c>
      <c r="C1257" s="814" t="s">
        <v>614</v>
      </c>
      <c r="D1257" s="814" t="s">
        <v>4957</v>
      </c>
      <c r="E1257" s="814" t="s">
        <v>4963</v>
      </c>
      <c r="F1257" s="814" t="s">
        <v>4964</v>
      </c>
      <c r="G1257" s="814" t="s">
        <v>4965</v>
      </c>
      <c r="H1257" s="831">
        <v>1</v>
      </c>
      <c r="I1257" s="831">
        <v>408.74</v>
      </c>
      <c r="J1257" s="814"/>
      <c r="K1257" s="814">
        <v>408.74</v>
      </c>
      <c r="L1257" s="831">
        <v>1</v>
      </c>
      <c r="M1257" s="831">
        <v>408.74</v>
      </c>
      <c r="N1257" s="814"/>
      <c r="O1257" s="814">
        <v>408.74</v>
      </c>
      <c r="P1257" s="831"/>
      <c r="Q1257" s="831"/>
      <c r="R1257" s="819"/>
      <c r="S1257" s="832"/>
    </row>
    <row r="1258" spans="1:19" ht="14.45" customHeight="1" x14ac:dyDescent="0.2">
      <c r="A1258" s="813" t="s">
        <v>5011</v>
      </c>
      <c r="B1258" s="814" t="s">
        <v>5012</v>
      </c>
      <c r="C1258" s="814" t="s">
        <v>614</v>
      </c>
      <c r="D1258" s="814" t="s">
        <v>4957</v>
      </c>
      <c r="E1258" s="814" t="s">
        <v>4963</v>
      </c>
      <c r="F1258" s="814" t="s">
        <v>4970</v>
      </c>
      <c r="G1258" s="814" t="s">
        <v>4971</v>
      </c>
      <c r="H1258" s="831">
        <v>2</v>
      </c>
      <c r="I1258" s="831">
        <v>4340.0600000000004</v>
      </c>
      <c r="J1258" s="814"/>
      <c r="K1258" s="814">
        <v>2170.0300000000002</v>
      </c>
      <c r="L1258" s="831">
        <v>2</v>
      </c>
      <c r="M1258" s="831">
        <v>4340.0600000000004</v>
      </c>
      <c r="N1258" s="814"/>
      <c r="O1258" s="814">
        <v>2170.0300000000002</v>
      </c>
      <c r="P1258" s="831"/>
      <c r="Q1258" s="831"/>
      <c r="R1258" s="819"/>
      <c r="S1258" s="832"/>
    </row>
    <row r="1259" spans="1:19" ht="14.45" customHeight="1" x14ac:dyDescent="0.2">
      <c r="A1259" s="813" t="s">
        <v>5011</v>
      </c>
      <c r="B1259" s="814" t="s">
        <v>5012</v>
      </c>
      <c r="C1259" s="814" t="s">
        <v>614</v>
      </c>
      <c r="D1259" s="814" t="s">
        <v>4957</v>
      </c>
      <c r="E1259" s="814" t="s">
        <v>4963</v>
      </c>
      <c r="F1259" s="814" t="s">
        <v>4976</v>
      </c>
      <c r="G1259" s="814" t="s">
        <v>4977</v>
      </c>
      <c r="H1259" s="831"/>
      <c r="I1259" s="831"/>
      <c r="J1259" s="814"/>
      <c r="K1259" s="814"/>
      <c r="L1259" s="831">
        <v>2</v>
      </c>
      <c r="M1259" s="831">
        <v>1282.5999999999999</v>
      </c>
      <c r="N1259" s="814"/>
      <c r="O1259" s="814">
        <v>641.29999999999995</v>
      </c>
      <c r="P1259" s="831"/>
      <c r="Q1259" s="831"/>
      <c r="R1259" s="819"/>
      <c r="S1259" s="832"/>
    </row>
    <row r="1260" spans="1:19" ht="14.45" customHeight="1" x14ac:dyDescent="0.2">
      <c r="A1260" s="813" t="s">
        <v>5011</v>
      </c>
      <c r="B1260" s="814" t="s">
        <v>5012</v>
      </c>
      <c r="C1260" s="814" t="s">
        <v>614</v>
      </c>
      <c r="D1260" s="814" t="s">
        <v>4957</v>
      </c>
      <c r="E1260" s="814" t="s">
        <v>4978</v>
      </c>
      <c r="F1260" s="814" t="s">
        <v>5128</v>
      </c>
      <c r="G1260" s="814" t="s">
        <v>5129</v>
      </c>
      <c r="H1260" s="831">
        <v>4</v>
      </c>
      <c r="I1260" s="831">
        <v>828</v>
      </c>
      <c r="J1260" s="814"/>
      <c r="K1260" s="814">
        <v>207</v>
      </c>
      <c r="L1260" s="831">
        <v>10</v>
      </c>
      <c r="M1260" s="831">
        <v>2090</v>
      </c>
      <c r="N1260" s="814"/>
      <c r="O1260" s="814">
        <v>209</v>
      </c>
      <c r="P1260" s="831"/>
      <c r="Q1260" s="831"/>
      <c r="R1260" s="819"/>
      <c r="S1260" s="832"/>
    </row>
    <row r="1261" spans="1:19" ht="14.45" customHeight="1" x14ac:dyDescent="0.2">
      <c r="A1261" s="813" t="s">
        <v>5011</v>
      </c>
      <c r="B1261" s="814" t="s">
        <v>5012</v>
      </c>
      <c r="C1261" s="814" t="s">
        <v>614</v>
      </c>
      <c r="D1261" s="814" t="s">
        <v>4957</v>
      </c>
      <c r="E1261" s="814" t="s">
        <v>4978</v>
      </c>
      <c r="F1261" s="814" t="s">
        <v>5138</v>
      </c>
      <c r="G1261" s="814" t="s">
        <v>5139</v>
      </c>
      <c r="H1261" s="831">
        <v>44</v>
      </c>
      <c r="I1261" s="831">
        <v>1672</v>
      </c>
      <c r="J1261" s="814"/>
      <c r="K1261" s="814">
        <v>38</v>
      </c>
      <c r="L1261" s="831">
        <v>7</v>
      </c>
      <c r="M1261" s="831">
        <v>266</v>
      </c>
      <c r="N1261" s="814"/>
      <c r="O1261" s="814">
        <v>38</v>
      </c>
      <c r="P1261" s="831"/>
      <c r="Q1261" s="831"/>
      <c r="R1261" s="819"/>
      <c r="S1261" s="832"/>
    </row>
    <row r="1262" spans="1:19" ht="14.45" customHeight="1" x14ac:dyDescent="0.2">
      <c r="A1262" s="813" t="s">
        <v>5011</v>
      </c>
      <c r="B1262" s="814" t="s">
        <v>5012</v>
      </c>
      <c r="C1262" s="814" t="s">
        <v>614</v>
      </c>
      <c r="D1262" s="814" t="s">
        <v>4957</v>
      </c>
      <c r="E1262" s="814" t="s">
        <v>4978</v>
      </c>
      <c r="F1262" s="814" t="s">
        <v>5140</v>
      </c>
      <c r="G1262" s="814" t="s">
        <v>5141</v>
      </c>
      <c r="H1262" s="831">
        <v>3</v>
      </c>
      <c r="I1262" s="831">
        <v>30</v>
      </c>
      <c r="J1262" s="814"/>
      <c r="K1262" s="814">
        <v>10</v>
      </c>
      <c r="L1262" s="831"/>
      <c r="M1262" s="831"/>
      <c r="N1262" s="814"/>
      <c r="O1262" s="814"/>
      <c r="P1262" s="831"/>
      <c r="Q1262" s="831"/>
      <c r="R1262" s="819"/>
      <c r="S1262" s="832"/>
    </row>
    <row r="1263" spans="1:19" ht="14.45" customHeight="1" x14ac:dyDescent="0.2">
      <c r="A1263" s="813" t="s">
        <v>5011</v>
      </c>
      <c r="B1263" s="814" t="s">
        <v>5012</v>
      </c>
      <c r="C1263" s="814" t="s">
        <v>614</v>
      </c>
      <c r="D1263" s="814" t="s">
        <v>4957</v>
      </c>
      <c r="E1263" s="814" t="s">
        <v>4978</v>
      </c>
      <c r="F1263" s="814" t="s">
        <v>4979</v>
      </c>
      <c r="G1263" s="814" t="s">
        <v>4980</v>
      </c>
      <c r="H1263" s="831">
        <v>47</v>
      </c>
      <c r="I1263" s="831">
        <v>11938</v>
      </c>
      <c r="J1263" s="814"/>
      <c r="K1263" s="814">
        <v>254</v>
      </c>
      <c r="L1263" s="831">
        <v>75</v>
      </c>
      <c r="M1263" s="831">
        <v>19125</v>
      </c>
      <c r="N1263" s="814"/>
      <c r="O1263" s="814">
        <v>255</v>
      </c>
      <c r="P1263" s="831"/>
      <c r="Q1263" s="831"/>
      <c r="R1263" s="819"/>
      <c r="S1263" s="832"/>
    </row>
    <row r="1264" spans="1:19" ht="14.45" customHeight="1" x14ac:dyDescent="0.2">
      <c r="A1264" s="813" t="s">
        <v>5011</v>
      </c>
      <c r="B1264" s="814" t="s">
        <v>5012</v>
      </c>
      <c r="C1264" s="814" t="s">
        <v>614</v>
      </c>
      <c r="D1264" s="814" t="s">
        <v>4957</v>
      </c>
      <c r="E1264" s="814" t="s">
        <v>4978</v>
      </c>
      <c r="F1264" s="814" t="s">
        <v>5146</v>
      </c>
      <c r="G1264" s="814" t="s">
        <v>5147</v>
      </c>
      <c r="H1264" s="831">
        <v>23</v>
      </c>
      <c r="I1264" s="831">
        <v>2898</v>
      </c>
      <c r="J1264" s="814"/>
      <c r="K1264" s="814">
        <v>126</v>
      </c>
      <c r="L1264" s="831">
        <v>56</v>
      </c>
      <c r="M1264" s="831">
        <v>7112</v>
      </c>
      <c r="N1264" s="814"/>
      <c r="O1264" s="814">
        <v>127</v>
      </c>
      <c r="P1264" s="831"/>
      <c r="Q1264" s="831"/>
      <c r="R1264" s="819"/>
      <c r="S1264" s="832"/>
    </row>
    <row r="1265" spans="1:19" ht="14.45" customHeight="1" x14ac:dyDescent="0.2">
      <c r="A1265" s="813" t="s">
        <v>5011</v>
      </c>
      <c r="B1265" s="814" t="s">
        <v>5012</v>
      </c>
      <c r="C1265" s="814" t="s">
        <v>614</v>
      </c>
      <c r="D1265" s="814" t="s">
        <v>4957</v>
      </c>
      <c r="E1265" s="814" t="s">
        <v>4978</v>
      </c>
      <c r="F1265" s="814" t="s">
        <v>5148</v>
      </c>
      <c r="G1265" s="814" t="s">
        <v>5149</v>
      </c>
      <c r="H1265" s="831">
        <v>1</v>
      </c>
      <c r="I1265" s="831">
        <v>314</v>
      </c>
      <c r="J1265" s="814"/>
      <c r="K1265" s="814">
        <v>314</v>
      </c>
      <c r="L1265" s="831"/>
      <c r="M1265" s="831"/>
      <c r="N1265" s="814"/>
      <c r="O1265" s="814"/>
      <c r="P1265" s="831"/>
      <c r="Q1265" s="831"/>
      <c r="R1265" s="819"/>
      <c r="S1265" s="832"/>
    </row>
    <row r="1266" spans="1:19" ht="14.45" customHeight="1" x14ac:dyDescent="0.2">
      <c r="A1266" s="813" t="s">
        <v>5011</v>
      </c>
      <c r="B1266" s="814" t="s">
        <v>5012</v>
      </c>
      <c r="C1266" s="814" t="s">
        <v>614</v>
      </c>
      <c r="D1266" s="814" t="s">
        <v>4957</v>
      </c>
      <c r="E1266" s="814" t="s">
        <v>4978</v>
      </c>
      <c r="F1266" s="814" t="s">
        <v>5152</v>
      </c>
      <c r="G1266" s="814" t="s">
        <v>5153</v>
      </c>
      <c r="H1266" s="831"/>
      <c r="I1266" s="831"/>
      <c r="J1266" s="814"/>
      <c r="K1266" s="814"/>
      <c r="L1266" s="831">
        <v>1</v>
      </c>
      <c r="M1266" s="831">
        <v>1605</v>
      </c>
      <c r="N1266" s="814"/>
      <c r="O1266" s="814">
        <v>1605</v>
      </c>
      <c r="P1266" s="831"/>
      <c r="Q1266" s="831"/>
      <c r="R1266" s="819"/>
      <c r="S1266" s="832"/>
    </row>
    <row r="1267" spans="1:19" ht="14.45" customHeight="1" x14ac:dyDescent="0.2">
      <c r="A1267" s="813" t="s">
        <v>5011</v>
      </c>
      <c r="B1267" s="814" t="s">
        <v>5012</v>
      </c>
      <c r="C1267" s="814" t="s">
        <v>614</v>
      </c>
      <c r="D1267" s="814" t="s">
        <v>4957</v>
      </c>
      <c r="E1267" s="814" t="s">
        <v>4978</v>
      </c>
      <c r="F1267" s="814" t="s">
        <v>4983</v>
      </c>
      <c r="G1267" s="814" t="s">
        <v>4984</v>
      </c>
      <c r="H1267" s="831"/>
      <c r="I1267" s="831"/>
      <c r="J1267" s="814"/>
      <c r="K1267" s="814"/>
      <c r="L1267" s="831">
        <v>4</v>
      </c>
      <c r="M1267" s="831">
        <v>1344</v>
      </c>
      <c r="N1267" s="814"/>
      <c r="O1267" s="814">
        <v>336</v>
      </c>
      <c r="P1267" s="831"/>
      <c r="Q1267" s="831"/>
      <c r="R1267" s="819"/>
      <c r="S1267" s="832"/>
    </row>
    <row r="1268" spans="1:19" ht="14.45" customHeight="1" x14ac:dyDescent="0.2">
      <c r="A1268" s="813" t="s">
        <v>5011</v>
      </c>
      <c r="B1268" s="814" t="s">
        <v>5012</v>
      </c>
      <c r="C1268" s="814" t="s">
        <v>614</v>
      </c>
      <c r="D1268" s="814" t="s">
        <v>4957</v>
      </c>
      <c r="E1268" s="814" t="s">
        <v>4978</v>
      </c>
      <c r="F1268" s="814" t="s">
        <v>5166</v>
      </c>
      <c r="G1268" s="814" t="s">
        <v>5167</v>
      </c>
      <c r="H1268" s="831">
        <v>3</v>
      </c>
      <c r="I1268" s="831">
        <v>3561</v>
      </c>
      <c r="J1268" s="814"/>
      <c r="K1268" s="814">
        <v>1187</v>
      </c>
      <c r="L1268" s="831"/>
      <c r="M1268" s="831"/>
      <c r="N1268" s="814"/>
      <c r="O1268" s="814"/>
      <c r="P1268" s="831"/>
      <c r="Q1268" s="831"/>
      <c r="R1268" s="819"/>
      <c r="S1268" s="832"/>
    </row>
    <row r="1269" spans="1:19" ht="14.45" customHeight="1" x14ac:dyDescent="0.2">
      <c r="A1269" s="813" t="s">
        <v>5011</v>
      </c>
      <c r="B1269" s="814" t="s">
        <v>5012</v>
      </c>
      <c r="C1269" s="814" t="s">
        <v>614</v>
      </c>
      <c r="D1269" s="814" t="s">
        <v>4957</v>
      </c>
      <c r="E1269" s="814" t="s">
        <v>4978</v>
      </c>
      <c r="F1269" s="814" t="s">
        <v>4987</v>
      </c>
      <c r="G1269" s="814" t="s">
        <v>4988</v>
      </c>
      <c r="H1269" s="831">
        <v>1</v>
      </c>
      <c r="I1269" s="831">
        <v>715</v>
      </c>
      <c r="J1269" s="814"/>
      <c r="K1269" s="814">
        <v>715</v>
      </c>
      <c r="L1269" s="831">
        <v>2</v>
      </c>
      <c r="M1269" s="831">
        <v>1440</v>
      </c>
      <c r="N1269" s="814"/>
      <c r="O1269" s="814">
        <v>720</v>
      </c>
      <c r="P1269" s="831"/>
      <c r="Q1269" s="831"/>
      <c r="R1269" s="819"/>
      <c r="S1269" s="832"/>
    </row>
    <row r="1270" spans="1:19" ht="14.45" customHeight="1" x14ac:dyDescent="0.2">
      <c r="A1270" s="813" t="s">
        <v>5011</v>
      </c>
      <c r="B1270" s="814" t="s">
        <v>5012</v>
      </c>
      <c r="C1270" s="814" t="s">
        <v>614</v>
      </c>
      <c r="D1270" s="814" t="s">
        <v>4957</v>
      </c>
      <c r="E1270" s="814" t="s">
        <v>4978</v>
      </c>
      <c r="F1270" s="814" t="s">
        <v>4989</v>
      </c>
      <c r="G1270" s="814" t="s">
        <v>4990</v>
      </c>
      <c r="H1270" s="831">
        <v>77</v>
      </c>
      <c r="I1270" s="831">
        <v>2566.67</v>
      </c>
      <c r="J1270" s="814"/>
      <c r="K1270" s="814">
        <v>33.333376623376623</v>
      </c>
      <c r="L1270" s="831">
        <v>146</v>
      </c>
      <c r="M1270" s="831">
        <v>5196.67</v>
      </c>
      <c r="N1270" s="814"/>
      <c r="O1270" s="814">
        <v>35.593630136986299</v>
      </c>
      <c r="P1270" s="831"/>
      <c r="Q1270" s="831"/>
      <c r="R1270" s="819"/>
      <c r="S1270" s="832"/>
    </row>
    <row r="1271" spans="1:19" ht="14.45" customHeight="1" x14ac:dyDescent="0.2">
      <c r="A1271" s="813" t="s">
        <v>5011</v>
      </c>
      <c r="B1271" s="814" t="s">
        <v>5012</v>
      </c>
      <c r="C1271" s="814" t="s">
        <v>614</v>
      </c>
      <c r="D1271" s="814" t="s">
        <v>4957</v>
      </c>
      <c r="E1271" s="814" t="s">
        <v>4978</v>
      </c>
      <c r="F1271" s="814" t="s">
        <v>5180</v>
      </c>
      <c r="G1271" s="814" t="s">
        <v>5181</v>
      </c>
      <c r="H1271" s="831">
        <v>16</v>
      </c>
      <c r="I1271" s="831">
        <v>4976</v>
      </c>
      <c r="J1271" s="814"/>
      <c r="K1271" s="814">
        <v>311</v>
      </c>
      <c r="L1271" s="831">
        <v>40</v>
      </c>
      <c r="M1271" s="831">
        <v>12520</v>
      </c>
      <c r="N1271" s="814"/>
      <c r="O1271" s="814">
        <v>313</v>
      </c>
      <c r="P1271" s="831"/>
      <c r="Q1271" s="831"/>
      <c r="R1271" s="819"/>
      <c r="S1271" s="832"/>
    </row>
    <row r="1272" spans="1:19" ht="14.45" customHeight="1" x14ac:dyDescent="0.2">
      <c r="A1272" s="813" t="s">
        <v>5011</v>
      </c>
      <c r="B1272" s="814" t="s">
        <v>5012</v>
      </c>
      <c r="C1272" s="814" t="s">
        <v>614</v>
      </c>
      <c r="D1272" s="814" t="s">
        <v>4957</v>
      </c>
      <c r="E1272" s="814" t="s">
        <v>4978</v>
      </c>
      <c r="F1272" s="814" t="s">
        <v>4991</v>
      </c>
      <c r="G1272" s="814" t="s">
        <v>4992</v>
      </c>
      <c r="H1272" s="831">
        <v>2</v>
      </c>
      <c r="I1272" s="831">
        <v>526</v>
      </c>
      <c r="J1272" s="814"/>
      <c r="K1272" s="814">
        <v>263</v>
      </c>
      <c r="L1272" s="831">
        <v>3</v>
      </c>
      <c r="M1272" s="831">
        <v>798</v>
      </c>
      <c r="N1272" s="814"/>
      <c r="O1272" s="814">
        <v>266</v>
      </c>
      <c r="P1272" s="831"/>
      <c r="Q1272" s="831"/>
      <c r="R1272" s="819"/>
      <c r="S1272" s="832"/>
    </row>
    <row r="1273" spans="1:19" ht="14.45" customHeight="1" x14ac:dyDescent="0.2">
      <c r="A1273" s="813" t="s">
        <v>5011</v>
      </c>
      <c r="B1273" s="814" t="s">
        <v>5012</v>
      </c>
      <c r="C1273" s="814" t="s">
        <v>614</v>
      </c>
      <c r="D1273" s="814" t="s">
        <v>4957</v>
      </c>
      <c r="E1273" s="814" t="s">
        <v>4978</v>
      </c>
      <c r="F1273" s="814" t="s">
        <v>4993</v>
      </c>
      <c r="G1273" s="814" t="s">
        <v>4994</v>
      </c>
      <c r="H1273" s="831">
        <v>2</v>
      </c>
      <c r="I1273" s="831">
        <v>174</v>
      </c>
      <c r="J1273" s="814"/>
      <c r="K1273" s="814">
        <v>87</v>
      </c>
      <c r="L1273" s="831">
        <v>1</v>
      </c>
      <c r="M1273" s="831">
        <v>88</v>
      </c>
      <c r="N1273" s="814"/>
      <c r="O1273" s="814">
        <v>88</v>
      </c>
      <c r="P1273" s="831"/>
      <c r="Q1273" s="831"/>
      <c r="R1273" s="819"/>
      <c r="S1273" s="832"/>
    </row>
    <row r="1274" spans="1:19" ht="14.45" customHeight="1" x14ac:dyDescent="0.2">
      <c r="A1274" s="813" t="s">
        <v>5011</v>
      </c>
      <c r="B1274" s="814" t="s">
        <v>5012</v>
      </c>
      <c r="C1274" s="814" t="s">
        <v>614</v>
      </c>
      <c r="D1274" s="814" t="s">
        <v>4957</v>
      </c>
      <c r="E1274" s="814" t="s">
        <v>4978</v>
      </c>
      <c r="F1274" s="814" t="s">
        <v>5184</v>
      </c>
      <c r="G1274" s="814" t="s">
        <v>5185</v>
      </c>
      <c r="H1274" s="831">
        <v>5</v>
      </c>
      <c r="I1274" s="831">
        <v>780</v>
      </c>
      <c r="J1274" s="814"/>
      <c r="K1274" s="814">
        <v>156</v>
      </c>
      <c r="L1274" s="831">
        <v>6</v>
      </c>
      <c r="M1274" s="831">
        <v>942</v>
      </c>
      <c r="N1274" s="814"/>
      <c r="O1274" s="814">
        <v>157</v>
      </c>
      <c r="P1274" s="831"/>
      <c r="Q1274" s="831"/>
      <c r="R1274" s="819"/>
      <c r="S1274" s="832"/>
    </row>
    <row r="1275" spans="1:19" ht="14.45" customHeight="1" x14ac:dyDescent="0.2">
      <c r="A1275" s="813" t="s">
        <v>5011</v>
      </c>
      <c r="B1275" s="814" t="s">
        <v>5012</v>
      </c>
      <c r="C1275" s="814" t="s">
        <v>614</v>
      </c>
      <c r="D1275" s="814" t="s">
        <v>4957</v>
      </c>
      <c r="E1275" s="814" t="s">
        <v>4978</v>
      </c>
      <c r="F1275" s="814" t="s">
        <v>5186</v>
      </c>
      <c r="G1275" s="814" t="s">
        <v>5187</v>
      </c>
      <c r="H1275" s="831"/>
      <c r="I1275" s="831"/>
      <c r="J1275" s="814"/>
      <c r="K1275" s="814"/>
      <c r="L1275" s="831">
        <v>16</v>
      </c>
      <c r="M1275" s="831">
        <v>528</v>
      </c>
      <c r="N1275" s="814"/>
      <c r="O1275" s="814">
        <v>33</v>
      </c>
      <c r="P1275" s="831"/>
      <c r="Q1275" s="831"/>
      <c r="R1275" s="819"/>
      <c r="S1275" s="832"/>
    </row>
    <row r="1276" spans="1:19" ht="14.45" customHeight="1" x14ac:dyDescent="0.2">
      <c r="A1276" s="813" t="s">
        <v>5011</v>
      </c>
      <c r="B1276" s="814" t="s">
        <v>5012</v>
      </c>
      <c r="C1276" s="814" t="s">
        <v>614</v>
      </c>
      <c r="D1276" s="814" t="s">
        <v>4957</v>
      </c>
      <c r="E1276" s="814" t="s">
        <v>4978</v>
      </c>
      <c r="F1276" s="814" t="s">
        <v>4997</v>
      </c>
      <c r="G1276" s="814" t="s">
        <v>4998</v>
      </c>
      <c r="H1276" s="831">
        <v>3</v>
      </c>
      <c r="I1276" s="831">
        <v>1785</v>
      </c>
      <c r="J1276" s="814"/>
      <c r="K1276" s="814">
        <v>595</v>
      </c>
      <c r="L1276" s="831">
        <v>4</v>
      </c>
      <c r="M1276" s="831">
        <v>2392</v>
      </c>
      <c r="N1276" s="814"/>
      <c r="O1276" s="814">
        <v>598</v>
      </c>
      <c r="P1276" s="831"/>
      <c r="Q1276" s="831"/>
      <c r="R1276" s="819"/>
      <c r="S1276" s="832"/>
    </row>
    <row r="1277" spans="1:19" ht="14.45" customHeight="1" x14ac:dyDescent="0.2">
      <c r="A1277" s="813" t="s">
        <v>5011</v>
      </c>
      <c r="B1277" s="814" t="s">
        <v>5012</v>
      </c>
      <c r="C1277" s="814" t="s">
        <v>614</v>
      </c>
      <c r="D1277" s="814" t="s">
        <v>4957</v>
      </c>
      <c r="E1277" s="814" t="s">
        <v>4978</v>
      </c>
      <c r="F1277" s="814" t="s">
        <v>4999</v>
      </c>
      <c r="G1277" s="814" t="s">
        <v>5000</v>
      </c>
      <c r="H1277" s="831">
        <v>2</v>
      </c>
      <c r="I1277" s="831">
        <v>1540</v>
      </c>
      <c r="J1277" s="814"/>
      <c r="K1277" s="814">
        <v>770</v>
      </c>
      <c r="L1277" s="831">
        <v>3</v>
      </c>
      <c r="M1277" s="831">
        <v>2313</v>
      </c>
      <c r="N1277" s="814"/>
      <c r="O1277" s="814">
        <v>771</v>
      </c>
      <c r="P1277" s="831"/>
      <c r="Q1277" s="831"/>
      <c r="R1277" s="819"/>
      <c r="S1277" s="832"/>
    </row>
    <row r="1278" spans="1:19" ht="14.45" customHeight="1" x14ac:dyDescent="0.2">
      <c r="A1278" s="813" t="s">
        <v>5011</v>
      </c>
      <c r="B1278" s="814" t="s">
        <v>5012</v>
      </c>
      <c r="C1278" s="814" t="s">
        <v>614</v>
      </c>
      <c r="D1278" s="814" t="s">
        <v>4957</v>
      </c>
      <c r="E1278" s="814" t="s">
        <v>4978</v>
      </c>
      <c r="F1278" s="814" t="s">
        <v>5208</v>
      </c>
      <c r="G1278" s="814" t="s">
        <v>5209</v>
      </c>
      <c r="H1278" s="831">
        <v>3</v>
      </c>
      <c r="I1278" s="831">
        <v>13287</v>
      </c>
      <c r="J1278" s="814"/>
      <c r="K1278" s="814">
        <v>4429</v>
      </c>
      <c r="L1278" s="831">
        <v>2</v>
      </c>
      <c r="M1278" s="831">
        <v>8894</v>
      </c>
      <c r="N1278" s="814"/>
      <c r="O1278" s="814">
        <v>4447</v>
      </c>
      <c r="P1278" s="831"/>
      <c r="Q1278" s="831"/>
      <c r="R1278" s="819"/>
      <c r="S1278" s="832"/>
    </row>
    <row r="1279" spans="1:19" ht="14.45" customHeight="1" x14ac:dyDescent="0.2">
      <c r="A1279" s="813" t="s">
        <v>5011</v>
      </c>
      <c r="B1279" s="814" t="s">
        <v>5012</v>
      </c>
      <c r="C1279" s="814" t="s">
        <v>614</v>
      </c>
      <c r="D1279" s="814" t="s">
        <v>4957</v>
      </c>
      <c r="E1279" s="814" t="s">
        <v>4978</v>
      </c>
      <c r="F1279" s="814" t="s">
        <v>5212</v>
      </c>
      <c r="G1279" s="814" t="s">
        <v>5213</v>
      </c>
      <c r="H1279" s="831">
        <v>127</v>
      </c>
      <c r="I1279" s="831">
        <v>14732</v>
      </c>
      <c r="J1279" s="814"/>
      <c r="K1279" s="814">
        <v>116</v>
      </c>
      <c r="L1279" s="831">
        <v>43</v>
      </c>
      <c r="M1279" s="831">
        <v>5031</v>
      </c>
      <c r="N1279" s="814"/>
      <c r="O1279" s="814">
        <v>117</v>
      </c>
      <c r="P1279" s="831"/>
      <c r="Q1279" s="831"/>
      <c r="R1279" s="819"/>
      <c r="S1279" s="832"/>
    </row>
    <row r="1280" spans="1:19" ht="14.45" customHeight="1" x14ac:dyDescent="0.2">
      <c r="A1280" s="813" t="s">
        <v>5011</v>
      </c>
      <c r="B1280" s="814" t="s">
        <v>5012</v>
      </c>
      <c r="C1280" s="814" t="s">
        <v>614</v>
      </c>
      <c r="D1280" s="814" t="s">
        <v>4957</v>
      </c>
      <c r="E1280" s="814" t="s">
        <v>4978</v>
      </c>
      <c r="F1280" s="814" t="s">
        <v>5226</v>
      </c>
      <c r="G1280" s="814" t="s">
        <v>5227</v>
      </c>
      <c r="H1280" s="831">
        <v>8</v>
      </c>
      <c r="I1280" s="831">
        <v>3008</v>
      </c>
      <c r="J1280" s="814"/>
      <c r="K1280" s="814">
        <v>376</v>
      </c>
      <c r="L1280" s="831">
        <v>20</v>
      </c>
      <c r="M1280" s="831">
        <v>7580</v>
      </c>
      <c r="N1280" s="814"/>
      <c r="O1280" s="814">
        <v>379</v>
      </c>
      <c r="P1280" s="831"/>
      <c r="Q1280" s="831"/>
      <c r="R1280" s="819"/>
      <c r="S1280" s="832"/>
    </row>
    <row r="1281" spans="1:19" ht="14.45" customHeight="1" x14ac:dyDescent="0.2">
      <c r="A1281" s="813" t="s">
        <v>5011</v>
      </c>
      <c r="B1281" s="814" t="s">
        <v>5012</v>
      </c>
      <c r="C1281" s="814" t="s">
        <v>614</v>
      </c>
      <c r="D1281" s="814" t="s">
        <v>4957</v>
      </c>
      <c r="E1281" s="814" t="s">
        <v>4978</v>
      </c>
      <c r="F1281" s="814" t="s">
        <v>5005</v>
      </c>
      <c r="G1281" s="814" t="s">
        <v>5006</v>
      </c>
      <c r="H1281" s="831">
        <v>3</v>
      </c>
      <c r="I1281" s="831">
        <v>4032</v>
      </c>
      <c r="J1281" s="814"/>
      <c r="K1281" s="814">
        <v>1344</v>
      </c>
      <c r="L1281" s="831">
        <v>2</v>
      </c>
      <c r="M1281" s="831">
        <v>2698</v>
      </c>
      <c r="N1281" s="814"/>
      <c r="O1281" s="814">
        <v>1349</v>
      </c>
      <c r="P1281" s="831"/>
      <c r="Q1281" s="831"/>
      <c r="R1281" s="819"/>
      <c r="S1281" s="832"/>
    </row>
    <row r="1282" spans="1:19" ht="14.45" customHeight="1" x14ac:dyDescent="0.2">
      <c r="A1282" s="813" t="s">
        <v>5011</v>
      </c>
      <c r="B1282" s="814" t="s">
        <v>5012</v>
      </c>
      <c r="C1282" s="814" t="s">
        <v>614</v>
      </c>
      <c r="D1282" s="814" t="s">
        <v>4957</v>
      </c>
      <c r="E1282" s="814" t="s">
        <v>4978</v>
      </c>
      <c r="F1282" s="814" t="s">
        <v>5007</v>
      </c>
      <c r="G1282" s="814" t="s">
        <v>5008</v>
      </c>
      <c r="H1282" s="831">
        <v>2</v>
      </c>
      <c r="I1282" s="831">
        <v>728</v>
      </c>
      <c r="J1282" s="814"/>
      <c r="K1282" s="814">
        <v>364</v>
      </c>
      <c r="L1282" s="831">
        <v>2</v>
      </c>
      <c r="M1282" s="831">
        <v>730</v>
      </c>
      <c r="N1282" s="814"/>
      <c r="O1282" s="814">
        <v>365</v>
      </c>
      <c r="P1282" s="831"/>
      <c r="Q1282" s="831"/>
      <c r="R1282" s="819"/>
      <c r="S1282" s="832"/>
    </row>
    <row r="1283" spans="1:19" ht="14.45" customHeight="1" x14ac:dyDescent="0.2">
      <c r="A1283" s="813" t="s">
        <v>5011</v>
      </c>
      <c r="B1283" s="814" t="s">
        <v>5012</v>
      </c>
      <c r="C1283" s="814" t="s">
        <v>617</v>
      </c>
      <c r="D1283" s="814" t="s">
        <v>4952</v>
      </c>
      <c r="E1283" s="814" t="s">
        <v>4961</v>
      </c>
      <c r="F1283" s="814" t="s">
        <v>4962</v>
      </c>
      <c r="G1283" s="814" t="s">
        <v>1735</v>
      </c>
      <c r="H1283" s="831">
        <v>0.2</v>
      </c>
      <c r="I1283" s="831">
        <v>327.9</v>
      </c>
      <c r="J1283" s="814"/>
      <c r="K1283" s="814">
        <v>1639.4999999999998</v>
      </c>
      <c r="L1283" s="831"/>
      <c r="M1283" s="831"/>
      <c r="N1283" s="814"/>
      <c r="O1283" s="814"/>
      <c r="P1283" s="831"/>
      <c r="Q1283" s="831"/>
      <c r="R1283" s="819"/>
      <c r="S1283" s="832"/>
    </row>
    <row r="1284" spans="1:19" ht="14.45" customHeight="1" x14ac:dyDescent="0.2">
      <c r="A1284" s="813" t="s">
        <v>5011</v>
      </c>
      <c r="B1284" s="814" t="s">
        <v>5012</v>
      </c>
      <c r="C1284" s="814" t="s">
        <v>617</v>
      </c>
      <c r="D1284" s="814" t="s">
        <v>4952</v>
      </c>
      <c r="E1284" s="814" t="s">
        <v>4963</v>
      </c>
      <c r="F1284" s="814" t="s">
        <v>4964</v>
      </c>
      <c r="G1284" s="814" t="s">
        <v>4965</v>
      </c>
      <c r="H1284" s="831">
        <v>1</v>
      </c>
      <c r="I1284" s="831">
        <v>408.74</v>
      </c>
      <c r="J1284" s="814"/>
      <c r="K1284" s="814">
        <v>408.74</v>
      </c>
      <c r="L1284" s="831"/>
      <c r="M1284" s="831"/>
      <c r="N1284" s="814"/>
      <c r="O1284" s="814"/>
      <c r="P1284" s="831"/>
      <c r="Q1284" s="831"/>
      <c r="R1284" s="819"/>
      <c r="S1284" s="832"/>
    </row>
    <row r="1285" spans="1:19" ht="14.45" customHeight="1" x14ac:dyDescent="0.2">
      <c r="A1285" s="813" t="s">
        <v>5011</v>
      </c>
      <c r="B1285" s="814" t="s">
        <v>5012</v>
      </c>
      <c r="C1285" s="814" t="s">
        <v>617</v>
      </c>
      <c r="D1285" s="814" t="s">
        <v>4952</v>
      </c>
      <c r="E1285" s="814" t="s">
        <v>4963</v>
      </c>
      <c r="F1285" s="814" t="s">
        <v>5102</v>
      </c>
      <c r="G1285" s="814" t="s">
        <v>5103</v>
      </c>
      <c r="H1285" s="831">
        <v>1</v>
      </c>
      <c r="I1285" s="831">
        <v>534.88</v>
      </c>
      <c r="J1285" s="814"/>
      <c r="K1285" s="814">
        <v>534.88</v>
      </c>
      <c r="L1285" s="831"/>
      <c r="M1285" s="831"/>
      <c r="N1285" s="814"/>
      <c r="O1285" s="814"/>
      <c r="P1285" s="831"/>
      <c r="Q1285" s="831"/>
      <c r="R1285" s="819"/>
      <c r="S1285" s="832"/>
    </row>
    <row r="1286" spans="1:19" ht="14.45" customHeight="1" x14ac:dyDescent="0.2">
      <c r="A1286" s="813" t="s">
        <v>5011</v>
      </c>
      <c r="B1286" s="814" t="s">
        <v>5012</v>
      </c>
      <c r="C1286" s="814" t="s">
        <v>617</v>
      </c>
      <c r="D1286" s="814" t="s">
        <v>4952</v>
      </c>
      <c r="E1286" s="814" t="s">
        <v>4963</v>
      </c>
      <c r="F1286" s="814" t="s">
        <v>4976</v>
      </c>
      <c r="G1286" s="814" t="s">
        <v>4977</v>
      </c>
      <c r="H1286" s="831">
        <v>1</v>
      </c>
      <c r="I1286" s="831">
        <v>641.29999999999995</v>
      </c>
      <c r="J1286" s="814"/>
      <c r="K1286" s="814">
        <v>641.29999999999995</v>
      </c>
      <c r="L1286" s="831"/>
      <c r="M1286" s="831"/>
      <c r="N1286" s="814"/>
      <c r="O1286" s="814"/>
      <c r="P1286" s="831"/>
      <c r="Q1286" s="831"/>
      <c r="R1286" s="819"/>
      <c r="S1286" s="832"/>
    </row>
    <row r="1287" spans="1:19" ht="14.45" customHeight="1" x14ac:dyDescent="0.2">
      <c r="A1287" s="813" t="s">
        <v>5011</v>
      </c>
      <c r="B1287" s="814" t="s">
        <v>5012</v>
      </c>
      <c r="C1287" s="814" t="s">
        <v>617</v>
      </c>
      <c r="D1287" s="814" t="s">
        <v>4952</v>
      </c>
      <c r="E1287" s="814" t="s">
        <v>4978</v>
      </c>
      <c r="F1287" s="814" t="s">
        <v>5128</v>
      </c>
      <c r="G1287" s="814" t="s">
        <v>5129</v>
      </c>
      <c r="H1287" s="831"/>
      <c r="I1287" s="831"/>
      <c r="J1287" s="814"/>
      <c r="K1287" s="814"/>
      <c r="L1287" s="831"/>
      <c r="M1287" s="831"/>
      <c r="N1287" s="814"/>
      <c r="O1287" s="814"/>
      <c r="P1287" s="831">
        <v>2</v>
      </c>
      <c r="Q1287" s="831">
        <v>440</v>
      </c>
      <c r="R1287" s="819"/>
      <c r="S1287" s="832">
        <v>220</v>
      </c>
    </row>
    <row r="1288" spans="1:19" ht="14.45" customHeight="1" x14ac:dyDescent="0.2">
      <c r="A1288" s="813" t="s">
        <v>5011</v>
      </c>
      <c r="B1288" s="814" t="s">
        <v>5012</v>
      </c>
      <c r="C1288" s="814" t="s">
        <v>617</v>
      </c>
      <c r="D1288" s="814" t="s">
        <v>4952</v>
      </c>
      <c r="E1288" s="814" t="s">
        <v>4978</v>
      </c>
      <c r="F1288" s="814" t="s">
        <v>5138</v>
      </c>
      <c r="G1288" s="814" t="s">
        <v>5139</v>
      </c>
      <c r="H1288" s="831">
        <v>3</v>
      </c>
      <c r="I1288" s="831">
        <v>114</v>
      </c>
      <c r="J1288" s="814"/>
      <c r="K1288" s="814">
        <v>38</v>
      </c>
      <c r="L1288" s="831">
        <v>2</v>
      </c>
      <c r="M1288" s="831">
        <v>76</v>
      </c>
      <c r="N1288" s="814"/>
      <c r="O1288" s="814">
        <v>38</v>
      </c>
      <c r="P1288" s="831">
        <v>2</v>
      </c>
      <c r="Q1288" s="831">
        <v>80</v>
      </c>
      <c r="R1288" s="819"/>
      <c r="S1288" s="832">
        <v>40</v>
      </c>
    </row>
    <row r="1289" spans="1:19" ht="14.45" customHeight="1" x14ac:dyDescent="0.2">
      <c r="A1289" s="813" t="s">
        <v>5011</v>
      </c>
      <c r="B1289" s="814" t="s">
        <v>5012</v>
      </c>
      <c r="C1289" s="814" t="s">
        <v>617</v>
      </c>
      <c r="D1289" s="814" t="s">
        <v>4952</v>
      </c>
      <c r="E1289" s="814" t="s">
        <v>4978</v>
      </c>
      <c r="F1289" s="814" t="s">
        <v>5140</v>
      </c>
      <c r="G1289" s="814" t="s">
        <v>5141</v>
      </c>
      <c r="H1289" s="831">
        <v>13</v>
      </c>
      <c r="I1289" s="831">
        <v>130</v>
      </c>
      <c r="J1289" s="814"/>
      <c r="K1289" s="814">
        <v>10</v>
      </c>
      <c r="L1289" s="831">
        <v>9</v>
      </c>
      <c r="M1289" s="831">
        <v>90</v>
      </c>
      <c r="N1289" s="814"/>
      <c r="O1289" s="814">
        <v>10</v>
      </c>
      <c r="P1289" s="831">
        <v>10</v>
      </c>
      <c r="Q1289" s="831">
        <v>100</v>
      </c>
      <c r="R1289" s="819"/>
      <c r="S1289" s="832">
        <v>10</v>
      </c>
    </row>
    <row r="1290" spans="1:19" ht="14.45" customHeight="1" x14ac:dyDescent="0.2">
      <c r="A1290" s="813" t="s">
        <v>5011</v>
      </c>
      <c r="B1290" s="814" t="s">
        <v>5012</v>
      </c>
      <c r="C1290" s="814" t="s">
        <v>617</v>
      </c>
      <c r="D1290" s="814" t="s">
        <v>4952</v>
      </c>
      <c r="E1290" s="814" t="s">
        <v>4978</v>
      </c>
      <c r="F1290" s="814" t="s">
        <v>4979</v>
      </c>
      <c r="G1290" s="814" t="s">
        <v>4980</v>
      </c>
      <c r="H1290" s="831">
        <v>30</v>
      </c>
      <c r="I1290" s="831">
        <v>7620</v>
      </c>
      <c r="J1290" s="814"/>
      <c r="K1290" s="814">
        <v>254</v>
      </c>
      <c r="L1290" s="831">
        <v>39</v>
      </c>
      <c r="M1290" s="831">
        <v>9945</v>
      </c>
      <c r="N1290" s="814"/>
      <c r="O1290" s="814">
        <v>255</v>
      </c>
      <c r="P1290" s="831">
        <v>26</v>
      </c>
      <c r="Q1290" s="831">
        <v>7150</v>
      </c>
      <c r="R1290" s="819"/>
      <c r="S1290" s="832">
        <v>275</v>
      </c>
    </row>
    <row r="1291" spans="1:19" ht="14.45" customHeight="1" x14ac:dyDescent="0.2">
      <c r="A1291" s="813" t="s">
        <v>5011</v>
      </c>
      <c r="B1291" s="814" t="s">
        <v>5012</v>
      </c>
      <c r="C1291" s="814" t="s">
        <v>617</v>
      </c>
      <c r="D1291" s="814" t="s">
        <v>4952</v>
      </c>
      <c r="E1291" s="814" t="s">
        <v>4978</v>
      </c>
      <c r="F1291" s="814" t="s">
        <v>5146</v>
      </c>
      <c r="G1291" s="814" t="s">
        <v>5147</v>
      </c>
      <c r="H1291" s="831">
        <v>31</v>
      </c>
      <c r="I1291" s="831">
        <v>3906</v>
      </c>
      <c r="J1291" s="814"/>
      <c r="K1291" s="814">
        <v>126</v>
      </c>
      <c r="L1291" s="831">
        <v>28</v>
      </c>
      <c r="M1291" s="831">
        <v>3556</v>
      </c>
      <c r="N1291" s="814"/>
      <c r="O1291" s="814">
        <v>127</v>
      </c>
      <c r="P1291" s="831">
        <v>67</v>
      </c>
      <c r="Q1291" s="831">
        <v>9179</v>
      </c>
      <c r="R1291" s="819"/>
      <c r="S1291" s="832">
        <v>137</v>
      </c>
    </row>
    <row r="1292" spans="1:19" ht="14.45" customHeight="1" x14ac:dyDescent="0.2">
      <c r="A1292" s="813" t="s">
        <v>5011</v>
      </c>
      <c r="B1292" s="814" t="s">
        <v>5012</v>
      </c>
      <c r="C1292" s="814" t="s">
        <v>617</v>
      </c>
      <c r="D1292" s="814" t="s">
        <v>4952</v>
      </c>
      <c r="E1292" s="814" t="s">
        <v>4978</v>
      </c>
      <c r="F1292" s="814" t="s">
        <v>5148</v>
      </c>
      <c r="G1292" s="814" t="s">
        <v>5149</v>
      </c>
      <c r="H1292" s="831">
        <v>1</v>
      </c>
      <c r="I1292" s="831">
        <v>314</v>
      </c>
      <c r="J1292" s="814"/>
      <c r="K1292" s="814">
        <v>314</v>
      </c>
      <c r="L1292" s="831"/>
      <c r="M1292" s="831"/>
      <c r="N1292" s="814"/>
      <c r="O1292" s="814"/>
      <c r="P1292" s="831"/>
      <c r="Q1292" s="831"/>
      <c r="R1292" s="819"/>
      <c r="S1292" s="832"/>
    </row>
    <row r="1293" spans="1:19" ht="14.45" customHeight="1" x14ac:dyDescent="0.2">
      <c r="A1293" s="813" t="s">
        <v>5011</v>
      </c>
      <c r="B1293" s="814" t="s">
        <v>5012</v>
      </c>
      <c r="C1293" s="814" t="s">
        <v>617</v>
      </c>
      <c r="D1293" s="814" t="s">
        <v>4952</v>
      </c>
      <c r="E1293" s="814" t="s">
        <v>4978</v>
      </c>
      <c r="F1293" s="814" t="s">
        <v>4981</v>
      </c>
      <c r="G1293" s="814" t="s">
        <v>4982</v>
      </c>
      <c r="H1293" s="831">
        <v>1</v>
      </c>
      <c r="I1293" s="831">
        <v>200</v>
      </c>
      <c r="J1293" s="814"/>
      <c r="K1293" s="814">
        <v>200</v>
      </c>
      <c r="L1293" s="831"/>
      <c r="M1293" s="831"/>
      <c r="N1293" s="814"/>
      <c r="O1293" s="814"/>
      <c r="P1293" s="831"/>
      <c r="Q1293" s="831"/>
      <c r="R1293" s="819"/>
      <c r="S1293" s="832"/>
    </row>
    <row r="1294" spans="1:19" ht="14.45" customHeight="1" x14ac:dyDescent="0.2">
      <c r="A1294" s="813" t="s">
        <v>5011</v>
      </c>
      <c r="B1294" s="814" t="s">
        <v>5012</v>
      </c>
      <c r="C1294" s="814" t="s">
        <v>617</v>
      </c>
      <c r="D1294" s="814" t="s">
        <v>4952</v>
      </c>
      <c r="E1294" s="814" t="s">
        <v>4978</v>
      </c>
      <c r="F1294" s="814" t="s">
        <v>4983</v>
      </c>
      <c r="G1294" s="814" t="s">
        <v>4984</v>
      </c>
      <c r="H1294" s="831">
        <v>1</v>
      </c>
      <c r="I1294" s="831">
        <v>335</v>
      </c>
      <c r="J1294" s="814"/>
      <c r="K1294" s="814">
        <v>335</v>
      </c>
      <c r="L1294" s="831">
        <v>1</v>
      </c>
      <c r="M1294" s="831">
        <v>336</v>
      </c>
      <c r="N1294" s="814"/>
      <c r="O1294" s="814">
        <v>336</v>
      </c>
      <c r="P1294" s="831"/>
      <c r="Q1294" s="831"/>
      <c r="R1294" s="819"/>
      <c r="S1294" s="832"/>
    </row>
    <row r="1295" spans="1:19" ht="14.45" customHeight="1" x14ac:dyDescent="0.2">
      <c r="A1295" s="813" t="s">
        <v>5011</v>
      </c>
      <c r="B1295" s="814" t="s">
        <v>5012</v>
      </c>
      <c r="C1295" s="814" t="s">
        <v>617</v>
      </c>
      <c r="D1295" s="814" t="s">
        <v>4952</v>
      </c>
      <c r="E1295" s="814" t="s">
        <v>4978</v>
      </c>
      <c r="F1295" s="814" t="s">
        <v>4985</v>
      </c>
      <c r="G1295" s="814" t="s">
        <v>4986</v>
      </c>
      <c r="H1295" s="831"/>
      <c r="I1295" s="831"/>
      <c r="J1295" s="814"/>
      <c r="K1295" s="814"/>
      <c r="L1295" s="831"/>
      <c r="M1295" s="831"/>
      <c r="N1295" s="814"/>
      <c r="O1295" s="814"/>
      <c r="P1295" s="831">
        <v>1</v>
      </c>
      <c r="Q1295" s="831">
        <v>378</v>
      </c>
      <c r="R1295" s="819"/>
      <c r="S1295" s="832">
        <v>378</v>
      </c>
    </row>
    <row r="1296" spans="1:19" ht="14.45" customHeight="1" x14ac:dyDescent="0.2">
      <c r="A1296" s="813" t="s">
        <v>5011</v>
      </c>
      <c r="B1296" s="814" t="s">
        <v>5012</v>
      </c>
      <c r="C1296" s="814" t="s">
        <v>617</v>
      </c>
      <c r="D1296" s="814" t="s">
        <v>4952</v>
      </c>
      <c r="E1296" s="814" t="s">
        <v>4978</v>
      </c>
      <c r="F1296" s="814" t="s">
        <v>4989</v>
      </c>
      <c r="G1296" s="814" t="s">
        <v>4990</v>
      </c>
      <c r="H1296" s="831">
        <v>61</v>
      </c>
      <c r="I1296" s="831">
        <v>2033.33</v>
      </c>
      <c r="J1296" s="814"/>
      <c r="K1296" s="814">
        <v>33.333278688524587</v>
      </c>
      <c r="L1296" s="831">
        <v>68</v>
      </c>
      <c r="M1296" s="831">
        <v>2572.23</v>
      </c>
      <c r="N1296" s="814"/>
      <c r="O1296" s="814">
        <v>37.826911764705883</v>
      </c>
      <c r="P1296" s="831">
        <v>93</v>
      </c>
      <c r="Q1296" s="831">
        <v>2778.89</v>
      </c>
      <c r="R1296" s="819"/>
      <c r="S1296" s="832">
        <v>29.880537634408601</v>
      </c>
    </row>
    <row r="1297" spans="1:19" ht="14.45" customHeight="1" x14ac:dyDescent="0.2">
      <c r="A1297" s="813" t="s">
        <v>5011</v>
      </c>
      <c r="B1297" s="814" t="s">
        <v>5012</v>
      </c>
      <c r="C1297" s="814" t="s">
        <v>617</v>
      </c>
      <c r="D1297" s="814" t="s">
        <v>4952</v>
      </c>
      <c r="E1297" s="814" t="s">
        <v>4978</v>
      </c>
      <c r="F1297" s="814" t="s">
        <v>5180</v>
      </c>
      <c r="G1297" s="814" t="s">
        <v>5181</v>
      </c>
      <c r="H1297" s="831">
        <v>1</v>
      </c>
      <c r="I1297" s="831">
        <v>311</v>
      </c>
      <c r="J1297" s="814"/>
      <c r="K1297" s="814">
        <v>311</v>
      </c>
      <c r="L1297" s="831">
        <v>2</v>
      </c>
      <c r="M1297" s="831">
        <v>626</v>
      </c>
      <c r="N1297" s="814"/>
      <c r="O1297" s="814">
        <v>313</v>
      </c>
      <c r="P1297" s="831">
        <v>1</v>
      </c>
      <c r="Q1297" s="831">
        <v>328</v>
      </c>
      <c r="R1297" s="819"/>
      <c r="S1297" s="832">
        <v>328</v>
      </c>
    </row>
    <row r="1298" spans="1:19" ht="14.45" customHeight="1" x14ac:dyDescent="0.2">
      <c r="A1298" s="813" t="s">
        <v>5011</v>
      </c>
      <c r="B1298" s="814" t="s">
        <v>5012</v>
      </c>
      <c r="C1298" s="814" t="s">
        <v>617</v>
      </c>
      <c r="D1298" s="814" t="s">
        <v>4952</v>
      </c>
      <c r="E1298" s="814" t="s">
        <v>4978</v>
      </c>
      <c r="F1298" s="814" t="s">
        <v>4991</v>
      </c>
      <c r="G1298" s="814" t="s">
        <v>4992</v>
      </c>
      <c r="H1298" s="831">
        <v>1</v>
      </c>
      <c r="I1298" s="831">
        <v>263</v>
      </c>
      <c r="J1298" s="814"/>
      <c r="K1298" s="814">
        <v>263</v>
      </c>
      <c r="L1298" s="831"/>
      <c r="M1298" s="831"/>
      <c r="N1298" s="814"/>
      <c r="O1298" s="814"/>
      <c r="P1298" s="831"/>
      <c r="Q1298" s="831"/>
      <c r="R1298" s="819"/>
      <c r="S1298" s="832"/>
    </row>
    <row r="1299" spans="1:19" ht="14.45" customHeight="1" x14ac:dyDescent="0.2">
      <c r="A1299" s="813" t="s">
        <v>5011</v>
      </c>
      <c r="B1299" s="814" t="s">
        <v>5012</v>
      </c>
      <c r="C1299" s="814" t="s">
        <v>617</v>
      </c>
      <c r="D1299" s="814" t="s">
        <v>4952</v>
      </c>
      <c r="E1299" s="814" t="s">
        <v>4978</v>
      </c>
      <c r="F1299" s="814" t="s">
        <v>5184</v>
      </c>
      <c r="G1299" s="814" t="s">
        <v>5185</v>
      </c>
      <c r="H1299" s="831"/>
      <c r="I1299" s="831"/>
      <c r="J1299" s="814"/>
      <c r="K1299" s="814"/>
      <c r="L1299" s="831"/>
      <c r="M1299" s="831"/>
      <c r="N1299" s="814"/>
      <c r="O1299" s="814"/>
      <c r="P1299" s="831">
        <v>2</v>
      </c>
      <c r="Q1299" s="831">
        <v>330</v>
      </c>
      <c r="R1299" s="819"/>
      <c r="S1299" s="832">
        <v>165</v>
      </c>
    </row>
    <row r="1300" spans="1:19" ht="14.45" customHeight="1" x14ac:dyDescent="0.2">
      <c r="A1300" s="813" t="s">
        <v>5011</v>
      </c>
      <c r="B1300" s="814" t="s">
        <v>5012</v>
      </c>
      <c r="C1300" s="814" t="s">
        <v>617</v>
      </c>
      <c r="D1300" s="814" t="s">
        <v>4952</v>
      </c>
      <c r="E1300" s="814" t="s">
        <v>4978</v>
      </c>
      <c r="F1300" s="814" t="s">
        <v>4995</v>
      </c>
      <c r="G1300" s="814" t="s">
        <v>4996</v>
      </c>
      <c r="H1300" s="831">
        <v>1</v>
      </c>
      <c r="I1300" s="831">
        <v>870</v>
      </c>
      <c r="J1300" s="814"/>
      <c r="K1300" s="814">
        <v>870</v>
      </c>
      <c r="L1300" s="831">
        <v>3</v>
      </c>
      <c r="M1300" s="831">
        <v>2616</v>
      </c>
      <c r="N1300" s="814"/>
      <c r="O1300" s="814">
        <v>872</v>
      </c>
      <c r="P1300" s="831">
        <v>5</v>
      </c>
      <c r="Q1300" s="831">
        <v>4410</v>
      </c>
      <c r="R1300" s="819"/>
      <c r="S1300" s="832">
        <v>882</v>
      </c>
    </row>
    <row r="1301" spans="1:19" ht="14.45" customHeight="1" x14ac:dyDescent="0.2">
      <c r="A1301" s="813" t="s">
        <v>5011</v>
      </c>
      <c r="B1301" s="814" t="s">
        <v>5012</v>
      </c>
      <c r="C1301" s="814" t="s">
        <v>617</v>
      </c>
      <c r="D1301" s="814" t="s">
        <v>4952</v>
      </c>
      <c r="E1301" s="814" t="s">
        <v>4978</v>
      </c>
      <c r="F1301" s="814" t="s">
        <v>4997</v>
      </c>
      <c r="G1301" s="814" t="s">
        <v>4998</v>
      </c>
      <c r="H1301" s="831">
        <v>14</v>
      </c>
      <c r="I1301" s="831">
        <v>8330</v>
      </c>
      <c r="J1301" s="814"/>
      <c r="K1301" s="814">
        <v>595</v>
      </c>
      <c r="L1301" s="831">
        <v>27</v>
      </c>
      <c r="M1301" s="831">
        <v>16146</v>
      </c>
      <c r="N1301" s="814"/>
      <c r="O1301" s="814">
        <v>598</v>
      </c>
      <c r="P1301" s="831">
        <v>38</v>
      </c>
      <c r="Q1301" s="831">
        <v>23180</v>
      </c>
      <c r="R1301" s="819"/>
      <c r="S1301" s="832">
        <v>610</v>
      </c>
    </row>
    <row r="1302" spans="1:19" ht="14.45" customHeight="1" x14ac:dyDescent="0.2">
      <c r="A1302" s="813" t="s">
        <v>5011</v>
      </c>
      <c r="B1302" s="814" t="s">
        <v>5012</v>
      </c>
      <c r="C1302" s="814" t="s">
        <v>617</v>
      </c>
      <c r="D1302" s="814" t="s">
        <v>4952</v>
      </c>
      <c r="E1302" s="814" t="s">
        <v>4978</v>
      </c>
      <c r="F1302" s="814" t="s">
        <v>4999</v>
      </c>
      <c r="G1302" s="814" t="s">
        <v>5000</v>
      </c>
      <c r="H1302" s="831">
        <v>1</v>
      </c>
      <c r="I1302" s="831">
        <v>770</v>
      </c>
      <c r="J1302" s="814"/>
      <c r="K1302" s="814">
        <v>770</v>
      </c>
      <c r="L1302" s="831">
        <v>1</v>
      </c>
      <c r="M1302" s="831">
        <v>771</v>
      </c>
      <c r="N1302" s="814"/>
      <c r="O1302" s="814">
        <v>771</v>
      </c>
      <c r="P1302" s="831"/>
      <c r="Q1302" s="831"/>
      <c r="R1302" s="819"/>
      <c r="S1302" s="832"/>
    </row>
    <row r="1303" spans="1:19" ht="14.45" customHeight="1" x14ac:dyDescent="0.2">
      <c r="A1303" s="813" t="s">
        <v>5011</v>
      </c>
      <c r="B1303" s="814" t="s">
        <v>5012</v>
      </c>
      <c r="C1303" s="814" t="s">
        <v>617</v>
      </c>
      <c r="D1303" s="814" t="s">
        <v>4952</v>
      </c>
      <c r="E1303" s="814" t="s">
        <v>4978</v>
      </c>
      <c r="F1303" s="814" t="s">
        <v>5224</v>
      </c>
      <c r="G1303" s="814" t="s">
        <v>5225</v>
      </c>
      <c r="H1303" s="831"/>
      <c r="I1303" s="831"/>
      <c r="J1303" s="814"/>
      <c r="K1303" s="814"/>
      <c r="L1303" s="831">
        <v>2</v>
      </c>
      <c r="M1303" s="831">
        <v>76</v>
      </c>
      <c r="N1303" s="814"/>
      <c r="O1303" s="814">
        <v>38</v>
      </c>
      <c r="P1303" s="831"/>
      <c r="Q1303" s="831"/>
      <c r="R1303" s="819"/>
      <c r="S1303" s="832"/>
    </row>
    <row r="1304" spans="1:19" ht="14.45" customHeight="1" x14ac:dyDescent="0.2">
      <c r="A1304" s="813" t="s">
        <v>5011</v>
      </c>
      <c r="B1304" s="814" t="s">
        <v>5012</v>
      </c>
      <c r="C1304" s="814" t="s">
        <v>617</v>
      </c>
      <c r="D1304" s="814" t="s">
        <v>4952</v>
      </c>
      <c r="E1304" s="814" t="s">
        <v>4978</v>
      </c>
      <c r="F1304" s="814" t="s">
        <v>5226</v>
      </c>
      <c r="G1304" s="814" t="s">
        <v>5227</v>
      </c>
      <c r="H1304" s="831"/>
      <c r="I1304" s="831"/>
      <c r="J1304" s="814"/>
      <c r="K1304" s="814"/>
      <c r="L1304" s="831">
        <v>1</v>
      </c>
      <c r="M1304" s="831">
        <v>379</v>
      </c>
      <c r="N1304" s="814"/>
      <c r="O1304" s="814">
        <v>379</v>
      </c>
      <c r="P1304" s="831"/>
      <c r="Q1304" s="831"/>
      <c r="R1304" s="819"/>
      <c r="S1304" s="832"/>
    </row>
    <row r="1305" spans="1:19" ht="14.45" customHeight="1" x14ac:dyDescent="0.2">
      <c r="A1305" s="813" t="s">
        <v>5011</v>
      </c>
      <c r="B1305" s="814" t="s">
        <v>5012</v>
      </c>
      <c r="C1305" s="814" t="s">
        <v>617</v>
      </c>
      <c r="D1305" s="814" t="s">
        <v>4952</v>
      </c>
      <c r="E1305" s="814" t="s">
        <v>4978</v>
      </c>
      <c r="F1305" s="814" t="s">
        <v>5005</v>
      </c>
      <c r="G1305" s="814" t="s">
        <v>5006</v>
      </c>
      <c r="H1305" s="831">
        <v>46</v>
      </c>
      <c r="I1305" s="831">
        <v>61824</v>
      </c>
      <c r="J1305" s="814"/>
      <c r="K1305" s="814">
        <v>1344</v>
      </c>
      <c r="L1305" s="831">
        <v>53</v>
      </c>
      <c r="M1305" s="831">
        <v>71497</v>
      </c>
      <c r="N1305" s="814"/>
      <c r="O1305" s="814">
        <v>1349</v>
      </c>
      <c r="P1305" s="831">
        <v>72</v>
      </c>
      <c r="Q1305" s="831">
        <v>99432</v>
      </c>
      <c r="R1305" s="819"/>
      <c r="S1305" s="832">
        <v>1381</v>
      </c>
    </row>
    <row r="1306" spans="1:19" ht="14.45" customHeight="1" x14ac:dyDescent="0.2">
      <c r="A1306" s="813" t="s">
        <v>5011</v>
      </c>
      <c r="B1306" s="814" t="s">
        <v>5012</v>
      </c>
      <c r="C1306" s="814" t="s">
        <v>617</v>
      </c>
      <c r="D1306" s="814" t="s">
        <v>4952</v>
      </c>
      <c r="E1306" s="814" t="s">
        <v>4978</v>
      </c>
      <c r="F1306" s="814" t="s">
        <v>5007</v>
      </c>
      <c r="G1306" s="814" t="s">
        <v>5008</v>
      </c>
      <c r="H1306" s="831">
        <v>3</v>
      </c>
      <c r="I1306" s="831">
        <v>1092</v>
      </c>
      <c r="J1306" s="814"/>
      <c r="K1306" s="814">
        <v>364</v>
      </c>
      <c r="L1306" s="831">
        <v>6</v>
      </c>
      <c r="M1306" s="831">
        <v>2190</v>
      </c>
      <c r="N1306" s="814"/>
      <c r="O1306" s="814">
        <v>365</v>
      </c>
      <c r="P1306" s="831">
        <v>8</v>
      </c>
      <c r="Q1306" s="831">
        <v>2968</v>
      </c>
      <c r="R1306" s="819"/>
      <c r="S1306" s="832">
        <v>371</v>
      </c>
    </row>
    <row r="1307" spans="1:19" ht="14.45" customHeight="1" x14ac:dyDescent="0.2">
      <c r="A1307" s="813" t="s">
        <v>5011</v>
      </c>
      <c r="B1307" s="814" t="s">
        <v>5012</v>
      </c>
      <c r="C1307" s="814" t="s">
        <v>617</v>
      </c>
      <c r="D1307" s="814" t="s">
        <v>4952</v>
      </c>
      <c r="E1307" s="814" t="s">
        <v>4978</v>
      </c>
      <c r="F1307" s="814" t="s">
        <v>5230</v>
      </c>
      <c r="G1307" s="814" t="s">
        <v>5231</v>
      </c>
      <c r="H1307" s="831"/>
      <c r="I1307" s="831"/>
      <c r="J1307" s="814"/>
      <c r="K1307" s="814"/>
      <c r="L1307" s="831">
        <v>1</v>
      </c>
      <c r="M1307" s="831">
        <v>99</v>
      </c>
      <c r="N1307" s="814"/>
      <c r="O1307" s="814">
        <v>99</v>
      </c>
      <c r="P1307" s="831"/>
      <c r="Q1307" s="831"/>
      <c r="R1307" s="819"/>
      <c r="S1307" s="832"/>
    </row>
    <row r="1308" spans="1:19" ht="14.45" customHeight="1" x14ac:dyDescent="0.2">
      <c r="A1308" s="813" t="s">
        <v>5011</v>
      </c>
      <c r="B1308" s="814" t="s">
        <v>5012</v>
      </c>
      <c r="C1308" s="814" t="s">
        <v>617</v>
      </c>
      <c r="D1308" s="814" t="s">
        <v>1755</v>
      </c>
      <c r="E1308" s="814" t="s">
        <v>4961</v>
      </c>
      <c r="F1308" s="814" t="s">
        <v>5013</v>
      </c>
      <c r="G1308" s="814" t="s">
        <v>978</v>
      </c>
      <c r="H1308" s="831"/>
      <c r="I1308" s="831"/>
      <c r="J1308" s="814"/>
      <c r="K1308" s="814"/>
      <c r="L1308" s="831">
        <v>0.1</v>
      </c>
      <c r="M1308" s="831">
        <v>6.97</v>
      </c>
      <c r="N1308" s="814"/>
      <c r="O1308" s="814">
        <v>69.699999999999989</v>
      </c>
      <c r="P1308" s="831"/>
      <c r="Q1308" s="831"/>
      <c r="R1308" s="819"/>
      <c r="S1308" s="832"/>
    </row>
    <row r="1309" spans="1:19" ht="14.45" customHeight="1" x14ac:dyDescent="0.2">
      <c r="A1309" s="813" t="s">
        <v>5011</v>
      </c>
      <c r="B1309" s="814" t="s">
        <v>5012</v>
      </c>
      <c r="C1309" s="814" t="s">
        <v>617</v>
      </c>
      <c r="D1309" s="814" t="s">
        <v>1755</v>
      </c>
      <c r="E1309" s="814" t="s">
        <v>4961</v>
      </c>
      <c r="F1309" s="814" t="s">
        <v>5021</v>
      </c>
      <c r="G1309" s="814" t="s">
        <v>767</v>
      </c>
      <c r="H1309" s="831"/>
      <c r="I1309" s="831"/>
      <c r="J1309" s="814"/>
      <c r="K1309" s="814"/>
      <c r="L1309" s="831">
        <v>0.25</v>
      </c>
      <c r="M1309" s="831">
        <v>34.04</v>
      </c>
      <c r="N1309" s="814"/>
      <c r="O1309" s="814">
        <v>136.16</v>
      </c>
      <c r="P1309" s="831"/>
      <c r="Q1309" s="831"/>
      <c r="R1309" s="819"/>
      <c r="S1309" s="832"/>
    </row>
    <row r="1310" spans="1:19" ht="14.45" customHeight="1" x14ac:dyDescent="0.2">
      <c r="A1310" s="813" t="s">
        <v>5011</v>
      </c>
      <c r="B1310" s="814" t="s">
        <v>5012</v>
      </c>
      <c r="C1310" s="814" t="s">
        <v>617</v>
      </c>
      <c r="D1310" s="814" t="s">
        <v>1755</v>
      </c>
      <c r="E1310" s="814" t="s">
        <v>4961</v>
      </c>
      <c r="F1310" s="814" t="s">
        <v>5026</v>
      </c>
      <c r="G1310" s="814" t="s">
        <v>5027</v>
      </c>
      <c r="H1310" s="831">
        <v>4</v>
      </c>
      <c r="I1310" s="831">
        <v>207.16</v>
      </c>
      <c r="J1310" s="814"/>
      <c r="K1310" s="814">
        <v>51.79</v>
      </c>
      <c r="L1310" s="831">
        <v>4.2</v>
      </c>
      <c r="M1310" s="831">
        <v>216.58</v>
      </c>
      <c r="N1310" s="814"/>
      <c r="O1310" s="814">
        <v>51.56666666666667</v>
      </c>
      <c r="P1310" s="831">
        <v>7</v>
      </c>
      <c r="Q1310" s="831">
        <v>362.95</v>
      </c>
      <c r="R1310" s="819"/>
      <c r="S1310" s="832">
        <v>51.85</v>
      </c>
    </row>
    <row r="1311" spans="1:19" ht="14.45" customHeight="1" x14ac:dyDescent="0.2">
      <c r="A1311" s="813" t="s">
        <v>5011</v>
      </c>
      <c r="B1311" s="814" t="s">
        <v>5012</v>
      </c>
      <c r="C1311" s="814" t="s">
        <v>617</v>
      </c>
      <c r="D1311" s="814" t="s">
        <v>1755</v>
      </c>
      <c r="E1311" s="814" t="s">
        <v>4961</v>
      </c>
      <c r="F1311" s="814" t="s">
        <v>5038</v>
      </c>
      <c r="G1311" s="814" t="s">
        <v>1351</v>
      </c>
      <c r="H1311" s="831">
        <v>15</v>
      </c>
      <c r="I1311" s="831">
        <v>45540</v>
      </c>
      <c r="J1311" s="814"/>
      <c r="K1311" s="814">
        <v>3036</v>
      </c>
      <c r="L1311" s="831">
        <v>8</v>
      </c>
      <c r="M1311" s="831">
        <v>23358.400000000001</v>
      </c>
      <c r="N1311" s="814"/>
      <c r="O1311" s="814">
        <v>2919.8</v>
      </c>
      <c r="P1311" s="831">
        <v>13</v>
      </c>
      <c r="Q1311" s="831">
        <v>36887.31</v>
      </c>
      <c r="R1311" s="819"/>
      <c r="S1311" s="832">
        <v>2837.4853846153846</v>
      </c>
    </row>
    <row r="1312" spans="1:19" ht="14.45" customHeight="1" x14ac:dyDescent="0.2">
      <c r="A1312" s="813" t="s">
        <v>5011</v>
      </c>
      <c r="B1312" s="814" t="s">
        <v>5012</v>
      </c>
      <c r="C1312" s="814" t="s">
        <v>617</v>
      </c>
      <c r="D1312" s="814" t="s">
        <v>1755</v>
      </c>
      <c r="E1312" s="814" t="s">
        <v>4961</v>
      </c>
      <c r="F1312" s="814" t="s">
        <v>5050</v>
      </c>
      <c r="G1312" s="814"/>
      <c r="H1312" s="831">
        <v>2</v>
      </c>
      <c r="I1312" s="831">
        <v>295.5</v>
      </c>
      <c r="J1312" s="814"/>
      <c r="K1312" s="814">
        <v>147.75</v>
      </c>
      <c r="L1312" s="831"/>
      <c r="M1312" s="831"/>
      <c r="N1312" s="814"/>
      <c r="O1312" s="814"/>
      <c r="P1312" s="831"/>
      <c r="Q1312" s="831"/>
      <c r="R1312" s="819"/>
      <c r="S1312" s="832"/>
    </row>
    <row r="1313" spans="1:19" ht="14.45" customHeight="1" x14ac:dyDescent="0.2">
      <c r="A1313" s="813" t="s">
        <v>5011</v>
      </c>
      <c r="B1313" s="814" t="s">
        <v>5012</v>
      </c>
      <c r="C1313" s="814" t="s">
        <v>617</v>
      </c>
      <c r="D1313" s="814" t="s">
        <v>1755</v>
      </c>
      <c r="E1313" s="814" t="s">
        <v>4961</v>
      </c>
      <c r="F1313" s="814" t="s">
        <v>4962</v>
      </c>
      <c r="G1313" s="814" t="s">
        <v>1735</v>
      </c>
      <c r="H1313" s="831"/>
      <c r="I1313" s="831"/>
      <c r="J1313" s="814"/>
      <c r="K1313" s="814"/>
      <c r="L1313" s="831">
        <v>0.4</v>
      </c>
      <c r="M1313" s="831">
        <v>655.8</v>
      </c>
      <c r="N1313" s="814"/>
      <c r="O1313" s="814">
        <v>1639.4999999999998</v>
      </c>
      <c r="P1313" s="831">
        <v>0.1</v>
      </c>
      <c r="Q1313" s="831">
        <v>163.95</v>
      </c>
      <c r="R1313" s="819"/>
      <c r="S1313" s="832">
        <v>1639.4999999999998</v>
      </c>
    </row>
    <row r="1314" spans="1:19" ht="14.45" customHeight="1" x14ac:dyDescent="0.2">
      <c r="A1314" s="813" t="s">
        <v>5011</v>
      </c>
      <c r="B1314" s="814" t="s">
        <v>5012</v>
      </c>
      <c r="C1314" s="814" t="s">
        <v>617</v>
      </c>
      <c r="D1314" s="814" t="s">
        <v>1755</v>
      </c>
      <c r="E1314" s="814" t="s">
        <v>4963</v>
      </c>
      <c r="F1314" s="814" t="s">
        <v>5064</v>
      </c>
      <c r="G1314" s="814" t="s">
        <v>5065</v>
      </c>
      <c r="H1314" s="831"/>
      <c r="I1314" s="831"/>
      <c r="J1314" s="814"/>
      <c r="K1314" s="814"/>
      <c r="L1314" s="831">
        <v>1</v>
      </c>
      <c r="M1314" s="831">
        <v>2625.11</v>
      </c>
      <c r="N1314" s="814"/>
      <c r="O1314" s="814">
        <v>2625.11</v>
      </c>
      <c r="P1314" s="831"/>
      <c r="Q1314" s="831"/>
      <c r="R1314" s="819"/>
      <c r="S1314" s="832"/>
    </row>
    <row r="1315" spans="1:19" ht="14.45" customHeight="1" x14ac:dyDescent="0.2">
      <c r="A1315" s="813" t="s">
        <v>5011</v>
      </c>
      <c r="B1315" s="814" t="s">
        <v>5012</v>
      </c>
      <c r="C1315" s="814" t="s">
        <v>617</v>
      </c>
      <c r="D1315" s="814" t="s">
        <v>1755</v>
      </c>
      <c r="E1315" s="814" t="s">
        <v>4963</v>
      </c>
      <c r="F1315" s="814" t="s">
        <v>5072</v>
      </c>
      <c r="G1315" s="814" t="s">
        <v>5073</v>
      </c>
      <c r="H1315" s="831"/>
      <c r="I1315" s="831"/>
      <c r="J1315" s="814"/>
      <c r="K1315" s="814"/>
      <c r="L1315" s="831">
        <v>1</v>
      </c>
      <c r="M1315" s="831">
        <v>847</v>
      </c>
      <c r="N1315" s="814"/>
      <c r="O1315" s="814">
        <v>847</v>
      </c>
      <c r="P1315" s="831">
        <v>1</v>
      </c>
      <c r="Q1315" s="831">
        <v>847</v>
      </c>
      <c r="R1315" s="819"/>
      <c r="S1315" s="832">
        <v>847</v>
      </c>
    </row>
    <row r="1316" spans="1:19" ht="14.45" customHeight="1" x14ac:dyDescent="0.2">
      <c r="A1316" s="813" t="s">
        <v>5011</v>
      </c>
      <c r="B1316" s="814" t="s">
        <v>5012</v>
      </c>
      <c r="C1316" s="814" t="s">
        <v>617</v>
      </c>
      <c r="D1316" s="814" t="s">
        <v>1755</v>
      </c>
      <c r="E1316" s="814" t="s">
        <v>4963</v>
      </c>
      <c r="F1316" s="814" t="s">
        <v>4964</v>
      </c>
      <c r="G1316" s="814" t="s">
        <v>4965</v>
      </c>
      <c r="H1316" s="831"/>
      <c r="I1316" s="831"/>
      <c r="J1316" s="814"/>
      <c r="K1316" s="814"/>
      <c r="L1316" s="831">
        <v>2</v>
      </c>
      <c r="M1316" s="831">
        <v>817.48</v>
      </c>
      <c r="N1316" s="814"/>
      <c r="O1316" s="814">
        <v>408.74</v>
      </c>
      <c r="P1316" s="831">
        <v>1</v>
      </c>
      <c r="Q1316" s="831">
        <v>408.74</v>
      </c>
      <c r="R1316" s="819"/>
      <c r="S1316" s="832">
        <v>408.74</v>
      </c>
    </row>
    <row r="1317" spans="1:19" ht="14.45" customHeight="1" x14ac:dyDescent="0.2">
      <c r="A1317" s="813" t="s">
        <v>5011</v>
      </c>
      <c r="B1317" s="814" t="s">
        <v>5012</v>
      </c>
      <c r="C1317" s="814" t="s">
        <v>617</v>
      </c>
      <c r="D1317" s="814" t="s">
        <v>1755</v>
      </c>
      <c r="E1317" s="814" t="s">
        <v>4963</v>
      </c>
      <c r="F1317" s="814" t="s">
        <v>5092</v>
      </c>
      <c r="G1317" s="814" t="s">
        <v>5093</v>
      </c>
      <c r="H1317" s="831">
        <v>9</v>
      </c>
      <c r="I1317" s="831">
        <v>11845.62</v>
      </c>
      <c r="J1317" s="814"/>
      <c r="K1317" s="814">
        <v>1316.18</v>
      </c>
      <c r="L1317" s="831">
        <v>1</v>
      </c>
      <c r="M1317" s="831">
        <v>1316.18</v>
      </c>
      <c r="N1317" s="814"/>
      <c r="O1317" s="814">
        <v>1316.18</v>
      </c>
      <c r="P1317" s="831"/>
      <c r="Q1317" s="831"/>
      <c r="R1317" s="819"/>
      <c r="S1317" s="832"/>
    </row>
    <row r="1318" spans="1:19" ht="14.45" customHeight="1" x14ac:dyDescent="0.2">
      <c r="A1318" s="813" t="s">
        <v>5011</v>
      </c>
      <c r="B1318" s="814" t="s">
        <v>5012</v>
      </c>
      <c r="C1318" s="814" t="s">
        <v>617</v>
      </c>
      <c r="D1318" s="814" t="s">
        <v>1755</v>
      </c>
      <c r="E1318" s="814" t="s">
        <v>4963</v>
      </c>
      <c r="F1318" s="814" t="s">
        <v>5096</v>
      </c>
      <c r="G1318" s="814" t="s">
        <v>5097</v>
      </c>
      <c r="H1318" s="831"/>
      <c r="I1318" s="831"/>
      <c r="J1318" s="814"/>
      <c r="K1318" s="814"/>
      <c r="L1318" s="831">
        <v>1</v>
      </c>
      <c r="M1318" s="831">
        <v>2631.6</v>
      </c>
      <c r="N1318" s="814"/>
      <c r="O1318" s="814">
        <v>2631.6</v>
      </c>
      <c r="P1318" s="831">
        <v>1</v>
      </c>
      <c r="Q1318" s="831">
        <v>2631.6</v>
      </c>
      <c r="R1318" s="819"/>
      <c r="S1318" s="832">
        <v>2631.6</v>
      </c>
    </row>
    <row r="1319" spans="1:19" ht="14.45" customHeight="1" x14ac:dyDescent="0.2">
      <c r="A1319" s="813" t="s">
        <v>5011</v>
      </c>
      <c r="B1319" s="814" t="s">
        <v>5012</v>
      </c>
      <c r="C1319" s="814" t="s">
        <v>617</v>
      </c>
      <c r="D1319" s="814" t="s">
        <v>1755</v>
      </c>
      <c r="E1319" s="814" t="s">
        <v>4963</v>
      </c>
      <c r="F1319" s="814" t="s">
        <v>4976</v>
      </c>
      <c r="G1319" s="814" t="s">
        <v>4977</v>
      </c>
      <c r="H1319" s="831"/>
      <c r="I1319" s="831"/>
      <c r="J1319" s="814"/>
      <c r="K1319" s="814"/>
      <c r="L1319" s="831">
        <v>3</v>
      </c>
      <c r="M1319" s="831">
        <v>1923.8999999999999</v>
      </c>
      <c r="N1319" s="814"/>
      <c r="O1319" s="814">
        <v>641.29999999999995</v>
      </c>
      <c r="P1319" s="831">
        <v>2</v>
      </c>
      <c r="Q1319" s="831">
        <v>1282.5999999999999</v>
      </c>
      <c r="R1319" s="819"/>
      <c r="S1319" s="832">
        <v>641.29999999999995</v>
      </c>
    </row>
    <row r="1320" spans="1:19" ht="14.45" customHeight="1" x14ac:dyDescent="0.2">
      <c r="A1320" s="813" t="s">
        <v>5011</v>
      </c>
      <c r="B1320" s="814" t="s">
        <v>5012</v>
      </c>
      <c r="C1320" s="814" t="s">
        <v>617</v>
      </c>
      <c r="D1320" s="814" t="s">
        <v>1755</v>
      </c>
      <c r="E1320" s="814" t="s">
        <v>4963</v>
      </c>
      <c r="F1320" s="814" t="s">
        <v>5116</v>
      </c>
      <c r="G1320" s="814" t="s">
        <v>5117</v>
      </c>
      <c r="H1320" s="831">
        <v>3</v>
      </c>
      <c r="I1320" s="831">
        <v>3778.92</v>
      </c>
      <c r="J1320" s="814"/>
      <c r="K1320" s="814">
        <v>1259.6400000000001</v>
      </c>
      <c r="L1320" s="831">
        <v>6</v>
      </c>
      <c r="M1320" s="831">
        <v>7285.9600000000009</v>
      </c>
      <c r="N1320" s="814"/>
      <c r="O1320" s="814">
        <v>1214.3266666666668</v>
      </c>
      <c r="P1320" s="831">
        <v>10</v>
      </c>
      <c r="Q1320" s="831">
        <v>12300.74</v>
      </c>
      <c r="R1320" s="819"/>
      <c r="S1320" s="832">
        <v>1230.0740000000001</v>
      </c>
    </row>
    <row r="1321" spans="1:19" ht="14.45" customHeight="1" x14ac:dyDescent="0.2">
      <c r="A1321" s="813" t="s">
        <v>5011</v>
      </c>
      <c r="B1321" s="814" t="s">
        <v>5012</v>
      </c>
      <c r="C1321" s="814" t="s">
        <v>617</v>
      </c>
      <c r="D1321" s="814" t="s">
        <v>1755</v>
      </c>
      <c r="E1321" s="814" t="s">
        <v>4978</v>
      </c>
      <c r="F1321" s="814" t="s">
        <v>5138</v>
      </c>
      <c r="G1321" s="814" t="s">
        <v>5139</v>
      </c>
      <c r="H1321" s="831">
        <v>3</v>
      </c>
      <c r="I1321" s="831">
        <v>114</v>
      </c>
      <c r="J1321" s="814"/>
      <c r="K1321" s="814">
        <v>38</v>
      </c>
      <c r="L1321" s="831">
        <v>2</v>
      </c>
      <c r="M1321" s="831">
        <v>76</v>
      </c>
      <c r="N1321" s="814"/>
      <c r="O1321" s="814">
        <v>38</v>
      </c>
      <c r="P1321" s="831">
        <v>5</v>
      </c>
      <c r="Q1321" s="831">
        <v>200</v>
      </c>
      <c r="R1321" s="819"/>
      <c r="S1321" s="832">
        <v>40</v>
      </c>
    </row>
    <row r="1322" spans="1:19" ht="14.45" customHeight="1" x14ac:dyDescent="0.2">
      <c r="A1322" s="813" t="s">
        <v>5011</v>
      </c>
      <c r="B1322" s="814" t="s">
        <v>5012</v>
      </c>
      <c r="C1322" s="814" t="s">
        <v>617</v>
      </c>
      <c r="D1322" s="814" t="s">
        <v>1755</v>
      </c>
      <c r="E1322" s="814" t="s">
        <v>4978</v>
      </c>
      <c r="F1322" s="814" t="s">
        <v>5140</v>
      </c>
      <c r="G1322" s="814" t="s">
        <v>5141</v>
      </c>
      <c r="H1322" s="831">
        <v>30</v>
      </c>
      <c r="I1322" s="831">
        <v>300</v>
      </c>
      <c r="J1322" s="814"/>
      <c r="K1322" s="814">
        <v>10</v>
      </c>
      <c r="L1322" s="831">
        <v>13</v>
      </c>
      <c r="M1322" s="831">
        <v>130</v>
      </c>
      <c r="N1322" s="814"/>
      <c r="O1322" s="814">
        <v>10</v>
      </c>
      <c r="P1322" s="831">
        <v>14</v>
      </c>
      <c r="Q1322" s="831">
        <v>140</v>
      </c>
      <c r="R1322" s="819"/>
      <c r="S1322" s="832">
        <v>10</v>
      </c>
    </row>
    <row r="1323" spans="1:19" ht="14.45" customHeight="1" x14ac:dyDescent="0.2">
      <c r="A1323" s="813" t="s">
        <v>5011</v>
      </c>
      <c r="B1323" s="814" t="s">
        <v>5012</v>
      </c>
      <c r="C1323" s="814" t="s">
        <v>617</v>
      </c>
      <c r="D1323" s="814" t="s">
        <v>1755</v>
      </c>
      <c r="E1323" s="814" t="s">
        <v>4978</v>
      </c>
      <c r="F1323" s="814" t="s">
        <v>4979</v>
      </c>
      <c r="G1323" s="814" t="s">
        <v>4980</v>
      </c>
      <c r="H1323" s="831">
        <v>3</v>
      </c>
      <c r="I1323" s="831">
        <v>762</v>
      </c>
      <c r="J1323" s="814"/>
      <c r="K1323" s="814">
        <v>254</v>
      </c>
      <c r="L1323" s="831">
        <v>1</v>
      </c>
      <c r="M1323" s="831">
        <v>255</v>
      </c>
      <c r="N1323" s="814"/>
      <c r="O1323" s="814">
        <v>255</v>
      </c>
      <c r="P1323" s="831">
        <v>5</v>
      </c>
      <c r="Q1323" s="831">
        <v>1375</v>
      </c>
      <c r="R1323" s="819"/>
      <c r="S1323" s="832">
        <v>275</v>
      </c>
    </row>
    <row r="1324" spans="1:19" ht="14.45" customHeight="1" x14ac:dyDescent="0.2">
      <c r="A1324" s="813" t="s">
        <v>5011</v>
      </c>
      <c r="B1324" s="814" t="s">
        <v>5012</v>
      </c>
      <c r="C1324" s="814" t="s">
        <v>617</v>
      </c>
      <c r="D1324" s="814" t="s">
        <v>1755</v>
      </c>
      <c r="E1324" s="814" t="s">
        <v>4978</v>
      </c>
      <c r="F1324" s="814" t="s">
        <v>5146</v>
      </c>
      <c r="G1324" s="814" t="s">
        <v>5147</v>
      </c>
      <c r="H1324" s="831">
        <v>70</v>
      </c>
      <c r="I1324" s="831">
        <v>8820</v>
      </c>
      <c r="J1324" s="814"/>
      <c r="K1324" s="814">
        <v>126</v>
      </c>
      <c r="L1324" s="831">
        <v>32</v>
      </c>
      <c r="M1324" s="831">
        <v>4064</v>
      </c>
      <c r="N1324" s="814"/>
      <c r="O1324" s="814">
        <v>127</v>
      </c>
      <c r="P1324" s="831">
        <v>52</v>
      </c>
      <c r="Q1324" s="831">
        <v>7124</v>
      </c>
      <c r="R1324" s="819"/>
      <c r="S1324" s="832">
        <v>137</v>
      </c>
    </row>
    <row r="1325" spans="1:19" ht="14.45" customHeight="1" x14ac:dyDescent="0.2">
      <c r="A1325" s="813" t="s">
        <v>5011</v>
      </c>
      <c r="B1325" s="814" t="s">
        <v>5012</v>
      </c>
      <c r="C1325" s="814" t="s">
        <v>617</v>
      </c>
      <c r="D1325" s="814" t="s">
        <v>1755</v>
      </c>
      <c r="E1325" s="814" t="s">
        <v>4978</v>
      </c>
      <c r="F1325" s="814" t="s">
        <v>5148</v>
      </c>
      <c r="G1325" s="814" t="s">
        <v>5149</v>
      </c>
      <c r="H1325" s="831"/>
      <c r="I1325" s="831"/>
      <c r="J1325" s="814"/>
      <c r="K1325" s="814"/>
      <c r="L1325" s="831">
        <v>1</v>
      </c>
      <c r="M1325" s="831">
        <v>317</v>
      </c>
      <c r="N1325" s="814"/>
      <c r="O1325" s="814">
        <v>317</v>
      </c>
      <c r="P1325" s="831"/>
      <c r="Q1325" s="831"/>
      <c r="R1325" s="819"/>
      <c r="S1325" s="832"/>
    </row>
    <row r="1326" spans="1:19" ht="14.45" customHeight="1" x14ac:dyDescent="0.2">
      <c r="A1326" s="813" t="s">
        <v>5011</v>
      </c>
      <c r="B1326" s="814" t="s">
        <v>5012</v>
      </c>
      <c r="C1326" s="814" t="s">
        <v>617</v>
      </c>
      <c r="D1326" s="814" t="s">
        <v>1755</v>
      </c>
      <c r="E1326" s="814" t="s">
        <v>4978</v>
      </c>
      <c r="F1326" s="814" t="s">
        <v>4981</v>
      </c>
      <c r="G1326" s="814" t="s">
        <v>4982</v>
      </c>
      <c r="H1326" s="831">
        <v>6</v>
      </c>
      <c r="I1326" s="831">
        <v>1200</v>
      </c>
      <c r="J1326" s="814"/>
      <c r="K1326" s="814">
        <v>200</v>
      </c>
      <c r="L1326" s="831"/>
      <c r="M1326" s="831"/>
      <c r="N1326" s="814"/>
      <c r="O1326" s="814"/>
      <c r="P1326" s="831">
        <v>4</v>
      </c>
      <c r="Q1326" s="831">
        <v>840</v>
      </c>
      <c r="R1326" s="819"/>
      <c r="S1326" s="832">
        <v>210</v>
      </c>
    </row>
    <row r="1327" spans="1:19" ht="14.45" customHeight="1" x14ac:dyDescent="0.2">
      <c r="A1327" s="813" t="s">
        <v>5011</v>
      </c>
      <c r="B1327" s="814" t="s">
        <v>5012</v>
      </c>
      <c r="C1327" s="814" t="s">
        <v>617</v>
      </c>
      <c r="D1327" s="814" t="s">
        <v>1755</v>
      </c>
      <c r="E1327" s="814" t="s">
        <v>4978</v>
      </c>
      <c r="F1327" s="814" t="s">
        <v>4983</v>
      </c>
      <c r="G1327" s="814" t="s">
        <v>4984</v>
      </c>
      <c r="H1327" s="831">
        <v>4</v>
      </c>
      <c r="I1327" s="831">
        <v>1340</v>
      </c>
      <c r="J1327" s="814"/>
      <c r="K1327" s="814">
        <v>335</v>
      </c>
      <c r="L1327" s="831">
        <v>1</v>
      </c>
      <c r="M1327" s="831">
        <v>336</v>
      </c>
      <c r="N1327" s="814"/>
      <c r="O1327" s="814">
        <v>336</v>
      </c>
      <c r="P1327" s="831">
        <v>4</v>
      </c>
      <c r="Q1327" s="831">
        <v>1380</v>
      </c>
      <c r="R1327" s="819"/>
      <c r="S1327" s="832">
        <v>345</v>
      </c>
    </row>
    <row r="1328" spans="1:19" ht="14.45" customHeight="1" x14ac:dyDescent="0.2">
      <c r="A1328" s="813" t="s">
        <v>5011</v>
      </c>
      <c r="B1328" s="814" t="s">
        <v>5012</v>
      </c>
      <c r="C1328" s="814" t="s">
        <v>617</v>
      </c>
      <c r="D1328" s="814" t="s">
        <v>1755</v>
      </c>
      <c r="E1328" s="814" t="s">
        <v>4978</v>
      </c>
      <c r="F1328" s="814" t="s">
        <v>5154</v>
      </c>
      <c r="G1328" s="814" t="s">
        <v>5155</v>
      </c>
      <c r="H1328" s="831">
        <v>12</v>
      </c>
      <c r="I1328" s="831">
        <v>1392</v>
      </c>
      <c r="J1328" s="814"/>
      <c r="K1328" s="814">
        <v>116</v>
      </c>
      <c r="L1328" s="831">
        <v>6</v>
      </c>
      <c r="M1328" s="831">
        <v>702</v>
      </c>
      <c r="N1328" s="814"/>
      <c r="O1328" s="814">
        <v>117</v>
      </c>
      <c r="P1328" s="831">
        <v>13</v>
      </c>
      <c r="Q1328" s="831">
        <v>1599</v>
      </c>
      <c r="R1328" s="819"/>
      <c r="S1328" s="832">
        <v>123</v>
      </c>
    </row>
    <row r="1329" spans="1:19" ht="14.45" customHeight="1" x14ac:dyDescent="0.2">
      <c r="A1329" s="813" t="s">
        <v>5011</v>
      </c>
      <c r="B1329" s="814" t="s">
        <v>5012</v>
      </c>
      <c r="C1329" s="814" t="s">
        <v>617</v>
      </c>
      <c r="D1329" s="814" t="s">
        <v>1755</v>
      </c>
      <c r="E1329" s="814" t="s">
        <v>4978</v>
      </c>
      <c r="F1329" s="814" t="s">
        <v>4985</v>
      </c>
      <c r="G1329" s="814" t="s">
        <v>4986</v>
      </c>
      <c r="H1329" s="831">
        <v>5</v>
      </c>
      <c r="I1329" s="831">
        <v>1785</v>
      </c>
      <c r="J1329" s="814"/>
      <c r="K1329" s="814">
        <v>357</v>
      </c>
      <c r="L1329" s="831">
        <v>2</v>
      </c>
      <c r="M1329" s="831">
        <v>720</v>
      </c>
      <c r="N1329" s="814"/>
      <c r="O1329" s="814">
        <v>360</v>
      </c>
      <c r="P1329" s="831">
        <v>2</v>
      </c>
      <c r="Q1329" s="831">
        <v>756</v>
      </c>
      <c r="R1329" s="819"/>
      <c r="S1329" s="832">
        <v>378</v>
      </c>
    </row>
    <row r="1330" spans="1:19" ht="14.45" customHeight="1" x14ac:dyDescent="0.2">
      <c r="A1330" s="813" t="s">
        <v>5011</v>
      </c>
      <c r="B1330" s="814" t="s">
        <v>5012</v>
      </c>
      <c r="C1330" s="814" t="s">
        <v>617</v>
      </c>
      <c r="D1330" s="814" t="s">
        <v>1755</v>
      </c>
      <c r="E1330" s="814" t="s">
        <v>4978</v>
      </c>
      <c r="F1330" s="814" t="s">
        <v>4987</v>
      </c>
      <c r="G1330" s="814" t="s">
        <v>4988</v>
      </c>
      <c r="H1330" s="831"/>
      <c r="I1330" s="831"/>
      <c r="J1330" s="814"/>
      <c r="K1330" s="814"/>
      <c r="L1330" s="831">
        <v>1</v>
      </c>
      <c r="M1330" s="831">
        <v>720</v>
      </c>
      <c r="N1330" s="814"/>
      <c r="O1330" s="814">
        <v>720</v>
      </c>
      <c r="P1330" s="831"/>
      <c r="Q1330" s="831"/>
      <c r="R1330" s="819"/>
      <c r="S1330" s="832"/>
    </row>
    <row r="1331" spans="1:19" ht="14.45" customHeight="1" x14ac:dyDescent="0.2">
      <c r="A1331" s="813" t="s">
        <v>5011</v>
      </c>
      <c r="B1331" s="814" t="s">
        <v>5012</v>
      </c>
      <c r="C1331" s="814" t="s">
        <v>617</v>
      </c>
      <c r="D1331" s="814" t="s">
        <v>1755</v>
      </c>
      <c r="E1331" s="814" t="s">
        <v>4978</v>
      </c>
      <c r="F1331" s="814" t="s">
        <v>4989</v>
      </c>
      <c r="G1331" s="814" t="s">
        <v>4990</v>
      </c>
      <c r="H1331" s="831">
        <v>64</v>
      </c>
      <c r="I1331" s="831">
        <v>2133.34</v>
      </c>
      <c r="J1331" s="814"/>
      <c r="K1331" s="814">
        <v>33.333437500000002</v>
      </c>
      <c r="L1331" s="831">
        <v>33</v>
      </c>
      <c r="M1331" s="831">
        <v>1161.1100000000001</v>
      </c>
      <c r="N1331" s="814"/>
      <c r="O1331" s="814">
        <v>35.185151515151517</v>
      </c>
      <c r="P1331" s="831">
        <v>55</v>
      </c>
      <c r="Q1331" s="831">
        <v>2505.5600000000004</v>
      </c>
      <c r="R1331" s="819"/>
      <c r="S1331" s="832">
        <v>45.555636363636374</v>
      </c>
    </row>
    <row r="1332" spans="1:19" ht="14.45" customHeight="1" x14ac:dyDescent="0.2">
      <c r="A1332" s="813" t="s">
        <v>5011</v>
      </c>
      <c r="B1332" s="814" t="s">
        <v>5012</v>
      </c>
      <c r="C1332" s="814" t="s">
        <v>617</v>
      </c>
      <c r="D1332" s="814" t="s">
        <v>1755</v>
      </c>
      <c r="E1332" s="814" t="s">
        <v>4978</v>
      </c>
      <c r="F1332" s="814" t="s">
        <v>5180</v>
      </c>
      <c r="G1332" s="814" t="s">
        <v>5181</v>
      </c>
      <c r="H1332" s="831">
        <v>1</v>
      </c>
      <c r="I1332" s="831">
        <v>311</v>
      </c>
      <c r="J1332" s="814"/>
      <c r="K1332" s="814">
        <v>311</v>
      </c>
      <c r="L1332" s="831"/>
      <c r="M1332" s="831"/>
      <c r="N1332" s="814"/>
      <c r="O1332" s="814"/>
      <c r="P1332" s="831"/>
      <c r="Q1332" s="831"/>
      <c r="R1332" s="819"/>
      <c r="S1332" s="832"/>
    </row>
    <row r="1333" spans="1:19" ht="14.45" customHeight="1" x14ac:dyDescent="0.2">
      <c r="A1333" s="813" t="s">
        <v>5011</v>
      </c>
      <c r="B1333" s="814" t="s">
        <v>5012</v>
      </c>
      <c r="C1333" s="814" t="s">
        <v>617</v>
      </c>
      <c r="D1333" s="814" t="s">
        <v>1755</v>
      </c>
      <c r="E1333" s="814" t="s">
        <v>4978</v>
      </c>
      <c r="F1333" s="814" t="s">
        <v>4991</v>
      </c>
      <c r="G1333" s="814" t="s">
        <v>4992</v>
      </c>
      <c r="H1333" s="831"/>
      <c r="I1333" s="831"/>
      <c r="J1333" s="814"/>
      <c r="K1333" s="814"/>
      <c r="L1333" s="831">
        <v>2</v>
      </c>
      <c r="M1333" s="831">
        <v>532</v>
      </c>
      <c r="N1333" s="814"/>
      <c r="O1333" s="814">
        <v>266</v>
      </c>
      <c r="P1333" s="831">
        <v>1</v>
      </c>
      <c r="Q1333" s="831">
        <v>282</v>
      </c>
      <c r="R1333" s="819"/>
      <c r="S1333" s="832">
        <v>282</v>
      </c>
    </row>
    <row r="1334" spans="1:19" ht="14.45" customHeight="1" x14ac:dyDescent="0.2">
      <c r="A1334" s="813" t="s">
        <v>5011</v>
      </c>
      <c r="B1334" s="814" t="s">
        <v>5012</v>
      </c>
      <c r="C1334" s="814" t="s">
        <v>617</v>
      </c>
      <c r="D1334" s="814" t="s">
        <v>1755</v>
      </c>
      <c r="E1334" s="814" t="s">
        <v>4978</v>
      </c>
      <c r="F1334" s="814" t="s">
        <v>4993</v>
      </c>
      <c r="G1334" s="814" t="s">
        <v>4994</v>
      </c>
      <c r="H1334" s="831"/>
      <c r="I1334" s="831"/>
      <c r="J1334" s="814"/>
      <c r="K1334" s="814"/>
      <c r="L1334" s="831">
        <v>1</v>
      </c>
      <c r="M1334" s="831">
        <v>88</v>
      </c>
      <c r="N1334" s="814"/>
      <c r="O1334" s="814">
        <v>88</v>
      </c>
      <c r="P1334" s="831"/>
      <c r="Q1334" s="831"/>
      <c r="R1334" s="819"/>
      <c r="S1334" s="832"/>
    </row>
    <row r="1335" spans="1:19" ht="14.45" customHeight="1" x14ac:dyDescent="0.2">
      <c r="A1335" s="813" t="s">
        <v>5011</v>
      </c>
      <c r="B1335" s="814" t="s">
        <v>5012</v>
      </c>
      <c r="C1335" s="814" t="s">
        <v>617</v>
      </c>
      <c r="D1335" s="814" t="s">
        <v>1755</v>
      </c>
      <c r="E1335" s="814" t="s">
        <v>4978</v>
      </c>
      <c r="F1335" s="814" t="s">
        <v>5184</v>
      </c>
      <c r="G1335" s="814" t="s">
        <v>5185</v>
      </c>
      <c r="H1335" s="831">
        <v>1</v>
      </c>
      <c r="I1335" s="831">
        <v>156</v>
      </c>
      <c r="J1335" s="814"/>
      <c r="K1335" s="814">
        <v>156</v>
      </c>
      <c r="L1335" s="831">
        <v>2</v>
      </c>
      <c r="M1335" s="831">
        <v>314</v>
      </c>
      <c r="N1335" s="814"/>
      <c r="O1335" s="814">
        <v>157</v>
      </c>
      <c r="P1335" s="831">
        <v>1</v>
      </c>
      <c r="Q1335" s="831">
        <v>165</v>
      </c>
      <c r="R1335" s="819"/>
      <c r="S1335" s="832">
        <v>165</v>
      </c>
    </row>
    <row r="1336" spans="1:19" ht="14.45" customHeight="1" x14ac:dyDescent="0.2">
      <c r="A1336" s="813" t="s">
        <v>5011</v>
      </c>
      <c r="B1336" s="814" t="s">
        <v>5012</v>
      </c>
      <c r="C1336" s="814" t="s">
        <v>617</v>
      </c>
      <c r="D1336" s="814" t="s">
        <v>1755</v>
      </c>
      <c r="E1336" s="814" t="s">
        <v>4978</v>
      </c>
      <c r="F1336" s="814" t="s">
        <v>5186</v>
      </c>
      <c r="G1336" s="814" t="s">
        <v>5187</v>
      </c>
      <c r="H1336" s="831">
        <v>2</v>
      </c>
      <c r="I1336" s="831">
        <v>66</v>
      </c>
      <c r="J1336" s="814"/>
      <c r="K1336" s="814">
        <v>33</v>
      </c>
      <c r="L1336" s="831">
        <v>5</v>
      </c>
      <c r="M1336" s="831">
        <v>165</v>
      </c>
      <c r="N1336" s="814"/>
      <c r="O1336" s="814">
        <v>33</v>
      </c>
      <c r="P1336" s="831">
        <v>7</v>
      </c>
      <c r="Q1336" s="831">
        <v>238</v>
      </c>
      <c r="R1336" s="819"/>
      <c r="S1336" s="832">
        <v>34</v>
      </c>
    </row>
    <row r="1337" spans="1:19" ht="14.45" customHeight="1" x14ac:dyDescent="0.2">
      <c r="A1337" s="813" t="s">
        <v>5011</v>
      </c>
      <c r="B1337" s="814" t="s">
        <v>5012</v>
      </c>
      <c r="C1337" s="814" t="s">
        <v>617</v>
      </c>
      <c r="D1337" s="814" t="s">
        <v>1755</v>
      </c>
      <c r="E1337" s="814" t="s">
        <v>4978</v>
      </c>
      <c r="F1337" s="814" t="s">
        <v>5196</v>
      </c>
      <c r="G1337" s="814" t="s">
        <v>5197</v>
      </c>
      <c r="H1337" s="831">
        <v>1</v>
      </c>
      <c r="I1337" s="831">
        <v>75</v>
      </c>
      <c r="J1337" s="814"/>
      <c r="K1337" s="814">
        <v>75</v>
      </c>
      <c r="L1337" s="831"/>
      <c r="M1337" s="831"/>
      <c r="N1337" s="814"/>
      <c r="O1337" s="814"/>
      <c r="P1337" s="831"/>
      <c r="Q1337" s="831"/>
      <c r="R1337" s="819"/>
      <c r="S1337" s="832"/>
    </row>
    <row r="1338" spans="1:19" ht="14.45" customHeight="1" x14ac:dyDescent="0.2">
      <c r="A1338" s="813" t="s">
        <v>5011</v>
      </c>
      <c r="B1338" s="814" t="s">
        <v>5012</v>
      </c>
      <c r="C1338" s="814" t="s">
        <v>617</v>
      </c>
      <c r="D1338" s="814" t="s">
        <v>1755</v>
      </c>
      <c r="E1338" s="814" t="s">
        <v>4978</v>
      </c>
      <c r="F1338" s="814" t="s">
        <v>4995</v>
      </c>
      <c r="G1338" s="814" t="s">
        <v>4996</v>
      </c>
      <c r="H1338" s="831">
        <v>2</v>
      </c>
      <c r="I1338" s="831">
        <v>1740</v>
      </c>
      <c r="J1338" s="814"/>
      <c r="K1338" s="814">
        <v>870</v>
      </c>
      <c r="L1338" s="831"/>
      <c r="M1338" s="831"/>
      <c r="N1338" s="814"/>
      <c r="O1338" s="814"/>
      <c r="P1338" s="831"/>
      <c r="Q1338" s="831"/>
      <c r="R1338" s="819"/>
      <c r="S1338" s="832"/>
    </row>
    <row r="1339" spans="1:19" ht="14.45" customHeight="1" x14ac:dyDescent="0.2">
      <c r="A1339" s="813" t="s">
        <v>5011</v>
      </c>
      <c r="B1339" s="814" t="s">
        <v>5012</v>
      </c>
      <c r="C1339" s="814" t="s">
        <v>617</v>
      </c>
      <c r="D1339" s="814" t="s">
        <v>1755</v>
      </c>
      <c r="E1339" s="814" t="s">
        <v>4978</v>
      </c>
      <c r="F1339" s="814" t="s">
        <v>4997</v>
      </c>
      <c r="G1339" s="814" t="s">
        <v>4998</v>
      </c>
      <c r="H1339" s="831">
        <v>45</v>
      </c>
      <c r="I1339" s="831">
        <v>26775</v>
      </c>
      <c r="J1339" s="814"/>
      <c r="K1339" s="814">
        <v>595</v>
      </c>
      <c r="L1339" s="831">
        <v>11</v>
      </c>
      <c r="M1339" s="831">
        <v>6578</v>
      </c>
      <c r="N1339" s="814"/>
      <c r="O1339" s="814">
        <v>598</v>
      </c>
      <c r="P1339" s="831">
        <v>20</v>
      </c>
      <c r="Q1339" s="831">
        <v>12200</v>
      </c>
      <c r="R1339" s="819"/>
      <c r="S1339" s="832">
        <v>610</v>
      </c>
    </row>
    <row r="1340" spans="1:19" ht="14.45" customHeight="1" x14ac:dyDescent="0.2">
      <c r="A1340" s="813" t="s">
        <v>5011</v>
      </c>
      <c r="B1340" s="814" t="s">
        <v>5012</v>
      </c>
      <c r="C1340" s="814" t="s">
        <v>617</v>
      </c>
      <c r="D1340" s="814" t="s">
        <v>1755</v>
      </c>
      <c r="E1340" s="814" t="s">
        <v>4978</v>
      </c>
      <c r="F1340" s="814" t="s">
        <v>4999</v>
      </c>
      <c r="G1340" s="814" t="s">
        <v>5000</v>
      </c>
      <c r="H1340" s="831">
        <v>3</v>
      </c>
      <c r="I1340" s="831">
        <v>2310</v>
      </c>
      <c r="J1340" s="814"/>
      <c r="K1340" s="814">
        <v>770</v>
      </c>
      <c r="L1340" s="831">
        <v>3</v>
      </c>
      <c r="M1340" s="831">
        <v>2313</v>
      </c>
      <c r="N1340" s="814"/>
      <c r="O1340" s="814">
        <v>771</v>
      </c>
      <c r="P1340" s="831">
        <v>3</v>
      </c>
      <c r="Q1340" s="831">
        <v>2349</v>
      </c>
      <c r="R1340" s="819"/>
      <c r="S1340" s="832">
        <v>783</v>
      </c>
    </row>
    <row r="1341" spans="1:19" ht="14.45" customHeight="1" x14ac:dyDescent="0.2">
      <c r="A1341" s="813" t="s">
        <v>5011</v>
      </c>
      <c r="B1341" s="814" t="s">
        <v>5012</v>
      </c>
      <c r="C1341" s="814" t="s">
        <v>617</v>
      </c>
      <c r="D1341" s="814" t="s">
        <v>1755</v>
      </c>
      <c r="E1341" s="814" t="s">
        <v>4978</v>
      </c>
      <c r="F1341" s="814" t="s">
        <v>5001</v>
      </c>
      <c r="G1341" s="814" t="s">
        <v>5002</v>
      </c>
      <c r="H1341" s="831">
        <v>1</v>
      </c>
      <c r="I1341" s="831">
        <v>162</v>
      </c>
      <c r="J1341" s="814"/>
      <c r="K1341" s="814">
        <v>162</v>
      </c>
      <c r="L1341" s="831">
        <v>1</v>
      </c>
      <c r="M1341" s="831">
        <v>163</v>
      </c>
      <c r="N1341" s="814"/>
      <c r="O1341" s="814">
        <v>163</v>
      </c>
      <c r="P1341" s="831">
        <v>1</v>
      </c>
      <c r="Q1341" s="831">
        <v>172</v>
      </c>
      <c r="R1341" s="819"/>
      <c r="S1341" s="832">
        <v>172</v>
      </c>
    </row>
    <row r="1342" spans="1:19" ht="14.45" customHeight="1" x14ac:dyDescent="0.2">
      <c r="A1342" s="813" t="s">
        <v>5011</v>
      </c>
      <c r="B1342" s="814" t="s">
        <v>5012</v>
      </c>
      <c r="C1342" s="814" t="s">
        <v>617</v>
      </c>
      <c r="D1342" s="814" t="s">
        <v>1755</v>
      </c>
      <c r="E1342" s="814" t="s">
        <v>4978</v>
      </c>
      <c r="F1342" s="814" t="s">
        <v>5003</v>
      </c>
      <c r="G1342" s="814" t="s">
        <v>5004</v>
      </c>
      <c r="H1342" s="831">
        <v>1</v>
      </c>
      <c r="I1342" s="831">
        <v>44</v>
      </c>
      <c r="J1342" s="814"/>
      <c r="K1342" s="814">
        <v>44</v>
      </c>
      <c r="L1342" s="831"/>
      <c r="M1342" s="831"/>
      <c r="N1342" s="814"/>
      <c r="O1342" s="814"/>
      <c r="P1342" s="831"/>
      <c r="Q1342" s="831"/>
      <c r="R1342" s="819"/>
      <c r="S1342" s="832"/>
    </row>
    <row r="1343" spans="1:19" ht="14.45" customHeight="1" x14ac:dyDescent="0.2">
      <c r="A1343" s="813" t="s">
        <v>5011</v>
      </c>
      <c r="B1343" s="814" t="s">
        <v>5012</v>
      </c>
      <c r="C1343" s="814" t="s">
        <v>617</v>
      </c>
      <c r="D1343" s="814" t="s">
        <v>1755</v>
      </c>
      <c r="E1343" s="814" t="s">
        <v>4978</v>
      </c>
      <c r="F1343" s="814" t="s">
        <v>5224</v>
      </c>
      <c r="G1343" s="814" t="s">
        <v>5225</v>
      </c>
      <c r="H1343" s="831"/>
      <c r="I1343" s="831"/>
      <c r="J1343" s="814"/>
      <c r="K1343" s="814"/>
      <c r="L1343" s="831">
        <v>5</v>
      </c>
      <c r="M1343" s="831">
        <v>190</v>
      </c>
      <c r="N1343" s="814"/>
      <c r="O1343" s="814">
        <v>38</v>
      </c>
      <c r="P1343" s="831">
        <v>44</v>
      </c>
      <c r="Q1343" s="831">
        <v>1804</v>
      </c>
      <c r="R1343" s="819"/>
      <c r="S1343" s="832">
        <v>41</v>
      </c>
    </row>
    <row r="1344" spans="1:19" ht="14.45" customHeight="1" x14ac:dyDescent="0.2">
      <c r="A1344" s="813" t="s">
        <v>5011</v>
      </c>
      <c r="B1344" s="814" t="s">
        <v>5012</v>
      </c>
      <c r="C1344" s="814" t="s">
        <v>617</v>
      </c>
      <c r="D1344" s="814" t="s">
        <v>1755</v>
      </c>
      <c r="E1344" s="814" t="s">
        <v>4978</v>
      </c>
      <c r="F1344" s="814" t="s">
        <v>5005</v>
      </c>
      <c r="G1344" s="814" t="s">
        <v>5006</v>
      </c>
      <c r="H1344" s="831">
        <v>25</v>
      </c>
      <c r="I1344" s="831">
        <v>33600</v>
      </c>
      <c r="J1344" s="814"/>
      <c r="K1344" s="814">
        <v>1344</v>
      </c>
      <c r="L1344" s="831">
        <v>19</v>
      </c>
      <c r="M1344" s="831">
        <v>25631</v>
      </c>
      <c r="N1344" s="814"/>
      <c r="O1344" s="814">
        <v>1349</v>
      </c>
      <c r="P1344" s="831">
        <v>32</v>
      </c>
      <c r="Q1344" s="831">
        <v>44192</v>
      </c>
      <c r="R1344" s="819"/>
      <c r="S1344" s="832">
        <v>1381</v>
      </c>
    </row>
    <row r="1345" spans="1:19" ht="14.45" customHeight="1" x14ac:dyDescent="0.2">
      <c r="A1345" s="813" t="s">
        <v>5011</v>
      </c>
      <c r="B1345" s="814" t="s">
        <v>5012</v>
      </c>
      <c r="C1345" s="814" t="s">
        <v>617</v>
      </c>
      <c r="D1345" s="814" t="s">
        <v>1755</v>
      </c>
      <c r="E1345" s="814" t="s">
        <v>4978</v>
      </c>
      <c r="F1345" s="814" t="s">
        <v>5007</v>
      </c>
      <c r="G1345" s="814" t="s">
        <v>5008</v>
      </c>
      <c r="H1345" s="831">
        <v>6</v>
      </c>
      <c r="I1345" s="831">
        <v>2184</v>
      </c>
      <c r="J1345" s="814"/>
      <c r="K1345" s="814">
        <v>364</v>
      </c>
      <c r="L1345" s="831">
        <v>1</v>
      </c>
      <c r="M1345" s="831">
        <v>365</v>
      </c>
      <c r="N1345" s="814"/>
      <c r="O1345" s="814">
        <v>365</v>
      </c>
      <c r="P1345" s="831">
        <v>1</v>
      </c>
      <c r="Q1345" s="831">
        <v>371</v>
      </c>
      <c r="R1345" s="819"/>
      <c r="S1345" s="832">
        <v>371</v>
      </c>
    </row>
    <row r="1346" spans="1:19" ht="14.45" customHeight="1" x14ac:dyDescent="0.2">
      <c r="A1346" s="813" t="s">
        <v>5011</v>
      </c>
      <c r="B1346" s="814" t="s">
        <v>5012</v>
      </c>
      <c r="C1346" s="814" t="s">
        <v>617</v>
      </c>
      <c r="D1346" s="814" t="s">
        <v>1755</v>
      </c>
      <c r="E1346" s="814" t="s">
        <v>4978</v>
      </c>
      <c r="F1346" s="814" t="s">
        <v>5238</v>
      </c>
      <c r="G1346" s="814" t="s">
        <v>5239</v>
      </c>
      <c r="H1346" s="831"/>
      <c r="I1346" s="831"/>
      <c r="J1346" s="814"/>
      <c r="K1346" s="814"/>
      <c r="L1346" s="831"/>
      <c r="M1346" s="831"/>
      <c r="N1346" s="814"/>
      <c r="O1346" s="814"/>
      <c r="P1346" s="831">
        <v>4</v>
      </c>
      <c r="Q1346" s="831">
        <v>936</v>
      </c>
      <c r="R1346" s="819"/>
      <c r="S1346" s="832">
        <v>234</v>
      </c>
    </row>
    <row r="1347" spans="1:19" ht="14.45" customHeight="1" x14ac:dyDescent="0.2">
      <c r="A1347" s="813" t="s">
        <v>5011</v>
      </c>
      <c r="B1347" s="814" t="s">
        <v>5012</v>
      </c>
      <c r="C1347" s="814" t="s">
        <v>617</v>
      </c>
      <c r="D1347" s="814" t="s">
        <v>1755</v>
      </c>
      <c r="E1347" s="814" t="s">
        <v>4978</v>
      </c>
      <c r="F1347" s="814" t="s">
        <v>5240</v>
      </c>
      <c r="G1347" s="814" t="s">
        <v>5241</v>
      </c>
      <c r="H1347" s="831"/>
      <c r="I1347" s="831"/>
      <c r="J1347" s="814"/>
      <c r="K1347" s="814"/>
      <c r="L1347" s="831"/>
      <c r="M1347" s="831"/>
      <c r="N1347" s="814"/>
      <c r="O1347" s="814"/>
      <c r="P1347" s="831">
        <v>2</v>
      </c>
      <c r="Q1347" s="831">
        <v>0</v>
      </c>
      <c r="R1347" s="819"/>
      <c r="S1347" s="832">
        <v>0</v>
      </c>
    </row>
    <row r="1348" spans="1:19" ht="14.45" customHeight="1" x14ac:dyDescent="0.2">
      <c r="A1348" s="813" t="s">
        <v>5011</v>
      </c>
      <c r="B1348" s="814" t="s">
        <v>5012</v>
      </c>
      <c r="C1348" s="814" t="s">
        <v>617</v>
      </c>
      <c r="D1348" s="814" t="s">
        <v>1755</v>
      </c>
      <c r="E1348" s="814" t="s">
        <v>4978</v>
      </c>
      <c r="F1348" s="814" t="s">
        <v>5245</v>
      </c>
      <c r="G1348" s="814" t="s">
        <v>5246</v>
      </c>
      <c r="H1348" s="831"/>
      <c r="I1348" s="831"/>
      <c r="J1348" s="814"/>
      <c r="K1348" s="814"/>
      <c r="L1348" s="831"/>
      <c r="M1348" s="831"/>
      <c r="N1348" s="814"/>
      <c r="O1348" s="814"/>
      <c r="P1348" s="831">
        <v>2</v>
      </c>
      <c r="Q1348" s="831">
        <v>0</v>
      </c>
      <c r="R1348" s="819"/>
      <c r="S1348" s="832">
        <v>0</v>
      </c>
    </row>
    <row r="1349" spans="1:19" ht="14.45" customHeight="1" x14ac:dyDescent="0.2">
      <c r="A1349" s="813" t="s">
        <v>5011</v>
      </c>
      <c r="B1349" s="814" t="s">
        <v>5012</v>
      </c>
      <c r="C1349" s="814" t="s">
        <v>617</v>
      </c>
      <c r="D1349" s="814" t="s">
        <v>1757</v>
      </c>
      <c r="E1349" s="814" t="s">
        <v>4978</v>
      </c>
      <c r="F1349" s="814" t="s">
        <v>4979</v>
      </c>
      <c r="G1349" s="814" t="s">
        <v>4980</v>
      </c>
      <c r="H1349" s="831"/>
      <c r="I1349" s="831"/>
      <c r="J1349" s="814"/>
      <c r="K1349" s="814"/>
      <c r="L1349" s="831"/>
      <c r="M1349" s="831"/>
      <c r="N1349" s="814"/>
      <c r="O1349" s="814"/>
      <c r="P1349" s="831">
        <v>4</v>
      </c>
      <c r="Q1349" s="831">
        <v>1100</v>
      </c>
      <c r="R1349" s="819"/>
      <c r="S1349" s="832">
        <v>275</v>
      </c>
    </row>
    <row r="1350" spans="1:19" ht="14.45" customHeight="1" x14ac:dyDescent="0.2">
      <c r="A1350" s="813" t="s">
        <v>5011</v>
      </c>
      <c r="B1350" s="814" t="s">
        <v>5012</v>
      </c>
      <c r="C1350" s="814" t="s">
        <v>617</v>
      </c>
      <c r="D1350" s="814" t="s">
        <v>1757</v>
      </c>
      <c r="E1350" s="814" t="s">
        <v>4978</v>
      </c>
      <c r="F1350" s="814" t="s">
        <v>4989</v>
      </c>
      <c r="G1350" s="814" t="s">
        <v>4990</v>
      </c>
      <c r="H1350" s="831"/>
      <c r="I1350" s="831"/>
      <c r="J1350" s="814"/>
      <c r="K1350" s="814"/>
      <c r="L1350" s="831"/>
      <c r="M1350" s="831"/>
      <c r="N1350" s="814"/>
      <c r="O1350" s="814"/>
      <c r="P1350" s="831">
        <v>4</v>
      </c>
      <c r="Q1350" s="831">
        <v>182.22</v>
      </c>
      <c r="R1350" s="819"/>
      <c r="S1350" s="832">
        <v>45.555</v>
      </c>
    </row>
    <row r="1351" spans="1:19" ht="14.45" customHeight="1" x14ac:dyDescent="0.2">
      <c r="A1351" s="813" t="s">
        <v>5011</v>
      </c>
      <c r="B1351" s="814" t="s">
        <v>5012</v>
      </c>
      <c r="C1351" s="814" t="s">
        <v>617</v>
      </c>
      <c r="D1351" s="814" t="s">
        <v>1759</v>
      </c>
      <c r="E1351" s="814" t="s">
        <v>4961</v>
      </c>
      <c r="F1351" s="814" t="s">
        <v>4962</v>
      </c>
      <c r="G1351" s="814" t="s">
        <v>1735</v>
      </c>
      <c r="H1351" s="831"/>
      <c r="I1351" s="831"/>
      <c r="J1351" s="814"/>
      <c r="K1351" s="814"/>
      <c r="L1351" s="831">
        <v>0.1</v>
      </c>
      <c r="M1351" s="831">
        <v>163.95</v>
      </c>
      <c r="N1351" s="814"/>
      <c r="O1351" s="814">
        <v>1639.4999999999998</v>
      </c>
      <c r="P1351" s="831">
        <v>0.1</v>
      </c>
      <c r="Q1351" s="831">
        <v>173.09</v>
      </c>
      <c r="R1351" s="819"/>
      <c r="S1351" s="832">
        <v>1730.8999999999999</v>
      </c>
    </row>
    <row r="1352" spans="1:19" ht="14.45" customHeight="1" x14ac:dyDescent="0.2">
      <c r="A1352" s="813" t="s">
        <v>5011</v>
      </c>
      <c r="B1352" s="814" t="s">
        <v>5012</v>
      </c>
      <c r="C1352" s="814" t="s">
        <v>617</v>
      </c>
      <c r="D1352" s="814" t="s">
        <v>1759</v>
      </c>
      <c r="E1352" s="814" t="s">
        <v>4963</v>
      </c>
      <c r="F1352" s="814" t="s">
        <v>4964</v>
      </c>
      <c r="G1352" s="814" t="s">
        <v>4965</v>
      </c>
      <c r="H1352" s="831"/>
      <c r="I1352" s="831"/>
      <c r="J1352" s="814"/>
      <c r="K1352" s="814"/>
      <c r="L1352" s="831">
        <v>1</v>
      </c>
      <c r="M1352" s="831">
        <v>408.74</v>
      </c>
      <c r="N1352" s="814"/>
      <c r="O1352" s="814">
        <v>408.74</v>
      </c>
      <c r="P1352" s="831"/>
      <c r="Q1352" s="831"/>
      <c r="R1352" s="819"/>
      <c r="S1352" s="832"/>
    </row>
    <row r="1353" spans="1:19" ht="14.45" customHeight="1" x14ac:dyDescent="0.2">
      <c r="A1353" s="813" t="s">
        <v>5011</v>
      </c>
      <c r="B1353" s="814" t="s">
        <v>5012</v>
      </c>
      <c r="C1353" s="814" t="s">
        <v>617</v>
      </c>
      <c r="D1353" s="814" t="s">
        <v>1759</v>
      </c>
      <c r="E1353" s="814" t="s">
        <v>4963</v>
      </c>
      <c r="F1353" s="814" t="s">
        <v>4974</v>
      </c>
      <c r="G1353" s="814" t="s">
        <v>4975</v>
      </c>
      <c r="H1353" s="831"/>
      <c r="I1353" s="831"/>
      <c r="J1353" s="814"/>
      <c r="K1353" s="814"/>
      <c r="L1353" s="831">
        <v>1</v>
      </c>
      <c r="M1353" s="831">
        <v>1040</v>
      </c>
      <c r="N1353" s="814"/>
      <c r="O1353" s="814">
        <v>1040</v>
      </c>
      <c r="P1353" s="831">
        <v>1</v>
      </c>
      <c r="Q1353" s="831">
        <v>1040</v>
      </c>
      <c r="R1353" s="819"/>
      <c r="S1353" s="832">
        <v>1040</v>
      </c>
    </row>
    <row r="1354" spans="1:19" ht="14.45" customHeight="1" x14ac:dyDescent="0.2">
      <c r="A1354" s="813" t="s">
        <v>5011</v>
      </c>
      <c r="B1354" s="814" t="s">
        <v>5012</v>
      </c>
      <c r="C1354" s="814" t="s">
        <v>617</v>
      </c>
      <c r="D1354" s="814" t="s">
        <v>1759</v>
      </c>
      <c r="E1354" s="814" t="s">
        <v>4963</v>
      </c>
      <c r="F1354" s="814" t="s">
        <v>4976</v>
      </c>
      <c r="G1354" s="814" t="s">
        <v>4977</v>
      </c>
      <c r="H1354" s="831"/>
      <c r="I1354" s="831"/>
      <c r="J1354" s="814"/>
      <c r="K1354" s="814"/>
      <c r="L1354" s="831">
        <v>1</v>
      </c>
      <c r="M1354" s="831">
        <v>641.29999999999995</v>
      </c>
      <c r="N1354" s="814"/>
      <c r="O1354" s="814">
        <v>641.29999999999995</v>
      </c>
      <c r="P1354" s="831">
        <v>1</v>
      </c>
      <c r="Q1354" s="831">
        <v>641.29999999999995</v>
      </c>
      <c r="R1354" s="819"/>
      <c r="S1354" s="832">
        <v>641.29999999999995</v>
      </c>
    </row>
    <row r="1355" spans="1:19" ht="14.45" customHeight="1" x14ac:dyDescent="0.2">
      <c r="A1355" s="813" t="s">
        <v>5011</v>
      </c>
      <c r="B1355" s="814" t="s">
        <v>5012</v>
      </c>
      <c r="C1355" s="814" t="s">
        <v>617</v>
      </c>
      <c r="D1355" s="814" t="s">
        <v>1759</v>
      </c>
      <c r="E1355" s="814" t="s">
        <v>4978</v>
      </c>
      <c r="F1355" s="814" t="s">
        <v>5138</v>
      </c>
      <c r="G1355" s="814" t="s">
        <v>5139</v>
      </c>
      <c r="H1355" s="831">
        <v>6</v>
      </c>
      <c r="I1355" s="831">
        <v>228</v>
      </c>
      <c r="J1355" s="814"/>
      <c r="K1355" s="814">
        <v>38</v>
      </c>
      <c r="L1355" s="831"/>
      <c r="M1355" s="831"/>
      <c r="N1355" s="814"/>
      <c r="O1355" s="814"/>
      <c r="P1355" s="831">
        <v>2</v>
      </c>
      <c r="Q1355" s="831">
        <v>80</v>
      </c>
      <c r="R1355" s="819"/>
      <c r="S1355" s="832">
        <v>40</v>
      </c>
    </row>
    <row r="1356" spans="1:19" ht="14.45" customHeight="1" x14ac:dyDescent="0.2">
      <c r="A1356" s="813" t="s">
        <v>5011</v>
      </c>
      <c r="B1356" s="814" t="s">
        <v>5012</v>
      </c>
      <c r="C1356" s="814" t="s">
        <v>617</v>
      </c>
      <c r="D1356" s="814" t="s">
        <v>1759</v>
      </c>
      <c r="E1356" s="814" t="s">
        <v>4978</v>
      </c>
      <c r="F1356" s="814" t="s">
        <v>5140</v>
      </c>
      <c r="G1356" s="814" t="s">
        <v>5141</v>
      </c>
      <c r="H1356" s="831">
        <v>10</v>
      </c>
      <c r="I1356" s="831">
        <v>100</v>
      </c>
      <c r="J1356" s="814"/>
      <c r="K1356" s="814">
        <v>10</v>
      </c>
      <c r="L1356" s="831"/>
      <c r="M1356" s="831"/>
      <c r="N1356" s="814"/>
      <c r="O1356" s="814"/>
      <c r="P1356" s="831">
        <v>1</v>
      </c>
      <c r="Q1356" s="831">
        <v>10</v>
      </c>
      <c r="R1356" s="819"/>
      <c r="S1356" s="832">
        <v>10</v>
      </c>
    </row>
    <row r="1357" spans="1:19" ht="14.45" customHeight="1" x14ac:dyDescent="0.2">
      <c r="A1357" s="813" t="s">
        <v>5011</v>
      </c>
      <c r="B1357" s="814" t="s">
        <v>5012</v>
      </c>
      <c r="C1357" s="814" t="s">
        <v>617</v>
      </c>
      <c r="D1357" s="814" t="s">
        <v>1759</v>
      </c>
      <c r="E1357" s="814" t="s">
        <v>4978</v>
      </c>
      <c r="F1357" s="814" t="s">
        <v>4979</v>
      </c>
      <c r="G1357" s="814" t="s">
        <v>4980</v>
      </c>
      <c r="H1357" s="831">
        <v>27</v>
      </c>
      <c r="I1357" s="831">
        <v>6858</v>
      </c>
      <c r="J1357" s="814"/>
      <c r="K1357" s="814">
        <v>254</v>
      </c>
      <c r="L1357" s="831">
        <v>15</v>
      </c>
      <c r="M1357" s="831">
        <v>3825</v>
      </c>
      <c r="N1357" s="814"/>
      <c r="O1357" s="814">
        <v>255</v>
      </c>
      <c r="P1357" s="831">
        <v>7</v>
      </c>
      <c r="Q1357" s="831">
        <v>1925</v>
      </c>
      <c r="R1357" s="819"/>
      <c r="S1357" s="832">
        <v>275</v>
      </c>
    </row>
    <row r="1358" spans="1:19" ht="14.45" customHeight="1" x14ac:dyDescent="0.2">
      <c r="A1358" s="813" t="s">
        <v>5011</v>
      </c>
      <c r="B1358" s="814" t="s">
        <v>5012</v>
      </c>
      <c r="C1358" s="814" t="s">
        <v>617</v>
      </c>
      <c r="D1358" s="814" t="s">
        <v>1759</v>
      </c>
      <c r="E1358" s="814" t="s">
        <v>4978</v>
      </c>
      <c r="F1358" s="814" t="s">
        <v>5146</v>
      </c>
      <c r="G1358" s="814" t="s">
        <v>5147</v>
      </c>
      <c r="H1358" s="831">
        <v>6</v>
      </c>
      <c r="I1358" s="831">
        <v>756</v>
      </c>
      <c r="J1358" s="814"/>
      <c r="K1358" s="814">
        <v>126</v>
      </c>
      <c r="L1358" s="831"/>
      <c r="M1358" s="831"/>
      <c r="N1358" s="814"/>
      <c r="O1358" s="814"/>
      <c r="P1358" s="831"/>
      <c r="Q1358" s="831"/>
      <c r="R1358" s="819"/>
      <c r="S1358" s="832"/>
    </row>
    <row r="1359" spans="1:19" ht="14.45" customHeight="1" x14ac:dyDescent="0.2">
      <c r="A1359" s="813" t="s">
        <v>5011</v>
      </c>
      <c r="B1359" s="814" t="s">
        <v>5012</v>
      </c>
      <c r="C1359" s="814" t="s">
        <v>617</v>
      </c>
      <c r="D1359" s="814" t="s">
        <v>1759</v>
      </c>
      <c r="E1359" s="814" t="s">
        <v>4978</v>
      </c>
      <c r="F1359" s="814" t="s">
        <v>4983</v>
      </c>
      <c r="G1359" s="814" t="s">
        <v>4984</v>
      </c>
      <c r="H1359" s="831"/>
      <c r="I1359" s="831"/>
      <c r="J1359" s="814"/>
      <c r="K1359" s="814"/>
      <c r="L1359" s="831">
        <v>2</v>
      </c>
      <c r="M1359" s="831">
        <v>672</v>
      </c>
      <c r="N1359" s="814"/>
      <c r="O1359" s="814">
        <v>336</v>
      </c>
      <c r="P1359" s="831"/>
      <c r="Q1359" s="831"/>
      <c r="R1359" s="819"/>
      <c r="S1359" s="832"/>
    </row>
    <row r="1360" spans="1:19" ht="14.45" customHeight="1" x14ac:dyDescent="0.2">
      <c r="A1360" s="813" t="s">
        <v>5011</v>
      </c>
      <c r="B1360" s="814" t="s">
        <v>5012</v>
      </c>
      <c r="C1360" s="814" t="s">
        <v>617</v>
      </c>
      <c r="D1360" s="814" t="s">
        <v>1759</v>
      </c>
      <c r="E1360" s="814" t="s">
        <v>4978</v>
      </c>
      <c r="F1360" s="814" t="s">
        <v>4989</v>
      </c>
      <c r="G1360" s="814" t="s">
        <v>4990</v>
      </c>
      <c r="H1360" s="831">
        <v>32</v>
      </c>
      <c r="I1360" s="831">
        <v>1066.67</v>
      </c>
      <c r="J1360" s="814"/>
      <c r="K1360" s="814">
        <v>33.333437500000002</v>
      </c>
      <c r="L1360" s="831">
        <v>15</v>
      </c>
      <c r="M1360" s="831">
        <v>524.45000000000005</v>
      </c>
      <c r="N1360" s="814"/>
      <c r="O1360" s="814">
        <v>34.963333333333338</v>
      </c>
      <c r="P1360" s="831">
        <v>7</v>
      </c>
      <c r="Q1360" s="831">
        <v>318.89999999999998</v>
      </c>
      <c r="R1360" s="819"/>
      <c r="S1360" s="832">
        <v>45.557142857142857</v>
      </c>
    </row>
    <row r="1361" spans="1:19" ht="14.45" customHeight="1" x14ac:dyDescent="0.2">
      <c r="A1361" s="813" t="s">
        <v>5011</v>
      </c>
      <c r="B1361" s="814" t="s">
        <v>5012</v>
      </c>
      <c r="C1361" s="814" t="s">
        <v>617</v>
      </c>
      <c r="D1361" s="814" t="s">
        <v>1759</v>
      </c>
      <c r="E1361" s="814" t="s">
        <v>4978</v>
      </c>
      <c r="F1361" s="814" t="s">
        <v>4991</v>
      </c>
      <c r="G1361" s="814" t="s">
        <v>4992</v>
      </c>
      <c r="H1361" s="831"/>
      <c r="I1361" s="831"/>
      <c r="J1361" s="814"/>
      <c r="K1361" s="814"/>
      <c r="L1361" s="831">
        <v>1</v>
      </c>
      <c r="M1361" s="831">
        <v>266</v>
      </c>
      <c r="N1361" s="814"/>
      <c r="O1361" s="814">
        <v>266</v>
      </c>
      <c r="P1361" s="831">
        <v>1</v>
      </c>
      <c r="Q1361" s="831">
        <v>282</v>
      </c>
      <c r="R1361" s="819"/>
      <c r="S1361" s="832">
        <v>282</v>
      </c>
    </row>
    <row r="1362" spans="1:19" ht="14.45" customHeight="1" x14ac:dyDescent="0.2">
      <c r="A1362" s="813" t="s">
        <v>5011</v>
      </c>
      <c r="B1362" s="814" t="s">
        <v>5012</v>
      </c>
      <c r="C1362" s="814" t="s">
        <v>617</v>
      </c>
      <c r="D1362" s="814" t="s">
        <v>1759</v>
      </c>
      <c r="E1362" s="814" t="s">
        <v>4978</v>
      </c>
      <c r="F1362" s="814" t="s">
        <v>5184</v>
      </c>
      <c r="G1362" s="814" t="s">
        <v>5185</v>
      </c>
      <c r="H1362" s="831">
        <v>3</v>
      </c>
      <c r="I1362" s="831">
        <v>468</v>
      </c>
      <c r="J1362" s="814"/>
      <c r="K1362" s="814">
        <v>156</v>
      </c>
      <c r="L1362" s="831"/>
      <c r="M1362" s="831"/>
      <c r="N1362" s="814"/>
      <c r="O1362" s="814"/>
      <c r="P1362" s="831"/>
      <c r="Q1362" s="831"/>
      <c r="R1362" s="819"/>
      <c r="S1362" s="832"/>
    </row>
    <row r="1363" spans="1:19" ht="14.45" customHeight="1" x14ac:dyDescent="0.2">
      <c r="A1363" s="813" t="s">
        <v>5011</v>
      </c>
      <c r="B1363" s="814" t="s">
        <v>5012</v>
      </c>
      <c r="C1363" s="814" t="s">
        <v>617</v>
      </c>
      <c r="D1363" s="814" t="s">
        <v>1759</v>
      </c>
      <c r="E1363" s="814" t="s">
        <v>4978</v>
      </c>
      <c r="F1363" s="814" t="s">
        <v>4995</v>
      </c>
      <c r="G1363" s="814" t="s">
        <v>4996</v>
      </c>
      <c r="H1363" s="831">
        <v>2</v>
      </c>
      <c r="I1363" s="831">
        <v>1740</v>
      </c>
      <c r="J1363" s="814"/>
      <c r="K1363" s="814">
        <v>870</v>
      </c>
      <c r="L1363" s="831"/>
      <c r="M1363" s="831"/>
      <c r="N1363" s="814"/>
      <c r="O1363" s="814"/>
      <c r="P1363" s="831"/>
      <c r="Q1363" s="831"/>
      <c r="R1363" s="819"/>
      <c r="S1363" s="832"/>
    </row>
    <row r="1364" spans="1:19" ht="14.45" customHeight="1" x14ac:dyDescent="0.2">
      <c r="A1364" s="813" t="s">
        <v>5011</v>
      </c>
      <c r="B1364" s="814" t="s">
        <v>5012</v>
      </c>
      <c r="C1364" s="814" t="s">
        <v>617</v>
      </c>
      <c r="D1364" s="814" t="s">
        <v>1759</v>
      </c>
      <c r="E1364" s="814" t="s">
        <v>4978</v>
      </c>
      <c r="F1364" s="814" t="s">
        <v>4997</v>
      </c>
      <c r="G1364" s="814" t="s">
        <v>4998</v>
      </c>
      <c r="H1364" s="831">
        <v>23</v>
      </c>
      <c r="I1364" s="831">
        <v>13685</v>
      </c>
      <c r="J1364" s="814"/>
      <c r="K1364" s="814">
        <v>595</v>
      </c>
      <c r="L1364" s="831">
        <v>1</v>
      </c>
      <c r="M1364" s="831">
        <v>598</v>
      </c>
      <c r="N1364" s="814"/>
      <c r="O1364" s="814">
        <v>598</v>
      </c>
      <c r="P1364" s="831">
        <v>2</v>
      </c>
      <c r="Q1364" s="831">
        <v>1220</v>
      </c>
      <c r="R1364" s="819"/>
      <c r="S1364" s="832">
        <v>610</v>
      </c>
    </row>
    <row r="1365" spans="1:19" ht="14.45" customHeight="1" x14ac:dyDescent="0.2">
      <c r="A1365" s="813" t="s">
        <v>5011</v>
      </c>
      <c r="B1365" s="814" t="s">
        <v>5012</v>
      </c>
      <c r="C1365" s="814" t="s">
        <v>617</v>
      </c>
      <c r="D1365" s="814" t="s">
        <v>1759</v>
      </c>
      <c r="E1365" s="814" t="s">
        <v>4978</v>
      </c>
      <c r="F1365" s="814" t="s">
        <v>4999</v>
      </c>
      <c r="G1365" s="814" t="s">
        <v>5000</v>
      </c>
      <c r="H1365" s="831"/>
      <c r="I1365" s="831"/>
      <c r="J1365" s="814"/>
      <c r="K1365" s="814"/>
      <c r="L1365" s="831">
        <v>1</v>
      </c>
      <c r="M1365" s="831">
        <v>771</v>
      </c>
      <c r="N1365" s="814"/>
      <c r="O1365" s="814">
        <v>771</v>
      </c>
      <c r="P1365" s="831">
        <v>1</v>
      </c>
      <c r="Q1365" s="831">
        <v>783</v>
      </c>
      <c r="R1365" s="819"/>
      <c r="S1365" s="832">
        <v>783</v>
      </c>
    </row>
    <row r="1366" spans="1:19" ht="14.45" customHeight="1" x14ac:dyDescent="0.2">
      <c r="A1366" s="813" t="s">
        <v>5011</v>
      </c>
      <c r="B1366" s="814" t="s">
        <v>5012</v>
      </c>
      <c r="C1366" s="814" t="s">
        <v>617</v>
      </c>
      <c r="D1366" s="814" t="s">
        <v>1759</v>
      </c>
      <c r="E1366" s="814" t="s">
        <v>4978</v>
      </c>
      <c r="F1366" s="814" t="s">
        <v>5001</v>
      </c>
      <c r="G1366" s="814" t="s">
        <v>5002</v>
      </c>
      <c r="H1366" s="831">
        <v>3</v>
      </c>
      <c r="I1366" s="831">
        <v>486</v>
      </c>
      <c r="J1366" s="814"/>
      <c r="K1366" s="814">
        <v>162</v>
      </c>
      <c r="L1366" s="831"/>
      <c r="M1366" s="831"/>
      <c r="N1366" s="814"/>
      <c r="O1366" s="814"/>
      <c r="P1366" s="831"/>
      <c r="Q1366" s="831"/>
      <c r="R1366" s="819"/>
      <c r="S1366" s="832"/>
    </row>
    <row r="1367" spans="1:19" ht="14.45" customHeight="1" x14ac:dyDescent="0.2">
      <c r="A1367" s="813" t="s">
        <v>5011</v>
      </c>
      <c r="B1367" s="814" t="s">
        <v>5012</v>
      </c>
      <c r="C1367" s="814" t="s">
        <v>617</v>
      </c>
      <c r="D1367" s="814" t="s">
        <v>1759</v>
      </c>
      <c r="E1367" s="814" t="s">
        <v>4978</v>
      </c>
      <c r="F1367" s="814" t="s">
        <v>5224</v>
      </c>
      <c r="G1367" s="814" t="s">
        <v>5225</v>
      </c>
      <c r="H1367" s="831"/>
      <c r="I1367" s="831"/>
      <c r="J1367" s="814"/>
      <c r="K1367" s="814"/>
      <c r="L1367" s="831">
        <v>10</v>
      </c>
      <c r="M1367" s="831">
        <v>380</v>
      </c>
      <c r="N1367" s="814"/>
      <c r="O1367" s="814">
        <v>38</v>
      </c>
      <c r="P1367" s="831">
        <v>2</v>
      </c>
      <c r="Q1367" s="831">
        <v>82</v>
      </c>
      <c r="R1367" s="819"/>
      <c r="S1367" s="832">
        <v>41</v>
      </c>
    </row>
    <row r="1368" spans="1:19" ht="14.45" customHeight="1" x14ac:dyDescent="0.2">
      <c r="A1368" s="813" t="s">
        <v>5011</v>
      </c>
      <c r="B1368" s="814" t="s">
        <v>5012</v>
      </c>
      <c r="C1368" s="814" t="s">
        <v>617</v>
      </c>
      <c r="D1368" s="814" t="s">
        <v>1759</v>
      </c>
      <c r="E1368" s="814" t="s">
        <v>4978</v>
      </c>
      <c r="F1368" s="814" t="s">
        <v>5005</v>
      </c>
      <c r="G1368" s="814" t="s">
        <v>5006</v>
      </c>
      <c r="H1368" s="831">
        <v>11</v>
      </c>
      <c r="I1368" s="831">
        <v>14784</v>
      </c>
      <c r="J1368" s="814"/>
      <c r="K1368" s="814">
        <v>1344</v>
      </c>
      <c r="L1368" s="831">
        <v>15</v>
      </c>
      <c r="M1368" s="831">
        <v>20235</v>
      </c>
      <c r="N1368" s="814"/>
      <c r="O1368" s="814">
        <v>1349</v>
      </c>
      <c r="P1368" s="831">
        <v>6</v>
      </c>
      <c r="Q1368" s="831">
        <v>8286</v>
      </c>
      <c r="R1368" s="819"/>
      <c r="S1368" s="832">
        <v>1381</v>
      </c>
    </row>
    <row r="1369" spans="1:19" ht="14.45" customHeight="1" x14ac:dyDescent="0.2">
      <c r="A1369" s="813" t="s">
        <v>5011</v>
      </c>
      <c r="B1369" s="814" t="s">
        <v>5012</v>
      </c>
      <c r="C1369" s="814" t="s">
        <v>617</v>
      </c>
      <c r="D1369" s="814" t="s">
        <v>1759</v>
      </c>
      <c r="E1369" s="814" t="s">
        <v>4978</v>
      </c>
      <c r="F1369" s="814" t="s">
        <v>5007</v>
      </c>
      <c r="G1369" s="814" t="s">
        <v>5008</v>
      </c>
      <c r="H1369" s="831">
        <v>4</v>
      </c>
      <c r="I1369" s="831">
        <v>1456</v>
      </c>
      <c r="J1369" s="814"/>
      <c r="K1369" s="814">
        <v>364</v>
      </c>
      <c r="L1369" s="831">
        <v>1</v>
      </c>
      <c r="M1369" s="831">
        <v>365</v>
      </c>
      <c r="N1369" s="814"/>
      <c r="O1369" s="814">
        <v>365</v>
      </c>
      <c r="P1369" s="831"/>
      <c r="Q1369" s="831"/>
      <c r="R1369" s="819"/>
      <c r="S1369" s="832"/>
    </row>
    <row r="1370" spans="1:19" ht="14.45" customHeight="1" x14ac:dyDescent="0.2">
      <c r="A1370" s="813" t="s">
        <v>5011</v>
      </c>
      <c r="B1370" s="814" t="s">
        <v>5012</v>
      </c>
      <c r="C1370" s="814" t="s">
        <v>617</v>
      </c>
      <c r="D1370" s="814" t="s">
        <v>1761</v>
      </c>
      <c r="E1370" s="814" t="s">
        <v>4963</v>
      </c>
      <c r="F1370" s="814" t="s">
        <v>4964</v>
      </c>
      <c r="G1370" s="814" t="s">
        <v>4965</v>
      </c>
      <c r="H1370" s="831">
        <v>2</v>
      </c>
      <c r="I1370" s="831">
        <v>817.48</v>
      </c>
      <c r="J1370" s="814"/>
      <c r="K1370" s="814">
        <v>408.74</v>
      </c>
      <c r="L1370" s="831"/>
      <c r="M1370" s="831"/>
      <c r="N1370" s="814"/>
      <c r="O1370" s="814"/>
      <c r="P1370" s="831"/>
      <c r="Q1370" s="831"/>
      <c r="R1370" s="819"/>
      <c r="S1370" s="832"/>
    </row>
    <row r="1371" spans="1:19" ht="14.45" customHeight="1" x14ac:dyDescent="0.2">
      <c r="A1371" s="813" t="s">
        <v>5011</v>
      </c>
      <c r="B1371" s="814" t="s">
        <v>5012</v>
      </c>
      <c r="C1371" s="814" t="s">
        <v>617</v>
      </c>
      <c r="D1371" s="814" t="s">
        <v>1761</v>
      </c>
      <c r="E1371" s="814" t="s">
        <v>4963</v>
      </c>
      <c r="F1371" s="814" t="s">
        <v>4970</v>
      </c>
      <c r="G1371" s="814" t="s">
        <v>4971</v>
      </c>
      <c r="H1371" s="831">
        <v>1</v>
      </c>
      <c r="I1371" s="831">
        <v>2170.0300000000002</v>
      </c>
      <c r="J1371" s="814"/>
      <c r="K1371" s="814">
        <v>2170.0300000000002</v>
      </c>
      <c r="L1371" s="831"/>
      <c r="M1371" s="831"/>
      <c r="N1371" s="814"/>
      <c r="O1371" s="814"/>
      <c r="P1371" s="831"/>
      <c r="Q1371" s="831"/>
      <c r="R1371" s="819"/>
      <c r="S1371" s="832"/>
    </row>
    <row r="1372" spans="1:19" ht="14.45" customHeight="1" x14ac:dyDescent="0.2">
      <c r="A1372" s="813" t="s">
        <v>5011</v>
      </c>
      <c r="B1372" s="814" t="s">
        <v>5012</v>
      </c>
      <c r="C1372" s="814" t="s">
        <v>617</v>
      </c>
      <c r="D1372" s="814" t="s">
        <v>1761</v>
      </c>
      <c r="E1372" s="814" t="s">
        <v>4963</v>
      </c>
      <c r="F1372" s="814" t="s">
        <v>4974</v>
      </c>
      <c r="G1372" s="814" t="s">
        <v>4975</v>
      </c>
      <c r="H1372" s="831">
        <v>1</v>
      </c>
      <c r="I1372" s="831">
        <v>1400</v>
      </c>
      <c r="J1372" s="814"/>
      <c r="K1372" s="814">
        <v>1400</v>
      </c>
      <c r="L1372" s="831"/>
      <c r="M1372" s="831"/>
      <c r="N1372" s="814"/>
      <c r="O1372" s="814"/>
      <c r="P1372" s="831"/>
      <c r="Q1372" s="831"/>
      <c r="R1372" s="819"/>
      <c r="S1372" s="832"/>
    </row>
    <row r="1373" spans="1:19" ht="14.45" customHeight="1" x14ac:dyDescent="0.2">
      <c r="A1373" s="813" t="s">
        <v>5011</v>
      </c>
      <c r="B1373" s="814" t="s">
        <v>5012</v>
      </c>
      <c r="C1373" s="814" t="s">
        <v>617</v>
      </c>
      <c r="D1373" s="814" t="s">
        <v>1761</v>
      </c>
      <c r="E1373" s="814" t="s">
        <v>4978</v>
      </c>
      <c r="F1373" s="814" t="s">
        <v>5138</v>
      </c>
      <c r="G1373" s="814" t="s">
        <v>5139</v>
      </c>
      <c r="H1373" s="831"/>
      <c r="I1373" s="831"/>
      <c r="J1373" s="814"/>
      <c r="K1373" s="814"/>
      <c r="L1373" s="831">
        <v>1</v>
      </c>
      <c r="M1373" s="831">
        <v>38</v>
      </c>
      <c r="N1373" s="814"/>
      <c r="O1373" s="814">
        <v>38</v>
      </c>
      <c r="P1373" s="831">
        <v>2</v>
      </c>
      <c r="Q1373" s="831">
        <v>80</v>
      </c>
      <c r="R1373" s="819"/>
      <c r="S1373" s="832">
        <v>40</v>
      </c>
    </row>
    <row r="1374" spans="1:19" ht="14.45" customHeight="1" x14ac:dyDescent="0.2">
      <c r="A1374" s="813" t="s">
        <v>5011</v>
      </c>
      <c r="B1374" s="814" t="s">
        <v>5012</v>
      </c>
      <c r="C1374" s="814" t="s">
        <v>617</v>
      </c>
      <c r="D1374" s="814" t="s">
        <v>1761</v>
      </c>
      <c r="E1374" s="814" t="s">
        <v>4978</v>
      </c>
      <c r="F1374" s="814" t="s">
        <v>5140</v>
      </c>
      <c r="G1374" s="814" t="s">
        <v>5141</v>
      </c>
      <c r="H1374" s="831"/>
      <c r="I1374" s="831"/>
      <c r="J1374" s="814"/>
      <c r="K1374" s="814"/>
      <c r="L1374" s="831">
        <v>2</v>
      </c>
      <c r="M1374" s="831">
        <v>20</v>
      </c>
      <c r="N1374" s="814"/>
      <c r="O1374" s="814">
        <v>10</v>
      </c>
      <c r="P1374" s="831"/>
      <c r="Q1374" s="831"/>
      <c r="R1374" s="819"/>
      <c r="S1374" s="832"/>
    </row>
    <row r="1375" spans="1:19" ht="14.45" customHeight="1" x14ac:dyDescent="0.2">
      <c r="A1375" s="813" t="s">
        <v>5011</v>
      </c>
      <c r="B1375" s="814" t="s">
        <v>5012</v>
      </c>
      <c r="C1375" s="814" t="s">
        <v>617</v>
      </c>
      <c r="D1375" s="814" t="s">
        <v>1761</v>
      </c>
      <c r="E1375" s="814" t="s">
        <v>4978</v>
      </c>
      <c r="F1375" s="814" t="s">
        <v>4979</v>
      </c>
      <c r="G1375" s="814" t="s">
        <v>4980</v>
      </c>
      <c r="H1375" s="831"/>
      <c r="I1375" s="831"/>
      <c r="J1375" s="814"/>
      <c r="K1375" s="814"/>
      <c r="L1375" s="831"/>
      <c r="M1375" s="831"/>
      <c r="N1375" s="814"/>
      <c r="O1375" s="814"/>
      <c r="P1375" s="831">
        <v>1</v>
      </c>
      <c r="Q1375" s="831">
        <v>275</v>
      </c>
      <c r="R1375" s="819"/>
      <c r="S1375" s="832">
        <v>275</v>
      </c>
    </row>
    <row r="1376" spans="1:19" ht="14.45" customHeight="1" x14ac:dyDescent="0.2">
      <c r="A1376" s="813" t="s">
        <v>5011</v>
      </c>
      <c r="B1376" s="814" t="s">
        <v>5012</v>
      </c>
      <c r="C1376" s="814" t="s">
        <v>617</v>
      </c>
      <c r="D1376" s="814" t="s">
        <v>1761</v>
      </c>
      <c r="E1376" s="814" t="s">
        <v>4978</v>
      </c>
      <c r="F1376" s="814" t="s">
        <v>4989</v>
      </c>
      <c r="G1376" s="814" t="s">
        <v>4990</v>
      </c>
      <c r="H1376" s="831"/>
      <c r="I1376" s="831"/>
      <c r="J1376" s="814"/>
      <c r="K1376" s="814"/>
      <c r="L1376" s="831"/>
      <c r="M1376" s="831"/>
      <c r="N1376" s="814"/>
      <c r="O1376" s="814"/>
      <c r="P1376" s="831">
        <v>1</v>
      </c>
      <c r="Q1376" s="831">
        <v>0</v>
      </c>
      <c r="R1376" s="819"/>
      <c r="S1376" s="832">
        <v>0</v>
      </c>
    </row>
    <row r="1377" spans="1:19" ht="14.45" customHeight="1" x14ac:dyDescent="0.2">
      <c r="A1377" s="813" t="s">
        <v>5011</v>
      </c>
      <c r="B1377" s="814" t="s">
        <v>5012</v>
      </c>
      <c r="C1377" s="814" t="s">
        <v>617</v>
      </c>
      <c r="D1377" s="814" t="s">
        <v>1761</v>
      </c>
      <c r="E1377" s="814" t="s">
        <v>4978</v>
      </c>
      <c r="F1377" s="814" t="s">
        <v>5180</v>
      </c>
      <c r="G1377" s="814" t="s">
        <v>5181</v>
      </c>
      <c r="H1377" s="831"/>
      <c r="I1377" s="831"/>
      <c r="J1377" s="814"/>
      <c r="K1377" s="814"/>
      <c r="L1377" s="831"/>
      <c r="M1377" s="831"/>
      <c r="N1377" s="814"/>
      <c r="O1377" s="814"/>
      <c r="P1377" s="831">
        <v>1</v>
      </c>
      <c r="Q1377" s="831">
        <v>328</v>
      </c>
      <c r="R1377" s="819"/>
      <c r="S1377" s="832">
        <v>328</v>
      </c>
    </row>
    <row r="1378" spans="1:19" ht="14.45" customHeight="1" x14ac:dyDescent="0.2">
      <c r="A1378" s="813" t="s">
        <v>5011</v>
      </c>
      <c r="B1378" s="814" t="s">
        <v>5012</v>
      </c>
      <c r="C1378" s="814" t="s">
        <v>617</v>
      </c>
      <c r="D1378" s="814" t="s">
        <v>1761</v>
      </c>
      <c r="E1378" s="814" t="s">
        <v>4978</v>
      </c>
      <c r="F1378" s="814" t="s">
        <v>4997</v>
      </c>
      <c r="G1378" s="814" t="s">
        <v>4998</v>
      </c>
      <c r="H1378" s="831">
        <v>3</v>
      </c>
      <c r="I1378" s="831">
        <v>1785</v>
      </c>
      <c r="J1378" s="814"/>
      <c r="K1378" s="814">
        <v>595</v>
      </c>
      <c r="L1378" s="831">
        <v>1</v>
      </c>
      <c r="M1378" s="831">
        <v>598</v>
      </c>
      <c r="N1378" s="814"/>
      <c r="O1378" s="814">
        <v>598</v>
      </c>
      <c r="P1378" s="831">
        <v>1</v>
      </c>
      <c r="Q1378" s="831">
        <v>610</v>
      </c>
      <c r="R1378" s="819"/>
      <c r="S1378" s="832">
        <v>610</v>
      </c>
    </row>
    <row r="1379" spans="1:19" ht="14.45" customHeight="1" x14ac:dyDescent="0.2">
      <c r="A1379" s="813" t="s">
        <v>5011</v>
      </c>
      <c r="B1379" s="814" t="s">
        <v>5012</v>
      </c>
      <c r="C1379" s="814" t="s">
        <v>617</v>
      </c>
      <c r="D1379" s="814" t="s">
        <v>1761</v>
      </c>
      <c r="E1379" s="814" t="s">
        <v>4978</v>
      </c>
      <c r="F1379" s="814" t="s">
        <v>4999</v>
      </c>
      <c r="G1379" s="814" t="s">
        <v>5000</v>
      </c>
      <c r="H1379" s="831">
        <v>2</v>
      </c>
      <c r="I1379" s="831">
        <v>1540</v>
      </c>
      <c r="J1379" s="814"/>
      <c r="K1379" s="814">
        <v>770</v>
      </c>
      <c r="L1379" s="831"/>
      <c r="M1379" s="831"/>
      <c r="N1379" s="814"/>
      <c r="O1379" s="814"/>
      <c r="P1379" s="831"/>
      <c r="Q1379" s="831"/>
      <c r="R1379" s="819"/>
      <c r="S1379" s="832"/>
    </row>
    <row r="1380" spans="1:19" ht="14.45" customHeight="1" x14ac:dyDescent="0.2">
      <c r="A1380" s="813" t="s">
        <v>5011</v>
      </c>
      <c r="B1380" s="814" t="s">
        <v>5012</v>
      </c>
      <c r="C1380" s="814" t="s">
        <v>617</v>
      </c>
      <c r="D1380" s="814" t="s">
        <v>1761</v>
      </c>
      <c r="E1380" s="814" t="s">
        <v>4978</v>
      </c>
      <c r="F1380" s="814" t="s">
        <v>5005</v>
      </c>
      <c r="G1380" s="814" t="s">
        <v>5006</v>
      </c>
      <c r="H1380" s="831"/>
      <c r="I1380" s="831"/>
      <c r="J1380" s="814"/>
      <c r="K1380" s="814"/>
      <c r="L1380" s="831">
        <v>3</v>
      </c>
      <c r="M1380" s="831">
        <v>4047</v>
      </c>
      <c r="N1380" s="814"/>
      <c r="O1380" s="814">
        <v>1349</v>
      </c>
      <c r="P1380" s="831">
        <v>3</v>
      </c>
      <c r="Q1380" s="831">
        <v>4143</v>
      </c>
      <c r="R1380" s="819"/>
      <c r="S1380" s="832">
        <v>1381</v>
      </c>
    </row>
    <row r="1381" spans="1:19" ht="14.45" customHeight="1" x14ac:dyDescent="0.2">
      <c r="A1381" s="813" t="s">
        <v>5011</v>
      </c>
      <c r="B1381" s="814" t="s">
        <v>5012</v>
      </c>
      <c r="C1381" s="814" t="s">
        <v>617</v>
      </c>
      <c r="D1381" s="814" t="s">
        <v>1764</v>
      </c>
      <c r="E1381" s="814" t="s">
        <v>4961</v>
      </c>
      <c r="F1381" s="814" t="s">
        <v>4962</v>
      </c>
      <c r="G1381" s="814" t="s">
        <v>1735</v>
      </c>
      <c r="H1381" s="831">
        <v>0.1</v>
      </c>
      <c r="I1381" s="831">
        <v>163.95</v>
      </c>
      <c r="J1381" s="814"/>
      <c r="K1381" s="814">
        <v>1639.4999999999998</v>
      </c>
      <c r="L1381" s="831">
        <v>0.1</v>
      </c>
      <c r="M1381" s="831">
        <v>163.95</v>
      </c>
      <c r="N1381" s="814"/>
      <c r="O1381" s="814">
        <v>1639.4999999999998</v>
      </c>
      <c r="P1381" s="831">
        <v>0.4</v>
      </c>
      <c r="Q1381" s="831">
        <v>677.8599999999999</v>
      </c>
      <c r="R1381" s="819"/>
      <c r="S1381" s="832">
        <v>1694.6499999999996</v>
      </c>
    </row>
    <row r="1382" spans="1:19" ht="14.45" customHeight="1" x14ac:dyDescent="0.2">
      <c r="A1382" s="813" t="s">
        <v>5011</v>
      </c>
      <c r="B1382" s="814" t="s">
        <v>5012</v>
      </c>
      <c r="C1382" s="814" t="s">
        <v>617</v>
      </c>
      <c r="D1382" s="814" t="s">
        <v>1764</v>
      </c>
      <c r="E1382" s="814" t="s">
        <v>4963</v>
      </c>
      <c r="F1382" s="814" t="s">
        <v>4964</v>
      </c>
      <c r="G1382" s="814" t="s">
        <v>4965</v>
      </c>
      <c r="H1382" s="831">
        <v>2</v>
      </c>
      <c r="I1382" s="831">
        <v>817.48</v>
      </c>
      <c r="J1382" s="814"/>
      <c r="K1382" s="814">
        <v>408.74</v>
      </c>
      <c r="L1382" s="831">
        <v>1</v>
      </c>
      <c r="M1382" s="831">
        <v>408.74</v>
      </c>
      <c r="N1382" s="814"/>
      <c r="O1382" s="814">
        <v>408.74</v>
      </c>
      <c r="P1382" s="831">
        <v>3</v>
      </c>
      <c r="Q1382" s="831">
        <v>1226.22</v>
      </c>
      <c r="R1382" s="819"/>
      <c r="S1382" s="832">
        <v>408.74</v>
      </c>
    </row>
    <row r="1383" spans="1:19" ht="14.45" customHeight="1" x14ac:dyDescent="0.2">
      <c r="A1383" s="813" t="s">
        <v>5011</v>
      </c>
      <c r="B1383" s="814" t="s">
        <v>5012</v>
      </c>
      <c r="C1383" s="814" t="s">
        <v>617</v>
      </c>
      <c r="D1383" s="814" t="s">
        <v>1764</v>
      </c>
      <c r="E1383" s="814" t="s">
        <v>4963</v>
      </c>
      <c r="F1383" s="814" t="s">
        <v>4970</v>
      </c>
      <c r="G1383" s="814" t="s">
        <v>4971</v>
      </c>
      <c r="H1383" s="831">
        <v>2</v>
      </c>
      <c r="I1383" s="831">
        <v>4340.0600000000004</v>
      </c>
      <c r="J1383" s="814"/>
      <c r="K1383" s="814">
        <v>2170.0300000000002</v>
      </c>
      <c r="L1383" s="831"/>
      <c r="M1383" s="831"/>
      <c r="N1383" s="814"/>
      <c r="O1383" s="814"/>
      <c r="P1383" s="831"/>
      <c r="Q1383" s="831"/>
      <c r="R1383" s="819"/>
      <c r="S1383" s="832"/>
    </row>
    <row r="1384" spans="1:19" ht="14.45" customHeight="1" x14ac:dyDescent="0.2">
      <c r="A1384" s="813" t="s">
        <v>5011</v>
      </c>
      <c r="B1384" s="814" t="s">
        <v>5012</v>
      </c>
      <c r="C1384" s="814" t="s">
        <v>617</v>
      </c>
      <c r="D1384" s="814" t="s">
        <v>1764</v>
      </c>
      <c r="E1384" s="814" t="s">
        <v>4963</v>
      </c>
      <c r="F1384" s="814" t="s">
        <v>4974</v>
      </c>
      <c r="G1384" s="814" t="s">
        <v>4975</v>
      </c>
      <c r="H1384" s="831"/>
      <c r="I1384" s="831"/>
      <c r="J1384" s="814"/>
      <c r="K1384" s="814"/>
      <c r="L1384" s="831">
        <v>1</v>
      </c>
      <c r="M1384" s="831">
        <v>1040</v>
      </c>
      <c r="N1384" s="814"/>
      <c r="O1384" s="814">
        <v>1040</v>
      </c>
      <c r="P1384" s="831">
        <v>1</v>
      </c>
      <c r="Q1384" s="831">
        <v>1040</v>
      </c>
      <c r="R1384" s="819"/>
      <c r="S1384" s="832">
        <v>1040</v>
      </c>
    </row>
    <row r="1385" spans="1:19" ht="14.45" customHeight="1" x14ac:dyDescent="0.2">
      <c r="A1385" s="813" t="s">
        <v>5011</v>
      </c>
      <c r="B1385" s="814" t="s">
        <v>5012</v>
      </c>
      <c r="C1385" s="814" t="s">
        <v>617</v>
      </c>
      <c r="D1385" s="814" t="s">
        <v>1764</v>
      </c>
      <c r="E1385" s="814" t="s">
        <v>4963</v>
      </c>
      <c r="F1385" s="814" t="s">
        <v>5096</v>
      </c>
      <c r="G1385" s="814" t="s">
        <v>5097</v>
      </c>
      <c r="H1385" s="831">
        <v>1</v>
      </c>
      <c r="I1385" s="831">
        <v>2631.6</v>
      </c>
      <c r="J1385" s="814"/>
      <c r="K1385" s="814">
        <v>2631.6</v>
      </c>
      <c r="L1385" s="831"/>
      <c r="M1385" s="831"/>
      <c r="N1385" s="814"/>
      <c r="O1385" s="814"/>
      <c r="P1385" s="831"/>
      <c r="Q1385" s="831"/>
      <c r="R1385" s="819"/>
      <c r="S1385" s="832"/>
    </row>
    <row r="1386" spans="1:19" ht="14.45" customHeight="1" x14ac:dyDescent="0.2">
      <c r="A1386" s="813" t="s">
        <v>5011</v>
      </c>
      <c r="B1386" s="814" t="s">
        <v>5012</v>
      </c>
      <c r="C1386" s="814" t="s">
        <v>617</v>
      </c>
      <c r="D1386" s="814" t="s">
        <v>1764</v>
      </c>
      <c r="E1386" s="814" t="s">
        <v>4963</v>
      </c>
      <c r="F1386" s="814" t="s">
        <v>5102</v>
      </c>
      <c r="G1386" s="814" t="s">
        <v>5103</v>
      </c>
      <c r="H1386" s="831">
        <v>2</v>
      </c>
      <c r="I1386" s="831">
        <v>2151.96</v>
      </c>
      <c r="J1386" s="814"/>
      <c r="K1386" s="814">
        <v>1075.98</v>
      </c>
      <c r="L1386" s="831"/>
      <c r="M1386" s="831"/>
      <c r="N1386" s="814"/>
      <c r="O1386" s="814"/>
      <c r="P1386" s="831">
        <v>1</v>
      </c>
      <c r="Q1386" s="831">
        <v>534.88</v>
      </c>
      <c r="R1386" s="819"/>
      <c r="S1386" s="832">
        <v>534.88</v>
      </c>
    </row>
    <row r="1387" spans="1:19" ht="14.45" customHeight="1" x14ac:dyDescent="0.2">
      <c r="A1387" s="813" t="s">
        <v>5011</v>
      </c>
      <c r="B1387" s="814" t="s">
        <v>5012</v>
      </c>
      <c r="C1387" s="814" t="s">
        <v>617</v>
      </c>
      <c r="D1387" s="814" t="s">
        <v>1764</v>
      </c>
      <c r="E1387" s="814" t="s">
        <v>4963</v>
      </c>
      <c r="F1387" s="814" t="s">
        <v>5106</v>
      </c>
      <c r="G1387" s="814" t="s">
        <v>5107</v>
      </c>
      <c r="H1387" s="831"/>
      <c r="I1387" s="831"/>
      <c r="J1387" s="814"/>
      <c r="K1387" s="814"/>
      <c r="L1387" s="831"/>
      <c r="M1387" s="831"/>
      <c r="N1387" s="814"/>
      <c r="O1387" s="814"/>
      <c r="P1387" s="831">
        <v>2</v>
      </c>
      <c r="Q1387" s="831">
        <v>2153.8000000000002</v>
      </c>
      <c r="R1387" s="819"/>
      <c r="S1387" s="832">
        <v>1076.9000000000001</v>
      </c>
    </row>
    <row r="1388" spans="1:19" ht="14.45" customHeight="1" x14ac:dyDescent="0.2">
      <c r="A1388" s="813" t="s">
        <v>5011</v>
      </c>
      <c r="B1388" s="814" t="s">
        <v>5012</v>
      </c>
      <c r="C1388" s="814" t="s">
        <v>617</v>
      </c>
      <c r="D1388" s="814" t="s">
        <v>1764</v>
      </c>
      <c r="E1388" s="814" t="s">
        <v>4963</v>
      </c>
      <c r="F1388" s="814" t="s">
        <v>4976</v>
      </c>
      <c r="G1388" s="814" t="s">
        <v>4977</v>
      </c>
      <c r="H1388" s="831"/>
      <c r="I1388" s="831"/>
      <c r="J1388" s="814"/>
      <c r="K1388" s="814"/>
      <c r="L1388" s="831">
        <v>1</v>
      </c>
      <c r="M1388" s="831">
        <v>641.29999999999995</v>
      </c>
      <c r="N1388" s="814"/>
      <c r="O1388" s="814">
        <v>641.29999999999995</v>
      </c>
      <c r="P1388" s="831">
        <v>5</v>
      </c>
      <c r="Q1388" s="831">
        <v>3206.5</v>
      </c>
      <c r="R1388" s="819"/>
      <c r="S1388" s="832">
        <v>641.29999999999995</v>
      </c>
    </row>
    <row r="1389" spans="1:19" ht="14.45" customHeight="1" x14ac:dyDescent="0.2">
      <c r="A1389" s="813" t="s">
        <v>5011</v>
      </c>
      <c r="B1389" s="814" t="s">
        <v>5012</v>
      </c>
      <c r="C1389" s="814" t="s">
        <v>617</v>
      </c>
      <c r="D1389" s="814" t="s">
        <v>1764</v>
      </c>
      <c r="E1389" s="814" t="s">
        <v>4978</v>
      </c>
      <c r="F1389" s="814" t="s">
        <v>5128</v>
      </c>
      <c r="G1389" s="814" t="s">
        <v>5129</v>
      </c>
      <c r="H1389" s="831"/>
      <c r="I1389" s="831"/>
      <c r="J1389" s="814"/>
      <c r="K1389" s="814"/>
      <c r="L1389" s="831">
        <v>3</v>
      </c>
      <c r="M1389" s="831">
        <v>627</v>
      </c>
      <c r="N1389" s="814"/>
      <c r="O1389" s="814">
        <v>209</v>
      </c>
      <c r="P1389" s="831"/>
      <c r="Q1389" s="831"/>
      <c r="R1389" s="819"/>
      <c r="S1389" s="832"/>
    </row>
    <row r="1390" spans="1:19" ht="14.45" customHeight="1" x14ac:dyDescent="0.2">
      <c r="A1390" s="813" t="s">
        <v>5011</v>
      </c>
      <c r="B1390" s="814" t="s">
        <v>5012</v>
      </c>
      <c r="C1390" s="814" t="s">
        <v>617</v>
      </c>
      <c r="D1390" s="814" t="s">
        <v>1764</v>
      </c>
      <c r="E1390" s="814" t="s">
        <v>4978</v>
      </c>
      <c r="F1390" s="814" t="s">
        <v>5138</v>
      </c>
      <c r="G1390" s="814" t="s">
        <v>5139</v>
      </c>
      <c r="H1390" s="831">
        <v>4</v>
      </c>
      <c r="I1390" s="831">
        <v>152</v>
      </c>
      <c r="J1390" s="814"/>
      <c r="K1390" s="814">
        <v>38</v>
      </c>
      <c r="L1390" s="831">
        <v>3</v>
      </c>
      <c r="M1390" s="831">
        <v>114</v>
      </c>
      <c r="N1390" s="814"/>
      <c r="O1390" s="814">
        <v>38</v>
      </c>
      <c r="P1390" s="831">
        <v>3</v>
      </c>
      <c r="Q1390" s="831">
        <v>120</v>
      </c>
      <c r="R1390" s="819"/>
      <c r="S1390" s="832">
        <v>40</v>
      </c>
    </row>
    <row r="1391" spans="1:19" ht="14.45" customHeight="1" x14ac:dyDescent="0.2">
      <c r="A1391" s="813" t="s">
        <v>5011</v>
      </c>
      <c r="B1391" s="814" t="s">
        <v>5012</v>
      </c>
      <c r="C1391" s="814" t="s">
        <v>617</v>
      </c>
      <c r="D1391" s="814" t="s">
        <v>1764</v>
      </c>
      <c r="E1391" s="814" t="s">
        <v>4978</v>
      </c>
      <c r="F1391" s="814" t="s">
        <v>4979</v>
      </c>
      <c r="G1391" s="814" t="s">
        <v>4980</v>
      </c>
      <c r="H1391" s="831">
        <v>3</v>
      </c>
      <c r="I1391" s="831">
        <v>762</v>
      </c>
      <c r="J1391" s="814"/>
      <c r="K1391" s="814">
        <v>254</v>
      </c>
      <c r="L1391" s="831">
        <v>2</v>
      </c>
      <c r="M1391" s="831">
        <v>510</v>
      </c>
      <c r="N1391" s="814"/>
      <c r="O1391" s="814">
        <v>255</v>
      </c>
      <c r="P1391" s="831">
        <v>3</v>
      </c>
      <c r="Q1391" s="831">
        <v>825</v>
      </c>
      <c r="R1391" s="819"/>
      <c r="S1391" s="832">
        <v>275</v>
      </c>
    </row>
    <row r="1392" spans="1:19" ht="14.45" customHeight="1" x14ac:dyDescent="0.2">
      <c r="A1392" s="813" t="s">
        <v>5011</v>
      </c>
      <c r="B1392" s="814" t="s">
        <v>5012</v>
      </c>
      <c r="C1392" s="814" t="s">
        <v>617</v>
      </c>
      <c r="D1392" s="814" t="s">
        <v>1764</v>
      </c>
      <c r="E1392" s="814" t="s">
        <v>4978</v>
      </c>
      <c r="F1392" s="814" t="s">
        <v>5146</v>
      </c>
      <c r="G1392" s="814" t="s">
        <v>5147</v>
      </c>
      <c r="H1392" s="831">
        <v>1</v>
      </c>
      <c r="I1392" s="831">
        <v>126</v>
      </c>
      <c r="J1392" s="814"/>
      <c r="K1392" s="814">
        <v>126</v>
      </c>
      <c r="L1392" s="831">
        <v>3</v>
      </c>
      <c r="M1392" s="831">
        <v>381</v>
      </c>
      <c r="N1392" s="814"/>
      <c r="O1392" s="814">
        <v>127</v>
      </c>
      <c r="P1392" s="831"/>
      <c r="Q1392" s="831"/>
      <c r="R1392" s="819"/>
      <c r="S1392" s="832"/>
    </row>
    <row r="1393" spans="1:19" ht="14.45" customHeight="1" x14ac:dyDescent="0.2">
      <c r="A1393" s="813" t="s">
        <v>5011</v>
      </c>
      <c r="B1393" s="814" t="s">
        <v>5012</v>
      </c>
      <c r="C1393" s="814" t="s">
        <v>617</v>
      </c>
      <c r="D1393" s="814" t="s">
        <v>1764</v>
      </c>
      <c r="E1393" s="814" t="s">
        <v>4978</v>
      </c>
      <c r="F1393" s="814" t="s">
        <v>4983</v>
      </c>
      <c r="G1393" s="814" t="s">
        <v>4984</v>
      </c>
      <c r="H1393" s="831"/>
      <c r="I1393" s="831"/>
      <c r="J1393" s="814"/>
      <c r="K1393" s="814"/>
      <c r="L1393" s="831"/>
      <c r="M1393" s="831"/>
      <c r="N1393" s="814"/>
      <c r="O1393" s="814"/>
      <c r="P1393" s="831">
        <v>1</v>
      </c>
      <c r="Q1393" s="831">
        <v>345</v>
      </c>
      <c r="R1393" s="819"/>
      <c r="S1393" s="832">
        <v>345</v>
      </c>
    </row>
    <row r="1394" spans="1:19" ht="14.45" customHeight="1" x14ac:dyDescent="0.2">
      <c r="A1394" s="813" t="s">
        <v>5011</v>
      </c>
      <c r="B1394" s="814" t="s">
        <v>5012</v>
      </c>
      <c r="C1394" s="814" t="s">
        <v>617</v>
      </c>
      <c r="D1394" s="814" t="s">
        <v>1764</v>
      </c>
      <c r="E1394" s="814" t="s">
        <v>4978</v>
      </c>
      <c r="F1394" s="814" t="s">
        <v>4985</v>
      </c>
      <c r="G1394" s="814" t="s">
        <v>4986</v>
      </c>
      <c r="H1394" s="831">
        <v>1</v>
      </c>
      <c r="I1394" s="831">
        <v>357</v>
      </c>
      <c r="J1394" s="814"/>
      <c r="K1394" s="814">
        <v>357</v>
      </c>
      <c r="L1394" s="831"/>
      <c r="M1394" s="831"/>
      <c r="N1394" s="814"/>
      <c r="O1394" s="814"/>
      <c r="P1394" s="831"/>
      <c r="Q1394" s="831"/>
      <c r="R1394" s="819"/>
      <c r="S1394" s="832"/>
    </row>
    <row r="1395" spans="1:19" ht="14.45" customHeight="1" x14ac:dyDescent="0.2">
      <c r="A1395" s="813" t="s">
        <v>5011</v>
      </c>
      <c r="B1395" s="814" t="s">
        <v>5012</v>
      </c>
      <c r="C1395" s="814" t="s">
        <v>617</v>
      </c>
      <c r="D1395" s="814" t="s">
        <v>1764</v>
      </c>
      <c r="E1395" s="814" t="s">
        <v>4978</v>
      </c>
      <c r="F1395" s="814" t="s">
        <v>5252</v>
      </c>
      <c r="G1395" s="814" t="s">
        <v>5253</v>
      </c>
      <c r="H1395" s="831"/>
      <c r="I1395" s="831"/>
      <c r="J1395" s="814"/>
      <c r="K1395" s="814"/>
      <c r="L1395" s="831">
        <v>1</v>
      </c>
      <c r="M1395" s="831">
        <v>975</v>
      </c>
      <c r="N1395" s="814"/>
      <c r="O1395" s="814">
        <v>975</v>
      </c>
      <c r="P1395" s="831"/>
      <c r="Q1395" s="831"/>
      <c r="R1395" s="819"/>
      <c r="S1395" s="832"/>
    </row>
    <row r="1396" spans="1:19" ht="14.45" customHeight="1" x14ac:dyDescent="0.2">
      <c r="A1396" s="813" t="s">
        <v>5011</v>
      </c>
      <c r="B1396" s="814" t="s">
        <v>5012</v>
      </c>
      <c r="C1396" s="814" t="s">
        <v>617</v>
      </c>
      <c r="D1396" s="814" t="s">
        <v>1764</v>
      </c>
      <c r="E1396" s="814" t="s">
        <v>4978</v>
      </c>
      <c r="F1396" s="814" t="s">
        <v>4989</v>
      </c>
      <c r="G1396" s="814" t="s">
        <v>4990</v>
      </c>
      <c r="H1396" s="831">
        <v>4</v>
      </c>
      <c r="I1396" s="831">
        <v>133.32</v>
      </c>
      <c r="J1396" s="814"/>
      <c r="K1396" s="814">
        <v>33.33</v>
      </c>
      <c r="L1396" s="831">
        <v>4</v>
      </c>
      <c r="M1396" s="831">
        <v>157.78</v>
      </c>
      <c r="N1396" s="814"/>
      <c r="O1396" s="814">
        <v>39.445</v>
      </c>
      <c r="P1396" s="831">
        <v>3</v>
      </c>
      <c r="Q1396" s="831">
        <v>136.67000000000002</v>
      </c>
      <c r="R1396" s="819"/>
      <c r="S1396" s="832">
        <v>45.556666666666672</v>
      </c>
    </row>
    <row r="1397" spans="1:19" ht="14.45" customHeight="1" x14ac:dyDescent="0.2">
      <c r="A1397" s="813" t="s">
        <v>5011</v>
      </c>
      <c r="B1397" s="814" t="s">
        <v>5012</v>
      </c>
      <c r="C1397" s="814" t="s">
        <v>617</v>
      </c>
      <c r="D1397" s="814" t="s">
        <v>1764</v>
      </c>
      <c r="E1397" s="814" t="s">
        <v>4978</v>
      </c>
      <c r="F1397" s="814" t="s">
        <v>5180</v>
      </c>
      <c r="G1397" s="814" t="s">
        <v>5181</v>
      </c>
      <c r="H1397" s="831">
        <v>3</v>
      </c>
      <c r="I1397" s="831">
        <v>933</v>
      </c>
      <c r="J1397" s="814"/>
      <c r="K1397" s="814">
        <v>311</v>
      </c>
      <c r="L1397" s="831"/>
      <c r="M1397" s="831"/>
      <c r="N1397" s="814"/>
      <c r="O1397" s="814"/>
      <c r="P1397" s="831">
        <v>1</v>
      </c>
      <c r="Q1397" s="831">
        <v>328</v>
      </c>
      <c r="R1397" s="819"/>
      <c r="S1397" s="832">
        <v>328</v>
      </c>
    </row>
    <row r="1398" spans="1:19" ht="14.45" customHeight="1" x14ac:dyDescent="0.2">
      <c r="A1398" s="813" t="s">
        <v>5011</v>
      </c>
      <c r="B1398" s="814" t="s">
        <v>5012</v>
      </c>
      <c r="C1398" s="814" t="s">
        <v>617</v>
      </c>
      <c r="D1398" s="814" t="s">
        <v>1764</v>
      </c>
      <c r="E1398" s="814" t="s">
        <v>4978</v>
      </c>
      <c r="F1398" s="814" t="s">
        <v>4995</v>
      </c>
      <c r="G1398" s="814" t="s">
        <v>4996</v>
      </c>
      <c r="H1398" s="831">
        <v>3</v>
      </c>
      <c r="I1398" s="831">
        <v>2610</v>
      </c>
      <c r="J1398" s="814"/>
      <c r="K1398" s="814">
        <v>870</v>
      </c>
      <c r="L1398" s="831">
        <v>4</v>
      </c>
      <c r="M1398" s="831">
        <v>3488</v>
      </c>
      <c r="N1398" s="814"/>
      <c r="O1398" s="814">
        <v>872</v>
      </c>
      <c r="P1398" s="831">
        <v>1</v>
      </c>
      <c r="Q1398" s="831">
        <v>882</v>
      </c>
      <c r="R1398" s="819"/>
      <c r="S1398" s="832">
        <v>882</v>
      </c>
    </row>
    <row r="1399" spans="1:19" ht="14.45" customHeight="1" x14ac:dyDescent="0.2">
      <c r="A1399" s="813" t="s">
        <v>5011</v>
      </c>
      <c r="B1399" s="814" t="s">
        <v>5012</v>
      </c>
      <c r="C1399" s="814" t="s">
        <v>617</v>
      </c>
      <c r="D1399" s="814" t="s">
        <v>1764</v>
      </c>
      <c r="E1399" s="814" t="s">
        <v>4978</v>
      </c>
      <c r="F1399" s="814" t="s">
        <v>4997</v>
      </c>
      <c r="G1399" s="814" t="s">
        <v>4998</v>
      </c>
      <c r="H1399" s="831">
        <v>8</v>
      </c>
      <c r="I1399" s="831">
        <v>4760</v>
      </c>
      <c r="J1399" s="814"/>
      <c r="K1399" s="814">
        <v>595</v>
      </c>
      <c r="L1399" s="831">
        <v>6</v>
      </c>
      <c r="M1399" s="831">
        <v>3588</v>
      </c>
      <c r="N1399" s="814"/>
      <c r="O1399" s="814">
        <v>598</v>
      </c>
      <c r="P1399" s="831">
        <v>3</v>
      </c>
      <c r="Q1399" s="831">
        <v>1830</v>
      </c>
      <c r="R1399" s="819"/>
      <c r="S1399" s="832">
        <v>610</v>
      </c>
    </row>
    <row r="1400" spans="1:19" ht="14.45" customHeight="1" x14ac:dyDescent="0.2">
      <c r="A1400" s="813" t="s">
        <v>5011</v>
      </c>
      <c r="B1400" s="814" t="s">
        <v>5012</v>
      </c>
      <c r="C1400" s="814" t="s">
        <v>617</v>
      </c>
      <c r="D1400" s="814" t="s">
        <v>1764</v>
      </c>
      <c r="E1400" s="814" t="s">
        <v>4978</v>
      </c>
      <c r="F1400" s="814" t="s">
        <v>4999</v>
      </c>
      <c r="G1400" s="814" t="s">
        <v>5000</v>
      </c>
      <c r="H1400" s="831">
        <v>4</v>
      </c>
      <c r="I1400" s="831">
        <v>3080</v>
      </c>
      <c r="J1400" s="814"/>
      <c r="K1400" s="814">
        <v>770</v>
      </c>
      <c r="L1400" s="831">
        <v>1</v>
      </c>
      <c r="M1400" s="831">
        <v>771</v>
      </c>
      <c r="N1400" s="814"/>
      <c r="O1400" s="814">
        <v>771</v>
      </c>
      <c r="P1400" s="831">
        <v>4</v>
      </c>
      <c r="Q1400" s="831">
        <v>3132</v>
      </c>
      <c r="R1400" s="819"/>
      <c r="S1400" s="832">
        <v>783</v>
      </c>
    </row>
    <row r="1401" spans="1:19" ht="14.45" customHeight="1" x14ac:dyDescent="0.2">
      <c r="A1401" s="813" t="s">
        <v>5011</v>
      </c>
      <c r="B1401" s="814" t="s">
        <v>5012</v>
      </c>
      <c r="C1401" s="814" t="s">
        <v>617</v>
      </c>
      <c r="D1401" s="814" t="s">
        <v>1764</v>
      </c>
      <c r="E1401" s="814" t="s">
        <v>4978</v>
      </c>
      <c r="F1401" s="814" t="s">
        <v>5212</v>
      </c>
      <c r="G1401" s="814" t="s">
        <v>5213</v>
      </c>
      <c r="H1401" s="831">
        <v>1</v>
      </c>
      <c r="I1401" s="831">
        <v>116</v>
      </c>
      <c r="J1401" s="814"/>
      <c r="K1401" s="814">
        <v>116</v>
      </c>
      <c r="L1401" s="831">
        <v>2</v>
      </c>
      <c r="M1401" s="831">
        <v>234</v>
      </c>
      <c r="N1401" s="814"/>
      <c r="O1401" s="814">
        <v>117</v>
      </c>
      <c r="P1401" s="831"/>
      <c r="Q1401" s="831"/>
      <c r="R1401" s="819"/>
      <c r="S1401" s="832"/>
    </row>
    <row r="1402" spans="1:19" ht="14.45" customHeight="1" x14ac:dyDescent="0.2">
      <c r="A1402" s="813" t="s">
        <v>5011</v>
      </c>
      <c r="B1402" s="814" t="s">
        <v>5012</v>
      </c>
      <c r="C1402" s="814" t="s">
        <v>617</v>
      </c>
      <c r="D1402" s="814" t="s">
        <v>1764</v>
      </c>
      <c r="E1402" s="814" t="s">
        <v>4978</v>
      </c>
      <c r="F1402" s="814" t="s">
        <v>5003</v>
      </c>
      <c r="G1402" s="814" t="s">
        <v>5004</v>
      </c>
      <c r="H1402" s="831">
        <v>3</v>
      </c>
      <c r="I1402" s="831">
        <v>132</v>
      </c>
      <c r="J1402" s="814"/>
      <c r="K1402" s="814">
        <v>44</v>
      </c>
      <c r="L1402" s="831"/>
      <c r="M1402" s="831"/>
      <c r="N1402" s="814"/>
      <c r="O1402" s="814"/>
      <c r="P1402" s="831">
        <v>7</v>
      </c>
      <c r="Q1402" s="831">
        <v>322</v>
      </c>
      <c r="R1402" s="819"/>
      <c r="S1402" s="832">
        <v>46</v>
      </c>
    </row>
    <row r="1403" spans="1:19" ht="14.45" customHeight="1" x14ac:dyDescent="0.2">
      <c r="A1403" s="813" t="s">
        <v>5011</v>
      </c>
      <c r="B1403" s="814" t="s">
        <v>5012</v>
      </c>
      <c r="C1403" s="814" t="s">
        <v>617</v>
      </c>
      <c r="D1403" s="814" t="s">
        <v>1764</v>
      </c>
      <c r="E1403" s="814" t="s">
        <v>4978</v>
      </c>
      <c r="F1403" s="814" t="s">
        <v>5005</v>
      </c>
      <c r="G1403" s="814" t="s">
        <v>5006</v>
      </c>
      <c r="H1403" s="831">
        <v>4</v>
      </c>
      <c r="I1403" s="831">
        <v>5376</v>
      </c>
      <c r="J1403" s="814"/>
      <c r="K1403" s="814">
        <v>1344</v>
      </c>
      <c r="L1403" s="831">
        <v>19</v>
      </c>
      <c r="M1403" s="831">
        <v>25631</v>
      </c>
      <c r="N1403" s="814"/>
      <c r="O1403" s="814">
        <v>1349</v>
      </c>
      <c r="P1403" s="831">
        <v>17</v>
      </c>
      <c r="Q1403" s="831">
        <v>23477</v>
      </c>
      <c r="R1403" s="819"/>
      <c r="S1403" s="832">
        <v>1381</v>
      </c>
    </row>
    <row r="1404" spans="1:19" ht="14.45" customHeight="1" x14ac:dyDescent="0.2">
      <c r="A1404" s="813" t="s">
        <v>5011</v>
      </c>
      <c r="B1404" s="814" t="s">
        <v>5012</v>
      </c>
      <c r="C1404" s="814" t="s">
        <v>617</v>
      </c>
      <c r="D1404" s="814" t="s">
        <v>1764</v>
      </c>
      <c r="E1404" s="814" t="s">
        <v>4978</v>
      </c>
      <c r="F1404" s="814" t="s">
        <v>5007</v>
      </c>
      <c r="G1404" s="814" t="s">
        <v>5008</v>
      </c>
      <c r="H1404" s="831">
        <v>5</v>
      </c>
      <c r="I1404" s="831">
        <v>1820</v>
      </c>
      <c r="J1404" s="814"/>
      <c r="K1404" s="814">
        <v>364</v>
      </c>
      <c r="L1404" s="831">
        <v>4</v>
      </c>
      <c r="M1404" s="831">
        <v>1460</v>
      </c>
      <c r="N1404" s="814"/>
      <c r="O1404" s="814">
        <v>365</v>
      </c>
      <c r="P1404" s="831">
        <v>3</v>
      </c>
      <c r="Q1404" s="831">
        <v>1113</v>
      </c>
      <c r="R1404" s="819"/>
      <c r="S1404" s="832">
        <v>371</v>
      </c>
    </row>
    <row r="1405" spans="1:19" ht="14.45" customHeight="1" x14ac:dyDescent="0.2">
      <c r="A1405" s="813" t="s">
        <v>5011</v>
      </c>
      <c r="B1405" s="814" t="s">
        <v>5012</v>
      </c>
      <c r="C1405" s="814" t="s">
        <v>617</v>
      </c>
      <c r="D1405" s="814" t="s">
        <v>1764</v>
      </c>
      <c r="E1405" s="814" t="s">
        <v>4978</v>
      </c>
      <c r="F1405" s="814" t="s">
        <v>5240</v>
      </c>
      <c r="G1405" s="814" t="s">
        <v>5241</v>
      </c>
      <c r="H1405" s="831"/>
      <c r="I1405" s="831"/>
      <c r="J1405" s="814"/>
      <c r="K1405" s="814"/>
      <c r="L1405" s="831"/>
      <c r="M1405" s="831"/>
      <c r="N1405" s="814"/>
      <c r="O1405" s="814"/>
      <c r="P1405" s="831">
        <v>3</v>
      </c>
      <c r="Q1405" s="831">
        <v>0</v>
      </c>
      <c r="R1405" s="819"/>
      <c r="S1405" s="832">
        <v>0</v>
      </c>
    </row>
    <row r="1406" spans="1:19" ht="14.45" customHeight="1" x14ac:dyDescent="0.2">
      <c r="A1406" s="813" t="s">
        <v>5011</v>
      </c>
      <c r="B1406" s="814" t="s">
        <v>5012</v>
      </c>
      <c r="C1406" s="814" t="s">
        <v>617</v>
      </c>
      <c r="D1406" s="814" t="s">
        <v>1764</v>
      </c>
      <c r="E1406" s="814" t="s">
        <v>4978</v>
      </c>
      <c r="F1406" s="814" t="s">
        <v>5245</v>
      </c>
      <c r="G1406" s="814" t="s">
        <v>5246</v>
      </c>
      <c r="H1406" s="831"/>
      <c r="I1406" s="831"/>
      <c r="J1406" s="814"/>
      <c r="K1406" s="814"/>
      <c r="L1406" s="831"/>
      <c r="M1406" s="831"/>
      <c r="N1406" s="814"/>
      <c r="O1406" s="814"/>
      <c r="P1406" s="831">
        <v>3</v>
      </c>
      <c r="Q1406" s="831">
        <v>0</v>
      </c>
      <c r="R1406" s="819"/>
      <c r="S1406" s="832">
        <v>0</v>
      </c>
    </row>
    <row r="1407" spans="1:19" ht="14.45" customHeight="1" x14ac:dyDescent="0.2">
      <c r="A1407" s="813" t="s">
        <v>5011</v>
      </c>
      <c r="B1407" s="814" t="s">
        <v>5012</v>
      </c>
      <c r="C1407" s="814" t="s">
        <v>617</v>
      </c>
      <c r="D1407" s="814" t="s">
        <v>1765</v>
      </c>
      <c r="E1407" s="814" t="s">
        <v>4961</v>
      </c>
      <c r="F1407" s="814" t="s">
        <v>4962</v>
      </c>
      <c r="G1407" s="814" t="s">
        <v>1735</v>
      </c>
      <c r="H1407" s="831">
        <v>0.1</v>
      </c>
      <c r="I1407" s="831">
        <v>163.95</v>
      </c>
      <c r="J1407" s="814"/>
      <c r="K1407" s="814">
        <v>1639.4999999999998</v>
      </c>
      <c r="L1407" s="831"/>
      <c r="M1407" s="831"/>
      <c r="N1407" s="814"/>
      <c r="O1407" s="814"/>
      <c r="P1407" s="831">
        <v>0.1</v>
      </c>
      <c r="Q1407" s="831">
        <v>163.95</v>
      </c>
      <c r="R1407" s="819"/>
      <c r="S1407" s="832">
        <v>1639.4999999999998</v>
      </c>
    </row>
    <row r="1408" spans="1:19" ht="14.45" customHeight="1" x14ac:dyDescent="0.2">
      <c r="A1408" s="813" t="s">
        <v>5011</v>
      </c>
      <c r="B1408" s="814" t="s">
        <v>5012</v>
      </c>
      <c r="C1408" s="814" t="s">
        <v>617</v>
      </c>
      <c r="D1408" s="814" t="s">
        <v>1765</v>
      </c>
      <c r="E1408" s="814" t="s">
        <v>4963</v>
      </c>
      <c r="F1408" s="814" t="s">
        <v>4964</v>
      </c>
      <c r="G1408" s="814" t="s">
        <v>4965</v>
      </c>
      <c r="H1408" s="831">
        <v>1</v>
      </c>
      <c r="I1408" s="831">
        <v>408.74</v>
      </c>
      <c r="J1408" s="814"/>
      <c r="K1408" s="814">
        <v>408.74</v>
      </c>
      <c r="L1408" s="831"/>
      <c r="M1408" s="831"/>
      <c r="N1408" s="814"/>
      <c r="O1408" s="814"/>
      <c r="P1408" s="831">
        <v>0</v>
      </c>
      <c r="Q1408" s="831">
        <v>0</v>
      </c>
      <c r="R1408" s="819"/>
      <c r="S1408" s="832"/>
    </row>
    <row r="1409" spans="1:19" ht="14.45" customHeight="1" x14ac:dyDescent="0.2">
      <c r="A1409" s="813" t="s">
        <v>5011</v>
      </c>
      <c r="B1409" s="814" t="s">
        <v>5012</v>
      </c>
      <c r="C1409" s="814" t="s">
        <v>617</v>
      </c>
      <c r="D1409" s="814" t="s">
        <v>1765</v>
      </c>
      <c r="E1409" s="814" t="s">
        <v>4963</v>
      </c>
      <c r="F1409" s="814" t="s">
        <v>4970</v>
      </c>
      <c r="G1409" s="814" t="s">
        <v>4971</v>
      </c>
      <c r="H1409" s="831">
        <v>1</v>
      </c>
      <c r="I1409" s="831">
        <v>2170.0300000000002</v>
      </c>
      <c r="J1409" s="814"/>
      <c r="K1409" s="814">
        <v>2170.0300000000002</v>
      </c>
      <c r="L1409" s="831"/>
      <c r="M1409" s="831"/>
      <c r="N1409" s="814"/>
      <c r="O1409" s="814"/>
      <c r="P1409" s="831">
        <v>1</v>
      </c>
      <c r="Q1409" s="831">
        <v>1317.9</v>
      </c>
      <c r="R1409" s="819"/>
      <c r="S1409" s="832">
        <v>1317.9</v>
      </c>
    </row>
    <row r="1410" spans="1:19" ht="14.45" customHeight="1" x14ac:dyDescent="0.2">
      <c r="A1410" s="813" t="s">
        <v>5011</v>
      </c>
      <c r="B1410" s="814" t="s">
        <v>5012</v>
      </c>
      <c r="C1410" s="814" t="s">
        <v>617</v>
      </c>
      <c r="D1410" s="814" t="s">
        <v>1765</v>
      </c>
      <c r="E1410" s="814" t="s">
        <v>4963</v>
      </c>
      <c r="F1410" s="814" t="s">
        <v>4976</v>
      </c>
      <c r="G1410" s="814" t="s">
        <v>4977</v>
      </c>
      <c r="H1410" s="831">
        <v>1</v>
      </c>
      <c r="I1410" s="831">
        <v>642</v>
      </c>
      <c r="J1410" s="814"/>
      <c r="K1410" s="814">
        <v>642</v>
      </c>
      <c r="L1410" s="831"/>
      <c r="M1410" s="831"/>
      <c r="N1410" s="814"/>
      <c r="O1410" s="814"/>
      <c r="P1410" s="831">
        <v>1</v>
      </c>
      <c r="Q1410" s="831">
        <v>641.29999999999995</v>
      </c>
      <c r="R1410" s="819"/>
      <c r="S1410" s="832">
        <v>641.29999999999995</v>
      </c>
    </row>
    <row r="1411" spans="1:19" ht="14.45" customHeight="1" x14ac:dyDescent="0.2">
      <c r="A1411" s="813" t="s">
        <v>5011</v>
      </c>
      <c r="B1411" s="814" t="s">
        <v>5012</v>
      </c>
      <c r="C1411" s="814" t="s">
        <v>617</v>
      </c>
      <c r="D1411" s="814" t="s">
        <v>1765</v>
      </c>
      <c r="E1411" s="814" t="s">
        <v>4978</v>
      </c>
      <c r="F1411" s="814" t="s">
        <v>5138</v>
      </c>
      <c r="G1411" s="814" t="s">
        <v>5139</v>
      </c>
      <c r="H1411" s="831">
        <v>6</v>
      </c>
      <c r="I1411" s="831">
        <v>228</v>
      </c>
      <c r="J1411" s="814"/>
      <c r="K1411" s="814">
        <v>38</v>
      </c>
      <c r="L1411" s="831"/>
      <c r="M1411" s="831"/>
      <c r="N1411" s="814"/>
      <c r="O1411" s="814"/>
      <c r="P1411" s="831">
        <v>4</v>
      </c>
      <c r="Q1411" s="831">
        <v>160</v>
      </c>
      <c r="R1411" s="819"/>
      <c r="S1411" s="832">
        <v>40</v>
      </c>
    </row>
    <row r="1412" spans="1:19" ht="14.45" customHeight="1" x14ac:dyDescent="0.2">
      <c r="A1412" s="813" t="s">
        <v>5011</v>
      </c>
      <c r="B1412" s="814" t="s">
        <v>5012</v>
      </c>
      <c r="C1412" s="814" t="s">
        <v>617</v>
      </c>
      <c r="D1412" s="814" t="s">
        <v>1765</v>
      </c>
      <c r="E1412" s="814" t="s">
        <v>4978</v>
      </c>
      <c r="F1412" s="814" t="s">
        <v>5140</v>
      </c>
      <c r="G1412" s="814" t="s">
        <v>5141</v>
      </c>
      <c r="H1412" s="831">
        <v>6</v>
      </c>
      <c r="I1412" s="831">
        <v>60</v>
      </c>
      <c r="J1412" s="814"/>
      <c r="K1412" s="814">
        <v>10</v>
      </c>
      <c r="L1412" s="831">
        <v>2</v>
      </c>
      <c r="M1412" s="831">
        <v>20</v>
      </c>
      <c r="N1412" s="814"/>
      <c r="O1412" s="814">
        <v>10</v>
      </c>
      <c r="P1412" s="831">
        <v>14</v>
      </c>
      <c r="Q1412" s="831">
        <v>140</v>
      </c>
      <c r="R1412" s="819"/>
      <c r="S1412" s="832">
        <v>10</v>
      </c>
    </row>
    <row r="1413" spans="1:19" ht="14.45" customHeight="1" x14ac:dyDescent="0.2">
      <c r="A1413" s="813" t="s">
        <v>5011</v>
      </c>
      <c r="B1413" s="814" t="s">
        <v>5012</v>
      </c>
      <c r="C1413" s="814" t="s">
        <v>617</v>
      </c>
      <c r="D1413" s="814" t="s">
        <v>1765</v>
      </c>
      <c r="E1413" s="814" t="s">
        <v>4978</v>
      </c>
      <c r="F1413" s="814" t="s">
        <v>4979</v>
      </c>
      <c r="G1413" s="814" t="s">
        <v>4980</v>
      </c>
      <c r="H1413" s="831">
        <v>9</v>
      </c>
      <c r="I1413" s="831">
        <v>2286</v>
      </c>
      <c r="J1413" s="814"/>
      <c r="K1413" s="814">
        <v>254</v>
      </c>
      <c r="L1413" s="831">
        <v>22</v>
      </c>
      <c r="M1413" s="831">
        <v>5610</v>
      </c>
      <c r="N1413" s="814"/>
      <c r="O1413" s="814">
        <v>255</v>
      </c>
      <c r="P1413" s="831">
        <v>38</v>
      </c>
      <c r="Q1413" s="831">
        <v>10450</v>
      </c>
      <c r="R1413" s="819"/>
      <c r="S1413" s="832">
        <v>275</v>
      </c>
    </row>
    <row r="1414" spans="1:19" ht="14.45" customHeight="1" x14ac:dyDescent="0.2">
      <c r="A1414" s="813" t="s">
        <v>5011</v>
      </c>
      <c r="B1414" s="814" t="s">
        <v>5012</v>
      </c>
      <c r="C1414" s="814" t="s">
        <v>617</v>
      </c>
      <c r="D1414" s="814" t="s">
        <v>1765</v>
      </c>
      <c r="E1414" s="814" t="s">
        <v>4978</v>
      </c>
      <c r="F1414" s="814" t="s">
        <v>5146</v>
      </c>
      <c r="G1414" s="814" t="s">
        <v>5147</v>
      </c>
      <c r="H1414" s="831">
        <v>9</v>
      </c>
      <c r="I1414" s="831">
        <v>1134</v>
      </c>
      <c r="J1414" s="814"/>
      <c r="K1414" s="814">
        <v>126</v>
      </c>
      <c r="L1414" s="831">
        <v>8</v>
      </c>
      <c r="M1414" s="831">
        <v>1016</v>
      </c>
      <c r="N1414" s="814"/>
      <c r="O1414" s="814">
        <v>127</v>
      </c>
      <c r="P1414" s="831">
        <v>14</v>
      </c>
      <c r="Q1414" s="831">
        <v>1918</v>
      </c>
      <c r="R1414" s="819"/>
      <c r="S1414" s="832">
        <v>137</v>
      </c>
    </row>
    <row r="1415" spans="1:19" ht="14.45" customHeight="1" x14ac:dyDescent="0.2">
      <c r="A1415" s="813" t="s">
        <v>5011</v>
      </c>
      <c r="B1415" s="814" t="s">
        <v>5012</v>
      </c>
      <c r="C1415" s="814" t="s">
        <v>617</v>
      </c>
      <c r="D1415" s="814" t="s">
        <v>1765</v>
      </c>
      <c r="E1415" s="814" t="s">
        <v>4978</v>
      </c>
      <c r="F1415" s="814" t="s">
        <v>4981</v>
      </c>
      <c r="G1415" s="814" t="s">
        <v>4982</v>
      </c>
      <c r="H1415" s="831"/>
      <c r="I1415" s="831"/>
      <c r="J1415" s="814"/>
      <c r="K1415" s="814"/>
      <c r="L1415" s="831"/>
      <c r="M1415" s="831"/>
      <c r="N1415" s="814"/>
      <c r="O1415" s="814"/>
      <c r="P1415" s="831">
        <v>1</v>
      </c>
      <c r="Q1415" s="831">
        <v>210</v>
      </c>
      <c r="R1415" s="819"/>
      <c r="S1415" s="832">
        <v>210</v>
      </c>
    </row>
    <row r="1416" spans="1:19" ht="14.45" customHeight="1" x14ac:dyDescent="0.2">
      <c r="A1416" s="813" t="s">
        <v>5011</v>
      </c>
      <c r="B1416" s="814" t="s">
        <v>5012</v>
      </c>
      <c r="C1416" s="814" t="s">
        <v>617</v>
      </c>
      <c r="D1416" s="814" t="s">
        <v>1765</v>
      </c>
      <c r="E1416" s="814" t="s">
        <v>4978</v>
      </c>
      <c r="F1416" s="814" t="s">
        <v>4983</v>
      </c>
      <c r="G1416" s="814" t="s">
        <v>4984</v>
      </c>
      <c r="H1416" s="831">
        <v>1</v>
      </c>
      <c r="I1416" s="831">
        <v>335</v>
      </c>
      <c r="J1416" s="814"/>
      <c r="K1416" s="814">
        <v>335</v>
      </c>
      <c r="L1416" s="831"/>
      <c r="M1416" s="831"/>
      <c r="N1416" s="814"/>
      <c r="O1416" s="814"/>
      <c r="P1416" s="831">
        <v>0</v>
      </c>
      <c r="Q1416" s="831">
        <v>0</v>
      </c>
      <c r="R1416" s="819"/>
      <c r="S1416" s="832"/>
    </row>
    <row r="1417" spans="1:19" ht="14.45" customHeight="1" x14ac:dyDescent="0.2">
      <c r="A1417" s="813" t="s">
        <v>5011</v>
      </c>
      <c r="B1417" s="814" t="s">
        <v>5012</v>
      </c>
      <c r="C1417" s="814" t="s">
        <v>617</v>
      </c>
      <c r="D1417" s="814" t="s">
        <v>1765</v>
      </c>
      <c r="E1417" s="814" t="s">
        <v>4978</v>
      </c>
      <c r="F1417" s="814" t="s">
        <v>4989</v>
      </c>
      <c r="G1417" s="814" t="s">
        <v>4990</v>
      </c>
      <c r="H1417" s="831">
        <v>9</v>
      </c>
      <c r="I1417" s="831">
        <v>300.01</v>
      </c>
      <c r="J1417" s="814"/>
      <c r="K1417" s="814">
        <v>33.334444444444443</v>
      </c>
      <c r="L1417" s="831">
        <v>30</v>
      </c>
      <c r="M1417" s="831">
        <v>1220</v>
      </c>
      <c r="N1417" s="814"/>
      <c r="O1417" s="814">
        <v>40.666666666666664</v>
      </c>
      <c r="P1417" s="831">
        <v>53</v>
      </c>
      <c r="Q1417" s="831">
        <v>2414.4499999999998</v>
      </c>
      <c r="R1417" s="819"/>
      <c r="S1417" s="832">
        <v>45.555660377358485</v>
      </c>
    </row>
    <row r="1418" spans="1:19" ht="14.45" customHeight="1" x14ac:dyDescent="0.2">
      <c r="A1418" s="813" t="s">
        <v>5011</v>
      </c>
      <c r="B1418" s="814" t="s">
        <v>5012</v>
      </c>
      <c r="C1418" s="814" t="s">
        <v>617</v>
      </c>
      <c r="D1418" s="814" t="s">
        <v>1765</v>
      </c>
      <c r="E1418" s="814" t="s">
        <v>4978</v>
      </c>
      <c r="F1418" s="814" t="s">
        <v>5180</v>
      </c>
      <c r="G1418" s="814" t="s">
        <v>5181</v>
      </c>
      <c r="H1418" s="831"/>
      <c r="I1418" s="831"/>
      <c r="J1418" s="814"/>
      <c r="K1418" s="814"/>
      <c r="L1418" s="831"/>
      <c r="M1418" s="831"/>
      <c r="N1418" s="814"/>
      <c r="O1418" s="814"/>
      <c r="P1418" s="831">
        <v>6</v>
      </c>
      <c r="Q1418" s="831">
        <v>1968</v>
      </c>
      <c r="R1418" s="819"/>
      <c r="S1418" s="832">
        <v>328</v>
      </c>
    </row>
    <row r="1419" spans="1:19" ht="14.45" customHeight="1" x14ac:dyDescent="0.2">
      <c r="A1419" s="813" t="s">
        <v>5011</v>
      </c>
      <c r="B1419" s="814" t="s">
        <v>5012</v>
      </c>
      <c r="C1419" s="814" t="s">
        <v>617</v>
      </c>
      <c r="D1419" s="814" t="s">
        <v>1765</v>
      </c>
      <c r="E1419" s="814" t="s">
        <v>4978</v>
      </c>
      <c r="F1419" s="814" t="s">
        <v>4991</v>
      </c>
      <c r="G1419" s="814" t="s">
        <v>4992</v>
      </c>
      <c r="H1419" s="831"/>
      <c r="I1419" s="831"/>
      <c r="J1419" s="814"/>
      <c r="K1419" s="814"/>
      <c r="L1419" s="831"/>
      <c r="M1419" s="831"/>
      <c r="N1419" s="814"/>
      <c r="O1419" s="814"/>
      <c r="P1419" s="831">
        <v>1</v>
      </c>
      <c r="Q1419" s="831">
        <v>282</v>
      </c>
      <c r="R1419" s="819"/>
      <c r="S1419" s="832">
        <v>282</v>
      </c>
    </row>
    <row r="1420" spans="1:19" ht="14.45" customHeight="1" x14ac:dyDescent="0.2">
      <c r="A1420" s="813" t="s">
        <v>5011</v>
      </c>
      <c r="B1420" s="814" t="s">
        <v>5012</v>
      </c>
      <c r="C1420" s="814" t="s">
        <v>617</v>
      </c>
      <c r="D1420" s="814" t="s">
        <v>1765</v>
      </c>
      <c r="E1420" s="814" t="s">
        <v>4978</v>
      </c>
      <c r="F1420" s="814" t="s">
        <v>5184</v>
      </c>
      <c r="G1420" s="814" t="s">
        <v>5185</v>
      </c>
      <c r="H1420" s="831"/>
      <c r="I1420" s="831"/>
      <c r="J1420" s="814"/>
      <c r="K1420" s="814"/>
      <c r="L1420" s="831"/>
      <c r="M1420" s="831"/>
      <c r="N1420" s="814"/>
      <c r="O1420" s="814"/>
      <c r="P1420" s="831">
        <v>1</v>
      </c>
      <c r="Q1420" s="831">
        <v>165</v>
      </c>
      <c r="R1420" s="819"/>
      <c r="S1420" s="832">
        <v>165</v>
      </c>
    </row>
    <row r="1421" spans="1:19" ht="14.45" customHeight="1" x14ac:dyDescent="0.2">
      <c r="A1421" s="813" t="s">
        <v>5011</v>
      </c>
      <c r="B1421" s="814" t="s">
        <v>5012</v>
      </c>
      <c r="C1421" s="814" t="s">
        <v>617</v>
      </c>
      <c r="D1421" s="814" t="s">
        <v>1765</v>
      </c>
      <c r="E1421" s="814" t="s">
        <v>4978</v>
      </c>
      <c r="F1421" s="814" t="s">
        <v>4995</v>
      </c>
      <c r="G1421" s="814" t="s">
        <v>4996</v>
      </c>
      <c r="H1421" s="831">
        <v>1</v>
      </c>
      <c r="I1421" s="831">
        <v>870</v>
      </c>
      <c r="J1421" s="814"/>
      <c r="K1421" s="814">
        <v>870</v>
      </c>
      <c r="L1421" s="831">
        <v>3</v>
      </c>
      <c r="M1421" s="831">
        <v>2616</v>
      </c>
      <c r="N1421" s="814"/>
      <c r="O1421" s="814">
        <v>872</v>
      </c>
      <c r="P1421" s="831">
        <v>2</v>
      </c>
      <c r="Q1421" s="831">
        <v>1764</v>
      </c>
      <c r="R1421" s="819"/>
      <c r="S1421" s="832">
        <v>882</v>
      </c>
    </row>
    <row r="1422" spans="1:19" ht="14.45" customHeight="1" x14ac:dyDescent="0.2">
      <c r="A1422" s="813" t="s">
        <v>5011</v>
      </c>
      <c r="B1422" s="814" t="s">
        <v>5012</v>
      </c>
      <c r="C1422" s="814" t="s">
        <v>617</v>
      </c>
      <c r="D1422" s="814" t="s">
        <v>1765</v>
      </c>
      <c r="E1422" s="814" t="s">
        <v>4978</v>
      </c>
      <c r="F1422" s="814" t="s">
        <v>4997</v>
      </c>
      <c r="G1422" s="814" t="s">
        <v>4998</v>
      </c>
      <c r="H1422" s="831">
        <v>4</v>
      </c>
      <c r="I1422" s="831">
        <v>2380</v>
      </c>
      <c r="J1422" s="814"/>
      <c r="K1422" s="814">
        <v>595</v>
      </c>
      <c r="L1422" s="831">
        <v>19</v>
      </c>
      <c r="M1422" s="831">
        <v>11362</v>
      </c>
      <c r="N1422" s="814"/>
      <c r="O1422" s="814">
        <v>598</v>
      </c>
      <c r="P1422" s="831">
        <v>15</v>
      </c>
      <c r="Q1422" s="831">
        <v>9150</v>
      </c>
      <c r="R1422" s="819"/>
      <c r="S1422" s="832">
        <v>610</v>
      </c>
    </row>
    <row r="1423" spans="1:19" ht="14.45" customHeight="1" x14ac:dyDescent="0.2">
      <c r="A1423" s="813" t="s">
        <v>5011</v>
      </c>
      <c r="B1423" s="814" t="s">
        <v>5012</v>
      </c>
      <c r="C1423" s="814" t="s">
        <v>617</v>
      </c>
      <c r="D1423" s="814" t="s">
        <v>1765</v>
      </c>
      <c r="E1423" s="814" t="s">
        <v>4978</v>
      </c>
      <c r="F1423" s="814" t="s">
        <v>4999</v>
      </c>
      <c r="G1423" s="814" t="s">
        <v>5000</v>
      </c>
      <c r="H1423" s="831">
        <v>1</v>
      </c>
      <c r="I1423" s="831">
        <v>770</v>
      </c>
      <c r="J1423" s="814"/>
      <c r="K1423" s="814">
        <v>770</v>
      </c>
      <c r="L1423" s="831"/>
      <c r="M1423" s="831"/>
      <c r="N1423" s="814"/>
      <c r="O1423" s="814"/>
      <c r="P1423" s="831">
        <v>1</v>
      </c>
      <c r="Q1423" s="831">
        <v>783</v>
      </c>
      <c r="R1423" s="819"/>
      <c r="S1423" s="832">
        <v>783</v>
      </c>
    </row>
    <row r="1424" spans="1:19" ht="14.45" customHeight="1" x14ac:dyDescent="0.2">
      <c r="A1424" s="813" t="s">
        <v>5011</v>
      </c>
      <c r="B1424" s="814" t="s">
        <v>5012</v>
      </c>
      <c r="C1424" s="814" t="s">
        <v>617</v>
      </c>
      <c r="D1424" s="814" t="s">
        <v>1765</v>
      </c>
      <c r="E1424" s="814" t="s">
        <v>4978</v>
      </c>
      <c r="F1424" s="814" t="s">
        <v>5212</v>
      </c>
      <c r="G1424" s="814" t="s">
        <v>5213</v>
      </c>
      <c r="H1424" s="831"/>
      <c r="I1424" s="831"/>
      <c r="J1424" s="814"/>
      <c r="K1424" s="814"/>
      <c r="L1424" s="831"/>
      <c r="M1424" s="831"/>
      <c r="N1424" s="814"/>
      <c r="O1424" s="814"/>
      <c r="P1424" s="831">
        <v>1</v>
      </c>
      <c r="Q1424" s="831">
        <v>127</v>
      </c>
      <c r="R1424" s="819"/>
      <c r="S1424" s="832">
        <v>127</v>
      </c>
    </row>
    <row r="1425" spans="1:19" ht="14.45" customHeight="1" x14ac:dyDescent="0.2">
      <c r="A1425" s="813" t="s">
        <v>5011</v>
      </c>
      <c r="B1425" s="814" t="s">
        <v>5012</v>
      </c>
      <c r="C1425" s="814" t="s">
        <v>617</v>
      </c>
      <c r="D1425" s="814" t="s">
        <v>1765</v>
      </c>
      <c r="E1425" s="814" t="s">
        <v>4978</v>
      </c>
      <c r="F1425" s="814" t="s">
        <v>5001</v>
      </c>
      <c r="G1425" s="814" t="s">
        <v>5002</v>
      </c>
      <c r="H1425" s="831"/>
      <c r="I1425" s="831"/>
      <c r="J1425" s="814"/>
      <c r="K1425" s="814"/>
      <c r="L1425" s="831"/>
      <c r="M1425" s="831"/>
      <c r="N1425" s="814"/>
      <c r="O1425" s="814"/>
      <c r="P1425" s="831">
        <v>1</v>
      </c>
      <c r="Q1425" s="831">
        <v>172</v>
      </c>
      <c r="R1425" s="819"/>
      <c r="S1425" s="832">
        <v>172</v>
      </c>
    </row>
    <row r="1426" spans="1:19" ht="14.45" customHeight="1" x14ac:dyDescent="0.2">
      <c r="A1426" s="813" t="s">
        <v>5011</v>
      </c>
      <c r="B1426" s="814" t="s">
        <v>5012</v>
      </c>
      <c r="C1426" s="814" t="s">
        <v>617</v>
      </c>
      <c r="D1426" s="814" t="s">
        <v>1765</v>
      </c>
      <c r="E1426" s="814" t="s">
        <v>4978</v>
      </c>
      <c r="F1426" s="814" t="s">
        <v>5226</v>
      </c>
      <c r="G1426" s="814" t="s">
        <v>5227</v>
      </c>
      <c r="H1426" s="831"/>
      <c r="I1426" s="831"/>
      <c r="J1426" s="814"/>
      <c r="K1426" s="814"/>
      <c r="L1426" s="831"/>
      <c r="M1426" s="831"/>
      <c r="N1426" s="814"/>
      <c r="O1426" s="814"/>
      <c r="P1426" s="831">
        <v>1</v>
      </c>
      <c r="Q1426" s="831">
        <v>408</v>
      </c>
      <c r="R1426" s="819"/>
      <c r="S1426" s="832">
        <v>408</v>
      </c>
    </row>
    <row r="1427" spans="1:19" ht="14.45" customHeight="1" x14ac:dyDescent="0.2">
      <c r="A1427" s="813" t="s">
        <v>5011</v>
      </c>
      <c r="B1427" s="814" t="s">
        <v>5012</v>
      </c>
      <c r="C1427" s="814" t="s">
        <v>617</v>
      </c>
      <c r="D1427" s="814" t="s">
        <v>1765</v>
      </c>
      <c r="E1427" s="814" t="s">
        <v>4978</v>
      </c>
      <c r="F1427" s="814" t="s">
        <v>5005</v>
      </c>
      <c r="G1427" s="814" t="s">
        <v>5006</v>
      </c>
      <c r="H1427" s="831">
        <v>18</v>
      </c>
      <c r="I1427" s="831">
        <v>24192</v>
      </c>
      <c r="J1427" s="814"/>
      <c r="K1427" s="814">
        <v>1344</v>
      </c>
      <c r="L1427" s="831">
        <v>18</v>
      </c>
      <c r="M1427" s="831">
        <v>24282</v>
      </c>
      <c r="N1427" s="814"/>
      <c r="O1427" s="814">
        <v>1349</v>
      </c>
      <c r="P1427" s="831">
        <v>39</v>
      </c>
      <c r="Q1427" s="831">
        <v>53859</v>
      </c>
      <c r="R1427" s="819"/>
      <c r="S1427" s="832">
        <v>1381</v>
      </c>
    </row>
    <row r="1428" spans="1:19" ht="14.45" customHeight="1" x14ac:dyDescent="0.2">
      <c r="A1428" s="813" t="s">
        <v>5011</v>
      </c>
      <c r="B1428" s="814" t="s">
        <v>5012</v>
      </c>
      <c r="C1428" s="814" t="s">
        <v>617</v>
      </c>
      <c r="D1428" s="814" t="s">
        <v>1765</v>
      </c>
      <c r="E1428" s="814" t="s">
        <v>4978</v>
      </c>
      <c r="F1428" s="814" t="s">
        <v>5007</v>
      </c>
      <c r="G1428" s="814" t="s">
        <v>5008</v>
      </c>
      <c r="H1428" s="831">
        <v>3</v>
      </c>
      <c r="I1428" s="831">
        <v>1092</v>
      </c>
      <c r="J1428" s="814"/>
      <c r="K1428" s="814">
        <v>364</v>
      </c>
      <c r="L1428" s="831">
        <v>6</v>
      </c>
      <c r="M1428" s="831">
        <v>2190</v>
      </c>
      <c r="N1428" s="814"/>
      <c r="O1428" s="814">
        <v>365</v>
      </c>
      <c r="P1428" s="831">
        <v>4</v>
      </c>
      <c r="Q1428" s="831">
        <v>1484</v>
      </c>
      <c r="R1428" s="819"/>
      <c r="S1428" s="832">
        <v>371</v>
      </c>
    </row>
    <row r="1429" spans="1:19" ht="14.45" customHeight="1" x14ac:dyDescent="0.2">
      <c r="A1429" s="813" t="s">
        <v>5011</v>
      </c>
      <c r="B1429" s="814" t="s">
        <v>5012</v>
      </c>
      <c r="C1429" s="814" t="s">
        <v>617</v>
      </c>
      <c r="D1429" s="814" t="s">
        <v>1765</v>
      </c>
      <c r="E1429" s="814" t="s">
        <v>4978</v>
      </c>
      <c r="F1429" s="814" t="s">
        <v>5240</v>
      </c>
      <c r="G1429" s="814" t="s">
        <v>5241</v>
      </c>
      <c r="H1429" s="831"/>
      <c r="I1429" s="831"/>
      <c r="J1429" s="814"/>
      <c r="K1429" s="814"/>
      <c r="L1429" s="831"/>
      <c r="M1429" s="831"/>
      <c r="N1429" s="814"/>
      <c r="O1429" s="814"/>
      <c r="P1429" s="831">
        <v>1</v>
      </c>
      <c r="Q1429" s="831">
        <v>0</v>
      </c>
      <c r="R1429" s="819"/>
      <c r="S1429" s="832">
        <v>0</v>
      </c>
    </row>
    <row r="1430" spans="1:19" ht="14.45" customHeight="1" x14ac:dyDescent="0.2">
      <c r="A1430" s="813" t="s">
        <v>5011</v>
      </c>
      <c r="B1430" s="814" t="s">
        <v>5012</v>
      </c>
      <c r="C1430" s="814" t="s">
        <v>617</v>
      </c>
      <c r="D1430" s="814" t="s">
        <v>1765</v>
      </c>
      <c r="E1430" s="814" t="s">
        <v>4978</v>
      </c>
      <c r="F1430" s="814" t="s">
        <v>5245</v>
      </c>
      <c r="G1430" s="814" t="s">
        <v>5246</v>
      </c>
      <c r="H1430" s="831"/>
      <c r="I1430" s="831"/>
      <c r="J1430" s="814"/>
      <c r="K1430" s="814"/>
      <c r="L1430" s="831"/>
      <c r="M1430" s="831"/>
      <c r="N1430" s="814"/>
      <c r="O1430" s="814"/>
      <c r="P1430" s="831">
        <v>1</v>
      </c>
      <c r="Q1430" s="831">
        <v>0</v>
      </c>
      <c r="R1430" s="819"/>
      <c r="S1430" s="832">
        <v>0</v>
      </c>
    </row>
    <row r="1431" spans="1:19" ht="14.45" customHeight="1" x14ac:dyDescent="0.2">
      <c r="A1431" s="813" t="s">
        <v>5011</v>
      </c>
      <c r="B1431" s="814" t="s">
        <v>5012</v>
      </c>
      <c r="C1431" s="814" t="s">
        <v>617</v>
      </c>
      <c r="D1431" s="814" t="s">
        <v>1766</v>
      </c>
      <c r="E1431" s="814" t="s">
        <v>4961</v>
      </c>
      <c r="F1431" s="814" t="s">
        <v>4962</v>
      </c>
      <c r="G1431" s="814" t="s">
        <v>1735</v>
      </c>
      <c r="H1431" s="831">
        <v>0.1</v>
      </c>
      <c r="I1431" s="831">
        <v>163.95</v>
      </c>
      <c r="J1431" s="814"/>
      <c r="K1431" s="814">
        <v>1639.4999999999998</v>
      </c>
      <c r="L1431" s="831"/>
      <c r="M1431" s="831"/>
      <c r="N1431" s="814"/>
      <c r="O1431" s="814"/>
      <c r="P1431" s="831"/>
      <c r="Q1431" s="831"/>
      <c r="R1431" s="819"/>
      <c r="S1431" s="832"/>
    </row>
    <row r="1432" spans="1:19" ht="14.45" customHeight="1" x14ac:dyDescent="0.2">
      <c r="A1432" s="813" t="s">
        <v>5011</v>
      </c>
      <c r="B1432" s="814" t="s">
        <v>5012</v>
      </c>
      <c r="C1432" s="814" t="s">
        <v>617</v>
      </c>
      <c r="D1432" s="814" t="s">
        <v>1766</v>
      </c>
      <c r="E1432" s="814" t="s">
        <v>4963</v>
      </c>
      <c r="F1432" s="814" t="s">
        <v>4964</v>
      </c>
      <c r="G1432" s="814" t="s">
        <v>4965</v>
      </c>
      <c r="H1432" s="831">
        <v>1</v>
      </c>
      <c r="I1432" s="831">
        <v>408.74</v>
      </c>
      <c r="J1432" s="814"/>
      <c r="K1432" s="814">
        <v>408.74</v>
      </c>
      <c r="L1432" s="831"/>
      <c r="M1432" s="831"/>
      <c r="N1432" s="814"/>
      <c r="O1432" s="814"/>
      <c r="P1432" s="831"/>
      <c r="Q1432" s="831"/>
      <c r="R1432" s="819"/>
      <c r="S1432" s="832"/>
    </row>
    <row r="1433" spans="1:19" ht="14.45" customHeight="1" x14ac:dyDescent="0.2">
      <c r="A1433" s="813" t="s">
        <v>5011</v>
      </c>
      <c r="B1433" s="814" t="s">
        <v>5012</v>
      </c>
      <c r="C1433" s="814" t="s">
        <v>617</v>
      </c>
      <c r="D1433" s="814" t="s">
        <v>1766</v>
      </c>
      <c r="E1433" s="814" t="s">
        <v>4963</v>
      </c>
      <c r="F1433" s="814" t="s">
        <v>4968</v>
      </c>
      <c r="G1433" s="814" t="s">
        <v>4969</v>
      </c>
      <c r="H1433" s="831">
        <v>1</v>
      </c>
      <c r="I1433" s="831">
        <v>1665</v>
      </c>
      <c r="J1433" s="814"/>
      <c r="K1433" s="814">
        <v>1665</v>
      </c>
      <c r="L1433" s="831"/>
      <c r="M1433" s="831"/>
      <c r="N1433" s="814"/>
      <c r="O1433" s="814"/>
      <c r="P1433" s="831"/>
      <c r="Q1433" s="831"/>
      <c r="R1433" s="819"/>
      <c r="S1433" s="832"/>
    </row>
    <row r="1434" spans="1:19" ht="14.45" customHeight="1" x14ac:dyDescent="0.2">
      <c r="A1434" s="813" t="s">
        <v>5011</v>
      </c>
      <c r="B1434" s="814" t="s">
        <v>5012</v>
      </c>
      <c r="C1434" s="814" t="s">
        <v>617</v>
      </c>
      <c r="D1434" s="814" t="s">
        <v>1766</v>
      </c>
      <c r="E1434" s="814" t="s">
        <v>4963</v>
      </c>
      <c r="F1434" s="814" t="s">
        <v>4970</v>
      </c>
      <c r="G1434" s="814" t="s">
        <v>4971</v>
      </c>
      <c r="H1434" s="831">
        <v>1</v>
      </c>
      <c r="I1434" s="831">
        <v>2170.0300000000002</v>
      </c>
      <c r="J1434" s="814"/>
      <c r="K1434" s="814">
        <v>2170.0300000000002</v>
      </c>
      <c r="L1434" s="831"/>
      <c r="M1434" s="831"/>
      <c r="N1434" s="814"/>
      <c r="O1434" s="814"/>
      <c r="P1434" s="831"/>
      <c r="Q1434" s="831"/>
      <c r="R1434" s="819"/>
      <c r="S1434" s="832"/>
    </row>
    <row r="1435" spans="1:19" ht="14.45" customHeight="1" x14ac:dyDescent="0.2">
      <c r="A1435" s="813" t="s">
        <v>5011</v>
      </c>
      <c r="B1435" s="814" t="s">
        <v>5012</v>
      </c>
      <c r="C1435" s="814" t="s">
        <v>617</v>
      </c>
      <c r="D1435" s="814" t="s">
        <v>1766</v>
      </c>
      <c r="E1435" s="814" t="s">
        <v>4978</v>
      </c>
      <c r="F1435" s="814" t="s">
        <v>5128</v>
      </c>
      <c r="G1435" s="814" t="s">
        <v>5129</v>
      </c>
      <c r="H1435" s="831"/>
      <c r="I1435" s="831"/>
      <c r="J1435" s="814"/>
      <c r="K1435" s="814"/>
      <c r="L1435" s="831">
        <v>4</v>
      </c>
      <c r="M1435" s="831">
        <v>836</v>
      </c>
      <c r="N1435" s="814"/>
      <c r="O1435" s="814">
        <v>209</v>
      </c>
      <c r="P1435" s="831">
        <v>1</v>
      </c>
      <c r="Q1435" s="831">
        <v>220</v>
      </c>
      <c r="R1435" s="819"/>
      <c r="S1435" s="832">
        <v>220</v>
      </c>
    </row>
    <row r="1436" spans="1:19" ht="14.45" customHeight="1" x14ac:dyDescent="0.2">
      <c r="A1436" s="813" t="s">
        <v>5011</v>
      </c>
      <c r="B1436" s="814" t="s">
        <v>5012</v>
      </c>
      <c r="C1436" s="814" t="s">
        <v>617</v>
      </c>
      <c r="D1436" s="814" t="s">
        <v>1766</v>
      </c>
      <c r="E1436" s="814" t="s">
        <v>4978</v>
      </c>
      <c r="F1436" s="814" t="s">
        <v>5138</v>
      </c>
      <c r="G1436" s="814" t="s">
        <v>5139</v>
      </c>
      <c r="H1436" s="831">
        <v>3</v>
      </c>
      <c r="I1436" s="831">
        <v>114</v>
      </c>
      <c r="J1436" s="814"/>
      <c r="K1436" s="814">
        <v>38</v>
      </c>
      <c r="L1436" s="831">
        <v>2</v>
      </c>
      <c r="M1436" s="831">
        <v>76</v>
      </c>
      <c r="N1436" s="814"/>
      <c r="O1436" s="814">
        <v>38</v>
      </c>
      <c r="P1436" s="831">
        <v>1</v>
      </c>
      <c r="Q1436" s="831">
        <v>40</v>
      </c>
      <c r="R1436" s="819"/>
      <c r="S1436" s="832">
        <v>40</v>
      </c>
    </row>
    <row r="1437" spans="1:19" ht="14.45" customHeight="1" x14ac:dyDescent="0.2">
      <c r="A1437" s="813" t="s">
        <v>5011</v>
      </c>
      <c r="B1437" s="814" t="s">
        <v>5012</v>
      </c>
      <c r="C1437" s="814" t="s">
        <v>617</v>
      </c>
      <c r="D1437" s="814" t="s">
        <v>1766</v>
      </c>
      <c r="E1437" s="814" t="s">
        <v>4978</v>
      </c>
      <c r="F1437" s="814" t="s">
        <v>5140</v>
      </c>
      <c r="G1437" s="814" t="s">
        <v>5141</v>
      </c>
      <c r="H1437" s="831"/>
      <c r="I1437" s="831"/>
      <c r="J1437" s="814"/>
      <c r="K1437" s="814"/>
      <c r="L1437" s="831">
        <v>1</v>
      </c>
      <c r="M1437" s="831">
        <v>10</v>
      </c>
      <c r="N1437" s="814"/>
      <c r="O1437" s="814">
        <v>10</v>
      </c>
      <c r="P1437" s="831"/>
      <c r="Q1437" s="831"/>
      <c r="R1437" s="819"/>
      <c r="S1437" s="832"/>
    </row>
    <row r="1438" spans="1:19" ht="14.45" customHeight="1" x14ac:dyDescent="0.2">
      <c r="A1438" s="813" t="s">
        <v>5011</v>
      </c>
      <c r="B1438" s="814" t="s">
        <v>5012</v>
      </c>
      <c r="C1438" s="814" t="s">
        <v>617</v>
      </c>
      <c r="D1438" s="814" t="s">
        <v>1766</v>
      </c>
      <c r="E1438" s="814" t="s">
        <v>4978</v>
      </c>
      <c r="F1438" s="814" t="s">
        <v>4979</v>
      </c>
      <c r="G1438" s="814" t="s">
        <v>4980</v>
      </c>
      <c r="H1438" s="831"/>
      <c r="I1438" s="831"/>
      <c r="J1438" s="814"/>
      <c r="K1438" s="814"/>
      <c r="L1438" s="831">
        <v>5</v>
      </c>
      <c r="M1438" s="831">
        <v>1275</v>
      </c>
      <c r="N1438" s="814"/>
      <c r="O1438" s="814">
        <v>255</v>
      </c>
      <c r="P1438" s="831">
        <v>4</v>
      </c>
      <c r="Q1438" s="831">
        <v>1100</v>
      </c>
      <c r="R1438" s="819"/>
      <c r="S1438" s="832">
        <v>275</v>
      </c>
    </row>
    <row r="1439" spans="1:19" ht="14.45" customHeight="1" x14ac:dyDescent="0.2">
      <c r="A1439" s="813" t="s">
        <v>5011</v>
      </c>
      <c r="B1439" s="814" t="s">
        <v>5012</v>
      </c>
      <c r="C1439" s="814" t="s">
        <v>617</v>
      </c>
      <c r="D1439" s="814" t="s">
        <v>1766</v>
      </c>
      <c r="E1439" s="814" t="s">
        <v>4978</v>
      </c>
      <c r="F1439" s="814" t="s">
        <v>5146</v>
      </c>
      <c r="G1439" s="814" t="s">
        <v>5147</v>
      </c>
      <c r="H1439" s="831">
        <v>4</v>
      </c>
      <c r="I1439" s="831">
        <v>504</v>
      </c>
      <c r="J1439" s="814"/>
      <c r="K1439" s="814">
        <v>126</v>
      </c>
      <c r="L1439" s="831">
        <v>25</v>
      </c>
      <c r="M1439" s="831">
        <v>3175</v>
      </c>
      <c r="N1439" s="814"/>
      <c r="O1439" s="814">
        <v>127</v>
      </c>
      <c r="P1439" s="831">
        <v>11</v>
      </c>
      <c r="Q1439" s="831">
        <v>1507</v>
      </c>
      <c r="R1439" s="819"/>
      <c r="S1439" s="832">
        <v>137</v>
      </c>
    </row>
    <row r="1440" spans="1:19" ht="14.45" customHeight="1" x14ac:dyDescent="0.2">
      <c r="A1440" s="813" t="s">
        <v>5011</v>
      </c>
      <c r="B1440" s="814" t="s">
        <v>5012</v>
      </c>
      <c r="C1440" s="814" t="s">
        <v>617</v>
      </c>
      <c r="D1440" s="814" t="s">
        <v>1766</v>
      </c>
      <c r="E1440" s="814" t="s">
        <v>4978</v>
      </c>
      <c r="F1440" s="814" t="s">
        <v>4981</v>
      </c>
      <c r="G1440" s="814" t="s">
        <v>4982</v>
      </c>
      <c r="H1440" s="831">
        <v>1</v>
      </c>
      <c r="I1440" s="831">
        <v>200</v>
      </c>
      <c r="J1440" s="814"/>
      <c r="K1440" s="814">
        <v>200</v>
      </c>
      <c r="L1440" s="831">
        <v>1</v>
      </c>
      <c r="M1440" s="831">
        <v>201</v>
      </c>
      <c r="N1440" s="814"/>
      <c r="O1440" s="814">
        <v>201</v>
      </c>
      <c r="P1440" s="831"/>
      <c r="Q1440" s="831"/>
      <c r="R1440" s="819"/>
      <c r="S1440" s="832"/>
    </row>
    <row r="1441" spans="1:19" ht="14.45" customHeight="1" x14ac:dyDescent="0.2">
      <c r="A1441" s="813" t="s">
        <v>5011</v>
      </c>
      <c r="B1441" s="814" t="s">
        <v>5012</v>
      </c>
      <c r="C1441" s="814" t="s">
        <v>617</v>
      </c>
      <c r="D1441" s="814" t="s">
        <v>1766</v>
      </c>
      <c r="E1441" s="814" t="s">
        <v>4978</v>
      </c>
      <c r="F1441" s="814" t="s">
        <v>4985</v>
      </c>
      <c r="G1441" s="814" t="s">
        <v>4986</v>
      </c>
      <c r="H1441" s="831">
        <v>1</v>
      </c>
      <c r="I1441" s="831">
        <v>357</v>
      </c>
      <c r="J1441" s="814"/>
      <c r="K1441" s="814">
        <v>357</v>
      </c>
      <c r="L1441" s="831">
        <v>1</v>
      </c>
      <c r="M1441" s="831">
        <v>360</v>
      </c>
      <c r="N1441" s="814"/>
      <c r="O1441" s="814">
        <v>360</v>
      </c>
      <c r="P1441" s="831"/>
      <c r="Q1441" s="831"/>
      <c r="R1441" s="819"/>
      <c r="S1441" s="832"/>
    </row>
    <row r="1442" spans="1:19" ht="14.45" customHeight="1" x14ac:dyDescent="0.2">
      <c r="A1442" s="813" t="s">
        <v>5011</v>
      </c>
      <c r="B1442" s="814" t="s">
        <v>5012</v>
      </c>
      <c r="C1442" s="814" t="s">
        <v>617</v>
      </c>
      <c r="D1442" s="814" t="s">
        <v>1766</v>
      </c>
      <c r="E1442" s="814" t="s">
        <v>4978</v>
      </c>
      <c r="F1442" s="814" t="s">
        <v>5156</v>
      </c>
      <c r="G1442" s="814" t="s">
        <v>5157</v>
      </c>
      <c r="H1442" s="831">
        <v>1</v>
      </c>
      <c r="I1442" s="831">
        <v>259</v>
      </c>
      <c r="J1442" s="814"/>
      <c r="K1442" s="814">
        <v>259</v>
      </c>
      <c r="L1442" s="831"/>
      <c r="M1442" s="831"/>
      <c r="N1442" s="814"/>
      <c r="O1442" s="814"/>
      <c r="P1442" s="831"/>
      <c r="Q1442" s="831"/>
      <c r="R1442" s="819"/>
      <c r="S1442" s="832"/>
    </row>
    <row r="1443" spans="1:19" ht="14.45" customHeight="1" x14ac:dyDescent="0.2">
      <c r="A1443" s="813" t="s">
        <v>5011</v>
      </c>
      <c r="B1443" s="814" t="s">
        <v>5012</v>
      </c>
      <c r="C1443" s="814" t="s">
        <v>617</v>
      </c>
      <c r="D1443" s="814" t="s">
        <v>1766</v>
      </c>
      <c r="E1443" s="814" t="s">
        <v>4978</v>
      </c>
      <c r="F1443" s="814" t="s">
        <v>4989</v>
      </c>
      <c r="G1443" s="814" t="s">
        <v>4990</v>
      </c>
      <c r="H1443" s="831">
        <v>4</v>
      </c>
      <c r="I1443" s="831">
        <v>133.32</v>
      </c>
      <c r="J1443" s="814"/>
      <c r="K1443" s="814">
        <v>33.33</v>
      </c>
      <c r="L1443" s="831">
        <v>30</v>
      </c>
      <c r="M1443" s="831">
        <v>1146.6699999999998</v>
      </c>
      <c r="N1443" s="814"/>
      <c r="O1443" s="814">
        <v>38.222333333333331</v>
      </c>
      <c r="P1443" s="831">
        <v>14</v>
      </c>
      <c r="Q1443" s="831">
        <v>637.79</v>
      </c>
      <c r="R1443" s="819"/>
      <c r="S1443" s="832">
        <v>45.556428571428569</v>
      </c>
    </row>
    <row r="1444" spans="1:19" ht="14.45" customHeight="1" x14ac:dyDescent="0.2">
      <c r="A1444" s="813" t="s">
        <v>5011</v>
      </c>
      <c r="B1444" s="814" t="s">
        <v>5012</v>
      </c>
      <c r="C1444" s="814" t="s">
        <v>617</v>
      </c>
      <c r="D1444" s="814" t="s">
        <v>1766</v>
      </c>
      <c r="E1444" s="814" t="s">
        <v>4978</v>
      </c>
      <c r="F1444" s="814" t="s">
        <v>5180</v>
      </c>
      <c r="G1444" s="814" t="s">
        <v>5181</v>
      </c>
      <c r="H1444" s="831"/>
      <c r="I1444" s="831"/>
      <c r="J1444" s="814"/>
      <c r="K1444" s="814"/>
      <c r="L1444" s="831"/>
      <c r="M1444" s="831"/>
      <c r="N1444" s="814"/>
      <c r="O1444" s="814"/>
      <c r="P1444" s="831">
        <v>1</v>
      </c>
      <c r="Q1444" s="831">
        <v>328</v>
      </c>
      <c r="R1444" s="819"/>
      <c r="S1444" s="832">
        <v>328</v>
      </c>
    </row>
    <row r="1445" spans="1:19" ht="14.45" customHeight="1" x14ac:dyDescent="0.2">
      <c r="A1445" s="813" t="s">
        <v>5011</v>
      </c>
      <c r="B1445" s="814" t="s">
        <v>5012</v>
      </c>
      <c r="C1445" s="814" t="s">
        <v>617</v>
      </c>
      <c r="D1445" s="814" t="s">
        <v>1766</v>
      </c>
      <c r="E1445" s="814" t="s">
        <v>4978</v>
      </c>
      <c r="F1445" s="814" t="s">
        <v>5184</v>
      </c>
      <c r="G1445" s="814" t="s">
        <v>5185</v>
      </c>
      <c r="H1445" s="831"/>
      <c r="I1445" s="831"/>
      <c r="J1445" s="814"/>
      <c r="K1445" s="814"/>
      <c r="L1445" s="831">
        <v>1</v>
      </c>
      <c r="M1445" s="831">
        <v>157</v>
      </c>
      <c r="N1445" s="814"/>
      <c r="O1445" s="814">
        <v>157</v>
      </c>
      <c r="P1445" s="831"/>
      <c r="Q1445" s="831"/>
      <c r="R1445" s="819"/>
      <c r="S1445" s="832"/>
    </row>
    <row r="1446" spans="1:19" ht="14.45" customHeight="1" x14ac:dyDescent="0.2">
      <c r="A1446" s="813" t="s">
        <v>5011</v>
      </c>
      <c r="B1446" s="814" t="s">
        <v>5012</v>
      </c>
      <c r="C1446" s="814" t="s">
        <v>617</v>
      </c>
      <c r="D1446" s="814" t="s">
        <v>1766</v>
      </c>
      <c r="E1446" s="814" t="s">
        <v>4978</v>
      </c>
      <c r="F1446" s="814" t="s">
        <v>4995</v>
      </c>
      <c r="G1446" s="814" t="s">
        <v>4996</v>
      </c>
      <c r="H1446" s="831"/>
      <c r="I1446" s="831"/>
      <c r="J1446" s="814"/>
      <c r="K1446" s="814"/>
      <c r="L1446" s="831">
        <v>1</v>
      </c>
      <c r="M1446" s="831">
        <v>872</v>
      </c>
      <c r="N1446" s="814"/>
      <c r="O1446" s="814">
        <v>872</v>
      </c>
      <c r="P1446" s="831"/>
      <c r="Q1446" s="831"/>
      <c r="R1446" s="819"/>
      <c r="S1446" s="832"/>
    </row>
    <row r="1447" spans="1:19" ht="14.45" customHeight="1" x14ac:dyDescent="0.2">
      <c r="A1447" s="813" t="s">
        <v>5011</v>
      </c>
      <c r="B1447" s="814" t="s">
        <v>5012</v>
      </c>
      <c r="C1447" s="814" t="s">
        <v>617</v>
      </c>
      <c r="D1447" s="814" t="s">
        <v>1766</v>
      </c>
      <c r="E1447" s="814" t="s">
        <v>4978</v>
      </c>
      <c r="F1447" s="814" t="s">
        <v>4997</v>
      </c>
      <c r="G1447" s="814" t="s">
        <v>4998</v>
      </c>
      <c r="H1447" s="831">
        <v>6</v>
      </c>
      <c r="I1447" s="831">
        <v>3570</v>
      </c>
      <c r="J1447" s="814"/>
      <c r="K1447" s="814">
        <v>595</v>
      </c>
      <c r="L1447" s="831">
        <v>17</v>
      </c>
      <c r="M1447" s="831">
        <v>10166</v>
      </c>
      <c r="N1447" s="814"/>
      <c r="O1447" s="814">
        <v>598</v>
      </c>
      <c r="P1447" s="831">
        <v>6</v>
      </c>
      <c r="Q1447" s="831">
        <v>3660</v>
      </c>
      <c r="R1447" s="819"/>
      <c r="S1447" s="832">
        <v>610</v>
      </c>
    </row>
    <row r="1448" spans="1:19" ht="14.45" customHeight="1" x14ac:dyDescent="0.2">
      <c r="A1448" s="813" t="s">
        <v>5011</v>
      </c>
      <c r="B1448" s="814" t="s">
        <v>5012</v>
      </c>
      <c r="C1448" s="814" t="s">
        <v>617</v>
      </c>
      <c r="D1448" s="814" t="s">
        <v>1766</v>
      </c>
      <c r="E1448" s="814" t="s">
        <v>4978</v>
      </c>
      <c r="F1448" s="814" t="s">
        <v>4999</v>
      </c>
      <c r="G1448" s="814" t="s">
        <v>5000</v>
      </c>
      <c r="H1448" s="831">
        <v>2</v>
      </c>
      <c r="I1448" s="831">
        <v>1540</v>
      </c>
      <c r="J1448" s="814"/>
      <c r="K1448" s="814">
        <v>770</v>
      </c>
      <c r="L1448" s="831"/>
      <c r="M1448" s="831"/>
      <c r="N1448" s="814"/>
      <c r="O1448" s="814"/>
      <c r="P1448" s="831">
        <v>1</v>
      </c>
      <c r="Q1448" s="831">
        <v>783</v>
      </c>
      <c r="R1448" s="819"/>
      <c r="S1448" s="832">
        <v>783</v>
      </c>
    </row>
    <row r="1449" spans="1:19" ht="14.45" customHeight="1" x14ac:dyDescent="0.2">
      <c r="A1449" s="813" t="s">
        <v>5011</v>
      </c>
      <c r="B1449" s="814" t="s">
        <v>5012</v>
      </c>
      <c r="C1449" s="814" t="s">
        <v>617</v>
      </c>
      <c r="D1449" s="814" t="s">
        <v>1766</v>
      </c>
      <c r="E1449" s="814" t="s">
        <v>4978</v>
      </c>
      <c r="F1449" s="814" t="s">
        <v>5212</v>
      </c>
      <c r="G1449" s="814" t="s">
        <v>5213</v>
      </c>
      <c r="H1449" s="831"/>
      <c r="I1449" s="831"/>
      <c r="J1449" s="814"/>
      <c r="K1449" s="814"/>
      <c r="L1449" s="831">
        <v>1</v>
      </c>
      <c r="M1449" s="831">
        <v>117</v>
      </c>
      <c r="N1449" s="814"/>
      <c r="O1449" s="814">
        <v>117</v>
      </c>
      <c r="P1449" s="831"/>
      <c r="Q1449" s="831"/>
      <c r="R1449" s="819"/>
      <c r="S1449" s="832"/>
    </row>
    <row r="1450" spans="1:19" ht="14.45" customHeight="1" x14ac:dyDescent="0.2">
      <c r="A1450" s="813" t="s">
        <v>5011</v>
      </c>
      <c r="B1450" s="814" t="s">
        <v>5012</v>
      </c>
      <c r="C1450" s="814" t="s">
        <v>617</v>
      </c>
      <c r="D1450" s="814" t="s">
        <v>1766</v>
      </c>
      <c r="E1450" s="814" t="s">
        <v>4978</v>
      </c>
      <c r="F1450" s="814" t="s">
        <v>5005</v>
      </c>
      <c r="G1450" s="814" t="s">
        <v>5006</v>
      </c>
      <c r="H1450" s="831">
        <v>5</v>
      </c>
      <c r="I1450" s="831">
        <v>6720</v>
      </c>
      <c r="J1450" s="814"/>
      <c r="K1450" s="814">
        <v>1344</v>
      </c>
      <c r="L1450" s="831">
        <v>37</v>
      </c>
      <c r="M1450" s="831">
        <v>49913</v>
      </c>
      <c r="N1450" s="814"/>
      <c r="O1450" s="814">
        <v>1349</v>
      </c>
      <c r="P1450" s="831">
        <v>12</v>
      </c>
      <c r="Q1450" s="831">
        <v>16572</v>
      </c>
      <c r="R1450" s="819"/>
      <c r="S1450" s="832">
        <v>1381</v>
      </c>
    </row>
    <row r="1451" spans="1:19" ht="14.45" customHeight="1" x14ac:dyDescent="0.2">
      <c r="A1451" s="813" t="s">
        <v>5011</v>
      </c>
      <c r="B1451" s="814" t="s">
        <v>5012</v>
      </c>
      <c r="C1451" s="814" t="s">
        <v>617</v>
      </c>
      <c r="D1451" s="814" t="s">
        <v>1766</v>
      </c>
      <c r="E1451" s="814" t="s">
        <v>4978</v>
      </c>
      <c r="F1451" s="814" t="s">
        <v>5007</v>
      </c>
      <c r="G1451" s="814" t="s">
        <v>5008</v>
      </c>
      <c r="H1451" s="831">
        <v>3</v>
      </c>
      <c r="I1451" s="831">
        <v>1092</v>
      </c>
      <c r="J1451" s="814"/>
      <c r="K1451" s="814">
        <v>364</v>
      </c>
      <c r="L1451" s="831">
        <v>3</v>
      </c>
      <c r="M1451" s="831">
        <v>1095</v>
      </c>
      <c r="N1451" s="814"/>
      <c r="O1451" s="814">
        <v>365</v>
      </c>
      <c r="P1451" s="831"/>
      <c r="Q1451" s="831"/>
      <c r="R1451" s="819"/>
      <c r="S1451" s="832"/>
    </row>
    <row r="1452" spans="1:19" ht="14.45" customHeight="1" x14ac:dyDescent="0.2">
      <c r="A1452" s="813" t="s">
        <v>5011</v>
      </c>
      <c r="B1452" s="814" t="s">
        <v>5012</v>
      </c>
      <c r="C1452" s="814" t="s">
        <v>617</v>
      </c>
      <c r="D1452" s="814" t="s">
        <v>1772</v>
      </c>
      <c r="E1452" s="814" t="s">
        <v>4961</v>
      </c>
      <c r="F1452" s="814" t="s">
        <v>4962</v>
      </c>
      <c r="G1452" s="814" t="s">
        <v>1735</v>
      </c>
      <c r="H1452" s="831">
        <v>0.30000000000000004</v>
      </c>
      <c r="I1452" s="831">
        <v>491.84999999999997</v>
      </c>
      <c r="J1452" s="814"/>
      <c r="K1452" s="814">
        <v>1639.4999999999995</v>
      </c>
      <c r="L1452" s="831"/>
      <c r="M1452" s="831"/>
      <c r="N1452" s="814"/>
      <c r="O1452" s="814"/>
      <c r="P1452" s="831"/>
      <c r="Q1452" s="831"/>
      <c r="R1452" s="819"/>
      <c r="S1452" s="832"/>
    </row>
    <row r="1453" spans="1:19" ht="14.45" customHeight="1" x14ac:dyDescent="0.2">
      <c r="A1453" s="813" t="s">
        <v>5011</v>
      </c>
      <c r="B1453" s="814" t="s">
        <v>5012</v>
      </c>
      <c r="C1453" s="814" t="s">
        <v>617</v>
      </c>
      <c r="D1453" s="814" t="s">
        <v>1772</v>
      </c>
      <c r="E1453" s="814" t="s">
        <v>4963</v>
      </c>
      <c r="F1453" s="814" t="s">
        <v>4964</v>
      </c>
      <c r="G1453" s="814" t="s">
        <v>4965</v>
      </c>
      <c r="H1453" s="831">
        <v>2</v>
      </c>
      <c r="I1453" s="831">
        <v>817.48</v>
      </c>
      <c r="J1453" s="814"/>
      <c r="K1453" s="814">
        <v>408.74</v>
      </c>
      <c r="L1453" s="831"/>
      <c r="M1453" s="831"/>
      <c r="N1453" s="814"/>
      <c r="O1453" s="814"/>
      <c r="P1453" s="831"/>
      <c r="Q1453" s="831"/>
      <c r="R1453" s="819"/>
      <c r="S1453" s="832"/>
    </row>
    <row r="1454" spans="1:19" ht="14.45" customHeight="1" x14ac:dyDescent="0.2">
      <c r="A1454" s="813" t="s">
        <v>5011</v>
      </c>
      <c r="B1454" s="814" t="s">
        <v>5012</v>
      </c>
      <c r="C1454" s="814" t="s">
        <v>617</v>
      </c>
      <c r="D1454" s="814" t="s">
        <v>1772</v>
      </c>
      <c r="E1454" s="814" t="s">
        <v>4963</v>
      </c>
      <c r="F1454" s="814" t="s">
        <v>4966</v>
      </c>
      <c r="G1454" s="814" t="s">
        <v>4967</v>
      </c>
      <c r="H1454" s="831">
        <v>1</v>
      </c>
      <c r="I1454" s="831">
        <v>187.97</v>
      </c>
      <c r="J1454" s="814"/>
      <c r="K1454" s="814">
        <v>187.97</v>
      </c>
      <c r="L1454" s="831"/>
      <c r="M1454" s="831"/>
      <c r="N1454" s="814"/>
      <c r="O1454" s="814"/>
      <c r="P1454" s="831"/>
      <c r="Q1454" s="831"/>
      <c r="R1454" s="819"/>
      <c r="S1454" s="832"/>
    </row>
    <row r="1455" spans="1:19" ht="14.45" customHeight="1" x14ac:dyDescent="0.2">
      <c r="A1455" s="813" t="s">
        <v>5011</v>
      </c>
      <c r="B1455" s="814" t="s">
        <v>5012</v>
      </c>
      <c r="C1455" s="814" t="s">
        <v>617</v>
      </c>
      <c r="D1455" s="814" t="s">
        <v>1772</v>
      </c>
      <c r="E1455" s="814" t="s">
        <v>4963</v>
      </c>
      <c r="F1455" s="814" t="s">
        <v>4968</v>
      </c>
      <c r="G1455" s="814" t="s">
        <v>4969</v>
      </c>
      <c r="H1455" s="831">
        <v>2</v>
      </c>
      <c r="I1455" s="831">
        <v>2196.5</v>
      </c>
      <c r="J1455" s="814"/>
      <c r="K1455" s="814">
        <v>1098.25</v>
      </c>
      <c r="L1455" s="831"/>
      <c r="M1455" s="831"/>
      <c r="N1455" s="814"/>
      <c r="O1455" s="814"/>
      <c r="P1455" s="831"/>
      <c r="Q1455" s="831"/>
      <c r="R1455" s="819"/>
      <c r="S1455" s="832"/>
    </row>
    <row r="1456" spans="1:19" ht="14.45" customHeight="1" x14ac:dyDescent="0.2">
      <c r="A1456" s="813" t="s">
        <v>5011</v>
      </c>
      <c r="B1456" s="814" t="s">
        <v>5012</v>
      </c>
      <c r="C1456" s="814" t="s">
        <v>617</v>
      </c>
      <c r="D1456" s="814" t="s">
        <v>1772</v>
      </c>
      <c r="E1456" s="814" t="s">
        <v>4963</v>
      </c>
      <c r="F1456" s="814" t="s">
        <v>4976</v>
      </c>
      <c r="G1456" s="814" t="s">
        <v>4977</v>
      </c>
      <c r="H1456" s="831">
        <v>2</v>
      </c>
      <c r="I1456" s="831">
        <v>1282.5999999999999</v>
      </c>
      <c r="J1456" s="814"/>
      <c r="K1456" s="814">
        <v>641.29999999999995</v>
      </c>
      <c r="L1456" s="831"/>
      <c r="M1456" s="831"/>
      <c r="N1456" s="814"/>
      <c r="O1456" s="814"/>
      <c r="P1456" s="831"/>
      <c r="Q1456" s="831"/>
      <c r="R1456" s="819"/>
      <c r="S1456" s="832"/>
    </row>
    <row r="1457" spans="1:19" ht="14.45" customHeight="1" x14ac:dyDescent="0.2">
      <c r="A1457" s="813" t="s">
        <v>5011</v>
      </c>
      <c r="B1457" s="814" t="s">
        <v>5012</v>
      </c>
      <c r="C1457" s="814" t="s">
        <v>617</v>
      </c>
      <c r="D1457" s="814" t="s">
        <v>1772</v>
      </c>
      <c r="E1457" s="814" t="s">
        <v>4963</v>
      </c>
      <c r="F1457" s="814" t="s">
        <v>5114</v>
      </c>
      <c r="G1457" s="814" t="s">
        <v>5115</v>
      </c>
      <c r="H1457" s="831">
        <v>1</v>
      </c>
      <c r="I1457" s="831">
        <v>2393</v>
      </c>
      <c r="J1457" s="814"/>
      <c r="K1457" s="814">
        <v>2393</v>
      </c>
      <c r="L1457" s="831"/>
      <c r="M1457" s="831"/>
      <c r="N1457" s="814"/>
      <c r="O1457" s="814"/>
      <c r="P1457" s="831"/>
      <c r="Q1457" s="831"/>
      <c r="R1457" s="819"/>
      <c r="S1457" s="832"/>
    </row>
    <row r="1458" spans="1:19" ht="14.45" customHeight="1" x14ac:dyDescent="0.2">
      <c r="A1458" s="813" t="s">
        <v>5011</v>
      </c>
      <c r="B1458" s="814" t="s">
        <v>5012</v>
      </c>
      <c r="C1458" s="814" t="s">
        <v>617</v>
      </c>
      <c r="D1458" s="814" t="s">
        <v>1772</v>
      </c>
      <c r="E1458" s="814" t="s">
        <v>4978</v>
      </c>
      <c r="F1458" s="814" t="s">
        <v>5128</v>
      </c>
      <c r="G1458" s="814" t="s">
        <v>5129</v>
      </c>
      <c r="H1458" s="831">
        <v>1</v>
      </c>
      <c r="I1458" s="831">
        <v>207</v>
      </c>
      <c r="J1458" s="814"/>
      <c r="K1458" s="814">
        <v>207</v>
      </c>
      <c r="L1458" s="831"/>
      <c r="M1458" s="831"/>
      <c r="N1458" s="814"/>
      <c r="O1458" s="814"/>
      <c r="P1458" s="831">
        <v>1</v>
      </c>
      <c r="Q1458" s="831">
        <v>220</v>
      </c>
      <c r="R1458" s="819"/>
      <c r="S1458" s="832">
        <v>220</v>
      </c>
    </row>
    <row r="1459" spans="1:19" ht="14.45" customHeight="1" x14ac:dyDescent="0.2">
      <c r="A1459" s="813" t="s">
        <v>5011</v>
      </c>
      <c r="B1459" s="814" t="s">
        <v>5012</v>
      </c>
      <c r="C1459" s="814" t="s">
        <v>617</v>
      </c>
      <c r="D1459" s="814" t="s">
        <v>1772</v>
      </c>
      <c r="E1459" s="814" t="s">
        <v>4978</v>
      </c>
      <c r="F1459" s="814" t="s">
        <v>5138</v>
      </c>
      <c r="G1459" s="814" t="s">
        <v>5139</v>
      </c>
      <c r="H1459" s="831">
        <v>6</v>
      </c>
      <c r="I1459" s="831">
        <v>228</v>
      </c>
      <c r="J1459" s="814"/>
      <c r="K1459" s="814">
        <v>38</v>
      </c>
      <c r="L1459" s="831">
        <v>1</v>
      </c>
      <c r="M1459" s="831">
        <v>38</v>
      </c>
      <c r="N1459" s="814"/>
      <c r="O1459" s="814">
        <v>38</v>
      </c>
      <c r="P1459" s="831"/>
      <c r="Q1459" s="831"/>
      <c r="R1459" s="819"/>
      <c r="S1459" s="832"/>
    </row>
    <row r="1460" spans="1:19" ht="14.45" customHeight="1" x14ac:dyDescent="0.2">
      <c r="A1460" s="813" t="s">
        <v>5011</v>
      </c>
      <c r="B1460" s="814" t="s">
        <v>5012</v>
      </c>
      <c r="C1460" s="814" t="s">
        <v>617</v>
      </c>
      <c r="D1460" s="814" t="s">
        <v>1772</v>
      </c>
      <c r="E1460" s="814" t="s">
        <v>4978</v>
      </c>
      <c r="F1460" s="814" t="s">
        <v>5140</v>
      </c>
      <c r="G1460" s="814" t="s">
        <v>5141</v>
      </c>
      <c r="H1460" s="831">
        <v>14</v>
      </c>
      <c r="I1460" s="831">
        <v>140</v>
      </c>
      <c r="J1460" s="814"/>
      <c r="K1460" s="814">
        <v>10</v>
      </c>
      <c r="L1460" s="831">
        <v>3</v>
      </c>
      <c r="M1460" s="831">
        <v>30</v>
      </c>
      <c r="N1460" s="814"/>
      <c r="O1460" s="814">
        <v>10</v>
      </c>
      <c r="P1460" s="831"/>
      <c r="Q1460" s="831"/>
      <c r="R1460" s="819"/>
      <c r="S1460" s="832"/>
    </row>
    <row r="1461" spans="1:19" ht="14.45" customHeight="1" x14ac:dyDescent="0.2">
      <c r="A1461" s="813" t="s">
        <v>5011</v>
      </c>
      <c r="B1461" s="814" t="s">
        <v>5012</v>
      </c>
      <c r="C1461" s="814" t="s">
        <v>617</v>
      </c>
      <c r="D1461" s="814" t="s">
        <v>1772</v>
      </c>
      <c r="E1461" s="814" t="s">
        <v>4978</v>
      </c>
      <c r="F1461" s="814" t="s">
        <v>4979</v>
      </c>
      <c r="G1461" s="814" t="s">
        <v>4980</v>
      </c>
      <c r="H1461" s="831">
        <v>53</v>
      </c>
      <c r="I1461" s="831">
        <v>13462</v>
      </c>
      <c r="J1461" s="814"/>
      <c r="K1461" s="814">
        <v>254</v>
      </c>
      <c r="L1461" s="831">
        <v>11</v>
      </c>
      <c r="M1461" s="831">
        <v>2805</v>
      </c>
      <c r="N1461" s="814"/>
      <c r="O1461" s="814">
        <v>255</v>
      </c>
      <c r="P1461" s="831">
        <v>4</v>
      </c>
      <c r="Q1461" s="831">
        <v>1100</v>
      </c>
      <c r="R1461" s="819"/>
      <c r="S1461" s="832">
        <v>275</v>
      </c>
    </row>
    <row r="1462" spans="1:19" ht="14.45" customHeight="1" x14ac:dyDescent="0.2">
      <c r="A1462" s="813" t="s">
        <v>5011</v>
      </c>
      <c r="B1462" s="814" t="s">
        <v>5012</v>
      </c>
      <c r="C1462" s="814" t="s">
        <v>617</v>
      </c>
      <c r="D1462" s="814" t="s">
        <v>1772</v>
      </c>
      <c r="E1462" s="814" t="s">
        <v>4978</v>
      </c>
      <c r="F1462" s="814" t="s">
        <v>5146</v>
      </c>
      <c r="G1462" s="814" t="s">
        <v>5147</v>
      </c>
      <c r="H1462" s="831">
        <v>17</v>
      </c>
      <c r="I1462" s="831">
        <v>2142</v>
      </c>
      <c r="J1462" s="814"/>
      <c r="K1462" s="814">
        <v>126</v>
      </c>
      <c r="L1462" s="831">
        <v>15</v>
      </c>
      <c r="M1462" s="831">
        <v>1905</v>
      </c>
      <c r="N1462" s="814"/>
      <c r="O1462" s="814">
        <v>127</v>
      </c>
      <c r="P1462" s="831">
        <v>5</v>
      </c>
      <c r="Q1462" s="831">
        <v>685</v>
      </c>
      <c r="R1462" s="819"/>
      <c r="S1462" s="832">
        <v>137</v>
      </c>
    </row>
    <row r="1463" spans="1:19" ht="14.45" customHeight="1" x14ac:dyDescent="0.2">
      <c r="A1463" s="813" t="s">
        <v>5011</v>
      </c>
      <c r="B1463" s="814" t="s">
        <v>5012</v>
      </c>
      <c r="C1463" s="814" t="s">
        <v>617</v>
      </c>
      <c r="D1463" s="814" t="s">
        <v>1772</v>
      </c>
      <c r="E1463" s="814" t="s">
        <v>4978</v>
      </c>
      <c r="F1463" s="814" t="s">
        <v>5148</v>
      </c>
      <c r="G1463" s="814" t="s">
        <v>5149</v>
      </c>
      <c r="H1463" s="831">
        <v>2</v>
      </c>
      <c r="I1463" s="831">
        <v>628</v>
      </c>
      <c r="J1463" s="814"/>
      <c r="K1463" s="814">
        <v>314</v>
      </c>
      <c r="L1463" s="831"/>
      <c r="M1463" s="831"/>
      <c r="N1463" s="814"/>
      <c r="O1463" s="814"/>
      <c r="P1463" s="831"/>
      <c r="Q1463" s="831"/>
      <c r="R1463" s="819"/>
      <c r="S1463" s="832"/>
    </row>
    <row r="1464" spans="1:19" ht="14.45" customHeight="1" x14ac:dyDescent="0.2">
      <c r="A1464" s="813" t="s">
        <v>5011</v>
      </c>
      <c r="B1464" s="814" t="s">
        <v>5012</v>
      </c>
      <c r="C1464" s="814" t="s">
        <v>617</v>
      </c>
      <c r="D1464" s="814" t="s">
        <v>1772</v>
      </c>
      <c r="E1464" s="814" t="s">
        <v>4978</v>
      </c>
      <c r="F1464" s="814" t="s">
        <v>4981</v>
      </c>
      <c r="G1464" s="814" t="s">
        <v>4982</v>
      </c>
      <c r="H1464" s="831">
        <v>4</v>
      </c>
      <c r="I1464" s="831">
        <v>800</v>
      </c>
      <c r="J1464" s="814"/>
      <c r="K1464" s="814">
        <v>200</v>
      </c>
      <c r="L1464" s="831"/>
      <c r="M1464" s="831"/>
      <c r="N1464" s="814"/>
      <c r="O1464" s="814"/>
      <c r="P1464" s="831"/>
      <c r="Q1464" s="831"/>
      <c r="R1464" s="819"/>
      <c r="S1464" s="832"/>
    </row>
    <row r="1465" spans="1:19" ht="14.45" customHeight="1" x14ac:dyDescent="0.2">
      <c r="A1465" s="813" t="s">
        <v>5011</v>
      </c>
      <c r="B1465" s="814" t="s">
        <v>5012</v>
      </c>
      <c r="C1465" s="814" t="s">
        <v>617</v>
      </c>
      <c r="D1465" s="814" t="s">
        <v>1772</v>
      </c>
      <c r="E1465" s="814" t="s">
        <v>4978</v>
      </c>
      <c r="F1465" s="814" t="s">
        <v>4983</v>
      </c>
      <c r="G1465" s="814" t="s">
        <v>4984</v>
      </c>
      <c r="H1465" s="831">
        <v>1</v>
      </c>
      <c r="I1465" s="831">
        <v>335</v>
      </c>
      <c r="J1465" s="814"/>
      <c r="K1465" s="814">
        <v>335</v>
      </c>
      <c r="L1465" s="831">
        <v>1</v>
      </c>
      <c r="M1465" s="831">
        <v>336</v>
      </c>
      <c r="N1465" s="814"/>
      <c r="O1465" s="814">
        <v>336</v>
      </c>
      <c r="P1465" s="831"/>
      <c r="Q1465" s="831"/>
      <c r="R1465" s="819"/>
      <c r="S1465" s="832"/>
    </row>
    <row r="1466" spans="1:19" ht="14.45" customHeight="1" x14ac:dyDescent="0.2">
      <c r="A1466" s="813" t="s">
        <v>5011</v>
      </c>
      <c r="B1466" s="814" t="s">
        <v>5012</v>
      </c>
      <c r="C1466" s="814" t="s">
        <v>617</v>
      </c>
      <c r="D1466" s="814" t="s">
        <v>1772</v>
      </c>
      <c r="E1466" s="814" t="s">
        <v>4978</v>
      </c>
      <c r="F1466" s="814" t="s">
        <v>4985</v>
      </c>
      <c r="G1466" s="814" t="s">
        <v>4986</v>
      </c>
      <c r="H1466" s="831">
        <v>1</v>
      </c>
      <c r="I1466" s="831">
        <v>357</v>
      </c>
      <c r="J1466" s="814"/>
      <c r="K1466" s="814">
        <v>357</v>
      </c>
      <c r="L1466" s="831"/>
      <c r="M1466" s="831"/>
      <c r="N1466" s="814"/>
      <c r="O1466" s="814"/>
      <c r="P1466" s="831"/>
      <c r="Q1466" s="831"/>
      <c r="R1466" s="819"/>
      <c r="S1466" s="832"/>
    </row>
    <row r="1467" spans="1:19" ht="14.45" customHeight="1" x14ac:dyDescent="0.2">
      <c r="A1467" s="813" t="s">
        <v>5011</v>
      </c>
      <c r="B1467" s="814" t="s">
        <v>5012</v>
      </c>
      <c r="C1467" s="814" t="s">
        <v>617</v>
      </c>
      <c r="D1467" s="814" t="s">
        <v>1772</v>
      </c>
      <c r="E1467" s="814" t="s">
        <v>4978</v>
      </c>
      <c r="F1467" s="814" t="s">
        <v>4989</v>
      </c>
      <c r="G1467" s="814" t="s">
        <v>4990</v>
      </c>
      <c r="H1467" s="831">
        <v>56</v>
      </c>
      <c r="I1467" s="831">
        <v>1866.6599999999999</v>
      </c>
      <c r="J1467" s="814"/>
      <c r="K1467" s="814">
        <v>33.333214285714284</v>
      </c>
      <c r="L1467" s="831">
        <v>26</v>
      </c>
      <c r="M1467" s="831">
        <v>866.66000000000008</v>
      </c>
      <c r="N1467" s="814"/>
      <c r="O1467" s="814">
        <v>33.333076923076923</v>
      </c>
      <c r="P1467" s="831">
        <v>9</v>
      </c>
      <c r="Q1467" s="831">
        <v>410</v>
      </c>
      <c r="R1467" s="819"/>
      <c r="S1467" s="832">
        <v>45.555555555555557</v>
      </c>
    </row>
    <row r="1468" spans="1:19" ht="14.45" customHeight="1" x14ac:dyDescent="0.2">
      <c r="A1468" s="813" t="s">
        <v>5011</v>
      </c>
      <c r="B1468" s="814" t="s">
        <v>5012</v>
      </c>
      <c r="C1468" s="814" t="s">
        <v>617</v>
      </c>
      <c r="D1468" s="814" t="s">
        <v>1772</v>
      </c>
      <c r="E1468" s="814" t="s">
        <v>4978</v>
      </c>
      <c r="F1468" s="814" t="s">
        <v>4991</v>
      </c>
      <c r="G1468" s="814" t="s">
        <v>4992</v>
      </c>
      <c r="H1468" s="831">
        <v>1</v>
      </c>
      <c r="I1468" s="831">
        <v>263</v>
      </c>
      <c r="J1468" s="814"/>
      <c r="K1468" s="814">
        <v>263</v>
      </c>
      <c r="L1468" s="831"/>
      <c r="M1468" s="831"/>
      <c r="N1468" s="814"/>
      <c r="O1468" s="814"/>
      <c r="P1468" s="831"/>
      <c r="Q1468" s="831"/>
      <c r="R1468" s="819"/>
      <c r="S1468" s="832"/>
    </row>
    <row r="1469" spans="1:19" ht="14.45" customHeight="1" x14ac:dyDescent="0.2">
      <c r="A1469" s="813" t="s">
        <v>5011</v>
      </c>
      <c r="B1469" s="814" t="s">
        <v>5012</v>
      </c>
      <c r="C1469" s="814" t="s">
        <v>617</v>
      </c>
      <c r="D1469" s="814" t="s">
        <v>1772</v>
      </c>
      <c r="E1469" s="814" t="s">
        <v>4978</v>
      </c>
      <c r="F1469" s="814" t="s">
        <v>5184</v>
      </c>
      <c r="G1469" s="814" t="s">
        <v>5185</v>
      </c>
      <c r="H1469" s="831">
        <v>1</v>
      </c>
      <c r="I1469" s="831">
        <v>156</v>
      </c>
      <c r="J1469" s="814"/>
      <c r="K1469" s="814">
        <v>156</v>
      </c>
      <c r="L1469" s="831"/>
      <c r="M1469" s="831"/>
      <c r="N1469" s="814"/>
      <c r="O1469" s="814"/>
      <c r="P1469" s="831">
        <v>1</v>
      </c>
      <c r="Q1469" s="831">
        <v>165</v>
      </c>
      <c r="R1469" s="819"/>
      <c r="S1469" s="832">
        <v>165</v>
      </c>
    </row>
    <row r="1470" spans="1:19" ht="14.45" customHeight="1" x14ac:dyDescent="0.2">
      <c r="A1470" s="813" t="s">
        <v>5011</v>
      </c>
      <c r="B1470" s="814" t="s">
        <v>5012</v>
      </c>
      <c r="C1470" s="814" t="s">
        <v>617</v>
      </c>
      <c r="D1470" s="814" t="s">
        <v>1772</v>
      </c>
      <c r="E1470" s="814" t="s">
        <v>4978</v>
      </c>
      <c r="F1470" s="814" t="s">
        <v>5186</v>
      </c>
      <c r="G1470" s="814" t="s">
        <v>5187</v>
      </c>
      <c r="H1470" s="831"/>
      <c r="I1470" s="831"/>
      <c r="J1470" s="814"/>
      <c r="K1470" s="814"/>
      <c r="L1470" s="831">
        <v>1</v>
      </c>
      <c r="M1470" s="831">
        <v>33</v>
      </c>
      <c r="N1470" s="814"/>
      <c r="O1470" s="814">
        <v>33</v>
      </c>
      <c r="P1470" s="831"/>
      <c r="Q1470" s="831"/>
      <c r="R1470" s="819"/>
      <c r="S1470" s="832"/>
    </row>
    <row r="1471" spans="1:19" ht="14.45" customHeight="1" x14ac:dyDescent="0.2">
      <c r="A1471" s="813" t="s">
        <v>5011</v>
      </c>
      <c r="B1471" s="814" t="s">
        <v>5012</v>
      </c>
      <c r="C1471" s="814" t="s">
        <v>617</v>
      </c>
      <c r="D1471" s="814" t="s">
        <v>1772</v>
      </c>
      <c r="E1471" s="814" t="s">
        <v>4978</v>
      </c>
      <c r="F1471" s="814" t="s">
        <v>4995</v>
      </c>
      <c r="G1471" s="814" t="s">
        <v>4996</v>
      </c>
      <c r="H1471" s="831">
        <v>2</v>
      </c>
      <c r="I1471" s="831">
        <v>1740</v>
      </c>
      <c r="J1471" s="814"/>
      <c r="K1471" s="814">
        <v>870</v>
      </c>
      <c r="L1471" s="831">
        <v>2</v>
      </c>
      <c r="M1471" s="831">
        <v>1744</v>
      </c>
      <c r="N1471" s="814"/>
      <c r="O1471" s="814">
        <v>872</v>
      </c>
      <c r="P1471" s="831">
        <v>1</v>
      </c>
      <c r="Q1471" s="831">
        <v>882</v>
      </c>
      <c r="R1471" s="819"/>
      <c r="S1471" s="832">
        <v>882</v>
      </c>
    </row>
    <row r="1472" spans="1:19" ht="14.45" customHeight="1" x14ac:dyDescent="0.2">
      <c r="A1472" s="813" t="s">
        <v>5011</v>
      </c>
      <c r="B1472" s="814" t="s">
        <v>5012</v>
      </c>
      <c r="C1472" s="814" t="s">
        <v>617</v>
      </c>
      <c r="D1472" s="814" t="s">
        <v>1772</v>
      </c>
      <c r="E1472" s="814" t="s">
        <v>4978</v>
      </c>
      <c r="F1472" s="814" t="s">
        <v>4997</v>
      </c>
      <c r="G1472" s="814" t="s">
        <v>4998</v>
      </c>
      <c r="H1472" s="831">
        <v>51</v>
      </c>
      <c r="I1472" s="831">
        <v>30345</v>
      </c>
      <c r="J1472" s="814"/>
      <c r="K1472" s="814">
        <v>595</v>
      </c>
      <c r="L1472" s="831">
        <v>15</v>
      </c>
      <c r="M1472" s="831">
        <v>8970</v>
      </c>
      <c r="N1472" s="814"/>
      <c r="O1472" s="814">
        <v>598</v>
      </c>
      <c r="P1472" s="831">
        <v>3</v>
      </c>
      <c r="Q1472" s="831">
        <v>1830</v>
      </c>
      <c r="R1472" s="819"/>
      <c r="S1472" s="832">
        <v>610</v>
      </c>
    </row>
    <row r="1473" spans="1:19" ht="14.45" customHeight="1" x14ac:dyDescent="0.2">
      <c r="A1473" s="813" t="s">
        <v>5011</v>
      </c>
      <c r="B1473" s="814" t="s">
        <v>5012</v>
      </c>
      <c r="C1473" s="814" t="s">
        <v>617</v>
      </c>
      <c r="D1473" s="814" t="s">
        <v>1772</v>
      </c>
      <c r="E1473" s="814" t="s">
        <v>4978</v>
      </c>
      <c r="F1473" s="814" t="s">
        <v>4999</v>
      </c>
      <c r="G1473" s="814" t="s">
        <v>5000</v>
      </c>
      <c r="H1473" s="831">
        <v>3</v>
      </c>
      <c r="I1473" s="831">
        <v>2310</v>
      </c>
      <c r="J1473" s="814"/>
      <c r="K1473" s="814">
        <v>770</v>
      </c>
      <c r="L1473" s="831"/>
      <c r="M1473" s="831"/>
      <c r="N1473" s="814"/>
      <c r="O1473" s="814"/>
      <c r="P1473" s="831"/>
      <c r="Q1473" s="831"/>
      <c r="R1473" s="819"/>
      <c r="S1473" s="832"/>
    </row>
    <row r="1474" spans="1:19" ht="14.45" customHeight="1" x14ac:dyDescent="0.2">
      <c r="A1474" s="813" t="s">
        <v>5011</v>
      </c>
      <c r="B1474" s="814" t="s">
        <v>5012</v>
      </c>
      <c r="C1474" s="814" t="s">
        <v>617</v>
      </c>
      <c r="D1474" s="814" t="s">
        <v>1772</v>
      </c>
      <c r="E1474" s="814" t="s">
        <v>4978</v>
      </c>
      <c r="F1474" s="814" t="s">
        <v>5001</v>
      </c>
      <c r="G1474" s="814" t="s">
        <v>5002</v>
      </c>
      <c r="H1474" s="831">
        <v>1</v>
      </c>
      <c r="I1474" s="831">
        <v>162</v>
      </c>
      <c r="J1474" s="814"/>
      <c r="K1474" s="814">
        <v>162</v>
      </c>
      <c r="L1474" s="831"/>
      <c r="M1474" s="831"/>
      <c r="N1474" s="814"/>
      <c r="O1474" s="814"/>
      <c r="P1474" s="831">
        <v>1</v>
      </c>
      <c r="Q1474" s="831">
        <v>172</v>
      </c>
      <c r="R1474" s="819"/>
      <c r="S1474" s="832">
        <v>172</v>
      </c>
    </row>
    <row r="1475" spans="1:19" ht="14.45" customHeight="1" x14ac:dyDescent="0.2">
      <c r="A1475" s="813" t="s">
        <v>5011</v>
      </c>
      <c r="B1475" s="814" t="s">
        <v>5012</v>
      </c>
      <c r="C1475" s="814" t="s">
        <v>617</v>
      </c>
      <c r="D1475" s="814" t="s">
        <v>1772</v>
      </c>
      <c r="E1475" s="814" t="s">
        <v>4978</v>
      </c>
      <c r="F1475" s="814" t="s">
        <v>5005</v>
      </c>
      <c r="G1475" s="814" t="s">
        <v>5006</v>
      </c>
      <c r="H1475" s="831">
        <v>24</v>
      </c>
      <c r="I1475" s="831">
        <v>32256</v>
      </c>
      <c r="J1475" s="814"/>
      <c r="K1475" s="814">
        <v>1344</v>
      </c>
      <c r="L1475" s="831">
        <v>18</v>
      </c>
      <c r="M1475" s="831">
        <v>24282</v>
      </c>
      <c r="N1475" s="814"/>
      <c r="O1475" s="814">
        <v>1349</v>
      </c>
      <c r="P1475" s="831">
        <v>5</v>
      </c>
      <c r="Q1475" s="831">
        <v>6905</v>
      </c>
      <c r="R1475" s="819"/>
      <c r="S1475" s="832">
        <v>1381</v>
      </c>
    </row>
    <row r="1476" spans="1:19" ht="14.45" customHeight="1" x14ac:dyDescent="0.2">
      <c r="A1476" s="813" t="s">
        <v>5011</v>
      </c>
      <c r="B1476" s="814" t="s">
        <v>5012</v>
      </c>
      <c r="C1476" s="814" t="s">
        <v>617</v>
      </c>
      <c r="D1476" s="814" t="s">
        <v>1772</v>
      </c>
      <c r="E1476" s="814" t="s">
        <v>4978</v>
      </c>
      <c r="F1476" s="814" t="s">
        <v>5007</v>
      </c>
      <c r="G1476" s="814" t="s">
        <v>5008</v>
      </c>
      <c r="H1476" s="831">
        <v>12</v>
      </c>
      <c r="I1476" s="831">
        <v>4368</v>
      </c>
      <c r="J1476" s="814"/>
      <c r="K1476" s="814">
        <v>364</v>
      </c>
      <c r="L1476" s="831">
        <v>4</v>
      </c>
      <c r="M1476" s="831">
        <v>1460</v>
      </c>
      <c r="N1476" s="814"/>
      <c r="O1476" s="814">
        <v>365</v>
      </c>
      <c r="P1476" s="831">
        <v>2</v>
      </c>
      <c r="Q1476" s="831">
        <v>742</v>
      </c>
      <c r="R1476" s="819"/>
      <c r="S1476" s="832">
        <v>371</v>
      </c>
    </row>
    <row r="1477" spans="1:19" ht="14.45" customHeight="1" x14ac:dyDescent="0.2">
      <c r="A1477" s="813" t="s">
        <v>5011</v>
      </c>
      <c r="B1477" s="814" t="s">
        <v>5012</v>
      </c>
      <c r="C1477" s="814" t="s">
        <v>617</v>
      </c>
      <c r="D1477" s="814" t="s">
        <v>1772</v>
      </c>
      <c r="E1477" s="814" t="s">
        <v>4978</v>
      </c>
      <c r="F1477" s="814" t="s">
        <v>5238</v>
      </c>
      <c r="G1477" s="814" t="s">
        <v>5239</v>
      </c>
      <c r="H1477" s="831"/>
      <c r="I1477" s="831"/>
      <c r="J1477" s="814"/>
      <c r="K1477" s="814"/>
      <c r="L1477" s="831"/>
      <c r="M1477" s="831"/>
      <c r="N1477" s="814"/>
      <c r="O1477" s="814"/>
      <c r="P1477" s="831">
        <v>1</v>
      </c>
      <c r="Q1477" s="831">
        <v>234</v>
      </c>
      <c r="R1477" s="819"/>
      <c r="S1477" s="832">
        <v>234</v>
      </c>
    </row>
    <row r="1478" spans="1:19" ht="14.45" customHeight="1" x14ac:dyDescent="0.2">
      <c r="A1478" s="813" t="s">
        <v>5011</v>
      </c>
      <c r="B1478" s="814" t="s">
        <v>5012</v>
      </c>
      <c r="C1478" s="814" t="s">
        <v>617</v>
      </c>
      <c r="D1478" s="814" t="s">
        <v>1776</v>
      </c>
      <c r="E1478" s="814" t="s">
        <v>4961</v>
      </c>
      <c r="F1478" s="814" t="s">
        <v>5023</v>
      </c>
      <c r="G1478" s="814" t="s">
        <v>654</v>
      </c>
      <c r="H1478" s="831">
        <v>0.1</v>
      </c>
      <c r="I1478" s="831">
        <v>4.71</v>
      </c>
      <c r="J1478" s="814"/>
      <c r="K1478" s="814">
        <v>47.099999999999994</v>
      </c>
      <c r="L1478" s="831"/>
      <c r="M1478" s="831"/>
      <c r="N1478" s="814"/>
      <c r="O1478" s="814"/>
      <c r="P1478" s="831"/>
      <c r="Q1478" s="831"/>
      <c r="R1478" s="819"/>
      <c r="S1478" s="832"/>
    </row>
    <row r="1479" spans="1:19" ht="14.45" customHeight="1" x14ac:dyDescent="0.2">
      <c r="A1479" s="813" t="s">
        <v>5011</v>
      </c>
      <c r="B1479" s="814" t="s">
        <v>5012</v>
      </c>
      <c r="C1479" s="814" t="s">
        <v>617</v>
      </c>
      <c r="D1479" s="814" t="s">
        <v>1776</v>
      </c>
      <c r="E1479" s="814" t="s">
        <v>4961</v>
      </c>
      <c r="F1479" s="814" t="s">
        <v>4962</v>
      </c>
      <c r="G1479" s="814" t="s">
        <v>1735</v>
      </c>
      <c r="H1479" s="831">
        <v>0.6</v>
      </c>
      <c r="I1479" s="831">
        <v>983.7</v>
      </c>
      <c r="J1479" s="814"/>
      <c r="K1479" s="814">
        <v>1639.5000000000002</v>
      </c>
      <c r="L1479" s="831"/>
      <c r="M1479" s="831"/>
      <c r="N1479" s="814"/>
      <c r="O1479" s="814"/>
      <c r="P1479" s="831">
        <v>0.2</v>
      </c>
      <c r="Q1479" s="831">
        <v>362.76</v>
      </c>
      <c r="R1479" s="819"/>
      <c r="S1479" s="832">
        <v>1813.8</v>
      </c>
    </row>
    <row r="1480" spans="1:19" ht="14.45" customHeight="1" x14ac:dyDescent="0.2">
      <c r="A1480" s="813" t="s">
        <v>5011</v>
      </c>
      <c r="B1480" s="814" t="s">
        <v>5012</v>
      </c>
      <c r="C1480" s="814" t="s">
        <v>617</v>
      </c>
      <c r="D1480" s="814" t="s">
        <v>1776</v>
      </c>
      <c r="E1480" s="814" t="s">
        <v>4963</v>
      </c>
      <c r="F1480" s="814" t="s">
        <v>5064</v>
      </c>
      <c r="G1480" s="814" t="s">
        <v>5065</v>
      </c>
      <c r="H1480" s="831">
        <v>1</v>
      </c>
      <c r="I1480" s="831">
        <v>2625.11</v>
      </c>
      <c r="J1480" s="814"/>
      <c r="K1480" s="814">
        <v>2625.11</v>
      </c>
      <c r="L1480" s="831"/>
      <c r="M1480" s="831"/>
      <c r="N1480" s="814"/>
      <c r="O1480" s="814"/>
      <c r="P1480" s="831"/>
      <c r="Q1480" s="831"/>
      <c r="R1480" s="819"/>
      <c r="S1480" s="832"/>
    </row>
    <row r="1481" spans="1:19" ht="14.45" customHeight="1" x14ac:dyDescent="0.2">
      <c r="A1481" s="813" t="s">
        <v>5011</v>
      </c>
      <c r="B1481" s="814" t="s">
        <v>5012</v>
      </c>
      <c r="C1481" s="814" t="s">
        <v>617</v>
      </c>
      <c r="D1481" s="814" t="s">
        <v>1776</v>
      </c>
      <c r="E1481" s="814" t="s">
        <v>4963</v>
      </c>
      <c r="F1481" s="814" t="s">
        <v>4964</v>
      </c>
      <c r="G1481" s="814" t="s">
        <v>4965</v>
      </c>
      <c r="H1481" s="831">
        <v>6</v>
      </c>
      <c r="I1481" s="831">
        <v>2452.44</v>
      </c>
      <c r="J1481" s="814"/>
      <c r="K1481" s="814">
        <v>408.74</v>
      </c>
      <c r="L1481" s="831">
        <v>1</v>
      </c>
      <c r="M1481" s="831">
        <v>408.74</v>
      </c>
      <c r="N1481" s="814"/>
      <c r="O1481" s="814">
        <v>408.74</v>
      </c>
      <c r="P1481" s="831">
        <v>2</v>
      </c>
      <c r="Q1481" s="831">
        <v>817.48</v>
      </c>
      <c r="R1481" s="819"/>
      <c r="S1481" s="832">
        <v>408.74</v>
      </c>
    </row>
    <row r="1482" spans="1:19" ht="14.45" customHeight="1" x14ac:dyDescent="0.2">
      <c r="A1482" s="813" t="s">
        <v>5011</v>
      </c>
      <c r="B1482" s="814" t="s">
        <v>5012</v>
      </c>
      <c r="C1482" s="814" t="s">
        <v>617</v>
      </c>
      <c r="D1482" s="814" t="s">
        <v>1776</v>
      </c>
      <c r="E1482" s="814" t="s">
        <v>4963</v>
      </c>
      <c r="F1482" s="814" t="s">
        <v>4966</v>
      </c>
      <c r="G1482" s="814" t="s">
        <v>4967</v>
      </c>
      <c r="H1482" s="831">
        <v>2</v>
      </c>
      <c r="I1482" s="831">
        <v>375.94</v>
      </c>
      <c r="J1482" s="814"/>
      <c r="K1482" s="814">
        <v>187.97</v>
      </c>
      <c r="L1482" s="831"/>
      <c r="M1482" s="831"/>
      <c r="N1482" s="814"/>
      <c r="O1482" s="814"/>
      <c r="P1482" s="831"/>
      <c r="Q1482" s="831"/>
      <c r="R1482" s="819"/>
      <c r="S1482" s="832"/>
    </row>
    <row r="1483" spans="1:19" ht="14.45" customHeight="1" x14ac:dyDescent="0.2">
      <c r="A1483" s="813" t="s">
        <v>5011</v>
      </c>
      <c r="B1483" s="814" t="s">
        <v>5012</v>
      </c>
      <c r="C1483" s="814" t="s">
        <v>617</v>
      </c>
      <c r="D1483" s="814" t="s">
        <v>1776</v>
      </c>
      <c r="E1483" s="814" t="s">
        <v>4963</v>
      </c>
      <c r="F1483" s="814" t="s">
        <v>4968</v>
      </c>
      <c r="G1483" s="814" t="s">
        <v>4969</v>
      </c>
      <c r="H1483" s="831">
        <v>2</v>
      </c>
      <c r="I1483" s="831">
        <v>3330</v>
      </c>
      <c r="J1483" s="814"/>
      <c r="K1483" s="814">
        <v>1665</v>
      </c>
      <c r="L1483" s="831"/>
      <c r="M1483" s="831"/>
      <c r="N1483" s="814"/>
      <c r="O1483" s="814"/>
      <c r="P1483" s="831"/>
      <c r="Q1483" s="831"/>
      <c r="R1483" s="819"/>
      <c r="S1483" s="832"/>
    </row>
    <row r="1484" spans="1:19" ht="14.45" customHeight="1" x14ac:dyDescent="0.2">
      <c r="A1484" s="813" t="s">
        <v>5011</v>
      </c>
      <c r="B1484" s="814" t="s">
        <v>5012</v>
      </c>
      <c r="C1484" s="814" t="s">
        <v>617</v>
      </c>
      <c r="D1484" s="814" t="s">
        <v>1776</v>
      </c>
      <c r="E1484" s="814" t="s">
        <v>4963</v>
      </c>
      <c r="F1484" s="814" t="s">
        <v>4970</v>
      </c>
      <c r="G1484" s="814" t="s">
        <v>4971</v>
      </c>
      <c r="H1484" s="831">
        <v>3</v>
      </c>
      <c r="I1484" s="831">
        <v>5657.96</v>
      </c>
      <c r="J1484" s="814"/>
      <c r="K1484" s="814">
        <v>1885.9866666666667</v>
      </c>
      <c r="L1484" s="831">
        <v>1</v>
      </c>
      <c r="M1484" s="831">
        <v>2170.0300000000002</v>
      </c>
      <c r="N1484" s="814"/>
      <c r="O1484" s="814">
        <v>2170.0300000000002</v>
      </c>
      <c r="P1484" s="831">
        <v>2</v>
      </c>
      <c r="Q1484" s="831">
        <v>2635.8</v>
      </c>
      <c r="R1484" s="819"/>
      <c r="S1484" s="832">
        <v>1317.9</v>
      </c>
    </row>
    <row r="1485" spans="1:19" ht="14.45" customHeight="1" x14ac:dyDescent="0.2">
      <c r="A1485" s="813" t="s">
        <v>5011</v>
      </c>
      <c r="B1485" s="814" t="s">
        <v>5012</v>
      </c>
      <c r="C1485" s="814" t="s">
        <v>617</v>
      </c>
      <c r="D1485" s="814" t="s">
        <v>1776</v>
      </c>
      <c r="E1485" s="814" t="s">
        <v>4963</v>
      </c>
      <c r="F1485" s="814" t="s">
        <v>4972</v>
      </c>
      <c r="G1485" s="814" t="s">
        <v>4973</v>
      </c>
      <c r="H1485" s="831">
        <v>3</v>
      </c>
      <c r="I1485" s="831">
        <v>2220</v>
      </c>
      <c r="J1485" s="814"/>
      <c r="K1485" s="814">
        <v>740</v>
      </c>
      <c r="L1485" s="831"/>
      <c r="M1485" s="831"/>
      <c r="N1485" s="814"/>
      <c r="O1485" s="814"/>
      <c r="P1485" s="831"/>
      <c r="Q1485" s="831"/>
      <c r="R1485" s="819"/>
      <c r="S1485" s="832"/>
    </row>
    <row r="1486" spans="1:19" ht="14.45" customHeight="1" x14ac:dyDescent="0.2">
      <c r="A1486" s="813" t="s">
        <v>5011</v>
      </c>
      <c r="B1486" s="814" t="s">
        <v>5012</v>
      </c>
      <c r="C1486" s="814" t="s">
        <v>617</v>
      </c>
      <c r="D1486" s="814" t="s">
        <v>1776</v>
      </c>
      <c r="E1486" s="814" t="s">
        <v>4963</v>
      </c>
      <c r="F1486" s="814" t="s">
        <v>5096</v>
      </c>
      <c r="G1486" s="814" t="s">
        <v>5097</v>
      </c>
      <c r="H1486" s="831">
        <v>1</v>
      </c>
      <c r="I1486" s="831">
        <v>2631.6</v>
      </c>
      <c r="J1486" s="814"/>
      <c r="K1486" s="814">
        <v>2631.6</v>
      </c>
      <c r="L1486" s="831"/>
      <c r="M1486" s="831"/>
      <c r="N1486" s="814"/>
      <c r="O1486" s="814"/>
      <c r="P1486" s="831"/>
      <c r="Q1486" s="831"/>
      <c r="R1486" s="819"/>
      <c r="S1486" s="832"/>
    </row>
    <row r="1487" spans="1:19" ht="14.45" customHeight="1" x14ac:dyDescent="0.2">
      <c r="A1487" s="813" t="s">
        <v>5011</v>
      </c>
      <c r="B1487" s="814" t="s">
        <v>5012</v>
      </c>
      <c r="C1487" s="814" t="s">
        <v>617</v>
      </c>
      <c r="D1487" s="814" t="s">
        <v>1776</v>
      </c>
      <c r="E1487" s="814" t="s">
        <v>4963</v>
      </c>
      <c r="F1487" s="814" t="s">
        <v>5102</v>
      </c>
      <c r="G1487" s="814" t="s">
        <v>5103</v>
      </c>
      <c r="H1487" s="831">
        <v>1</v>
      </c>
      <c r="I1487" s="831">
        <v>1075.98</v>
      </c>
      <c r="J1487" s="814"/>
      <c r="K1487" s="814">
        <v>1075.98</v>
      </c>
      <c r="L1487" s="831"/>
      <c r="M1487" s="831"/>
      <c r="N1487" s="814"/>
      <c r="O1487" s="814"/>
      <c r="P1487" s="831"/>
      <c r="Q1487" s="831"/>
      <c r="R1487" s="819"/>
      <c r="S1487" s="832"/>
    </row>
    <row r="1488" spans="1:19" ht="14.45" customHeight="1" x14ac:dyDescent="0.2">
      <c r="A1488" s="813" t="s">
        <v>5011</v>
      </c>
      <c r="B1488" s="814" t="s">
        <v>5012</v>
      </c>
      <c r="C1488" s="814" t="s">
        <v>617</v>
      </c>
      <c r="D1488" s="814" t="s">
        <v>1776</v>
      </c>
      <c r="E1488" s="814" t="s">
        <v>4963</v>
      </c>
      <c r="F1488" s="814" t="s">
        <v>4976</v>
      </c>
      <c r="G1488" s="814" t="s">
        <v>4977</v>
      </c>
      <c r="H1488" s="831">
        <v>6</v>
      </c>
      <c r="I1488" s="831">
        <v>3851.3</v>
      </c>
      <c r="J1488" s="814"/>
      <c r="K1488" s="814">
        <v>641.88333333333333</v>
      </c>
      <c r="L1488" s="831">
        <v>1</v>
      </c>
      <c r="M1488" s="831">
        <v>641.29999999999995</v>
      </c>
      <c r="N1488" s="814"/>
      <c r="O1488" s="814">
        <v>641.29999999999995</v>
      </c>
      <c r="P1488" s="831">
        <v>2</v>
      </c>
      <c r="Q1488" s="831">
        <v>1282.5999999999999</v>
      </c>
      <c r="R1488" s="819"/>
      <c r="S1488" s="832">
        <v>641.29999999999995</v>
      </c>
    </row>
    <row r="1489" spans="1:19" ht="14.45" customHeight="1" x14ac:dyDescent="0.2">
      <c r="A1489" s="813" t="s">
        <v>5011</v>
      </c>
      <c r="B1489" s="814" t="s">
        <v>5012</v>
      </c>
      <c r="C1489" s="814" t="s">
        <v>617</v>
      </c>
      <c r="D1489" s="814" t="s">
        <v>1776</v>
      </c>
      <c r="E1489" s="814" t="s">
        <v>4963</v>
      </c>
      <c r="F1489" s="814" t="s">
        <v>5112</v>
      </c>
      <c r="G1489" s="814" t="s">
        <v>5113</v>
      </c>
      <c r="H1489" s="831">
        <v>1</v>
      </c>
      <c r="I1489" s="831">
        <v>3160</v>
      </c>
      <c r="J1489" s="814"/>
      <c r="K1489" s="814">
        <v>3160</v>
      </c>
      <c r="L1489" s="831"/>
      <c r="M1489" s="831"/>
      <c r="N1489" s="814"/>
      <c r="O1489" s="814"/>
      <c r="P1489" s="831"/>
      <c r="Q1489" s="831"/>
      <c r="R1489" s="819"/>
      <c r="S1489" s="832"/>
    </row>
    <row r="1490" spans="1:19" ht="14.45" customHeight="1" x14ac:dyDescent="0.2">
      <c r="A1490" s="813" t="s">
        <v>5011</v>
      </c>
      <c r="B1490" s="814" t="s">
        <v>5012</v>
      </c>
      <c r="C1490" s="814" t="s">
        <v>617</v>
      </c>
      <c r="D1490" s="814" t="s">
        <v>1776</v>
      </c>
      <c r="E1490" s="814" t="s">
        <v>4978</v>
      </c>
      <c r="F1490" s="814" t="s">
        <v>5138</v>
      </c>
      <c r="G1490" s="814" t="s">
        <v>5139</v>
      </c>
      <c r="H1490" s="831">
        <v>1</v>
      </c>
      <c r="I1490" s="831">
        <v>38</v>
      </c>
      <c r="J1490" s="814"/>
      <c r="K1490" s="814">
        <v>38</v>
      </c>
      <c r="L1490" s="831">
        <v>13</v>
      </c>
      <c r="M1490" s="831">
        <v>494</v>
      </c>
      <c r="N1490" s="814"/>
      <c r="O1490" s="814">
        <v>38</v>
      </c>
      <c r="P1490" s="831">
        <v>4</v>
      </c>
      <c r="Q1490" s="831">
        <v>160</v>
      </c>
      <c r="R1490" s="819"/>
      <c r="S1490" s="832">
        <v>40</v>
      </c>
    </row>
    <row r="1491" spans="1:19" ht="14.45" customHeight="1" x14ac:dyDescent="0.2">
      <c r="A1491" s="813" t="s">
        <v>5011</v>
      </c>
      <c r="B1491" s="814" t="s">
        <v>5012</v>
      </c>
      <c r="C1491" s="814" t="s">
        <v>617</v>
      </c>
      <c r="D1491" s="814" t="s">
        <v>1776</v>
      </c>
      <c r="E1491" s="814" t="s">
        <v>4978</v>
      </c>
      <c r="F1491" s="814" t="s">
        <v>5140</v>
      </c>
      <c r="G1491" s="814" t="s">
        <v>5141</v>
      </c>
      <c r="H1491" s="831">
        <v>6</v>
      </c>
      <c r="I1491" s="831">
        <v>60</v>
      </c>
      <c r="J1491" s="814"/>
      <c r="K1491" s="814">
        <v>10</v>
      </c>
      <c r="L1491" s="831"/>
      <c r="M1491" s="831"/>
      <c r="N1491" s="814"/>
      <c r="O1491" s="814"/>
      <c r="P1491" s="831">
        <v>13</v>
      </c>
      <c r="Q1491" s="831">
        <v>130</v>
      </c>
      <c r="R1491" s="819"/>
      <c r="S1491" s="832">
        <v>10</v>
      </c>
    </row>
    <row r="1492" spans="1:19" ht="14.45" customHeight="1" x14ac:dyDescent="0.2">
      <c r="A1492" s="813" t="s">
        <v>5011</v>
      </c>
      <c r="B1492" s="814" t="s">
        <v>5012</v>
      </c>
      <c r="C1492" s="814" t="s">
        <v>617</v>
      </c>
      <c r="D1492" s="814" t="s">
        <v>1776</v>
      </c>
      <c r="E1492" s="814" t="s">
        <v>4978</v>
      </c>
      <c r="F1492" s="814" t="s">
        <v>4979</v>
      </c>
      <c r="G1492" s="814" t="s">
        <v>4980</v>
      </c>
      <c r="H1492" s="831">
        <v>1</v>
      </c>
      <c r="I1492" s="831">
        <v>254</v>
      </c>
      <c r="J1492" s="814"/>
      <c r="K1492" s="814">
        <v>254</v>
      </c>
      <c r="L1492" s="831"/>
      <c r="M1492" s="831"/>
      <c r="N1492" s="814"/>
      <c r="O1492" s="814"/>
      <c r="P1492" s="831">
        <v>1</v>
      </c>
      <c r="Q1492" s="831">
        <v>275</v>
      </c>
      <c r="R1492" s="819"/>
      <c r="S1492" s="832">
        <v>275</v>
      </c>
    </row>
    <row r="1493" spans="1:19" ht="14.45" customHeight="1" x14ac:dyDescent="0.2">
      <c r="A1493" s="813" t="s">
        <v>5011</v>
      </c>
      <c r="B1493" s="814" t="s">
        <v>5012</v>
      </c>
      <c r="C1493" s="814" t="s">
        <v>617</v>
      </c>
      <c r="D1493" s="814" t="s">
        <v>1776</v>
      </c>
      <c r="E1493" s="814" t="s">
        <v>4978</v>
      </c>
      <c r="F1493" s="814" t="s">
        <v>5148</v>
      </c>
      <c r="G1493" s="814" t="s">
        <v>5149</v>
      </c>
      <c r="H1493" s="831">
        <v>1</v>
      </c>
      <c r="I1493" s="831">
        <v>314</v>
      </c>
      <c r="J1493" s="814"/>
      <c r="K1493" s="814">
        <v>314</v>
      </c>
      <c r="L1493" s="831"/>
      <c r="M1493" s="831"/>
      <c r="N1493" s="814"/>
      <c r="O1493" s="814"/>
      <c r="P1493" s="831"/>
      <c r="Q1493" s="831"/>
      <c r="R1493" s="819"/>
      <c r="S1493" s="832"/>
    </row>
    <row r="1494" spans="1:19" ht="14.45" customHeight="1" x14ac:dyDescent="0.2">
      <c r="A1494" s="813" t="s">
        <v>5011</v>
      </c>
      <c r="B1494" s="814" t="s">
        <v>5012</v>
      </c>
      <c r="C1494" s="814" t="s">
        <v>617</v>
      </c>
      <c r="D1494" s="814" t="s">
        <v>1776</v>
      </c>
      <c r="E1494" s="814" t="s">
        <v>4978</v>
      </c>
      <c r="F1494" s="814" t="s">
        <v>4987</v>
      </c>
      <c r="G1494" s="814" t="s">
        <v>4988</v>
      </c>
      <c r="H1494" s="831">
        <v>1</v>
      </c>
      <c r="I1494" s="831">
        <v>715</v>
      </c>
      <c r="J1494" s="814"/>
      <c r="K1494" s="814">
        <v>715</v>
      </c>
      <c r="L1494" s="831"/>
      <c r="M1494" s="831"/>
      <c r="N1494" s="814"/>
      <c r="O1494" s="814"/>
      <c r="P1494" s="831"/>
      <c r="Q1494" s="831"/>
      <c r="R1494" s="819"/>
      <c r="S1494" s="832"/>
    </row>
    <row r="1495" spans="1:19" ht="14.45" customHeight="1" x14ac:dyDescent="0.2">
      <c r="A1495" s="813" t="s">
        <v>5011</v>
      </c>
      <c r="B1495" s="814" t="s">
        <v>5012</v>
      </c>
      <c r="C1495" s="814" t="s">
        <v>617</v>
      </c>
      <c r="D1495" s="814" t="s">
        <v>1776</v>
      </c>
      <c r="E1495" s="814" t="s">
        <v>4978</v>
      </c>
      <c r="F1495" s="814" t="s">
        <v>4989</v>
      </c>
      <c r="G1495" s="814" t="s">
        <v>4990</v>
      </c>
      <c r="H1495" s="831">
        <v>1</v>
      </c>
      <c r="I1495" s="831">
        <v>33.33</v>
      </c>
      <c r="J1495" s="814"/>
      <c r="K1495" s="814">
        <v>33.33</v>
      </c>
      <c r="L1495" s="831"/>
      <c r="M1495" s="831"/>
      <c r="N1495" s="814"/>
      <c r="O1495" s="814"/>
      <c r="P1495" s="831">
        <v>1</v>
      </c>
      <c r="Q1495" s="831">
        <v>45.56</v>
      </c>
      <c r="R1495" s="819"/>
      <c r="S1495" s="832">
        <v>45.56</v>
      </c>
    </row>
    <row r="1496" spans="1:19" ht="14.45" customHeight="1" x14ac:dyDescent="0.2">
      <c r="A1496" s="813" t="s">
        <v>5011</v>
      </c>
      <c r="B1496" s="814" t="s">
        <v>5012</v>
      </c>
      <c r="C1496" s="814" t="s">
        <v>617</v>
      </c>
      <c r="D1496" s="814" t="s">
        <v>1776</v>
      </c>
      <c r="E1496" s="814" t="s">
        <v>4978</v>
      </c>
      <c r="F1496" s="814" t="s">
        <v>4991</v>
      </c>
      <c r="G1496" s="814" t="s">
        <v>4992</v>
      </c>
      <c r="H1496" s="831">
        <v>3</v>
      </c>
      <c r="I1496" s="831">
        <v>789</v>
      </c>
      <c r="J1496" s="814"/>
      <c r="K1496" s="814">
        <v>263</v>
      </c>
      <c r="L1496" s="831"/>
      <c r="M1496" s="831"/>
      <c r="N1496" s="814"/>
      <c r="O1496" s="814"/>
      <c r="P1496" s="831"/>
      <c r="Q1496" s="831"/>
      <c r="R1496" s="819"/>
      <c r="S1496" s="832"/>
    </row>
    <row r="1497" spans="1:19" ht="14.45" customHeight="1" x14ac:dyDescent="0.2">
      <c r="A1497" s="813" t="s">
        <v>5011</v>
      </c>
      <c r="B1497" s="814" t="s">
        <v>5012</v>
      </c>
      <c r="C1497" s="814" t="s">
        <v>617</v>
      </c>
      <c r="D1497" s="814" t="s">
        <v>1776</v>
      </c>
      <c r="E1497" s="814" t="s">
        <v>4978</v>
      </c>
      <c r="F1497" s="814" t="s">
        <v>4997</v>
      </c>
      <c r="G1497" s="814" t="s">
        <v>4998</v>
      </c>
      <c r="H1497" s="831">
        <v>12</v>
      </c>
      <c r="I1497" s="831">
        <v>7140</v>
      </c>
      <c r="J1497" s="814"/>
      <c r="K1497" s="814">
        <v>595</v>
      </c>
      <c r="L1497" s="831">
        <v>1</v>
      </c>
      <c r="M1497" s="831">
        <v>598</v>
      </c>
      <c r="N1497" s="814"/>
      <c r="O1497" s="814">
        <v>598</v>
      </c>
      <c r="P1497" s="831">
        <v>8</v>
      </c>
      <c r="Q1497" s="831">
        <v>4880</v>
      </c>
      <c r="R1497" s="819"/>
      <c r="S1497" s="832">
        <v>610</v>
      </c>
    </row>
    <row r="1498" spans="1:19" ht="14.45" customHeight="1" x14ac:dyDescent="0.2">
      <c r="A1498" s="813" t="s">
        <v>5011</v>
      </c>
      <c r="B1498" s="814" t="s">
        <v>5012</v>
      </c>
      <c r="C1498" s="814" t="s">
        <v>617</v>
      </c>
      <c r="D1498" s="814" t="s">
        <v>1776</v>
      </c>
      <c r="E1498" s="814" t="s">
        <v>4978</v>
      </c>
      <c r="F1498" s="814" t="s">
        <v>4999</v>
      </c>
      <c r="G1498" s="814" t="s">
        <v>5000</v>
      </c>
      <c r="H1498" s="831">
        <v>11</v>
      </c>
      <c r="I1498" s="831">
        <v>8470</v>
      </c>
      <c r="J1498" s="814"/>
      <c r="K1498" s="814">
        <v>770</v>
      </c>
      <c r="L1498" s="831">
        <v>1</v>
      </c>
      <c r="M1498" s="831">
        <v>771</v>
      </c>
      <c r="N1498" s="814"/>
      <c r="O1498" s="814">
        <v>771</v>
      </c>
      <c r="P1498" s="831">
        <v>3</v>
      </c>
      <c r="Q1498" s="831">
        <v>2349</v>
      </c>
      <c r="R1498" s="819"/>
      <c r="S1498" s="832">
        <v>783</v>
      </c>
    </row>
    <row r="1499" spans="1:19" ht="14.45" customHeight="1" x14ac:dyDescent="0.2">
      <c r="A1499" s="813" t="s">
        <v>5011</v>
      </c>
      <c r="B1499" s="814" t="s">
        <v>5012</v>
      </c>
      <c r="C1499" s="814" t="s">
        <v>617</v>
      </c>
      <c r="D1499" s="814" t="s">
        <v>1776</v>
      </c>
      <c r="E1499" s="814" t="s">
        <v>4978</v>
      </c>
      <c r="F1499" s="814" t="s">
        <v>5005</v>
      </c>
      <c r="G1499" s="814" t="s">
        <v>5006</v>
      </c>
      <c r="H1499" s="831">
        <v>9</v>
      </c>
      <c r="I1499" s="831">
        <v>12096</v>
      </c>
      <c r="J1499" s="814"/>
      <c r="K1499" s="814">
        <v>1344</v>
      </c>
      <c r="L1499" s="831"/>
      <c r="M1499" s="831"/>
      <c r="N1499" s="814"/>
      <c r="O1499" s="814"/>
      <c r="P1499" s="831">
        <v>16</v>
      </c>
      <c r="Q1499" s="831">
        <v>22096</v>
      </c>
      <c r="R1499" s="819"/>
      <c r="S1499" s="832">
        <v>1381</v>
      </c>
    </row>
    <row r="1500" spans="1:19" ht="14.45" customHeight="1" x14ac:dyDescent="0.2">
      <c r="A1500" s="813" t="s">
        <v>5011</v>
      </c>
      <c r="B1500" s="814" t="s">
        <v>5012</v>
      </c>
      <c r="C1500" s="814" t="s">
        <v>617</v>
      </c>
      <c r="D1500" s="814" t="s">
        <v>1776</v>
      </c>
      <c r="E1500" s="814" t="s">
        <v>4978</v>
      </c>
      <c r="F1500" s="814" t="s">
        <v>5007</v>
      </c>
      <c r="G1500" s="814" t="s">
        <v>5008</v>
      </c>
      <c r="H1500" s="831">
        <v>1</v>
      </c>
      <c r="I1500" s="831">
        <v>364</v>
      </c>
      <c r="J1500" s="814"/>
      <c r="K1500" s="814">
        <v>364</v>
      </c>
      <c r="L1500" s="831"/>
      <c r="M1500" s="831"/>
      <c r="N1500" s="814"/>
      <c r="O1500" s="814"/>
      <c r="P1500" s="831">
        <v>3</v>
      </c>
      <c r="Q1500" s="831">
        <v>1113</v>
      </c>
      <c r="R1500" s="819"/>
      <c r="S1500" s="832">
        <v>371</v>
      </c>
    </row>
    <row r="1501" spans="1:19" ht="14.45" customHeight="1" x14ac:dyDescent="0.2">
      <c r="A1501" s="813" t="s">
        <v>5011</v>
      </c>
      <c r="B1501" s="814" t="s">
        <v>5012</v>
      </c>
      <c r="C1501" s="814" t="s">
        <v>617</v>
      </c>
      <c r="D1501" s="814" t="s">
        <v>1776</v>
      </c>
      <c r="E1501" s="814" t="s">
        <v>4978</v>
      </c>
      <c r="F1501" s="814" t="s">
        <v>5254</v>
      </c>
      <c r="G1501" s="814" t="s">
        <v>5255</v>
      </c>
      <c r="H1501" s="831">
        <v>1</v>
      </c>
      <c r="I1501" s="831">
        <v>799</v>
      </c>
      <c r="J1501" s="814"/>
      <c r="K1501" s="814">
        <v>799</v>
      </c>
      <c r="L1501" s="831"/>
      <c r="M1501" s="831"/>
      <c r="N1501" s="814"/>
      <c r="O1501" s="814"/>
      <c r="P1501" s="831"/>
      <c r="Q1501" s="831"/>
      <c r="R1501" s="819"/>
      <c r="S1501" s="832"/>
    </row>
    <row r="1502" spans="1:19" ht="14.45" customHeight="1" x14ac:dyDescent="0.2">
      <c r="A1502" s="813" t="s">
        <v>5011</v>
      </c>
      <c r="B1502" s="814" t="s">
        <v>5012</v>
      </c>
      <c r="C1502" s="814" t="s">
        <v>617</v>
      </c>
      <c r="D1502" s="814" t="s">
        <v>1778</v>
      </c>
      <c r="E1502" s="814" t="s">
        <v>4961</v>
      </c>
      <c r="F1502" s="814" t="s">
        <v>4962</v>
      </c>
      <c r="G1502" s="814" t="s">
        <v>1735</v>
      </c>
      <c r="H1502" s="831">
        <v>0.1</v>
      </c>
      <c r="I1502" s="831">
        <v>163.95</v>
      </c>
      <c r="J1502" s="814"/>
      <c r="K1502" s="814">
        <v>1639.4999999999998</v>
      </c>
      <c r="L1502" s="831"/>
      <c r="M1502" s="831"/>
      <c r="N1502" s="814"/>
      <c r="O1502" s="814"/>
      <c r="P1502" s="831"/>
      <c r="Q1502" s="831"/>
      <c r="R1502" s="819"/>
      <c r="S1502" s="832"/>
    </row>
    <row r="1503" spans="1:19" ht="14.45" customHeight="1" x14ac:dyDescent="0.2">
      <c r="A1503" s="813" t="s">
        <v>5011</v>
      </c>
      <c r="B1503" s="814" t="s">
        <v>5012</v>
      </c>
      <c r="C1503" s="814" t="s">
        <v>617</v>
      </c>
      <c r="D1503" s="814" t="s">
        <v>1778</v>
      </c>
      <c r="E1503" s="814" t="s">
        <v>4963</v>
      </c>
      <c r="F1503" s="814" t="s">
        <v>5072</v>
      </c>
      <c r="G1503" s="814" t="s">
        <v>5073</v>
      </c>
      <c r="H1503" s="831">
        <v>1</v>
      </c>
      <c r="I1503" s="831">
        <v>901.64</v>
      </c>
      <c r="J1503" s="814"/>
      <c r="K1503" s="814">
        <v>901.64</v>
      </c>
      <c r="L1503" s="831"/>
      <c r="M1503" s="831"/>
      <c r="N1503" s="814"/>
      <c r="O1503" s="814"/>
      <c r="P1503" s="831"/>
      <c r="Q1503" s="831"/>
      <c r="R1503" s="819"/>
      <c r="S1503" s="832"/>
    </row>
    <row r="1504" spans="1:19" ht="14.45" customHeight="1" x14ac:dyDescent="0.2">
      <c r="A1504" s="813" t="s">
        <v>5011</v>
      </c>
      <c r="B1504" s="814" t="s">
        <v>5012</v>
      </c>
      <c r="C1504" s="814" t="s">
        <v>617</v>
      </c>
      <c r="D1504" s="814" t="s">
        <v>1778</v>
      </c>
      <c r="E1504" s="814" t="s">
        <v>4963</v>
      </c>
      <c r="F1504" s="814" t="s">
        <v>4964</v>
      </c>
      <c r="G1504" s="814" t="s">
        <v>4965</v>
      </c>
      <c r="H1504" s="831">
        <v>1</v>
      </c>
      <c r="I1504" s="831">
        <v>408.74</v>
      </c>
      <c r="J1504" s="814"/>
      <c r="K1504" s="814">
        <v>408.74</v>
      </c>
      <c r="L1504" s="831"/>
      <c r="M1504" s="831"/>
      <c r="N1504" s="814"/>
      <c r="O1504" s="814"/>
      <c r="P1504" s="831"/>
      <c r="Q1504" s="831"/>
      <c r="R1504" s="819"/>
      <c r="S1504" s="832"/>
    </row>
    <row r="1505" spans="1:19" ht="14.45" customHeight="1" x14ac:dyDescent="0.2">
      <c r="A1505" s="813" t="s">
        <v>5011</v>
      </c>
      <c r="B1505" s="814" t="s">
        <v>5012</v>
      </c>
      <c r="C1505" s="814" t="s">
        <v>617</v>
      </c>
      <c r="D1505" s="814" t="s">
        <v>1778</v>
      </c>
      <c r="E1505" s="814" t="s">
        <v>4963</v>
      </c>
      <c r="F1505" s="814" t="s">
        <v>4966</v>
      </c>
      <c r="G1505" s="814" t="s">
        <v>4967</v>
      </c>
      <c r="H1505" s="831">
        <v>1</v>
      </c>
      <c r="I1505" s="831">
        <v>187.97</v>
      </c>
      <c r="J1505" s="814"/>
      <c r="K1505" s="814">
        <v>187.97</v>
      </c>
      <c r="L1505" s="831"/>
      <c r="M1505" s="831"/>
      <c r="N1505" s="814"/>
      <c r="O1505" s="814"/>
      <c r="P1505" s="831"/>
      <c r="Q1505" s="831"/>
      <c r="R1505" s="819"/>
      <c r="S1505" s="832"/>
    </row>
    <row r="1506" spans="1:19" ht="14.45" customHeight="1" x14ac:dyDescent="0.2">
      <c r="A1506" s="813" t="s">
        <v>5011</v>
      </c>
      <c r="B1506" s="814" t="s">
        <v>5012</v>
      </c>
      <c r="C1506" s="814" t="s">
        <v>617</v>
      </c>
      <c r="D1506" s="814" t="s">
        <v>1778</v>
      </c>
      <c r="E1506" s="814" t="s">
        <v>4963</v>
      </c>
      <c r="F1506" s="814" t="s">
        <v>4970</v>
      </c>
      <c r="G1506" s="814" t="s">
        <v>4971</v>
      </c>
      <c r="H1506" s="831">
        <v>1</v>
      </c>
      <c r="I1506" s="831">
        <v>2170.0300000000002</v>
      </c>
      <c r="J1506" s="814"/>
      <c r="K1506" s="814">
        <v>2170.0300000000002</v>
      </c>
      <c r="L1506" s="831"/>
      <c r="M1506" s="831"/>
      <c r="N1506" s="814"/>
      <c r="O1506" s="814"/>
      <c r="P1506" s="831"/>
      <c r="Q1506" s="831"/>
      <c r="R1506" s="819"/>
      <c r="S1506" s="832"/>
    </row>
    <row r="1507" spans="1:19" ht="14.45" customHeight="1" x14ac:dyDescent="0.2">
      <c r="A1507" s="813" t="s">
        <v>5011</v>
      </c>
      <c r="B1507" s="814" t="s">
        <v>5012</v>
      </c>
      <c r="C1507" s="814" t="s">
        <v>617</v>
      </c>
      <c r="D1507" s="814" t="s">
        <v>1778</v>
      </c>
      <c r="E1507" s="814" t="s">
        <v>4963</v>
      </c>
      <c r="F1507" s="814" t="s">
        <v>4974</v>
      </c>
      <c r="G1507" s="814" t="s">
        <v>4975</v>
      </c>
      <c r="H1507" s="831">
        <v>3</v>
      </c>
      <c r="I1507" s="831">
        <v>3840</v>
      </c>
      <c r="J1507" s="814"/>
      <c r="K1507" s="814">
        <v>1280</v>
      </c>
      <c r="L1507" s="831"/>
      <c r="M1507" s="831"/>
      <c r="N1507" s="814"/>
      <c r="O1507" s="814"/>
      <c r="P1507" s="831"/>
      <c r="Q1507" s="831"/>
      <c r="R1507" s="819"/>
      <c r="S1507" s="832"/>
    </row>
    <row r="1508" spans="1:19" ht="14.45" customHeight="1" x14ac:dyDescent="0.2">
      <c r="A1508" s="813" t="s">
        <v>5011</v>
      </c>
      <c r="B1508" s="814" t="s">
        <v>5012</v>
      </c>
      <c r="C1508" s="814" t="s">
        <v>617</v>
      </c>
      <c r="D1508" s="814" t="s">
        <v>1778</v>
      </c>
      <c r="E1508" s="814" t="s">
        <v>4963</v>
      </c>
      <c r="F1508" s="814" t="s">
        <v>5100</v>
      </c>
      <c r="G1508" s="814" t="s">
        <v>5101</v>
      </c>
      <c r="H1508" s="831">
        <v>1</v>
      </c>
      <c r="I1508" s="831">
        <v>2200</v>
      </c>
      <c r="J1508" s="814"/>
      <c r="K1508" s="814">
        <v>2200</v>
      </c>
      <c r="L1508" s="831"/>
      <c r="M1508" s="831"/>
      <c r="N1508" s="814"/>
      <c r="O1508" s="814"/>
      <c r="P1508" s="831"/>
      <c r="Q1508" s="831"/>
      <c r="R1508" s="819"/>
      <c r="S1508" s="832"/>
    </row>
    <row r="1509" spans="1:19" ht="14.45" customHeight="1" x14ac:dyDescent="0.2">
      <c r="A1509" s="813" t="s">
        <v>5011</v>
      </c>
      <c r="B1509" s="814" t="s">
        <v>5012</v>
      </c>
      <c r="C1509" s="814" t="s">
        <v>617</v>
      </c>
      <c r="D1509" s="814" t="s">
        <v>1778</v>
      </c>
      <c r="E1509" s="814" t="s">
        <v>4963</v>
      </c>
      <c r="F1509" s="814" t="s">
        <v>4976</v>
      </c>
      <c r="G1509" s="814" t="s">
        <v>4977</v>
      </c>
      <c r="H1509" s="831">
        <v>3</v>
      </c>
      <c r="I1509" s="831">
        <v>1925.3</v>
      </c>
      <c r="J1509" s="814"/>
      <c r="K1509" s="814">
        <v>641.76666666666665</v>
      </c>
      <c r="L1509" s="831"/>
      <c r="M1509" s="831"/>
      <c r="N1509" s="814"/>
      <c r="O1509" s="814"/>
      <c r="P1509" s="831"/>
      <c r="Q1509" s="831"/>
      <c r="R1509" s="819"/>
      <c r="S1509" s="832"/>
    </row>
    <row r="1510" spans="1:19" ht="14.45" customHeight="1" x14ac:dyDescent="0.2">
      <c r="A1510" s="813" t="s">
        <v>5011</v>
      </c>
      <c r="B1510" s="814" t="s">
        <v>5012</v>
      </c>
      <c r="C1510" s="814" t="s">
        <v>617</v>
      </c>
      <c r="D1510" s="814" t="s">
        <v>1778</v>
      </c>
      <c r="E1510" s="814" t="s">
        <v>4978</v>
      </c>
      <c r="F1510" s="814" t="s">
        <v>5138</v>
      </c>
      <c r="G1510" s="814" t="s">
        <v>5139</v>
      </c>
      <c r="H1510" s="831"/>
      <c r="I1510" s="831"/>
      <c r="J1510" s="814"/>
      <c r="K1510" s="814"/>
      <c r="L1510" s="831">
        <v>1</v>
      </c>
      <c r="M1510" s="831">
        <v>38</v>
      </c>
      <c r="N1510" s="814"/>
      <c r="O1510" s="814">
        <v>38</v>
      </c>
      <c r="P1510" s="831">
        <v>2</v>
      </c>
      <c r="Q1510" s="831">
        <v>80</v>
      </c>
      <c r="R1510" s="819"/>
      <c r="S1510" s="832">
        <v>40</v>
      </c>
    </row>
    <row r="1511" spans="1:19" ht="14.45" customHeight="1" x14ac:dyDescent="0.2">
      <c r="A1511" s="813" t="s">
        <v>5011</v>
      </c>
      <c r="B1511" s="814" t="s">
        <v>5012</v>
      </c>
      <c r="C1511" s="814" t="s">
        <v>617</v>
      </c>
      <c r="D1511" s="814" t="s">
        <v>1778</v>
      </c>
      <c r="E1511" s="814" t="s">
        <v>4978</v>
      </c>
      <c r="F1511" s="814" t="s">
        <v>4979</v>
      </c>
      <c r="G1511" s="814" t="s">
        <v>4980</v>
      </c>
      <c r="H1511" s="831"/>
      <c r="I1511" s="831"/>
      <c r="J1511" s="814"/>
      <c r="K1511" s="814"/>
      <c r="L1511" s="831"/>
      <c r="M1511" s="831"/>
      <c r="N1511" s="814"/>
      <c r="O1511" s="814"/>
      <c r="P1511" s="831">
        <v>4</v>
      </c>
      <c r="Q1511" s="831">
        <v>1100</v>
      </c>
      <c r="R1511" s="819"/>
      <c r="S1511" s="832">
        <v>275</v>
      </c>
    </row>
    <row r="1512" spans="1:19" ht="14.45" customHeight="1" x14ac:dyDescent="0.2">
      <c r="A1512" s="813" t="s">
        <v>5011</v>
      </c>
      <c r="B1512" s="814" t="s">
        <v>5012</v>
      </c>
      <c r="C1512" s="814" t="s">
        <v>617</v>
      </c>
      <c r="D1512" s="814" t="s">
        <v>1778</v>
      </c>
      <c r="E1512" s="814" t="s">
        <v>4978</v>
      </c>
      <c r="F1512" s="814" t="s">
        <v>5146</v>
      </c>
      <c r="G1512" s="814" t="s">
        <v>5147</v>
      </c>
      <c r="H1512" s="831"/>
      <c r="I1512" s="831"/>
      <c r="J1512" s="814"/>
      <c r="K1512" s="814"/>
      <c r="L1512" s="831">
        <v>3</v>
      </c>
      <c r="M1512" s="831">
        <v>381</v>
      </c>
      <c r="N1512" s="814"/>
      <c r="O1512" s="814">
        <v>127</v>
      </c>
      <c r="P1512" s="831">
        <v>7</v>
      </c>
      <c r="Q1512" s="831">
        <v>959</v>
      </c>
      <c r="R1512" s="819"/>
      <c r="S1512" s="832">
        <v>137</v>
      </c>
    </row>
    <row r="1513" spans="1:19" ht="14.45" customHeight="1" x14ac:dyDescent="0.2">
      <c r="A1513" s="813" t="s">
        <v>5011</v>
      </c>
      <c r="B1513" s="814" t="s">
        <v>5012</v>
      </c>
      <c r="C1513" s="814" t="s">
        <v>617</v>
      </c>
      <c r="D1513" s="814" t="s">
        <v>1778</v>
      </c>
      <c r="E1513" s="814" t="s">
        <v>4978</v>
      </c>
      <c r="F1513" s="814" t="s">
        <v>4989</v>
      </c>
      <c r="G1513" s="814" t="s">
        <v>4990</v>
      </c>
      <c r="H1513" s="831"/>
      <c r="I1513" s="831"/>
      <c r="J1513" s="814"/>
      <c r="K1513" s="814"/>
      <c r="L1513" s="831">
        <v>3</v>
      </c>
      <c r="M1513" s="831">
        <v>99.99</v>
      </c>
      <c r="N1513" s="814"/>
      <c r="O1513" s="814">
        <v>33.33</v>
      </c>
      <c r="P1513" s="831">
        <v>11</v>
      </c>
      <c r="Q1513" s="831">
        <v>501.11999999999995</v>
      </c>
      <c r="R1513" s="819"/>
      <c r="S1513" s="832">
        <v>45.556363636363635</v>
      </c>
    </row>
    <row r="1514" spans="1:19" ht="14.45" customHeight="1" x14ac:dyDescent="0.2">
      <c r="A1514" s="813" t="s">
        <v>5011</v>
      </c>
      <c r="B1514" s="814" t="s">
        <v>5012</v>
      </c>
      <c r="C1514" s="814" t="s">
        <v>617</v>
      </c>
      <c r="D1514" s="814" t="s">
        <v>1778</v>
      </c>
      <c r="E1514" s="814" t="s">
        <v>4978</v>
      </c>
      <c r="F1514" s="814" t="s">
        <v>4997</v>
      </c>
      <c r="G1514" s="814" t="s">
        <v>4998</v>
      </c>
      <c r="H1514" s="831">
        <v>5</v>
      </c>
      <c r="I1514" s="831">
        <v>2975</v>
      </c>
      <c r="J1514" s="814"/>
      <c r="K1514" s="814">
        <v>595</v>
      </c>
      <c r="L1514" s="831"/>
      <c r="M1514" s="831"/>
      <c r="N1514" s="814"/>
      <c r="O1514" s="814"/>
      <c r="P1514" s="831">
        <v>5</v>
      </c>
      <c r="Q1514" s="831">
        <v>3050</v>
      </c>
      <c r="R1514" s="819"/>
      <c r="S1514" s="832">
        <v>610</v>
      </c>
    </row>
    <row r="1515" spans="1:19" ht="14.45" customHeight="1" x14ac:dyDescent="0.2">
      <c r="A1515" s="813" t="s">
        <v>5011</v>
      </c>
      <c r="B1515" s="814" t="s">
        <v>5012</v>
      </c>
      <c r="C1515" s="814" t="s">
        <v>617</v>
      </c>
      <c r="D1515" s="814" t="s">
        <v>1778</v>
      </c>
      <c r="E1515" s="814" t="s">
        <v>4978</v>
      </c>
      <c r="F1515" s="814" t="s">
        <v>4999</v>
      </c>
      <c r="G1515" s="814" t="s">
        <v>5000</v>
      </c>
      <c r="H1515" s="831">
        <v>4</v>
      </c>
      <c r="I1515" s="831">
        <v>3080</v>
      </c>
      <c r="J1515" s="814"/>
      <c r="K1515" s="814">
        <v>770</v>
      </c>
      <c r="L1515" s="831"/>
      <c r="M1515" s="831"/>
      <c r="N1515" s="814"/>
      <c r="O1515" s="814"/>
      <c r="P1515" s="831"/>
      <c r="Q1515" s="831"/>
      <c r="R1515" s="819"/>
      <c r="S1515" s="832"/>
    </row>
    <row r="1516" spans="1:19" ht="14.45" customHeight="1" x14ac:dyDescent="0.2">
      <c r="A1516" s="813" t="s">
        <v>5011</v>
      </c>
      <c r="B1516" s="814" t="s">
        <v>5012</v>
      </c>
      <c r="C1516" s="814" t="s">
        <v>617</v>
      </c>
      <c r="D1516" s="814" t="s">
        <v>1778</v>
      </c>
      <c r="E1516" s="814" t="s">
        <v>4978</v>
      </c>
      <c r="F1516" s="814" t="s">
        <v>5005</v>
      </c>
      <c r="G1516" s="814" t="s">
        <v>5006</v>
      </c>
      <c r="H1516" s="831"/>
      <c r="I1516" s="831"/>
      <c r="J1516" s="814"/>
      <c r="K1516" s="814"/>
      <c r="L1516" s="831">
        <v>3</v>
      </c>
      <c r="M1516" s="831">
        <v>4047</v>
      </c>
      <c r="N1516" s="814"/>
      <c r="O1516" s="814">
        <v>1349</v>
      </c>
      <c r="P1516" s="831">
        <v>5</v>
      </c>
      <c r="Q1516" s="831">
        <v>6905</v>
      </c>
      <c r="R1516" s="819"/>
      <c r="S1516" s="832">
        <v>1381</v>
      </c>
    </row>
    <row r="1517" spans="1:19" ht="14.45" customHeight="1" x14ac:dyDescent="0.2">
      <c r="A1517" s="813" t="s">
        <v>5011</v>
      </c>
      <c r="B1517" s="814" t="s">
        <v>5012</v>
      </c>
      <c r="C1517" s="814" t="s">
        <v>617</v>
      </c>
      <c r="D1517" s="814" t="s">
        <v>1778</v>
      </c>
      <c r="E1517" s="814" t="s">
        <v>4978</v>
      </c>
      <c r="F1517" s="814" t="s">
        <v>5007</v>
      </c>
      <c r="G1517" s="814" t="s">
        <v>5008</v>
      </c>
      <c r="H1517" s="831">
        <v>1</v>
      </c>
      <c r="I1517" s="831">
        <v>364</v>
      </c>
      <c r="J1517" s="814"/>
      <c r="K1517" s="814">
        <v>364</v>
      </c>
      <c r="L1517" s="831"/>
      <c r="M1517" s="831"/>
      <c r="N1517" s="814"/>
      <c r="O1517" s="814"/>
      <c r="P1517" s="831">
        <v>3</v>
      </c>
      <c r="Q1517" s="831">
        <v>1113</v>
      </c>
      <c r="R1517" s="819"/>
      <c r="S1517" s="832">
        <v>371</v>
      </c>
    </row>
    <row r="1518" spans="1:19" ht="14.45" customHeight="1" x14ac:dyDescent="0.2">
      <c r="A1518" s="813" t="s">
        <v>5011</v>
      </c>
      <c r="B1518" s="814" t="s">
        <v>5012</v>
      </c>
      <c r="C1518" s="814" t="s">
        <v>617</v>
      </c>
      <c r="D1518" s="814" t="s">
        <v>1780</v>
      </c>
      <c r="E1518" s="814" t="s">
        <v>4978</v>
      </c>
      <c r="F1518" s="814" t="s">
        <v>5138</v>
      </c>
      <c r="G1518" s="814" t="s">
        <v>5139</v>
      </c>
      <c r="H1518" s="831">
        <v>1</v>
      </c>
      <c r="I1518" s="831">
        <v>38</v>
      </c>
      <c r="J1518" s="814"/>
      <c r="K1518" s="814">
        <v>38</v>
      </c>
      <c r="L1518" s="831"/>
      <c r="M1518" s="831"/>
      <c r="N1518" s="814"/>
      <c r="O1518" s="814"/>
      <c r="P1518" s="831"/>
      <c r="Q1518" s="831"/>
      <c r="R1518" s="819"/>
      <c r="S1518" s="832"/>
    </row>
    <row r="1519" spans="1:19" ht="14.45" customHeight="1" x14ac:dyDescent="0.2">
      <c r="A1519" s="813" t="s">
        <v>5011</v>
      </c>
      <c r="B1519" s="814" t="s">
        <v>5012</v>
      </c>
      <c r="C1519" s="814" t="s">
        <v>617</v>
      </c>
      <c r="D1519" s="814" t="s">
        <v>1780</v>
      </c>
      <c r="E1519" s="814" t="s">
        <v>4978</v>
      </c>
      <c r="F1519" s="814" t="s">
        <v>4979</v>
      </c>
      <c r="G1519" s="814" t="s">
        <v>4980</v>
      </c>
      <c r="H1519" s="831">
        <v>1</v>
      </c>
      <c r="I1519" s="831">
        <v>254</v>
      </c>
      <c r="J1519" s="814"/>
      <c r="K1519" s="814">
        <v>254</v>
      </c>
      <c r="L1519" s="831">
        <v>1</v>
      </c>
      <c r="M1519" s="831">
        <v>255</v>
      </c>
      <c r="N1519" s="814"/>
      <c r="O1519" s="814">
        <v>255</v>
      </c>
      <c r="P1519" s="831">
        <v>1</v>
      </c>
      <c r="Q1519" s="831">
        <v>275</v>
      </c>
      <c r="R1519" s="819"/>
      <c r="S1519" s="832">
        <v>275</v>
      </c>
    </row>
    <row r="1520" spans="1:19" ht="14.45" customHeight="1" x14ac:dyDescent="0.2">
      <c r="A1520" s="813" t="s">
        <v>5011</v>
      </c>
      <c r="B1520" s="814" t="s">
        <v>5012</v>
      </c>
      <c r="C1520" s="814" t="s">
        <v>617</v>
      </c>
      <c r="D1520" s="814" t="s">
        <v>1780</v>
      </c>
      <c r="E1520" s="814" t="s">
        <v>4978</v>
      </c>
      <c r="F1520" s="814" t="s">
        <v>5146</v>
      </c>
      <c r="G1520" s="814" t="s">
        <v>5147</v>
      </c>
      <c r="H1520" s="831"/>
      <c r="I1520" s="831"/>
      <c r="J1520" s="814"/>
      <c r="K1520" s="814"/>
      <c r="L1520" s="831">
        <v>4</v>
      </c>
      <c r="M1520" s="831">
        <v>508</v>
      </c>
      <c r="N1520" s="814"/>
      <c r="O1520" s="814">
        <v>127</v>
      </c>
      <c r="P1520" s="831">
        <v>3</v>
      </c>
      <c r="Q1520" s="831">
        <v>411</v>
      </c>
      <c r="R1520" s="819"/>
      <c r="S1520" s="832">
        <v>137</v>
      </c>
    </row>
    <row r="1521" spans="1:19" ht="14.45" customHeight="1" x14ac:dyDescent="0.2">
      <c r="A1521" s="813" t="s">
        <v>5011</v>
      </c>
      <c r="B1521" s="814" t="s">
        <v>5012</v>
      </c>
      <c r="C1521" s="814" t="s">
        <v>617</v>
      </c>
      <c r="D1521" s="814" t="s">
        <v>1780</v>
      </c>
      <c r="E1521" s="814" t="s">
        <v>4978</v>
      </c>
      <c r="F1521" s="814" t="s">
        <v>4989</v>
      </c>
      <c r="G1521" s="814" t="s">
        <v>4990</v>
      </c>
      <c r="H1521" s="831">
        <v>1</v>
      </c>
      <c r="I1521" s="831">
        <v>33.33</v>
      </c>
      <c r="J1521" s="814"/>
      <c r="K1521" s="814">
        <v>33.33</v>
      </c>
      <c r="L1521" s="831">
        <v>5</v>
      </c>
      <c r="M1521" s="831">
        <v>166.67000000000002</v>
      </c>
      <c r="N1521" s="814"/>
      <c r="O1521" s="814">
        <v>33.334000000000003</v>
      </c>
      <c r="P1521" s="831">
        <v>4</v>
      </c>
      <c r="Q1521" s="831">
        <v>182.23</v>
      </c>
      <c r="R1521" s="819"/>
      <c r="S1521" s="832">
        <v>45.557499999999997</v>
      </c>
    </row>
    <row r="1522" spans="1:19" ht="14.45" customHeight="1" x14ac:dyDescent="0.2">
      <c r="A1522" s="813" t="s">
        <v>5011</v>
      </c>
      <c r="B1522" s="814" t="s">
        <v>5012</v>
      </c>
      <c r="C1522" s="814" t="s">
        <v>617</v>
      </c>
      <c r="D1522" s="814" t="s">
        <v>1780</v>
      </c>
      <c r="E1522" s="814" t="s">
        <v>4978</v>
      </c>
      <c r="F1522" s="814" t="s">
        <v>5180</v>
      </c>
      <c r="G1522" s="814" t="s">
        <v>5181</v>
      </c>
      <c r="H1522" s="831"/>
      <c r="I1522" s="831"/>
      <c r="J1522" s="814"/>
      <c r="K1522" s="814"/>
      <c r="L1522" s="831">
        <v>1</v>
      </c>
      <c r="M1522" s="831">
        <v>313</v>
      </c>
      <c r="N1522" s="814"/>
      <c r="O1522" s="814">
        <v>313</v>
      </c>
      <c r="P1522" s="831"/>
      <c r="Q1522" s="831"/>
      <c r="R1522" s="819"/>
      <c r="S1522" s="832"/>
    </row>
    <row r="1523" spans="1:19" ht="14.45" customHeight="1" x14ac:dyDescent="0.2">
      <c r="A1523" s="813" t="s">
        <v>5011</v>
      </c>
      <c r="B1523" s="814" t="s">
        <v>5012</v>
      </c>
      <c r="C1523" s="814" t="s">
        <v>617</v>
      </c>
      <c r="D1523" s="814" t="s">
        <v>1780</v>
      </c>
      <c r="E1523" s="814" t="s">
        <v>4978</v>
      </c>
      <c r="F1523" s="814" t="s">
        <v>4997</v>
      </c>
      <c r="G1523" s="814" t="s">
        <v>4998</v>
      </c>
      <c r="H1523" s="831">
        <v>1</v>
      </c>
      <c r="I1523" s="831">
        <v>595</v>
      </c>
      <c r="J1523" s="814"/>
      <c r="K1523" s="814">
        <v>595</v>
      </c>
      <c r="L1523" s="831">
        <v>1</v>
      </c>
      <c r="M1523" s="831">
        <v>598</v>
      </c>
      <c r="N1523" s="814"/>
      <c r="O1523" s="814">
        <v>598</v>
      </c>
      <c r="P1523" s="831">
        <v>1</v>
      </c>
      <c r="Q1523" s="831">
        <v>610</v>
      </c>
      <c r="R1523" s="819"/>
      <c r="S1523" s="832">
        <v>610</v>
      </c>
    </row>
    <row r="1524" spans="1:19" ht="14.45" customHeight="1" x14ac:dyDescent="0.2">
      <c r="A1524" s="813" t="s">
        <v>5011</v>
      </c>
      <c r="B1524" s="814" t="s">
        <v>5012</v>
      </c>
      <c r="C1524" s="814" t="s">
        <v>617</v>
      </c>
      <c r="D1524" s="814" t="s">
        <v>1780</v>
      </c>
      <c r="E1524" s="814" t="s">
        <v>4978</v>
      </c>
      <c r="F1524" s="814" t="s">
        <v>5005</v>
      </c>
      <c r="G1524" s="814" t="s">
        <v>5006</v>
      </c>
      <c r="H1524" s="831"/>
      <c r="I1524" s="831"/>
      <c r="J1524" s="814"/>
      <c r="K1524" s="814"/>
      <c r="L1524" s="831">
        <v>1</v>
      </c>
      <c r="M1524" s="831">
        <v>1349</v>
      </c>
      <c r="N1524" s="814"/>
      <c r="O1524" s="814">
        <v>1349</v>
      </c>
      <c r="P1524" s="831">
        <v>4</v>
      </c>
      <c r="Q1524" s="831">
        <v>5524</v>
      </c>
      <c r="R1524" s="819"/>
      <c r="S1524" s="832">
        <v>1381</v>
      </c>
    </row>
    <row r="1525" spans="1:19" ht="14.45" customHeight="1" x14ac:dyDescent="0.2">
      <c r="A1525" s="813" t="s">
        <v>5011</v>
      </c>
      <c r="B1525" s="814" t="s">
        <v>5012</v>
      </c>
      <c r="C1525" s="814" t="s">
        <v>617</v>
      </c>
      <c r="D1525" s="814" t="s">
        <v>1781</v>
      </c>
      <c r="E1525" s="814" t="s">
        <v>4978</v>
      </c>
      <c r="F1525" s="814" t="s">
        <v>5138</v>
      </c>
      <c r="G1525" s="814" t="s">
        <v>5139</v>
      </c>
      <c r="H1525" s="831">
        <v>2</v>
      </c>
      <c r="I1525" s="831">
        <v>76</v>
      </c>
      <c r="J1525" s="814"/>
      <c r="K1525" s="814">
        <v>38</v>
      </c>
      <c r="L1525" s="831">
        <v>6</v>
      </c>
      <c r="M1525" s="831">
        <v>228</v>
      </c>
      <c r="N1525" s="814"/>
      <c r="O1525" s="814">
        <v>38</v>
      </c>
      <c r="P1525" s="831">
        <v>1</v>
      </c>
      <c r="Q1525" s="831">
        <v>40</v>
      </c>
      <c r="R1525" s="819"/>
      <c r="S1525" s="832">
        <v>40</v>
      </c>
    </row>
    <row r="1526" spans="1:19" ht="14.45" customHeight="1" x14ac:dyDescent="0.2">
      <c r="A1526" s="813" t="s">
        <v>5011</v>
      </c>
      <c r="B1526" s="814" t="s">
        <v>5012</v>
      </c>
      <c r="C1526" s="814" t="s">
        <v>617</v>
      </c>
      <c r="D1526" s="814" t="s">
        <v>1781</v>
      </c>
      <c r="E1526" s="814" t="s">
        <v>4978</v>
      </c>
      <c r="F1526" s="814" t="s">
        <v>4979</v>
      </c>
      <c r="G1526" s="814" t="s">
        <v>4980</v>
      </c>
      <c r="H1526" s="831">
        <v>18</v>
      </c>
      <c r="I1526" s="831">
        <v>4572</v>
      </c>
      <c r="J1526" s="814"/>
      <c r="K1526" s="814">
        <v>254</v>
      </c>
      <c r="L1526" s="831">
        <v>46</v>
      </c>
      <c r="M1526" s="831">
        <v>11730</v>
      </c>
      <c r="N1526" s="814"/>
      <c r="O1526" s="814">
        <v>255</v>
      </c>
      <c r="P1526" s="831">
        <v>17</v>
      </c>
      <c r="Q1526" s="831">
        <v>4675</v>
      </c>
      <c r="R1526" s="819"/>
      <c r="S1526" s="832">
        <v>275</v>
      </c>
    </row>
    <row r="1527" spans="1:19" ht="14.45" customHeight="1" x14ac:dyDescent="0.2">
      <c r="A1527" s="813" t="s">
        <v>5011</v>
      </c>
      <c r="B1527" s="814" t="s">
        <v>5012</v>
      </c>
      <c r="C1527" s="814" t="s">
        <v>617</v>
      </c>
      <c r="D1527" s="814" t="s">
        <v>1781</v>
      </c>
      <c r="E1527" s="814" t="s">
        <v>4978</v>
      </c>
      <c r="F1527" s="814" t="s">
        <v>5146</v>
      </c>
      <c r="G1527" s="814" t="s">
        <v>5147</v>
      </c>
      <c r="H1527" s="831">
        <v>18</v>
      </c>
      <c r="I1527" s="831">
        <v>2268</v>
      </c>
      <c r="J1527" s="814"/>
      <c r="K1527" s="814">
        <v>126</v>
      </c>
      <c r="L1527" s="831">
        <v>64</v>
      </c>
      <c r="M1527" s="831">
        <v>8128</v>
      </c>
      <c r="N1527" s="814"/>
      <c r="O1527" s="814">
        <v>127</v>
      </c>
      <c r="P1527" s="831">
        <v>23</v>
      </c>
      <c r="Q1527" s="831">
        <v>3151</v>
      </c>
      <c r="R1527" s="819"/>
      <c r="S1527" s="832">
        <v>137</v>
      </c>
    </row>
    <row r="1528" spans="1:19" ht="14.45" customHeight="1" x14ac:dyDescent="0.2">
      <c r="A1528" s="813" t="s">
        <v>5011</v>
      </c>
      <c r="B1528" s="814" t="s">
        <v>5012</v>
      </c>
      <c r="C1528" s="814" t="s">
        <v>617</v>
      </c>
      <c r="D1528" s="814" t="s">
        <v>1781</v>
      </c>
      <c r="E1528" s="814" t="s">
        <v>4978</v>
      </c>
      <c r="F1528" s="814" t="s">
        <v>4981</v>
      </c>
      <c r="G1528" s="814" t="s">
        <v>4982</v>
      </c>
      <c r="H1528" s="831"/>
      <c r="I1528" s="831"/>
      <c r="J1528" s="814"/>
      <c r="K1528" s="814"/>
      <c r="L1528" s="831">
        <v>1</v>
      </c>
      <c r="M1528" s="831">
        <v>201</v>
      </c>
      <c r="N1528" s="814"/>
      <c r="O1528" s="814">
        <v>201</v>
      </c>
      <c r="P1528" s="831">
        <v>1</v>
      </c>
      <c r="Q1528" s="831">
        <v>210</v>
      </c>
      <c r="R1528" s="819"/>
      <c r="S1528" s="832">
        <v>210</v>
      </c>
    </row>
    <row r="1529" spans="1:19" ht="14.45" customHeight="1" x14ac:dyDescent="0.2">
      <c r="A1529" s="813" t="s">
        <v>5011</v>
      </c>
      <c r="B1529" s="814" t="s">
        <v>5012</v>
      </c>
      <c r="C1529" s="814" t="s">
        <v>617</v>
      </c>
      <c r="D1529" s="814" t="s">
        <v>1781</v>
      </c>
      <c r="E1529" s="814" t="s">
        <v>4978</v>
      </c>
      <c r="F1529" s="814" t="s">
        <v>4983</v>
      </c>
      <c r="G1529" s="814" t="s">
        <v>4984</v>
      </c>
      <c r="H1529" s="831"/>
      <c r="I1529" s="831"/>
      <c r="J1529" s="814"/>
      <c r="K1529" s="814"/>
      <c r="L1529" s="831">
        <v>1</v>
      </c>
      <c r="M1529" s="831">
        <v>336</v>
      </c>
      <c r="N1529" s="814"/>
      <c r="O1529" s="814">
        <v>336</v>
      </c>
      <c r="P1529" s="831"/>
      <c r="Q1529" s="831"/>
      <c r="R1529" s="819"/>
      <c r="S1529" s="832"/>
    </row>
    <row r="1530" spans="1:19" ht="14.45" customHeight="1" x14ac:dyDescent="0.2">
      <c r="A1530" s="813" t="s">
        <v>5011</v>
      </c>
      <c r="B1530" s="814" t="s">
        <v>5012</v>
      </c>
      <c r="C1530" s="814" t="s">
        <v>617</v>
      </c>
      <c r="D1530" s="814" t="s">
        <v>1781</v>
      </c>
      <c r="E1530" s="814" t="s">
        <v>4978</v>
      </c>
      <c r="F1530" s="814" t="s">
        <v>4985</v>
      </c>
      <c r="G1530" s="814" t="s">
        <v>4986</v>
      </c>
      <c r="H1530" s="831"/>
      <c r="I1530" s="831"/>
      <c r="J1530" s="814"/>
      <c r="K1530" s="814"/>
      <c r="L1530" s="831">
        <v>1</v>
      </c>
      <c r="M1530" s="831">
        <v>360</v>
      </c>
      <c r="N1530" s="814"/>
      <c r="O1530" s="814">
        <v>360</v>
      </c>
      <c r="P1530" s="831">
        <v>1</v>
      </c>
      <c r="Q1530" s="831">
        <v>378</v>
      </c>
      <c r="R1530" s="819"/>
      <c r="S1530" s="832">
        <v>378</v>
      </c>
    </row>
    <row r="1531" spans="1:19" ht="14.45" customHeight="1" x14ac:dyDescent="0.2">
      <c r="A1531" s="813" t="s">
        <v>5011</v>
      </c>
      <c r="B1531" s="814" t="s">
        <v>5012</v>
      </c>
      <c r="C1531" s="814" t="s">
        <v>617</v>
      </c>
      <c r="D1531" s="814" t="s">
        <v>1781</v>
      </c>
      <c r="E1531" s="814" t="s">
        <v>4978</v>
      </c>
      <c r="F1531" s="814" t="s">
        <v>4989</v>
      </c>
      <c r="G1531" s="814" t="s">
        <v>4990</v>
      </c>
      <c r="H1531" s="831">
        <v>33</v>
      </c>
      <c r="I1531" s="831">
        <v>1100</v>
      </c>
      <c r="J1531" s="814"/>
      <c r="K1531" s="814">
        <v>33.333333333333336</v>
      </c>
      <c r="L1531" s="831">
        <v>103</v>
      </c>
      <c r="M1531" s="831">
        <v>3738.89</v>
      </c>
      <c r="N1531" s="814"/>
      <c r="O1531" s="814">
        <v>36.299902912621356</v>
      </c>
      <c r="P1531" s="831">
        <v>39</v>
      </c>
      <c r="Q1531" s="831">
        <v>1731.1299999999997</v>
      </c>
      <c r="R1531" s="819"/>
      <c r="S1531" s="832">
        <v>44.38794871794871</v>
      </c>
    </row>
    <row r="1532" spans="1:19" ht="14.45" customHeight="1" x14ac:dyDescent="0.2">
      <c r="A1532" s="813" t="s">
        <v>5011</v>
      </c>
      <c r="B1532" s="814" t="s">
        <v>5012</v>
      </c>
      <c r="C1532" s="814" t="s">
        <v>617</v>
      </c>
      <c r="D1532" s="814" t="s">
        <v>1781</v>
      </c>
      <c r="E1532" s="814" t="s">
        <v>4978</v>
      </c>
      <c r="F1532" s="814" t="s">
        <v>5180</v>
      </c>
      <c r="G1532" s="814" t="s">
        <v>5181</v>
      </c>
      <c r="H1532" s="831">
        <v>2</v>
      </c>
      <c r="I1532" s="831">
        <v>622</v>
      </c>
      <c r="J1532" s="814"/>
      <c r="K1532" s="814">
        <v>311</v>
      </c>
      <c r="L1532" s="831">
        <v>1</v>
      </c>
      <c r="M1532" s="831">
        <v>313</v>
      </c>
      <c r="N1532" s="814"/>
      <c r="O1532" s="814">
        <v>313</v>
      </c>
      <c r="P1532" s="831">
        <v>1</v>
      </c>
      <c r="Q1532" s="831">
        <v>328</v>
      </c>
      <c r="R1532" s="819"/>
      <c r="S1532" s="832">
        <v>328</v>
      </c>
    </row>
    <row r="1533" spans="1:19" ht="14.45" customHeight="1" x14ac:dyDescent="0.2">
      <c r="A1533" s="813" t="s">
        <v>5011</v>
      </c>
      <c r="B1533" s="814" t="s">
        <v>5012</v>
      </c>
      <c r="C1533" s="814" t="s">
        <v>617</v>
      </c>
      <c r="D1533" s="814" t="s">
        <v>1781</v>
      </c>
      <c r="E1533" s="814" t="s">
        <v>4978</v>
      </c>
      <c r="F1533" s="814" t="s">
        <v>5182</v>
      </c>
      <c r="G1533" s="814" t="s">
        <v>5183</v>
      </c>
      <c r="H1533" s="831"/>
      <c r="I1533" s="831"/>
      <c r="J1533" s="814"/>
      <c r="K1533" s="814"/>
      <c r="L1533" s="831"/>
      <c r="M1533" s="831"/>
      <c r="N1533" s="814"/>
      <c r="O1533" s="814"/>
      <c r="P1533" s="831">
        <v>1</v>
      </c>
      <c r="Q1533" s="831">
        <v>39</v>
      </c>
      <c r="R1533" s="819"/>
      <c r="S1533" s="832">
        <v>39</v>
      </c>
    </row>
    <row r="1534" spans="1:19" ht="14.45" customHeight="1" x14ac:dyDescent="0.2">
      <c r="A1534" s="813" t="s">
        <v>5011</v>
      </c>
      <c r="B1534" s="814" t="s">
        <v>5012</v>
      </c>
      <c r="C1534" s="814" t="s">
        <v>617</v>
      </c>
      <c r="D1534" s="814" t="s">
        <v>1781</v>
      </c>
      <c r="E1534" s="814" t="s">
        <v>4978</v>
      </c>
      <c r="F1534" s="814" t="s">
        <v>4995</v>
      </c>
      <c r="G1534" s="814" t="s">
        <v>4996</v>
      </c>
      <c r="H1534" s="831"/>
      <c r="I1534" s="831"/>
      <c r="J1534" s="814"/>
      <c r="K1534" s="814"/>
      <c r="L1534" s="831">
        <v>2</v>
      </c>
      <c r="M1534" s="831">
        <v>1744</v>
      </c>
      <c r="N1534" s="814"/>
      <c r="O1534" s="814">
        <v>872</v>
      </c>
      <c r="P1534" s="831"/>
      <c r="Q1534" s="831"/>
      <c r="R1534" s="819"/>
      <c r="S1534" s="832"/>
    </row>
    <row r="1535" spans="1:19" ht="14.45" customHeight="1" x14ac:dyDescent="0.2">
      <c r="A1535" s="813" t="s">
        <v>5011</v>
      </c>
      <c r="B1535" s="814" t="s">
        <v>5012</v>
      </c>
      <c r="C1535" s="814" t="s">
        <v>617</v>
      </c>
      <c r="D1535" s="814" t="s">
        <v>1781</v>
      </c>
      <c r="E1535" s="814" t="s">
        <v>4978</v>
      </c>
      <c r="F1535" s="814" t="s">
        <v>4997</v>
      </c>
      <c r="G1535" s="814" t="s">
        <v>4998</v>
      </c>
      <c r="H1535" s="831">
        <v>15</v>
      </c>
      <c r="I1535" s="831">
        <v>8925</v>
      </c>
      <c r="J1535" s="814"/>
      <c r="K1535" s="814">
        <v>595</v>
      </c>
      <c r="L1535" s="831">
        <v>36</v>
      </c>
      <c r="M1535" s="831">
        <v>21528</v>
      </c>
      <c r="N1535" s="814"/>
      <c r="O1535" s="814">
        <v>598</v>
      </c>
      <c r="P1535" s="831">
        <v>13</v>
      </c>
      <c r="Q1535" s="831">
        <v>7930</v>
      </c>
      <c r="R1535" s="819"/>
      <c r="S1535" s="832">
        <v>610</v>
      </c>
    </row>
    <row r="1536" spans="1:19" ht="14.45" customHeight="1" x14ac:dyDescent="0.2">
      <c r="A1536" s="813" t="s">
        <v>5011</v>
      </c>
      <c r="B1536" s="814" t="s">
        <v>5012</v>
      </c>
      <c r="C1536" s="814" t="s">
        <v>617</v>
      </c>
      <c r="D1536" s="814" t="s">
        <v>1781</v>
      </c>
      <c r="E1536" s="814" t="s">
        <v>4978</v>
      </c>
      <c r="F1536" s="814" t="s">
        <v>4999</v>
      </c>
      <c r="G1536" s="814" t="s">
        <v>5000</v>
      </c>
      <c r="H1536" s="831"/>
      <c r="I1536" s="831"/>
      <c r="J1536" s="814"/>
      <c r="K1536" s="814"/>
      <c r="L1536" s="831">
        <v>1</v>
      </c>
      <c r="M1536" s="831">
        <v>771</v>
      </c>
      <c r="N1536" s="814"/>
      <c r="O1536" s="814">
        <v>771</v>
      </c>
      <c r="P1536" s="831"/>
      <c r="Q1536" s="831"/>
      <c r="R1536" s="819"/>
      <c r="S1536" s="832"/>
    </row>
    <row r="1537" spans="1:19" ht="14.45" customHeight="1" x14ac:dyDescent="0.2">
      <c r="A1537" s="813" t="s">
        <v>5011</v>
      </c>
      <c r="B1537" s="814" t="s">
        <v>5012</v>
      </c>
      <c r="C1537" s="814" t="s">
        <v>617</v>
      </c>
      <c r="D1537" s="814" t="s">
        <v>1781</v>
      </c>
      <c r="E1537" s="814" t="s">
        <v>4978</v>
      </c>
      <c r="F1537" s="814" t="s">
        <v>5224</v>
      </c>
      <c r="G1537" s="814" t="s">
        <v>5225</v>
      </c>
      <c r="H1537" s="831"/>
      <c r="I1537" s="831"/>
      <c r="J1537" s="814"/>
      <c r="K1537" s="814"/>
      <c r="L1537" s="831">
        <v>53</v>
      </c>
      <c r="M1537" s="831">
        <v>2014</v>
      </c>
      <c r="N1537" s="814"/>
      <c r="O1537" s="814">
        <v>38</v>
      </c>
      <c r="P1537" s="831">
        <v>26</v>
      </c>
      <c r="Q1537" s="831">
        <v>1066</v>
      </c>
      <c r="R1537" s="819"/>
      <c r="S1537" s="832">
        <v>41</v>
      </c>
    </row>
    <row r="1538" spans="1:19" ht="14.45" customHeight="1" x14ac:dyDescent="0.2">
      <c r="A1538" s="813" t="s">
        <v>5011</v>
      </c>
      <c r="B1538" s="814" t="s">
        <v>5012</v>
      </c>
      <c r="C1538" s="814" t="s">
        <v>617</v>
      </c>
      <c r="D1538" s="814" t="s">
        <v>1781</v>
      </c>
      <c r="E1538" s="814" t="s">
        <v>4978</v>
      </c>
      <c r="F1538" s="814" t="s">
        <v>5005</v>
      </c>
      <c r="G1538" s="814" t="s">
        <v>5006</v>
      </c>
      <c r="H1538" s="831">
        <v>15</v>
      </c>
      <c r="I1538" s="831">
        <v>20160</v>
      </c>
      <c r="J1538" s="814"/>
      <c r="K1538" s="814">
        <v>1344</v>
      </c>
      <c r="L1538" s="831">
        <v>67</v>
      </c>
      <c r="M1538" s="831">
        <v>90383</v>
      </c>
      <c r="N1538" s="814"/>
      <c r="O1538" s="814">
        <v>1349</v>
      </c>
      <c r="P1538" s="831">
        <v>28</v>
      </c>
      <c r="Q1538" s="831">
        <v>38668</v>
      </c>
      <c r="R1538" s="819"/>
      <c r="S1538" s="832">
        <v>1381</v>
      </c>
    </row>
    <row r="1539" spans="1:19" ht="14.45" customHeight="1" x14ac:dyDescent="0.2">
      <c r="A1539" s="813" t="s">
        <v>5011</v>
      </c>
      <c r="B1539" s="814" t="s">
        <v>5012</v>
      </c>
      <c r="C1539" s="814" t="s">
        <v>617</v>
      </c>
      <c r="D1539" s="814" t="s">
        <v>1781</v>
      </c>
      <c r="E1539" s="814" t="s">
        <v>4978</v>
      </c>
      <c r="F1539" s="814" t="s">
        <v>5007</v>
      </c>
      <c r="G1539" s="814" t="s">
        <v>5008</v>
      </c>
      <c r="H1539" s="831">
        <v>4</v>
      </c>
      <c r="I1539" s="831">
        <v>1456</v>
      </c>
      <c r="J1539" s="814"/>
      <c r="K1539" s="814">
        <v>364</v>
      </c>
      <c r="L1539" s="831">
        <v>6</v>
      </c>
      <c r="M1539" s="831">
        <v>2190</v>
      </c>
      <c r="N1539" s="814"/>
      <c r="O1539" s="814">
        <v>365</v>
      </c>
      <c r="P1539" s="831">
        <v>3</v>
      </c>
      <c r="Q1539" s="831">
        <v>1113</v>
      </c>
      <c r="R1539" s="819"/>
      <c r="S1539" s="832">
        <v>371</v>
      </c>
    </row>
    <row r="1540" spans="1:19" ht="14.45" customHeight="1" x14ac:dyDescent="0.2">
      <c r="A1540" s="813" t="s">
        <v>5011</v>
      </c>
      <c r="B1540" s="814" t="s">
        <v>5012</v>
      </c>
      <c r="C1540" s="814" t="s">
        <v>617</v>
      </c>
      <c r="D1540" s="814" t="s">
        <v>1774</v>
      </c>
      <c r="E1540" s="814" t="s">
        <v>4961</v>
      </c>
      <c r="F1540" s="814" t="s">
        <v>4962</v>
      </c>
      <c r="G1540" s="814" t="s">
        <v>1735</v>
      </c>
      <c r="H1540" s="831">
        <v>0.1</v>
      </c>
      <c r="I1540" s="831">
        <v>163.95</v>
      </c>
      <c r="J1540" s="814"/>
      <c r="K1540" s="814">
        <v>1639.4999999999998</v>
      </c>
      <c r="L1540" s="831"/>
      <c r="M1540" s="831"/>
      <c r="N1540" s="814"/>
      <c r="O1540" s="814"/>
      <c r="P1540" s="831"/>
      <c r="Q1540" s="831"/>
      <c r="R1540" s="819"/>
      <c r="S1540" s="832"/>
    </row>
    <row r="1541" spans="1:19" ht="14.45" customHeight="1" x14ac:dyDescent="0.2">
      <c r="A1541" s="813" t="s">
        <v>5011</v>
      </c>
      <c r="B1541" s="814" t="s">
        <v>5012</v>
      </c>
      <c r="C1541" s="814" t="s">
        <v>617</v>
      </c>
      <c r="D1541" s="814" t="s">
        <v>1774</v>
      </c>
      <c r="E1541" s="814" t="s">
        <v>4963</v>
      </c>
      <c r="F1541" s="814" t="s">
        <v>4964</v>
      </c>
      <c r="G1541" s="814" t="s">
        <v>4965</v>
      </c>
      <c r="H1541" s="831">
        <v>1</v>
      </c>
      <c r="I1541" s="831">
        <v>408.74</v>
      </c>
      <c r="J1541" s="814"/>
      <c r="K1541" s="814">
        <v>408.74</v>
      </c>
      <c r="L1541" s="831"/>
      <c r="M1541" s="831"/>
      <c r="N1541" s="814"/>
      <c r="O1541" s="814"/>
      <c r="P1541" s="831"/>
      <c r="Q1541" s="831"/>
      <c r="R1541" s="819"/>
      <c r="S1541" s="832"/>
    </row>
    <row r="1542" spans="1:19" ht="14.45" customHeight="1" x14ac:dyDescent="0.2">
      <c r="A1542" s="813" t="s">
        <v>5011</v>
      </c>
      <c r="B1542" s="814" t="s">
        <v>5012</v>
      </c>
      <c r="C1542" s="814" t="s">
        <v>617</v>
      </c>
      <c r="D1542" s="814" t="s">
        <v>1774</v>
      </c>
      <c r="E1542" s="814" t="s">
        <v>4963</v>
      </c>
      <c r="F1542" s="814" t="s">
        <v>4974</v>
      </c>
      <c r="G1542" s="814" t="s">
        <v>4975</v>
      </c>
      <c r="H1542" s="831">
        <v>1</v>
      </c>
      <c r="I1542" s="831">
        <v>1040</v>
      </c>
      <c r="J1542" s="814"/>
      <c r="K1542" s="814">
        <v>1040</v>
      </c>
      <c r="L1542" s="831"/>
      <c r="M1542" s="831"/>
      <c r="N1542" s="814"/>
      <c r="O1542" s="814"/>
      <c r="P1542" s="831"/>
      <c r="Q1542" s="831"/>
      <c r="R1542" s="819"/>
      <c r="S1542" s="832"/>
    </row>
    <row r="1543" spans="1:19" ht="14.45" customHeight="1" x14ac:dyDescent="0.2">
      <c r="A1543" s="813" t="s">
        <v>5011</v>
      </c>
      <c r="B1543" s="814" t="s">
        <v>5012</v>
      </c>
      <c r="C1543" s="814" t="s">
        <v>617</v>
      </c>
      <c r="D1543" s="814" t="s">
        <v>1774</v>
      </c>
      <c r="E1543" s="814" t="s">
        <v>4963</v>
      </c>
      <c r="F1543" s="814" t="s">
        <v>4976</v>
      </c>
      <c r="G1543" s="814" t="s">
        <v>4977</v>
      </c>
      <c r="H1543" s="831">
        <v>1</v>
      </c>
      <c r="I1543" s="831">
        <v>641.29999999999995</v>
      </c>
      <c r="J1543" s="814"/>
      <c r="K1543" s="814">
        <v>641.29999999999995</v>
      </c>
      <c r="L1543" s="831"/>
      <c r="M1543" s="831"/>
      <c r="N1543" s="814"/>
      <c r="O1543" s="814"/>
      <c r="P1543" s="831"/>
      <c r="Q1543" s="831"/>
      <c r="R1543" s="819"/>
      <c r="S1543" s="832"/>
    </row>
    <row r="1544" spans="1:19" ht="14.45" customHeight="1" x14ac:dyDescent="0.2">
      <c r="A1544" s="813" t="s">
        <v>5011</v>
      </c>
      <c r="B1544" s="814" t="s">
        <v>5012</v>
      </c>
      <c r="C1544" s="814" t="s">
        <v>617</v>
      </c>
      <c r="D1544" s="814" t="s">
        <v>1774</v>
      </c>
      <c r="E1544" s="814" t="s">
        <v>4978</v>
      </c>
      <c r="F1544" s="814" t="s">
        <v>5138</v>
      </c>
      <c r="G1544" s="814" t="s">
        <v>5139</v>
      </c>
      <c r="H1544" s="831"/>
      <c r="I1544" s="831"/>
      <c r="J1544" s="814"/>
      <c r="K1544" s="814"/>
      <c r="L1544" s="831"/>
      <c r="M1544" s="831"/>
      <c r="N1544" s="814"/>
      <c r="O1544" s="814"/>
      <c r="P1544" s="831">
        <v>3</v>
      </c>
      <c r="Q1544" s="831">
        <v>120</v>
      </c>
      <c r="R1544" s="819"/>
      <c r="S1544" s="832">
        <v>40</v>
      </c>
    </row>
    <row r="1545" spans="1:19" ht="14.45" customHeight="1" x14ac:dyDescent="0.2">
      <c r="A1545" s="813" t="s">
        <v>5011</v>
      </c>
      <c r="B1545" s="814" t="s">
        <v>5012</v>
      </c>
      <c r="C1545" s="814" t="s">
        <v>617</v>
      </c>
      <c r="D1545" s="814" t="s">
        <v>1774</v>
      </c>
      <c r="E1545" s="814" t="s">
        <v>4978</v>
      </c>
      <c r="F1545" s="814" t="s">
        <v>5146</v>
      </c>
      <c r="G1545" s="814" t="s">
        <v>5147</v>
      </c>
      <c r="H1545" s="831">
        <v>1</v>
      </c>
      <c r="I1545" s="831">
        <v>126</v>
      </c>
      <c r="J1545" s="814"/>
      <c r="K1545" s="814">
        <v>126</v>
      </c>
      <c r="L1545" s="831"/>
      <c r="M1545" s="831"/>
      <c r="N1545" s="814"/>
      <c r="O1545" s="814"/>
      <c r="P1545" s="831"/>
      <c r="Q1545" s="831"/>
      <c r="R1545" s="819"/>
      <c r="S1545" s="832"/>
    </row>
    <row r="1546" spans="1:19" ht="14.45" customHeight="1" x14ac:dyDescent="0.2">
      <c r="A1546" s="813" t="s">
        <v>5011</v>
      </c>
      <c r="B1546" s="814" t="s">
        <v>5012</v>
      </c>
      <c r="C1546" s="814" t="s">
        <v>617</v>
      </c>
      <c r="D1546" s="814" t="s">
        <v>1774</v>
      </c>
      <c r="E1546" s="814" t="s">
        <v>4978</v>
      </c>
      <c r="F1546" s="814" t="s">
        <v>5148</v>
      </c>
      <c r="G1546" s="814" t="s">
        <v>5149</v>
      </c>
      <c r="H1546" s="831">
        <v>1</v>
      </c>
      <c r="I1546" s="831">
        <v>314</v>
      </c>
      <c r="J1546" s="814"/>
      <c r="K1546" s="814">
        <v>314</v>
      </c>
      <c r="L1546" s="831"/>
      <c r="M1546" s="831"/>
      <c r="N1546" s="814"/>
      <c r="O1546" s="814"/>
      <c r="P1546" s="831"/>
      <c r="Q1546" s="831"/>
      <c r="R1546" s="819"/>
      <c r="S1546" s="832"/>
    </row>
    <row r="1547" spans="1:19" ht="14.45" customHeight="1" x14ac:dyDescent="0.2">
      <c r="A1547" s="813" t="s">
        <v>5011</v>
      </c>
      <c r="B1547" s="814" t="s">
        <v>5012</v>
      </c>
      <c r="C1547" s="814" t="s">
        <v>617</v>
      </c>
      <c r="D1547" s="814" t="s">
        <v>1774</v>
      </c>
      <c r="E1547" s="814" t="s">
        <v>4978</v>
      </c>
      <c r="F1547" s="814" t="s">
        <v>4981</v>
      </c>
      <c r="G1547" s="814" t="s">
        <v>4982</v>
      </c>
      <c r="H1547" s="831"/>
      <c r="I1547" s="831"/>
      <c r="J1547" s="814"/>
      <c r="K1547" s="814"/>
      <c r="L1547" s="831"/>
      <c r="M1547" s="831"/>
      <c r="N1547" s="814"/>
      <c r="O1547" s="814"/>
      <c r="P1547" s="831">
        <v>3</v>
      </c>
      <c r="Q1547" s="831">
        <v>630</v>
      </c>
      <c r="R1547" s="819"/>
      <c r="S1547" s="832">
        <v>210</v>
      </c>
    </row>
    <row r="1548" spans="1:19" ht="14.45" customHeight="1" x14ac:dyDescent="0.2">
      <c r="A1548" s="813" t="s">
        <v>5011</v>
      </c>
      <c r="B1548" s="814" t="s">
        <v>5012</v>
      </c>
      <c r="C1548" s="814" t="s">
        <v>617</v>
      </c>
      <c r="D1548" s="814" t="s">
        <v>1774</v>
      </c>
      <c r="E1548" s="814" t="s">
        <v>4978</v>
      </c>
      <c r="F1548" s="814" t="s">
        <v>4989</v>
      </c>
      <c r="G1548" s="814" t="s">
        <v>4990</v>
      </c>
      <c r="H1548" s="831">
        <v>1</v>
      </c>
      <c r="I1548" s="831">
        <v>33.33</v>
      </c>
      <c r="J1548" s="814"/>
      <c r="K1548" s="814">
        <v>33.33</v>
      </c>
      <c r="L1548" s="831"/>
      <c r="M1548" s="831"/>
      <c r="N1548" s="814"/>
      <c r="O1548" s="814"/>
      <c r="P1548" s="831"/>
      <c r="Q1548" s="831"/>
      <c r="R1548" s="819"/>
      <c r="S1548" s="832"/>
    </row>
    <row r="1549" spans="1:19" ht="14.45" customHeight="1" x14ac:dyDescent="0.2">
      <c r="A1549" s="813" t="s">
        <v>5011</v>
      </c>
      <c r="B1549" s="814" t="s">
        <v>5012</v>
      </c>
      <c r="C1549" s="814" t="s">
        <v>617</v>
      </c>
      <c r="D1549" s="814" t="s">
        <v>1774</v>
      </c>
      <c r="E1549" s="814" t="s">
        <v>4978</v>
      </c>
      <c r="F1549" s="814" t="s">
        <v>5180</v>
      </c>
      <c r="G1549" s="814" t="s">
        <v>5181</v>
      </c>
      <c r="H1549" s="831"/>
      <c r="I1549" s="831"/>
      <c r="J1549" s="814"/>
      <c r="K1549" s="814"/>
      <c r="L1549" s="831"/>
      <c r="M1549" s="831"/>
      <c r="N1549" s="814"/>
      <c r="O1549" s="814"/>
      <c r="P1549" s="831">
        <v>1</v>
      </c>
      <c r="Q1549" s="831">
        <v>328</v>
      </c>
      <c r="R1549" s="819"/>
      <c r="S1549" s="832">
        <v>328</v>
      </c>
    </row>
    <row r="1550" spans="1:19" ht="14.45" customHeight="1" x14ac:dyDescent="0.2">
      <c r="A1550" s="813" t="s">
        <v>5011</v>
      </c>
      <c r="B1550" s="814" t="s">
        <v>5012</v>
      </c>
      <c r="C1550" s="814" t="s">
        <v>617</v>
      </c>
      <c r="D1550" s="814" t="s">
        <v>1774</v>
      </c>
      <c r="E1550" s="814" t="s">
        <v>4978</v>
      </c>
      <c r="F1550" s="814" t="s">
        <v>4991</v>
      </c>
      <c r="G1550" s="814" t="s">
        <v>4992</v>
      </c>
      <c r="H1550" s="831">
        <v>1</v>
      </c>
      <c r="I1550" s="831">
        <v>263</v>
      </c>
      <c r="J1550" s="814"/>
      <c r="K1550" s="814">
        <v>263</v>
      </c>
      <c r="L1550" s="831"/>
      <c r="M1550" s="831"/>
      <c r="N1550" s="814"/>
      <c r="O1550" s="814"/>
      <c r="P1550" s="831"/>
      <c r="Q1550" s="831"/>
      <c r="R1550" s="819"/>
      <c r="S1550" s="832"/>
    </row>
    <row r="1551" spans="1:19" ht="14.45" customHeight="1" x14ac:dyDescent="0.2">
      <c r="A1551" s="813" t="s">
        <v>5011</v>
      </c>
      <c r="B1551" s="814" t="s">
        <v>5012</v>
      </c>
      <c r="C1551" s="814" t="s">
        <v>617</v>
      </c>
      <c r="D1551" s="814" t="s">
        <v>1774</v>
      </c>
      <c r="E1551" s="814" t="s">
        <v>4978</v>
      </c>
      <c r="F1551" s="814" t="s">
        <v>5184</v>
      </c>
      <c r="G1551" s="814" t="s">
        <v>5185</v>
      </c>
      <c r="H1551" s="831">
        <v>1</v>
      </c>
      <c r="I1551" s="831">
        <v>156</v>
      </c>
      <c r="J1551" s="814"/>
      <c r="K1551" s="814">
        <v>156</v>
      </c>
      <c r="L1551" s="831"/>
      <c r="M1551" s="831"/>
      <c r="N1551" s="814"/>
      <c r="O1551" s="814"/>
      <c r="P1551" s="831"/>
      <c r="Q1551" s="831"/>
      <c r="R1551" s="819"/>
      <c r="S1551" s="832"/>
    </row>
    <row r="1552" spans="1:19" ht="14.45" customHeight="1" x14ac:dyDescent="0.2">
      <c r="A1552" s="813" t="s">
        <v>5011</v>
      </c>
      <c r="B1552" s="814" t="s">
        <v>5012</v>
      </c>
      <c r="C1552" s="814" t="s">
        <v>617</v>
      </c>
      <c r="D1552" s="814" t="s">
        <v>1774</v>
      </c>
      <c r="E1552" s="814" t="s">
        <v>4978</v>
      </c>
      <c r="F1552" s="814" t="s">
        <v>4995</v>
      </c>
      <c r="G1552" s="814" t="s">
        <v>4996</v>
      </c>
      <c r="H1552" s="831"/>
      <c r="I1552" s="831"/>
      <c r="J1552" s="814"/>
      <c r="K1552" s="814"/>
      <c r="L1552" s="831"/>
      <c r="M1552" s="831"/>
      <c r="N1552" s="814"/>
      <c r="O1552" s="814"/>
      <c r="P1552" s="831">
        <v>3</v>
      </c>
      <c r="Q1552" s="831">
        <v>2646</v>
      </c>
      <c r="R1552" s="819"/>
      <c r="S1552" s="832">
        <v>882</v>
      </c>
    </row>
    <row r="1553" spans="1:19" ht="14.45" customHeight="1" x14ac:dyDescent="0.2">
      <c r="A1553" s="813" t="s">
        <v>5011</v>
      </c>
      <c r="B1553" s="814" t="s">
        <v>5012</v>
      </c>
      <c r="C1553" s="814" t="s">
        <v>617</v>
      </c>
      <c r="D1553" s="814" t="s">
        <v>1774</v>
      </c>
      <c r="E1553" s="814" t="s">
        <v>4978</v>
      </c>
      <c r="F1553" s="814" t="s">
        <v>4997</v>
      </c>
      <c r="G1553" s="814" t="s">
        <v>4998</v>
      </c>
      <c r="H1553" s="831">
        <v>6</v>
      </c>
      <c r="I1553" s="831">
        <v>3570</v>
      </c>
      <c r="J1553" s="814"/>
      <c r="K1553" s="814">
        <v>595</v>
      </c>
      <c r="L1553" s="831"/>
      <c r="M1553" s="831"/>
      <c r="N1553" s="814"/>
      <c r="O1553" s="814"/>
      <c r="P1553" s="831">
        <v>18</v>
      </c>
      <c r="Q1553" s="831">
        <v>10980</v>
      </c>
      <c r="R1553" s="819"/>
      <c r="S1553" s="832">
        <v>610</v>
      </c>
    </row>
    <row r="1554" spans="1:19" ht="14.45" customHeight="1" x14ac:dyDescent="0.2">
      <c r="A1554" s="813" t="s">
        <v>5011</v>
      </c>
      <c r="B1554" s="814" t="s">
        <v>5012</v>
      </c>
      <c r="C1554" s="814" t="s">
        <v>617</v>
      </c>
      <c r="D1554" s="814" t="s">
        <v>1774</v>
      </c>
      <c r="E1554" s="814" t="s">
        <v>4978</v>
      </c>
      <c r="F1554" s="814" t="s">
        <v>4999</v>
      </c>
      <c r="G1554" s="814" t="s">
        <v>5000</v>
      </c>
      <c r="H1554" s="831">
        <v>3</v>
      </c>
      <c r="I1554" s="831">
        <v>2310</v>
      </c>
      <c r="J1554" s="814"/>
      <c r="K1554" s="814">
        <v>770</v>
      </c>
      <c r="L1554" s="831"/>
      <c r="M1554" s="831"/>
      <c r="N1554" s="814"/>
      <c r="O1554" s="814"/>
      <c r="P1554" s="831"/>
      <c r="Q1554" s="831"/>
      <c r="R1554" s="819"/>
      <c r="S1554" s="832"/>
    </row>
    <row r="1555" spans="1:19" ht="14.45" customHeight="1" x14ac:dyDescent="0.2">
      <c r="A1555" s="813" t="s">
        <v>5011</v>
      </c>
      <c r="B1555" s="814" t="s">
        <v>5012</v>
      </c>
      <c r="C1555" s="814" t="s">
        <v>617</v>
      </c>
      <c r="D1555" s="814" t="s">
        <v>1774</v>
      </c>
      <c r="E1555" s="814" t="s">
        <v>4978</v>
      </c>
      <c r="F1555" s="814" t="s">
        <v>5001</v>
      </c>
      <c r="G1555" s="814" t="s">
        <v>5002</v>
      </c>
      <c r="H1555" s="831">
        <v>1</v>
      </c>
      <c r="I1555" s="831">
        <v>162</v>
      </c>
      <c r="J1555" s="814"/>
      <c r="K1555" s="814">
        <v>162</v>
      </c>
      <c r="L1555" s="831"/>
      <c r="M1555" s="831"/>
      <c r="N1555" s="814"/>
      <c r="O1555" s="814"/>
      <c r="P1555" s="831"/>
      <c r="Q1555" s="831"/>
      <c r="R1555" s="819"/>
      <c r="S1555" s="832"/>
    </row>
    <row r="1556" spans="1:19" ht="14.45" customHeight="1" x14ac:dyDescent="0.2">
      <c r="A1556" s="813" t="s">
        <v>5011</v>
      </c>
      <c r="B1556" s="814" t="s">
        <v>5012</v>
      </c>
      <c r="C1556" s="814" t="s">
        <v>617</v>
      </c>
      <c r="D1556" s="814" t="s">
        <v>1774</v>
      </c>
      <c r="E1556" s="814" t="s">
        <v>4978</v>
      </c>
      <c r="F1556" s="814" t="s">
        <v>5003</v>
      </c>
      <c r="G1556" s="814" t="s">
        <v>5004</v>
      </c>
      <c r="H1556" s="831"/>
      <c r="I1556" s="831"/>
      <c r="J1556" s="814"/>
      <c r="K1556" s="814"/>
      <c r="L1556" s="831"/>
      <c r="M1556" s="831"/>
      <c r="N1556" s="814"/>
      <c r="O1556" s="814"/>
      <c r="P1556" s="831">
        <v>6</v>
      </c>
      <c r="Q1556" s="831">
        <v>276</v>
      </c>
      <c r="R1556" s="819"/>
      <c r="S1556" s="832">
        <v>46</v>
      </c>
    </row>
    <row r="1557" spans="1:19" ht="14.45" customHeight="1" x14ac:dyDescent="0.2">
      <c r="A1557" s="813" t="s">
        <v>5011</v>
      </c>
      <c r="B1557" s="814" t="s">
        <v>5012</v>
      </c>
      <c r="C1557" s="814" t="s">
        <v>617</v>
      </c>
      <c r="D1557" s="814" t="s">
        <v>1774</v>
      </c>
      <c r="E1557" s="814" t="s">
        <v>4978</v>
      </c>
      <c r="F1557" s="814" t="s">
        <v>5005</v>
      </c>
      <c r="G1557" s="814" t="s">
        <v>5006</v>
      </c>
      <c r="H1557" s="831">
        <v>9</v>
      </c>
      <c r="I1557" s="831">
        <v>12096</v>
      </c>
      <c r="J1557" s="814"/>
      <c r="K1557" s="814">
        <v>1344</v>
      </c>
      <c r="L1557" s="831">
        <v>1</v>
      </c>
      <c r="M1557" s="831">
        <v>1349</v>
      </c>
      <c r="N1557" s="814"/>
      <c r="O1557" s="814">
        <v>1349</v>
      </c>
      <c r="P1557" s="831">
        <v>10</v>
      </c>
      <c r="Q1557" s="831">
        <v>13810</v>
      </c>
      <c r="R1557" s="819"/>
      <c r="S1557" s="832">
        <v>1381</v>
      </c>
    </row>
    <row r="1558" spans="1:19" ht="14.45" customHeight="1" x14ac:dyDescent="0.2">
      <c r="A1558" s="813" t="s">
        <v>5011</v>
      </c>
      <c r="B1558" s="814" t="s">
        <v>5012</v>
      </c>
      <c r="C1558" s="814" t="s">
        <v>617</v>
      </c>
      <c r="D1558" s="814" t="s">
        <v>1774</v>
      </c>
      <c r="E1558" s="814" t="s">
        <v>4978</v>
      </c>
      <c r="F1558" s="814" t="s">
        <v>5007</v>
      </c>
      <c r="G1558" s="814" t="s">
        <v>5008</v>
      </c>
      <c r="H1558" s="831">
        <v>1</v>
      </c>
      <c r="I1558" s="831">
        <v>364</v>
      </c>
      <c r="J1558" s="814"/>
      <c r="K1558" s="814">
        <v>364</v>
      </c>
      <c r="L1558" s="831"/>
      <c r="M1558" s="831"/>
      <c r="N1558" s="814"/>
      <c r="O1558" s="814"/>
      <c r="P1558" s="831"/>
      <c r="Q1558" s="831"/>
      <c r="R1558" s="819"/>
      <c r="S1558" s="832"/>
    </row>
    <row r="1559" spans="1:19" ht="14.45" customHeight="1" x14ac:dyDescent="0.2">
      <c r="A1559" s="813" t="s">
        <v>5011</v>
      </c>
      <c r="B1559" s="814" t="s">
        <v>5012</v>
      </c>
      <c r="C1559" s="814" t="s">
        <v>617</v>
      </c>
      <c r="D1559" s="814" t="s">
        <v>1770</v>
      </c>
      <c r="E1559" s="814" t="s">
        <v>4961</v>
      </c>
      <c r="F1559" s="814" t="s">
        <v>5026</v>
      </c>
      <c r="G1559" s="814" t="s">
        <v>5027</v>
      </c>
      <c r="H1559" s="831"/>
      <c r="I1559" s="831"/>
      <c r="J1559" s="814"/>
      <c r="K1559" s="814"/>
      <c r="L1559" s="831">
        <v>1</v>
      </c>
      <c r="M1559" s="831">
        <v>49.05</v>
      </c>
      <c r="N1559" s="814"/>
      <c r="O1559" s="814">
        <v>49.05</v>
      </c>
      <c r="P1559" s="831"/>
      <c r="Q1559" s="831"/>
      <c r="R1559" s="819"/>
      <c r="S1559" s="832"/>
    </row>
    <row r="1560" spans="1:19" ht="14.45" customHeight="1" x14ac:dyDescent="0.2">
      <c r="A1560" s="813" t="s">
        <v>5011</v>
      </c>
      <c r="B1560" s="814" t="s">
        <v>5012</v>
      </c>
      <c r="C1560" s="814" t="s">
        <v>617</v>
      </c>
      <c r="D1560" s="814" t="s">
        <v>1770</v>
      </c>
      <c r="E1560" s="814" t="s">
        <v>4961</v>
      </c>
      <c r="F1560" s="814" t="s">
        <v>5038</v>
      </c>
      <c r="G1560" s="814" t="s">
        <v>1351</v>
      </c>
      <c r="H1560" s="831"/>
      <c r="I1560" s="831"/>
      <c r="J1560" s="814"/>
      <c r="K1560" s="814"/>
      <c r="L1560" s="831">
        <v>1</v>
      </c>
      <c r="M1560" s="831">
        <v>2919.8</v>
      </c>
      <c r="N1560" s="814"/>
      <c r="O1560" s="814">
        <v>2919.8</v>
      </c>
      <c r="P1560" s="831"/>
      <c r="Q1560" s="831"/>
      <c r="R1560" s="819"/>
      <c r="S1560" s="832"/>
    </row>
    <row r="1561" spans="1:19" ht="14.45" customHeight="1" x14ac:dyDescent="0.2">
      <c r="A1561" s="813" t="s">
        <v>5011</v>
      </c>
      <c r="B1561" s="814" t="s">
        <v>5012</v>
      </c>
      <c r="C1561" s="814" t="s">
        <v>617</v>
      </c>
      <c r="D1561" s="814" t="s">
        <v>1770</v>
      </c>
      <c r="E1561" s="814" t="s">
        <v>4961</v>
      </c>
      <c r="F1561" s="814" t="s">
        <v>4962</v>
      </c>
      <c r="G1561" s="814" t="s">
        <v>1735</v>
      </c>
      <c r="H1561" s="831">
        <v>0.1</v>
      </c>
      <c r="I1561" s="831">
        <v>163.95</v>
      </c>
      <c r="J1561" s="814"/>
      <c r="K1561" s="814">
        <v>1639.4999999999998</v>
      </c>
      <c r="L1561" s="831"/>
      <c r="M1561" s="831"/>
      <c r="N1561" s="814"/>
      <c r="O1561" s="814"/>
      <c r="P1561" s="831"/>
      <c r="Q1561" s="831"/>
      <c r="R1561" s="819"/>
      <c r="S1561" s="832"/>
    </row>
    <row r="1562" spans="1:19" ht="14.45" customHeight="1" x14ac:dyDescent="0.2">
      <c r="A1562" s="813" t="s">
        <v>5011</v>
      </c>
      <c r="B1562" s="814" t="s">
        <v>5012</v>
      </c>
      <c r="C1562" s="814" t="s">
        <v>617</v>
      </c>
      <c r="D1562" s="814" t="s">
        <v>1770</v>
      </c>
      <c r="E1562" s="814" t="s">
        <v>4963</v>
      </c>
      <c r="F1562" s="814" t="s">
        <v>5066</v>
      </c>
      <c r="G1562" s="814" t="s">
        <v>5067</v>
      </c>
      <c r="H1562" s="831">
        <v>1</v>
      </c>
      <c r="I1562" s="831">
        <v>1046.73</v>
      </c>
      <c r="J1562" s="814"/>
      <c r="K1562" s="814">
        <v>1046.73</v>
      </c>
      <c r="L1562" s="831"/>
      <c r="M1562" s="831"/>
      <c r="N1562" s="814"/>
      <c r="O1562" s="814"/>
      <c r="P1562" s="831"/>
      <c r="Q1562" s="831"/>
      <c r="R1562" s="819"/>
      <c r="S1562" s="832"/>
    </row>
    <row r="1563" spans="1:19" ht="14.45" customHeight="1" x14ac:dyDescent="0.2">
      <c r="A1563" s="813" t="s">
        <v>5011</v>
      </c>
      <c r="B1563" s="814" t="s">
        <v>5012</v>
      </c>
      <c r="C1563" s="814" t="s">
        <v>617</v>
      </c>
      <c r="D1563" s="814" t="s">
        <v>1770</v>
      </c>
      <c r="E1563" s="814" t="s">
        <v>4963</v>
      </c>
      <c r="F1563" s="814" t="s">
        <v>5072</v>
      </c>
      <c r="G1563" s="814" t="s">
        <v>5073</v>
      </c>
      <c r="H1563" s="831">
        <v>1</v>
      </c>
      <c r="I1563" s="831">
        <v>901.64</v>
      </c>
      <c r="J1563" s="814"/>
      <c r="K1563" s="814">
        <v>901.64</v>
      </c>
      <c r="L1563" s="831"/>
      <c r="M1563" s="831"/>
      <c r="N1563" s="814"/>
      <c r="O1563" s="814"/>
      <c r="P1563" s="831"/>
      <c r="Q1563" s="831"/>
      <c r="R1563" s="819"/>
      <c r="S1563" s="832"/>
    </row>
    <row r="1564" spans="1:19" ht="14.45" customHeight="1" x14ac:dyDescent="0.2">
      <c r="A1564" s="813" t="s">
        <v>5011</v>
      </c>
      <c r="B1564" s="814" t="s">
        <v>5012</v>
      </c>
      <c r="C1564" s="814" t="s">
        <v>617</v>
      </c>
      <c r="D1564" s="814" t="s">
        <v>1770</v>
      </c>
      <c r="E1564" s="814" t="s">
        <v>4963</v>
      </c>
      <c r="F1564" s="814" t="s">
        <v>4964</v>
      </c>
      <c r="G1564" s="814" t="s">
        <v>4965</v>
      </c>
      <c r="H1564" s="831">
        <v>1</v>
      </c>
      <c r="I1564" s="831">
        <v>408.74</v>
      </c>
      <c r="J1564" s="814"/>
      <c r="K1564" s="814">
        <v>408.74</v>
      </c>
      <c r="L1564" s="831"/>
      <c r="M1564" s="831"/>
      <c r="N1564" s="814"/>
      <c r="O1564" s="814"/>
      <c r="P1564" s="831"/>
      <c r="Q1564" s="831"/>
      <c r="R1564" s="819"/>
      <c r="S1564" s="832"/>
    </row>
    <row r="1565" spans="1:19" ht="14.45" customHeight="1" x14ac:dyDescent="0.2">
      <c r="A1565" s="813" t="s">
        <v>5011</v>
      </c>
      <c r="B1565" s="814" t="s">
        <v>5012</v>
      </c>
      <c r="C1565" s="814" t="s">
        <v>617</v>
      </c>
      <c r="D1565" s="814" t="s">
        <v>1770</v>
      </c>
      <c r="E1565" s="814" t="s">
        <v>4963</v>
      </c>
      <c r="F1565" s="814" t="s">
        <v>4972</v>
      </c>
      <c r="G1565" s="814" t="s">
        <v>4973</v>
      </c>
      <c r="H1565" s="831">
        <v>1</v>
      </c>
      <c r="I1565" s="831">
        <v>740</v>
      </c>
      <c r="J1565" s="814"/>
      <c r="K1565" s="814">
        <v>740</v>
      </c>
      <c r="L1565" s="831"/>
      <c r="M1565" s="831"/>
      <c r="N1565" s="814"/>
      <c r="O1565" s="814"/>
      <c r="P1565" s="831"/>
      <c r="Q1565" s="831"/>
      <c r="R1565" s="819"/>
      <c r="S1565" s="832"/>
    </row>
    <row r="1566" spans="1:19" ht="14.45" customHeight="1" x14ac:dyDescent="0.2">
      <c r="A1566" s="813" t="s">
        <v>5011</v>
      </c>
      <c r="B1566" s="814" t="s">
        <v>5012</v>
      </c>
      <c r="C1566" s="814" t="s">
        <v>617</v>
      </c>
      <c r="D1566" s="814" t="s">
        <v>1770</v>
      </c>
      <c r="E1566" s="814" t="s">
        <v>4963</v>
      </c>
      <c r="F1566" s="814" t="s">
        <v>5116</v>
      </c>
      <c r="G1566" s="814" t="s">
        <v>5117</v>
      </c>
      <c r="H1566" s="831"/>
      <c r="I1566" s="831"/>
      <c r="J1566" s="814"/>
      <c r="K1566" s="814"/>
      <c r="L1566" s="831">
        <v>1</v>
      </c>
      <c r="M1566" s="831">
        <v>1259.1199999999999</v>
      </c>
      <c r="N1566" s="814"/>
      <c r="O1566" s="814">
        <v>1259.1199999999999</v>
      </c>
      <c r="P1566" s="831"/>
      <c r="Q1566" s="831"/>
      <c r="R1566" s="819"/>
      <c r="S1566" s="832"/>
    </row>
    <row r="1567" spans="1:19" ht="14.45" customHeight="1" x14ac:dyDescent="0.2">
      <c r="A1567" s="813" t="s">
        <v>5011</v>
      </c>
      <c r="B1567" s="814" t="s">
        <v>5012</v>
      </c>
      <c r="C1567" s="814" t="s">
        <v>617</v>
      </c>
      <c r="D1567" s="814" t="s">
        <v>1770</v>
      </c>
      <c r="E1567" s="814" t="s">
        <v>4978</v>
      </c>
      <c r="F1567" s="814" t="s">
        <v>5138</v>
      </c>
      <c r="G1567" s="814" t="s">
        <v>5139</v>
      </c>
      <c r="H1567" s="831">
        <v>2</v>
      </c>
      <c r="I1567" s="831">
        <v>76</v>
      </c>
      <c r="J1567" s="814"/>
      <c r="K1567" s="814">
        <v>38</v>
      </c>
      <c r="L1567" s="831">
        <v>11</v>
      </c>
      <c r="M1567" s="831">
        <v>418</v>
      </c>
      <c r="N1567" s="814"/>
      <c r="O1567" s="814">
        <v>38</v>
      </c>
      <c r="P1567" s="831">
        <v>6</v>
      </c>
      <c r="Q1567" s="831">
        <v>240</v>
      </c>
      <c r="R1567" s="819"/>
      <c r="S1567" s="832">
        <v>40</v>
      </c>
    </row>
    <row r="1568" spans="1:19" ht="14.45" customHeight="1" x14ac:dyDescent="0.2">
      <c r="A1568" s="813" t="s">
        <v>5011</v>
      </c>
      <c r="B1568" s="814" t="s">
        <v>5012</v>
      </c>
      <c r="C1568" s="814" t="s">
        <v>617</v>
      </c>
      <c r="D1568" s="814" t="s">
        <v>1770</v>
      </c>
      <c r="E1568" s="814" t="s">
        <v>4978</v>
      </c>
      <c r="F1568" s="814" t="s">
        <v>5140</v>
      </c>
      <c r="G1568" s="814" t="s">
        <v>5141</v>
      </c>
      <c r="H1568" s="831"/>
      <c r="I1568" s="831"/>
      <c r="J1568" s="814"/>
      <c r="K1568" s="814"/>
      <c r="L1568" s="831">
        <v>2</v>
      </c>
      <c r="M1568" s="831">
        <v>20</v>
      </c>
      <c r="N1568" s="814"/>
      <c r="O1568" s="814">
        <v>10</v>
      </c>
      <c r="P1568" s="831"/>
      <c r="Q1568" s="831"/>
      <c r="R1568" s="819"/>
      <c r="S1568" s="832"/>
    </row>
    <row r="1569" spans="1:19" ht="14.45" customHeight="1" x14ac:dyDescent="0.2">
      <c r="A1569" s="813" t="s">
        <v>5011</v>
      </c>
      <c r="B1569" s="814" t="s">
        <v>5012</v>
      </c>
      <c r="C1569" s="814" t="s">
        <v>617</v>
      </c>
      <c r="D1569" s="814" t="s">
        <v>1770</v>
      </c>
      <c r="E1569" s="814" t="s">
        <v>4978</v>
      </c>
      <c r="F1569" s="814" t="s">
        <v>4979</v>
      </c>
      <c r="G1569" s="814" t="s">
        <v>4980</v>
      </c>
      <c r="H1569" s="831">
        <v>17</v>
      </c>
      <c r="I1569" s="831">
        <v>4318</v>
      </c>
      <c r="J1569" s="814"/>
      <c r="K1569" s="814">
        <v>254</v>
      </c>
      <c r="L1569" s="831">
        <v>65</v>
      </c>
      <c r="M1569" s="831">
        <v>16575</v>
      </c>
      <c r="N1569" s="814"/>
      <c r="O1569" s="814">
        <v>255</v>
      </c>
      <c r="P1569" s="831">
        <v>19</v>
      </c>
      <c r="Q1569" s="831">
        <v>5225</v>
      </c>
      <c r="R1569" s="819"/>
      <c r="S1569" s="832">
        <v>275</v>
      </c>
    </row>
    <row r="1570" spans="1:19" ht="14.45" customHeight="1" x14ac:dyDescent="0.2">
      <c r="A1570" s="813" t="s">
        <v>5011</v>
      </c>
      <c r="B1570" s="814" t="s">
        <v>5012</v>
      </c>
      <c r="C1570" s="814" t="s">
        <v>617</v>
      </c>
      <c r="D1570" s="814" t="s">
        <v>1770</v>
      </c>
      <c r="E1570" s="814" t="s">
        <v>4978</v>
      </c>
      <c r="F1570" s="814" t="s">
        <v>5146</v>
      </c>
      <c r="G1570" s="814" t="s">
        <v>5147</v>
      </c>
      <c r="H1570" s="831"/>
      <c r="I1570" s="831"/>
      <c r="J1570" s="814"/>
      <c r="K1570" s="814"/>
      <c r="L1570" s="831">
        <v>4</v>
      </c>
      <c r="M1570" s="831">
        <v>508</v>
      </c>
      <c r="N1570" s="814"/>
      <c r="O1570" s="814">
        <v>127</v>
      </c>
      <c r="P1570" s="831">
        <v>1</v>
      </c>
      <c r="Q1570" s="831">
        <v>137</v>
      </c>
      <c r="R1570" s="819"/>
      <c r="S1570" s="832">
        <v>137</v>
      </c>
    </row>
    <row r="1571" spans="1:19" ht="14.45" customHeight="1" x14ac:dyDescent="0.2">
      <c r="A1571" s="813" t="s">
        <v>5011</v>
      </c>
      <c r="B1571" s="814" t="s">
        <v>5012</v>
      </c>
      <c r="C1571" s="814" t="s">
        <v>617</v>
      </c>
      <c r="D1571" s="814" t="s">
        <v>1770</v>
      </c>
      <c r="E1571" s="814" t="s">
        <v>4978</v>
      </c>
      <c r="F1571" s="814" t="s">
        <v>4981</v>
      </c>
      <c r="G1571" s="814" t="s">
        <v>4982</v>
      </c>
      <c r="H1571" s="831"/>
      <c r="I1571" s="831"/>
      <c r="J1571" s="814"/>
      <c r="K1571" s="814"/>
      <c r="L1571" s="831">
        <v>2</v>
      </c>
      <c r="M1571" s="831">
        <v>402</v>
      </c>
      <c r="N1571" s="814"/>
      <c r="O1571" s="814">
        <v>201</v>
      </c>
      <c r="P1571" s="831">
        <v>2</v>
      </c>
      <c r="Q1571" s="831">
        <v>420</v>
      </c>
      <c r="R1571" s="819"/>
      <c r="S1571" s="832">
        <v>210</v>
      </c>
    </row>
    <row r="1572" spans="1:19" ht="14.45" customHeight="1" x14ac:dyDescent="0.2">
      <c r="A1572" s="813" t="s">
        <v>5011</v>
      </c>
      <c r="B1572" s="814" t="s">
        <v>5012</v>
      </c>
      <c r="C1572" s="814" t="s">
        <v>617</v>
      </c>
      <c r="D1572" s="814" t="s">
        <v>1770</v>
      </c>
      <c r="E1572" s="814" t="s">
        <v>4978</v>
      </c>
      <c r="F1572" s="814" t="s">
        <v>4983</v>
      </c>
      <c r="G1572" s="814" t="s">
        <v>4984</v>
      </c>
      <c r="H1572" s="831"/>
      <c r="I1572" s="831"/>
      <c r="J1572" s="814"/>
      <c r="K1572" s="814"/>
      <c r="L1572" s="831">
        <v>1</v>
      </c>
      <c r="M1572" s="831">
        <v>336</v>
      </c>
      <c r="N1572" s="814"/>
      <c r="O1572" s="814">
        <v>336</v>
      </c>
      <c r="P1572" s="831"/>
      <c r="Q1572" s="831"/>
      <c r="R1572" s="819"/>
      <c r="S1572" s="832"/>
    </row>
    <row r="1573" spans="1:19" ht="14.45" customHeight="1" x14ac:dyDescent="0.2">
      <c r="A1573" s="813" t="s">
        <v>5011</v>
      </c>
      <c r="B1573" s="814" t="s">
        <v>5012</v>
      </c>
      <c r="C1573" s="814" t="s">
        <v>617</v>
      </c>
      <c r="D1573" s="814" t="s">
        <v>1770</v>
      </c>
      <c r="E1573" s="814" t="s">
        <v>4978</v>
      </c>
      <c r="F1573" s="814" t="s">
        <v>5154</v>
      </c>
      <c r="G1573" s="814" t="s">
        <v>5155</v>
      </c>
      <c r="H1573" s="831"/>
      <c r="I1573" s="831"/>
      <c r="J1573" s="814"/>
      <c r="K1573" s="814"/>
      <c r="L1573" s="831">
        <v>1</v>
      </c>
      <c r="M1573" s="831">
        <v>117</v>
      </c>
      <c r="N1573" s="814"/>
      <c r="O1573" s="814">
        <v>117</v>
      </c>
      <c r="P1573" s="831"/>
      <c r="Q1573" s="831"/>
      <c r="R1573" s="819"/>
      <c r="S1573" s="832"/>
    </row>
    <row r="1574" spans="1:19" ht="14.45" customHeight="1" x14ac:dyDescent="0.2">
      <c r="A1574" s="813" t="s">
        <v>5011</v>
      </c>
      <c r="B1574" s="814" t="s">
        <v>5012</v>
      </c>
      <c r="C1574" s="814" t="s">
        <v>617</v>
      </c>
      <c r="D1574" s="814" t="s">
        <v>1770</v>
      </c>
      <c r="E1574" s="814" t="s">
        <v>4978</v>
      </c>
      <c r="F1574" s="814" t="s">
        <v>4985</v>
      </c>
      <c r="G1574" s="814" t="s">
        <v>4986</v>
      </c>
      <c r="H1574" s="831"/>
      <c r="I1574" s="831"/>
      <c r="J1574" s="814"/>
      <c r="K1574" s="814"/>
      <c r="L1574" s="831">
        <v>1</v>
      </c>
      <c r="M1574" s="831">
        <v>360</v>
      </c>
      <c r="N1574" s="814"/>
      <c r="O1574" s="814">
        <v>360</v>
      </c>
      <c r="P1574" s="831"/>
      <c r="Q1574" s="831"/>
      <c r="R1574" s="819"/>
      <c r="S1574" s="832"/>
    </row>
    <row r="1575" spans="1:19" ht="14.45" customHeight="1" x14ac:dyDescent="0.2">
      <c r="A1575" s="813" t="s">
        <v>5011</v>
      </c>
      <c r="B1575" s="814" t="s">
        <v>5012</v>
      </c>
      <c r="C1575" s="814" t="s">
        <v>617</v>
      </c>
      <c r="D1575" s="814" t="s">
        <v>1770</v>
      </c>
      <c r="E1575" s="814" t="s">
        <v>4978</v>
      </c>
      <c r="F1575" s="814" t="s">
        <v>5166</v>
      </c>
      <c r="G1575" s="814" t="s">
        <v>5167</v>
      </c>
      <c r="H1575" s="831">
        <v>1</v>
      </c>
      <c r="I1575" s="831">
        <v>1187</v>
      </c>
      <c r="J1575" s="814"/>
      <c r="K1575" s="814">
        <v>1187</v>
      </c>
      <c r="L1575" s="831"/>
      <c r="M1575" s="831"/>
      <c r="N1575" s="814"/>
      <c r="O1575" s="814"/>
      <c r="P1575" s="831"/>
      <c r="Q1575" s="831"/>
      <c r="R1575" s="819"/>
      <c r="S1575" s="832"/>
    </row>
    <row r="1576" spans="1:19" ht="14.45" customHeight="1" x14ac:dyDescent="0.2">
      <c r="A1576" s="813" t="s">
        <v>5011</v>
      </c>
      <c r="B1576" s="814" t="s">
        <v>5012</v>
      </c>
      <c r="C1576" s="814" t="s">
        <v>617</v>
      </c>
      <c r="D1576" s="814" t="s">
        <v>1770</v>
      </c>
      <c r="E1576" s="814" t="s">
        <v>4978</v>
      </c>
      <c r="F1576" s="814" t="s">
        <v>4989</v>
      </c>
      <c r="G1576" s="814" t="s">
        <v>4990</v>
      </c>
      <c r="H1576" s="831">
        <v>17</v>
      </c>
      <c r="I1576" s="831">
        <v>566.66999999999996</v>
      </c>
      <c r="J1576" s="814"/>
      <c r="K1576" s="814">
        <v>33.333529411764701</v>
      </c>
      <c r="L1576" s="831">
        <v>69</v>
      </c>
      <c r="M1576" s="831">
        <v>2410</v>
      </c>
      <c r="N1576" s="814"/>
      <c r="O1576" s="814">
        <v>34.927536231884055</v>
      </c>
      <c r="P1576" s="831">
        <v>19</v>
      </c>
      <c r="Q1576" s="831">
        <v>820</v>
      </c>
      <c r="R1576" s="819"/>
      <c r="S1576" s="832">
        <v>43.157894736842103</v>
      </c>
    </row>
    <row r="1577" spans="1:19" ht="14.45" customHeight="1" x14ac:dyDescent="0.2">
      <c r="A1577" s="813" t="s">
        <v>5011</v>
      </c>
      <c r="B1577" s="814" t="s">
        <v>5012</v>
      </c>
      <c r="C1577" s="814" t="s">
        <v>617</v>
      </c>
      <c r="D1577" s="814" t="s">
        <v>1770</v>
      </c>
      <c r="E1577" s="814" t="s">
        <v>4978</v>
      </c>
      <c r="F1577" s="814" t="s">
        <v>5180</v>
      </c>
      <c r="G1577" s="814" t="s">
        <v>5181</v>
      </c>
      <c r="H1577" s="831">
        <v>1</v>
      </c>
      <c r="I1577" s="831">
        <v>311</v>
      </c>
      <c r="J1577" s="814"/>
      <c r="K1577" s="814">
        <v>311</v>
      </c>
      <c r="L1577" s="831"/>
      <c r="M1577" s="831"/>
      <c r="N1577" s="814"/>
      <c r="O1577" s="814"/>
      <c r="P1577" s="831">
        <v>2</v>
      </c>
      <c r="Q1577" s="831">
        <v>656</v>
      </c>
      <c r="R1577" s="819"/>
      <c r="S1577" s="832">
        <v>328</v>
      </c>
    </row>
    <row r="1578" spans="1:19" ht="14.45" customHeight="1" x14ac:dyDescent="0.2">
      <c r="A1578" s="813" t="s">
        <v>5011</v>
      </c>
      <c r="B1578" s="814" t="s">
        <v>5012</v>
      </c>
      <c r="C1578" s="814" t="s">
        <v>617</v>
      </c>
      <c r="D1578" s="814" t="s">
        <v>1770</v>
      </c>
      <c r="E1578" s="814" t="s">
        <v>4978</v>
      </c>
      <c r="F1578" s="814" t="s">
        <v>4991</v>
      </c>
      <c r="G1578" s="814" t="s">
        <v>4992</v>
      </c>
      <c r="H1578" s="831">
        <v>1</v>
      </c>
      <c r="I1578" s="831">
        <v>263</v>
      </c>
      <c r="J1578" s="814"/>
      <c r="K1578" s="814">
        <v>263</v>
      </c>
      <c r="L1578" s="831"/>
      <c r="M1578" s="831"/>
      <c r="N1578" s="814"/>
      <c r="O1578" s="814"/>
      <c r="P1578" s="831"/>
      <c r="Q1578" s="831"/>
      <c r="R1578" s="819"/>
      <c r="S1578" s="832"/>
    </row>
    <row r="1579" spans="1:19" ht="14.45" customHeight="1" x14ac:dyDescent="0.2">
      <c r="A1579" s="813" t="s">
        <v>5011</v>
      </c>
      <c r="B1579" s="814" t="s">
        <v>5012</v>
      </c>
      <c r="C1579" s="814" t="s">
        <v>617</v>
      </c>
      <c r="D1579" s="814" t="s">
        <v>1770</v>
      </c>
      <c r="E1579" s="814" t="s">
        <v>4978</v>
      </c>
      <c r="F1579" s="814" t="s">
        <v>4995</v>
      </c>
      <c r="G1579" s="814" t="s">
        <v>4996</v>
      </c>
      <c r="H1579" s="831"/>
      <c r="I1579" s="831"/>
      <c r="J1579" s="814"/>
      <c r="K1579" s="814"/>
      <c r="L1579" s="831">
        <v>3</v>
      </c>
      <c r="M1579" s="831">
        <v>2616</v>
      </c>
      <c r="N1579" s="814"/>
      <c r="O1579" s="814">
        <v>872</v>
      </c>
      <c r="P1579" s="831">
        <v>1</v>
      </c>
      <c r="Q1579" s="831">
        <v>882</v>
      </c>
      <c r="R1579" s="819"/>
      <c r="S1579" s="832">
        <v>882</v>
      </c>
    </row>
    <row r="1580" spans="1:19" ht="14.45" customHeight="1" x14ac:dyDescent="0.2">
      <c r="A1580" s="813" t="s">
        <v>5011</v>
      </c>
      <c r="B1580" s="814" t="s">
        <v>5012</v>
      </c>
      <c r="C1580" s="814" t="s">
        <v>617</v>
      </c>
      <c r="D1580" s="814" t="s">
        <v>1770</v>
      </c>
      <c r="E1580" s="814" t="s">
        <v>4978</v>
      </c>
      <c r="F1580" s="814" t="s">
        <v>4997</v>
      </c>
      <c r="G1580" s="814" t="s">
        <v>4998</v>
      </c>
      <c r="H1580" s="831">
        <v>4</v>
      </c>
      <c r="I1580" s="831">
        <v>2380</v>
      </c>
      <c r="J1580" s="814"/>
      <c r="K1580" s="814">
        <v>595</v>
      </c>
      <c r="L1580" s="831">
        <v>37</v>
      </c>
      <c r="M1580" s="831">
        <v>22126</v>
      </c>
      <c r="N1580" s="814"/>
      <c r="O1580" s="814">
        <v>598</v>
      </c>
      <c r="P1580" s="831">
        <v>30</v>
      </c>
      <c r="Q1580" s="831">
        <v>18300</v>
      </c>
      <c r="R1580" s="819"/>
      <c r="S1580" s="832">
        <v>610</v>
      </c>
    </row>
    <row r="1581" spans="1:19" ht="14.45" customHeight="1" x14ac:dyDescent="0.2">
      <c r="A1581" s="813" t="s">
        <v>5011</v>
      </c>
      <c r="B1581" s="814" t="s">
        <v>5012</v>
      </c>
      <c r="C1581" s="814" t="s">
        <v>617</v>
      </c>
      <c r="D1581" s="814" t="s">
        <v>1770</v>
      </c>
      <c r="E1581" s="814" t="s">
        <v>4978</v>
      </c>
      <c r="F1581" s="814" t="s">
        <v>5224</v>
      </c>
      <c r="G1581" s="814" t="s">
        <v>5225</v>
      </c>
      <c r="H1581" s="831"/>
      <c r="I1581" s="831"/>
      <c r="J1581" s="814"/>
      <c r="K1581" s="814"/>
      <c r="L1581" s="831">
        <v>2</v>
      </c>
      <c r="M1581" s="831">
        <v>76</v>
      </c>
      <c r="N1581" s="814"/>
      <c r="O1581" s="814">
        <v>38</v>
      </c>
      <c r="P1581" s="831"/>
      <c r="Q1581" s="831"/>
      <c r="R1581" s="819"/>
      <c r="S1581" s="832"/>
    </row>
    <row r="1582" spans="1:19" ht="14.45" customHeight="1" x14ac:dyDescent="0.2">
      <c r="A1582" s="813" t="s">
        <v>5011</v>
      </c>
      <c r="B1582" s="814" t="s">
        <v>5012</v>
      </c>
      <c r="C1582" s="814" t="s">
        <v>617</v>
      </c>
      <c r="D1582" s="814" t="s">
        <v>1770</v>
      </c>
      <c r="E1582" s="814" t="s">
        <v>4978</v>
      </c>
      <c r="F1582" s="814" t="s">
        <v>5005</v>
      </c>
      <c r="G1582" s="814" t="s">
        <v>5006</v>
      </c>
      <c r="H1582" s="831">
        <v>7</v>
      </c>
      <c r="I1582" s="831">
        <v>9408</v>
      </c>
      <c r="J1582" s="814"/>
      <c r="K1582" s="814">
        <v>1344</v>
      </c>
      <c r="L1582" s="831">
        <v>59</v>
      </c>
      <c r="M1582" s="831">
        <v>79591</v>
      </c>
      <c r="N1582" s="814"/>
      <c r="O1582" s="814">
        <v>1349</v>
      </c>
      <c r="P1582" s="831">
        <v>48</v>
      </c>
      <c r="Q1582" s="831">
        <v>66288</v>
      </c>
      <c r="R1582" s="819"/>
      <c r="S1582" s="832">
        <v>1381</v>
      </c>
    </row>
    <row r="1583" spans="1:19" ht="14.45" customHeight="1" x14ac:dyDescent="0.2">
      <c r="A1583" s="813" t="s">
        <v>5011</v>
      </c>
      <c r="B1583" s="814" t="s">
        <v>5012</v>
      </c>
      <c r="C1583" s="814" t="s">
        <v>617</v>
      </c>
      <c r="D1583" s="814" t="s">
        <v>1770</v>
      </c>
      <c r="E1583" s="814" t="s">
        <v>4978</v>
      </c>
      <c r="F1583" s="814" t="s">
        <v>5007</v>
      </c>
      <c r="G1583" s="814" t="s">
        <v>5008</v>
      </c>
      <c r="H1583" s="831"/>
      <c r="I1583" s="831"/>
      <c r="J1583" s="814"/>
      <c r="K1583" s="814"/>
      <c r="L1583" s="831">
        <v>7</v>
      </c>
      <c r="M1583" s="831">
        <v>2555</v>
      </c>
      <c r="N1583" s="814"/>
      <c r="O1583" s="814">
        <v>365</v>
      </c>
      <c r="P1583" s="831">
        <v>5</v>
      </c>
      <c r="Q1583" s="831">
        <v>1855</v>
      </c>
      <c r="R1583" s="819"/>
      <c r="S1583" s="832">
        <v>371</v>
      </c>
    </row>
    <row r="1584" spans="1:19" ht="14.45" customHeight="1" x14ac:dyDescent="0.2">
      <c r="A1584" s="813" t="s">
        <v>5011</v>
      </c>
      <c r="B1584" s="814" t="s">
        <v>5012</v>
      </c>
      <c r="C1584" s="814" t="s">
        <v>617</v>
      </c>
      <c r="D1584" s="814" t="s">
        <v>1762</v>
      </c>
      <c r="E1584" s="814" t="s">
        <v>4961</v>
      </c>
      <c r="F1584" s="814" t="s">
        <v>4962</v>
      </c>
      <c r="G1584" s="814" t="s">
        <v>1735</v>
      </c>
      <c r="H1584" s="831">
        <v>0.2</v>
      </c>
      <c r="I1584" s="831">
        <v>327.9</v>
      </c>
      <c r="J1584" s="814"/>
      <c r="K1584" s="814">
        <v>1639.4999999999998</v>
      </c>
      <c r="L1584" s="831"/>
      <c r="M1584" s="831"/>
      <c r="N1584" s="814"/>
      <c r="O1584" s="814"/>
      <c r="P1584" s="831"/>
      <c r="Q1584" s="831"/>
      <c r="R1584" s="819"/>
      <c r="S1584" s="832"/>
    </row>
    <row r="1585" spans="1:19" ht="14.45" customHeight="1" x14ac:dyDescent="0.2">
      <c r="A1585" s="813" t="s">
        <v>5011</v>
      </c>
      <c r="B1585" s="814" t="s">
        <v>5012</v>
      </c>
      <c r="C1585" s="814" t="s">
        <v>617</v>
      </c>
      <c r="D1585" s="814" t="s">
        <v>1762</v>
      </c>
      <c r="E1585" s="814" t="s">
        <v>4963</v>
      </c>
      <c r="F1585" s="814" t="s">
        <v>4964</v>
      </c>
      <c r="G1585" s="814" t="s">
        <v>4965</v>
      </c>
      <c r="H1585" s="831">
        <v>1</v>
      </c>
      <c r="I1585" s="831">
        <v>408.74</v>
      </c>
      <c r="J1585" s="814"/>
      <c r="K1585" s="814">
        <v>408.74</v>
      </c>
      <c r="L1585" s="831"/>
      <c r="M1585" s="831"/>
      <c r="N1585" s="814"/>
      <c r="O1585" s="814"/>
      <c r="P1585" s="831"/>
      <c r="Q1585" s="831"/>
      <c r="R1585" s="819"/>
      <c r="S1585" s="832"/>
    </row>
    <row r="1586" spans="1:19" ht="14.45" customHeight="1" x14ac:dyDescent="0.2">
      <c r="A1586" s="813" t="s">
        <v>5011</v>
      </c>
      <c r="B1586" s="814" t="s">
        <v>5012</v>
      </c>
      <c r="C1586" s="814" t="s">
        <v>617</v>
      </c>
      <c r="D1586" s="814" t="s">
        <v>1762</v>
      </c>
      <c r="E1586" s="814" t="s">
        <v>4963</v>
      </c>
      <c r="F1586" s="814" t="s">
        <v>4966</v>
      </c>
      <c r="G1586" s="814" t="s">
        <v>4967</v>
      </c>
      <c r="H1586" s="831">
        <v>1</v>
      </c>
      <c r="I1586" s="831">
        <v>187.97</v>
      </c>
      <c r="J1586" s="814"/>
      <c r="K1586" s="814">
        <v>187.97</v>
      </c>
      <c r="L1586" s="831"/>
      <c r="M1586" s="831"/>
      <c r="N1586" s="814"/>
      <c r="O1586" s="814"/>
      <c r="P1586" s="831"/>
      <c r="Q1586" s="831"/>
      <c r="R1586" s="819"/>
      <c r="S1586" s="832"/>
    </row>
    <row r="1587" spans="1:19" ht="14.45" customHeight="1" x14ac:dyDescent="0.2">
      <c r="A1587" s="813" t="s">
        <v>5011</v>
      </c>
      <c r="B1587" s="814" t="s">
        <v>5012</v>
      </c>
      <c r="C1587" s="814" t="s">
        <v>617</v>
      </c>
      <c r="D1587" s="814" t="s">
        <v>1762</v>
      </c>
      <c r="E1587" s="814" t="s">
        <v>4963</v>
      </c>
      <c r="F1587" s="814" t="s">
        <v>4968</v>
      </c>
      <c r="G1587" s="814" t="s">
        <v>4969</v>
      </c>
      <c r="H1587" s="831">
        <v>1</v>
      </c>
      <c r="I1587" s="831">
        <v>1665</v>
      </c>
      <c r="J1587" s="814"/>
      <c r="K1587" s="814">
        <v>1665</v>
      </c>
      <c r="L1587" s="831"/>
      <c r="M1587" s="831"/>
      <c r="N1587" s="814"/>
      <c r="O1587" s="814"/>
      <c r="P1587" s="831"/>
      <c r="Q1587" s="831"/>
      <c r="R1587" s="819"/>
      <c r="S1587" s="832"/>
    </row>
    <row r="1588" spans="1:19" ht="14.45" customHeight="1" x14ac:dyDescent="0.2">
      <c r="A1588" s="813" t="s">
        <v>5011</v>
      </c>
      <c r="B1588" s="814" t="s">
        <v>5012</v>
      </c>
      <c r="C1588" s="814" t="s">
        <v>617</v>
      </c>
      <c r="D1588" s="814" t="s">
        <v>1762</v>
      </c>
      <c r="E1588" s="814" t="s">
        <v>4963</v>
      </c>
      <c r="F1588" s="814" t="s">
        <v>4974</v>
      </c>
      <c r="G1588" s="814" t="s">
        <v>4975</v>
      </c>
      <c r="H1588" s="831">
        <v>1</v>
      </c>
      <c r="I1588" s="831">
        <v>1400</v>
      </c>
      <c r="J1588" s="814"/>
      <c r="K1588" s="814">
        <v>1400</v>
      </c>
      <c r="L1588" s="831"/>
      <c r="M1588" s="831"/>
      <c r="N1588" s="814"/>
      <c r="O1588" s="814"/>
      <c r="P1588" s="831"/>
      <c r="Q1588" s="831"/>
      <c r="R1588" s="819"/>
      <c r="S1588" s="832"/>
    </row>
    <row r="1589" spans="1:19" ht="14.45" customHeight="1" x14ac:dyDescent="0.2">
      <c r="A1589" s="813" t="s">
        <v>5011</v>
      </c>
      <c r="B1589" s="814" t="s">
        <v>5012</v>
      </c>
      <c r="C1589" s="814" t="s">
        <v>617</v>
      </c>
      <c r="D1589" s="814" t="s">
        <v>1762</v>
      </c>
      <c r="E1589" s="814" t="s">
        <v>4963</v>
      </c>
      <c r="F1589" s="814" t="s">
        <v>4976</v>
      </c>
      <c r="G1589" s="814" t="s">
        <v>4977</v>
      </c>
      <c r="H1589" s="831">
        <v>2</v>
      </c>
      <c r="I1589" s="831">
        <v>1284</v>
      </c>
      <c r="J1589" s="814"/>
      <c r="K1589" s="814">
        <v>642</v>
      </c>
      <c r="L1589" s="831"/>
      <c r="M1589" s="831"/>
      <c r="N1589" s="814"/>
      <c r="O1589" s="814"/>
      <c r="P1589" s="831"/>
      <c r="Q1589" s="831"/>
      <c r="R1589" s="819"/>
      <c r="S1589" s="832"/>
    </row>
    <row r="1590" spans="1:19" ht="14.45" customHeight="1" x14ac:dyDescent="0.2">
      <c r="A1590" s="813" t="s">
        <v>5011</v>
      </c>
      <c r="B1590" s="814" t="s">
        <v>5012</v>
      </c>
      <c r="C1590" s="814" t="s">
        <v>617</v>
      </c>
      <c r="D1590" s="814" t="s">
        <v>1762</v>
      </c>
      <c r="E1590" s="814" t="s">
        <v>4978</v>
      </c>
      <c r="F1590" s="814" t="s">
        <v>4979</v>
      </c>
      <c r="G1590" s="814" t="s">
        <v>4980</v>
      </c>
      <c r="H1590" s="831">
        <v>1</v>
      </c>
      <c r="I1590" s="831">
        <v>254</v>
      </c>
      <c r="J1590" s="814"/>
      <c r="K1590" s="814">
        <v>254</v>
      </c>
      <c r="L1590" s="831"/>
      <c r="M1590" s="831"/>
      <c r="N1590" s="814"/>
      <c r="O1590" s="814"/>
      <c r="P1590" s="831"/>
      <c r="Q1590" s="831"/>
      <c r="R1590" s="819"/>
      <c r="S1590" s="832"/>
    </row>
    <row r="1591" spans="1:19" ht="14.45" customHeight="1" x14ac:dyDescent="0.2">
      <c r="A1591" s="813" t="s">
        <v>5011</v>
      </c>
      <c r="B1591" s="814" t="s">
        <v>5012</v>
      </c>
      <c r="C1591" s="814" t="s">
        <v>617</v>
      </c>
      <c r="D1591" s="814" t="s">
        <v>1762</v>
      </c>
      <c r="E1591" s="814" t="s">
        <v>4978</v>
      </c>
      <c r="F1591" s="814" t="s">
        <v>5146</v>
      </c>
      <c r="G1591" s="814" t="s">
        <v>5147</v>
      </c>
      <c r="H1591" s="831">
        <v>1</v>
      </c>
      <c r="I1591" s="831">
        <v>126</v>
      </c>
      <c r="J1591" s="814"/>
      <c r="K1591" s="814">
        <v>126</v>
      </c>
      <c r="L1591" s="831"/>
      <c r="M1591" s="831"/>
      <c r="N1591" s="814"/>
      <c r="O1591" s="814"/>
      <c r="P1591" s="831"/>
      <c r="Q1591" s="831"/>
      <c r="R1591" s="819"/>
      <c r="S1591" s="832"/>
    </row>
    <row r="1592" spans="1:19" ht="14.45" customHeight="1" x14ac:dyDescent="0.2">
      <c r="A1592" s="813" t="s">
        <v>5011</v>
      </c>
      <c r="B1592" s="814" t="s">
        <v>5012</v>
      </c>
      <c r="C1592" s="814" t="s">
        <v>617</v>
      </c>
      <c r="D1592" s="814" t="s">
        <v>1762</v>
      </c>
      <c r="E1592" s="814" t="s">
        <v>4978</v>
      </c>
      <c r="F1592" s="814" t="s">
        <v>4985</v>
      </c>
      <c r="G1592" s="814" t="s">
        <v>4986</v>
      </c>
      <c r="H1592" s="831">
        <v>1</v>
      </c>
      <c r="I1592" s="831">
        <v>357</v>
      </c>
      <c r="J1592" s="814"/>
      <c r="K1592" s="814">
        <v>357</v>
      </c>
      <c r="L1592" s="831"/>
      <c r="M1592" s="831"/>
      <c r="N1592" s="814"/>
      <c r="O1592" s="814"/>
      <c r="P1592" s="831"/>
      <c r="Q1592" s="831"/>
      <c r="R1592" s="819"/>
      <c r="S1592" s="832"/>
    </row>
    <row r="1593" spans="1:19" ht="14.45" customHeight="1" x14ac:dyDescent="0.2">
      <c r="A1593" s="813" t="s">
        <v>5011</v>
      </c>
      <c r="B1593" s="814" t="s">
        <v>5012</v>
      </c>
      <c r="C1593" s="814" t="s">
        <v>617</v>
      </c>
      <c r="D1593" s="814" t="s">
        <v>1762</v>
      </c>
      <c r="E1593" s="814" t="s">
        <v>4978</v>
      </c>
      <c r="F1593" s="814" t="s">
        <v>4989</v>
      </c>
      <c r="G1593" s="814" t="s">
        <v>4990</v>
      </c>
      <c r="H1593" s="831">
        <v>2</v>
      </c>
      <c r="I1593" s="831">
        <v>66.66</v>
      </c>
      <c r="J1593" s="814"/>
      <c r="K1593" s="814">
        <v>33.33</v>
      </c>
      <c r="L1593" s="831"/>
      <c r="M1593" s="831"/>
      <c r="N1593" s="814"/>
      <c r="O1593" s="814"/>
      <c r="P1593" s="831"/>
      <c r="Q1593" s="831"/>
      <c r="R1593" s="819"/>
      <c r="S1593" s="832"/>
    </row>
    <row r="1594" spans="1:19" ht="14.45" customHeight="1" x14ac:dyDescent="0.2">
      <c r="A1594" s="813" t="s">
        <v>5011</v>
      </c>
      <c r="B1594" s="814" t="s">
        <v>5012</v>
      </c>
      <c r="C1594" s="814" t="s">
        <v>617</v>
      </c>
      <c r="D1594" s="814" t="s">
        <v>1762</v>
      </c>
      <c r="E1594" s="814" t="s">
        <v>4978</v>
      </c>
      <c r="F1594" s="814" t="s">
        <v>4995</v>
      </c>
      <c r="G1594" s="814" t="s">
        <v>4996</v>
      </c>
      <c r="H1594" s="831">
        <v>1</v>
      </c>
      <c r="I1594" s="831">
        <v>870</v>
      </c>
      <c r="J1594" s="814"/>
      <c r="K1594" s="814">
        <v>870</v>
      </c>
      <c r="L1594" s="831"/>
      <c r="M1594" s="831"/>
      <c r="N1594" s="814"/>
      <c r="O1594" s="814"/>
      <c r="P1594" s="831"/>
      <c r="Q1594" s="831"/>
      <c r="R1594" s="819"/>
      <c r="S1594" s="832"/>
    </row>
    <row r="1595" spans="1:19" ht="14.45" customHeight="1" x14ac:dyDescent="0.2">
      <c r="A1595" s="813" t="s">
        <v>5011</v>
      </c>
      <c r="B1595" s="814" t="s">
        <v>5012</v>
      </c>
      <c r="C1595" s="814" t="s">
        <v>617</v>
      </c>
      <c r="D1595" s="814" t="s">
        <v>1762</v>
      </c>
      <c r="E1595" s="814" t="s">
        <v>4978</v>
      </c>
      <c r="F1595" s="814" t="s">
        <v>4997</v>
      </c>
      <c r="G1595" s="814" t="s">
        <v>4998</v>
      </c>
      <c r="H1595" s="831">
        <v>22</v>
      </c>
      <c r="I1595" s="831">
        <v>13090</v>
      </c>
      <c r="J1595" s="814"/>
      <c r="K1595" s="814">
        <v>595</v>
      </c>
      <c r="L1595" s="831"/>
      <c r="M1595" s="831"/>
      <c r="N1595" s="814"/>
      <c r="O1595" s="814"/>
      <c r="P1595" s="831"/>
      <c r="Q1595" s="831"/>
      <c r="R1595" s="819"/>
      <c r="S1595" s="832"/>
    </row>
    <row r="1596" spans="1:19" ht="14.45" customHeight="1" x14ac:dyDescent="0.2">
      <c r="A1596" s="813" t="s">
        <v>5011</v>
      </c>
      <c r="B1596" s="814" t="s">
        <v>5012</v>
      </c>
      <c r="C1596" s="814" t="s">
        <v>617</v>
      </c>
      <c r="D1596" s="814" t="s">
        <v>1762</v>
      </c>
      <c r="E1596" s="814" t="s">
        <v>4978</v>
      </c>
      <c r="F1596" s="814" t="s">
        <v>4999</v>
      </c>
      <c r="G1596" s="814" t="s">
        <v>5000</v>
      </c>
      <c r="H1596" s="831">
        <v>3</v>
      </c>
      <c r="I1596" s="831">
        <v>2310</v>
      </c>
      <c r="J1596" s="814"/>
      <c r="K1596" s="814">
        <v>770</v>
      </c>
      <c r="L1596" s="831"/>
      <c r="M1596" s="831"/>
      <c r="N1596" s="814"/>
      <c r="O1596" s="814"/>
      <c r="P1596" s="831"/>
      <c r="Q1596" s="831"/>
      <c r="R1596" s="819"/>
      <c r="S1596" s="832"/>
    </row>
    <row r="1597" spans="1:19" ht="14.45" customHeight="1" x14ac:dyDescent="0.2">
      <c r="A1597" s="813" t="s">
        <v>5011</v>
      </c>
      <c r="B1597" s="814" t="s">
        <v>5012</v>
      </c>
      <c r="C1597" s="814" t="s">
        <v>617</v>
      </c>
      <c r="D1597" s="814" t="s">
        <v>1762</v>
      </c>
      <c r="E1597" s="814" t="s">
        <v>4978</v>
      </c>
      <c r="F1597" s="814" t="s">
        <v>5005</v>
      </c>
      <c r="G1597" s="814" t="s">
        <v>5006</v>
      </c>
      <c r="H1597" s="831">
        <v>28</v>
      </c>
      <c r="I1597" s="831">
        <v>37632</v>
      </c>
      <c r="J1597" s="814"/>
      <c r="K1597" s="814">
        <v>1344</v>
      </c>
      <c r="L1597" s="831"/>
      <c r="M1597" s="831"/>
      <c r="N1597" s="814"/>
      <c r="O1597" s="814"/>
      <c r="P1597" s="831"/>
      <c r="Q1597" s="831"/>
      <c r="R1597" s="819"/>
      <c r="S1597" s="832"/>
    </row>
    <row r="1598" spans="1:19" ht="14.45" customHeight="1" x14ac:dyDescent="0.2">
      <c r="A1598" s="813" t="s">
        <v>5011</v>
      </c>
      <c r="B1598" s="814" t="s">
        <v>5012</v>
      </c>
      <c r="C1598" s="814" t="s">
        <v>617</v>
      </c>
      <c r="D1598" s="814" t="s">
        <v>1762</v>
      </c>
      <c r="E1598" s="814" t="s">
        <v>4978</v>
      </c>
      <c r="F1598" s="814" t="s">
        <v>5007</v>
      </c>
      <c r="G1598" s="814" t="s">
        <v>5008</v>
      </c>
      <c r="H1598" s="831">
        <v>3</v>
      </c>
      <c r="I1598" s="831">
        <v>1092</v>
      </c>
      <c r="J1598" s="814"/>
      <c r="K1598" s="814">
        <v>364</v>
      </c>
      <c r="L1598" s="831"/>
      <c r="M1598" s="831"/>
      <c r="N1598" s="814"/>
      <c r="O1598" s="814"/>
      <c r="P1598" s="831"/>
      <c r="Q1598" s="831"/>
      <c r="R1598" s="819"/>
      <c r="S1598" s="832"/>
    </row>
    <row r="1599" spans="1:19" ht="14.45" customHeight="1" x14ac:dyDescent="0.2">
      <c r="A1599" s="813" t="s">
        <v>5011</v>
      </c>
      <c r="B1599" s="814" t="s">
        <v>5012</v>
      </c>
      <c r="C1599" s="814" t="s">
        <v>617</v>
      </c>
      <c r="D1599" s="814" t="s">
        <v>1767</v>
      </c>
      <c r="E1599" s="814" t="s">
        <v>4963</v>
      </c>
      <c r="F1599" s="814" t="s">
        <v>5072</v>
      </c>
      <c r="G1599" s="814" t="s">
        <v>5073</v>
      </c>
      <c r="H1599" s="831">
        <v>1</v>
      </c>
      <c r="I1599" s="831">
        <v>839.33</v>
      </c>
      <c r="J1599" s="814"/>
      <c r="K1599" s="814">
        <v>839.33</v>
      </c>
      <c r="L1599" s="831"/>
      <c r="M1599" s="831"/>
      <c r="N1599" s="814"/>
      <c r="O1599" s="814"/>
      <c r="P1599" s="831"/>
      <c r="Q1599" s="831"/>
      <c r="R1599" s="819"/>
      <c r="S1599" s="832"/>
    </row>
    <row r="1600" spans="1:19" ht="14.45" customHeight="1" x14ac:dyDescent="0.2">
      <c r="A1600" s="813" t="s">
        <v>5011</v>
      </c>
      <c r="B1600" s="814" t="s">
        <v>5012</v>
      </c>
      <c r="C1600" s="814" t="s">
        <v>617</v>
      </c>
      <c r="D1600" s="814" t="s">
        <v>1767</v>
      </c>
      <c r="E1600" s="814" t="s">
        <v>4963</v>
      </c>
      <c r="F1600" s="814" t="s">
        <v>4976</v>
      </c>
      <c r="G1600" s="814" t="s">
        <v>4977</v>
      </c>
      <c r="H1600" s="831">
        <v>1</v>
      </c>
      <c r="I1600" s="831">
        <v>641.29999999999995</v>
      </c>
      <c r="J1600" s="814"/>
      <c r="K1600" s="814">
        <v>641.29999999999995</v>
      </c>
      <c r="L1600" s="831"/>
      <c r="M1600" s="831"/>
      <c r="N1600" s="814"/>
      <c r="O1600" s="814"/>
      <c r="P1600" s="831"/>
      <c r="Q1600" s="831"/>
      <c r="R1600" s="819"/>
      <c r="S1600" s="832"/>
    </row>
    <row r="1601" spans="1:19" ht="14.45" customHeight="1" x14ac:dyDescent="0.2">
      <c r="A1601" s="813" t="s">
        <v>5011</v>
      </c>
      <c r="B1601" s="814" t="s">
        <v>5012</v>
      </c>
      <c r="C1601" s="814" t="s">
        <v>617</v>
      </c>
      <c r="D1601" s="814" t="s">
        <v>1767</v>
      </c>
      <c r="E1601" s="814" t="s">
        <v>4978</v>
      </c>
      <c r="F1601" s="814" t="s">
        <v>5138</v>
      </c>
      <c r="G1601" s="814" t="s">
        <v>5139</v>
      </c>
      <c r="H1601" s="831">
        <v>4</v>
      </c>
      <c r="I1601" s="831">
        <v>152</v>
      </c>
      <c r="J1601" s="814"/>
      <c r="K1601" s="814">
        <v>38</v>
      </c>
      <c r="L1601" s="831"/>
      <c r="M1601" s="831"/>
      <c r="N1601" s="814"/>
      <c r="O1601" s="814"/>
      <c r="P1601" s="831">
        <v>1</v>
      </c>
      <c r="Q1601" s="831">
        <v>40</v>
      </c>
      <c r="R1601" s="819"/>
      <c r="S1601" s="832">
        <v>40</v>
      </c>
    </row>
    <row r="1602" spans="1:19" ht="14.45" customHeight="1" x14ac:dyDescent="0.2">
      <c r="A1602" s="813" t="s">
        <v>5011</v>
      </c>
      <c r="B1602" s="814" t="s">
        <v>5012</v>
      </c>
      <c r="C1602" s="814" t="s">
        <v>617</v>
      </c>
      <c r="D1602" s="814" t="s">
        <v>1767</v>
      </c>
      <c r="E1602" s="814" t="s">
        <v>4978</v>
      </c>
      <c r="F1602" s="814" t="s">
        <v>5140</v>
      </c>
      <c r="G1602" s="814" t="s">
        <v>5141</v>
      </c>
      <c r="H1602" s="831">
        <v>44</v>
      </c>
      <c r="I1602" s="831">
        <v>440</v>
      </c>
      <c r="J1602" s="814"/>
      <c r="K1602" s="814">
        <v>10</v>
      </c>
      <c r="L1602" s="831">
        <v>11</v>
      </c>
      <c r="M1602" s="831">
        <v>110</v>
      </c>
      <c r="N1602" s="814"/>
      <c r="O1602" s="814">
        <v>10</v>
      </c>
      <c r="P1602" s="831">
        <v>24</v>
      </c>
      <c r="Q1602" s="831">
        <v>240</v>
      </c>
      <c r="R1602" s="819"/>
      <c r="S1602" s="832">
        <v>10</v>
      </c>
    </row>
    <row r="1603" spans="1:19" ht="14.45" customHeight="1" x14ac:dyDescent="0.2">
      <c r="A1603" s="813" t="s">
        <v>5011</v>
      </c>
      <c r="B1603" s="814" t="s">
        <v>5012</v>
      </c>
      <c r="C1603" s="814" t="s">
        <v>617</v>
      </c>
      <c r="D1603" s="814" t="s">
        <v>1767</v>
      </c>
      <c r="E1603" s="814" t="s">
        <v>4978</v>
      </c>
      <c r="F1603" s="814" t="s">
        <v>4979</v>
      </c>
      <c r="G1603" s="814" t="s">
        <v>4980</v>
      </c>
      <c r="H1603" s="831">
        <v>1</v>
      </c>
      <c r="I1603" s="831">
        <v>254</v>
      </c>
      <c r="J1603" s="814"/>
      <c r="K1603" s="814">
        <v>254</v>
      </c>
      <c r="L1603" s="831">
        <v>1</v>
      </c>
      <c r="M1603" s="831">
        <v>255</v>
      </c>
      <c r="N1603" s="814"/>
      <c r="O1603" s="814">
        <v>255</v>
      </c>
      <c r="P1603" s="831">
        <v>1</v>
      </c>
      <c r="Q1603" s="831">
        <v>275</v>
      </c>
      <c r="R1603" s="819"/>
      <c r="S1603" s="832">
        <v>275</v>
      </c>
    </row>
    <row r="1604" spans="1:19" ht="14.45" customHeight="1" x14ac:dyDescent="0.2">
      <c r="A1604" s="813" t="s">
        <v>5011</v>
      </c>
      <c r="B1604" s="814" t="s">
        <v>5012</v>
      </c>
      <c r="C1604" s="814" t="s">
        <v>617</v>
      </c>
      <c r="D1604" s="814" t="s">
        <v>1767</v>
      </c>
      <c r="E1604" s="814" t="s">
        <v>4978</v>
      </c>
      <c r="F1604" s="814" t="s">
        <v>5146</v>
      </c>
      <c r="G1604" s="814" t="s">
        <v>5147</v>
      </c>
      <c r="H1604" s="831">
        <v>89</v>
      </c>
      <c r="I1604" s="831">
        <v>11214</v>
      </c>
      <c r="J1604" s="814"/>
      <c r="K1604" s="814">
        <v>126</v>
      </c>
      <c r="L1604" s="831">
        <v>21</v>
      </c>
      <c r="M1604" s="831">
        <v>2667</v>
      </c>
      <c r="N1604" s="814"/>
      <c r="O1604" s="814">
        <v>127</v>
      </c>
      <c r="P1604" s="831">
        <v>43</v>
      </c>
      <c r="Q1604" s="831">
        <v>5891</v>
      </c>
      <c r="R1604" s="819"/>
      <c r="S1604" s="832">
        <v>137</v>
      </c>
    </row>
    <row r="1605" spans="1:19" ht="14.45" customHeight="1" x14ac:dyDescent="0.2">
      <c r="A1605" s="813" t="s">
        <v>5011</v>
      </c>
      <c r="B1605" s="814" t="s">
        <v>5012</v>
      </c>
      <c r="C1605" s="814" t="s">
        <v>617</v>
      </c>
      <c r="D1605" s="814" t="s">
        <v>1767</v>
      </c>
      <c r="E1605" s="814" t="s">
        <v>4978</v>
      </c>
      <c r="F1605" s="814" t="s">
        <v>4983</v>
      </c>
      <c r="G1605" s="814" t="s">
        <v>4984</v>
      </c>
      <c r="H1605" s="831">
        <v>2</v>
      </c>
      <c r="I1605" s="831">
        <v>670</v>
      </c>
      <c r="J1605" s="814"/>
      <c r="K1605" s="814">
        <v>335</v>
      </c>
      <c r="L1605" s="831"/>
      <c r="M1605" s="831"/>
      <c r="N1605" s="814"/>
      <c r="O1605" s="814"/>
      <c r="P1605" s="831"/>
      <c r="Q1605" s="831"/>
      <c r="R1605" s="819"/>
      <c r="S1605" s="832"/>
    </row>
    <row r="1606" spans="1:19" ht="14.45" customHeight="1" x14ac:dyDescent="0.2">
      <c r="A1606" s="813" t="s">
        <v>5011</v>
      </c>
      <c r="B1606" s="814" t="s">
        <v>5012</v>
      </c>
      <c r="C1606" s="814" t="s">
        <v>617</v>
      </c>
      <c r="D1606" s="814" t="s">
        <v>1767</v>
      </c>
      <c r="E1606" s="814" t="s">
        <v>4978</v>
      </c>
      <c r="F1606" s="814" t="s">
        <v>4985</v>
      </c>
      <c r="G1606" s="814" t="s">
        <v>4986</v>
      </c>
      <c r="H1606" s="831">
        <v>1</v>
      </c>
      <c r="I1606" s="831">
        <v>357</v>
      </c>
      <c r="J1606" s="814"/>
      <c r="K1606" s="814">
        <v>357</v>
      </c>
      <c r="L1606" s="831"/>
      <c r="M1606" s="831"/>
      <c r="N1606" s="814"/>
      <c r="O1606" s="814"/>
      <c r="P1606" s="831"/>
      <c r="Q1606" s="831"/>
      <c r="R1606" s="819"/>
      <c r="S1606" s="832"/>
    </row>
    <row r="1607" spans="1:19" ht="14.45" customHeight="1" x14ac:dyDescent="0.2">
      <c r="A1607" s="813" t="s">
        <v>5011</v>
      </c>
      <c r="B1607" s="814" t="s">
        <v>5012</v>
      </c>
      <c r="C1607" s="814" t="s">
        <v>617</v>
      </c>
      <c r="D1607" s="814" t="s">
        <v>1767</v>
      </c>
      <c r="E1607" s="814" t="s">
        <v>4978</v>
      </c>
      <c r="F1607" s="814" t="s">
        <v>4989</v>
      </c>
      <c r="G1607" s="814" t="s">
        <v>4990</v>
      </c>
      <c r="H1607" s="831">
        <v>76</v>
      </c>
      <c r="I1607" s="831">
        <v>2533.34</v>
      </c>
      <c r="J1607" s="814"/>
      <c r="K1607" s="814">
        <v>33.333421052631579</v>
      </c>
      <c r="L1607" s="831">
        <v>22</v>
      </c>
      <c r="M1607" s="831">
        <v>733.33</v>
      </c>
      <c r="N1607" s="814"/>
      <c r="O1607" s="814">
        <v>33.333181818181821</v>
      </c>
      <c r="P1607" s="831">
        <v>44</v>
      </c>
      <c r="Q1607" s="831">
        <v>1958.8999999999999</v>
      </c>
      <c r="R1607" s="819"/>
      <c r="S1607" s="832">
        <v>44.520454545454541</v>
      </c>
    </row>
    <row r="1608" spans="1:19" ht="14.45" customHeight="1" x14ac:dyDescent="0.2">
      <c r="A1608" s="813" t="s">
        <v>5011</v>
      </c>
      <c r="B1608" s="814" t="s">
        <v>5012</v>
      </c>
      <c r="C1608" s="814" t="s">
        <v>617</v>
      </c>
      <c r="D1608" s="814" t="s">
        <v>1767</v>
      </c>
      <c r="E1608" s="814" t="s">
        <v>4978</v>
      </c>
      <c r="F1608" s="814" t="s">
        <v>5180</v>
      </c>
      <c r="G1608" s="814" t="s">
        <v>5181</v>
      </c>
      <c r="H1608" s="831">
        <v>2</v>
      </c>
      <c r="I1608" s="831">
        <v>622</v>
      </c>
      <c r="J1608" s="814"/>
      <c r="K1608" s="814">
        <v>311</v>
      </c>
      <c r="L1608" s="831"/>
      <c r="M1608" s="831"/>
      <c r="N1608" s="814"/>
      <c r="O1608" s="814"/>
      <c r="P1608" s="831"/>
      <c r="Q1608" s="831"/>
      <c r="R1608" s="819"/>
      <c r="S1608" s="832"/>
    </row>
    <row r="1609" spans="1:19" ht="14.45" customHeight="1" x14ac:dyDescent="0.2">
      <c r="A1609" s="813" t="s">
        <v>5011</v>
      </c>
      <c r="B1609" s="814" t="s">
        <v>5012</v>
      </c>
      <c r="C1609" s="814" t="s">
        <v>617</v>
      </c>
      <c r="D1609" s="814" t="s">
        <v>1767</v>
      </c>
      <c r="E1609" s="814" t="s">
        <v>4978</v>
      </c>
      <c r="F1609" s="814" t="s">
        <v>5184</v>
      </c>
      <c r="G1609" s="814" t="s">
        <v>5185</v>
      </c>
      <c r="H1609" s="831"/>
      <c r="I1609" s="831"/>
      <c r="J1609" s="814"/>
      <c r="K1609" s="814"/>
      <c r="L1609" s="831">
        <v>1</v>
      </c>
      <c r="M1609" s="831">
        <v>157</v>
      </c>
      <c r="N1609" s="814"/>
      <c r="O1609" s="814">
        <v>157</v>
      </c>
      <c r="P1609" s="831">
        <v>1</v>
      </c>
      <c r="Q1609" s="831">
        <v>165</v>
      </c>
      <c r="R1609" s="819"/>
      <c r="S1609" s="832">
        <v>165</v>
      </c>
    </row>
    <row r="1610" spans="1:19" ht="14.45" customHeight="1" x14ac:dyDescent="0.2">
      <c r="A1610" s="813" t="s">
        <v>5011</v>
      </c>
      <c r="B1610" s="814" t="s">
        <v>5012</v>
      </c>
      <c r="C1610" s="814" t="s">
        <v>617</v>
      </c>
      <c r="D1610" s="814" t="s">
        <v>1767</v>
      </c>
      <c r="E1610" s="814" t="s">
        <v>4978</v>
      </c>
      <c r="F1610" s="814" t="s">
        <v>4995</v>
      </c>
      <c r="G1610" s="814" t="s">
        <v>4996</v>
      </c>
      <c r="H1610" s="831">
        <v>1</v>
      </c>
      <c r="I1610" s="831">
        <v>870</v>
      </c>
      <c r="J1610" s="814"/>
      <c r="K1610" s="814">
        <v>870</v>
      </c>
      <c r="L1610" s="831"/>
      <c r="M1610" s="831"/>
      <c r="N1610" s="814"/>
      <c r="O1610" s="814"/>
      <c r="P1610" s="831">
        <v>2</v>
      </c>
      <c r="Q1610" s="831">
        <v>1764</v>
      </c>
      <c r="R1610" s="819"/>
      <c r="S1610" s="832">
        <v>882</v>
      </c>
    </row>
    <row r="1611" spans="1:19" ht="14.45" customHeight="1" x14ac:dyDescent="0.2">
      <c r="A1611" s="813" t="s">
        <v>5011</v>
      </c>
      <c r="B1611" s="814" t="s">
        <v>5012</v>
      </c>
      <c r="C1611" s="814" t="s">
        <v>617</v>
      </c>
      <c r="D1611" s="814" t="s">
        <v>1767</v>
      </c>
      <c r="E1611" s="814" t="s">
        <v>4978</v>
      </c>
      <c r="F1611" s="814" t="s">
        <v>4997</v>
      </c>
      <c r="G1611" s="814" t="s">
        <v>4998</v>
      </c>
      <c r="H1611" s="831">
        <v>38</v>
      </c>
      <c r="I1611" s="831">
        <v>22610</v>
      </c>
      <c r="J1611" s="814"/>
      <c r="K1611" s="814">
        <v>595</v>
      </c>
      <c r="L1611" s="831">
        <v>6</v>
      </c>
      <c r="M1611" s="831">
        <v>3588</v>
      </c>
      <c r="N1611" s="814"/>
      <c r="O1611" s="814">
        <v>598</v>
      </c>
      <c r="P1611" s="831">
        <v>17</v>
      </c>
      <c r="Q1611" s="831">
        <v>10370</v>
      </c>
      <c r="R1611" s="819"/>
      <c r="S1611" s="832">
        <v>610</v>
      </c>
    </row>
    <row r="1612" spans="1:19" ht="14.45" customHeight="1" x14ac:dyDescent="0.2">
      <c r="A1612" s="813" t="s">
        <v>5011</v>
      </c>
      <c r="B1612" s="814" t="s">
        <v>5012</v>
      </c>
      <c r="C1612" s="814" t="s">
        <v>617</v>
      </c>
      <c r="D1612" s="814" t="s">
        <v>1767</v>
      </c>
      <c r="E1612" s="814" t="s">
        <v>4978</v>
      </c>
      <c r="F1612" s="814" t="s">
        <v>4999</v>
      </c>
      <c r="G1612" s="814" t="s">
        <v>5000</v>
      </c>
      <c r="H1612" s="831">
        <v>1</v>
      </c>
      <c r="I1612" s="831">
        <v>770</v>
      </c>
      <c r="J1612" s="814"/>
      <c r="K1612" s="814">
        <v>770</v>
      </c>
      <c r="L1612" s="831"/>
      <c r="M1612" s="831"/>
      <c r="N1612" s="814"/>
      <c r="O1612" s="814"/>
      <c r="P1612" s="831"/>
      <c r="Q1612" s="831"/>
      <c r="R1612" s="819"/>
      <c r="S1612" s="832"/>
    </row>
    <row r="1613" spans="1:19" ht="14.45" customHeight="1" x14ac:dyDescent="0.2">
      <c r="A1613" s="813" t="s">
        <v>5011</v>
      </c>
      <c r="B1613" s="814" t="s">
        <v>5012</v>
      </c>
      <c r="C1613" s="814" t="s">
        <v>617</v>
      </c>
      <c r="D1613" s="814" t="s">
        <v>1767</v>
      </c>
      <c r="E1613" s="814" t="s">
        <v>4978</v>
      </c>
      <c r="F1613" s="814" t="s">
        <v>5224</v>
      </c>
      <c r="G1613" s="814" t="s">
        <v>5225</v>
      </c>
      <c r="H1613" s="831"/>
      <c r="I1613" s="831"/>
      <c r="J1613" s="814"/>
      <c r="K1613" s="814"/>
      <c r="L1613" s="831">
        <v>1</v>
      </c>
      <c r="M1613" s="831">
        <v>38</v>
      </c>
      <c r="N1613" s="814"/>
      <c r="O1613" s="814">
        <v>38</v>
      </c>
      <c r="P1613" s="831"/>
      <c r="Q1613" s="831"/>
      <c r="R1613" s="819"/>
      <c r="S1613" s="832"/>
    </row>
    <row r="1614" spans="1:19" ht="14.45" customHeight="1" x14ac:dyDescent="0.2">
      <c r="A1614" s="813" t="s">
        <v>5011</v>
      </c>
      <c r="B1614" s="814" t="s">
        <v>5012</v>
      </c>
      <c r="C1614" s="814" t="s">
        <v>617</v>
      </c>
      <c r="D1614" s="814" t="s">
        <v>1767</v>
      </c>
      <c r="E1614" s="814" t="s">
        <v>4978</v>
      </c>
      <c r="F1614" s="814" t="s">
        <v>5005</v>
      </c>
      <c r="G1614" s="814" t="s">
        <v>5006</v>
      </c>
      <c r="H1614" s="831">
        <v>54</v>
      </c>
      <c r="I1614" s="831">
        <v>72576</v>
      </c>
      <c r="J1614" s="814"/>
      <c r="K1614" s="814">
        <v>1344</v>
      </c>
      <c r="L1614" s="831">
        <v>13</v>
      </c>
      <c r="M1614" s="831">
        <v>17537</v>
      </c>
      <c r="N1614" s="814"/>
      <c r="O1614" s="814">
        <v>1349</v>
      </c>
      <c r="P1614" s="831">
        <v>23</v>
      </c>
      <c r="Q1614" s="831">
        <v>31763</v>
      </c>
      <c r="R1614" s="819"/>
      <c r="S1614" s="832">
        <v>1381</v>
      </c>
    </row>
    <row r="1615" spans="1:19" ht="14.45" customHeight="1" x14ac:dyDescent="0.2">
      <c r="A1615" s="813" t="s">
        <v>5011</v>
      </c>
      <c r="B1615" s="814" t="s">
        <v>5012</v>
      </c>
      <c r="C1615" s="814" t="s">
        <v>617</v>
      </c>
      <c r="D1615" s="814" t="s">
        <v>1767</v>
      </c>
      <c r="E1615" s="814" t="s">
        <v>4978</v>
      </c>
      <c r="F1615" s="814" t="s">
        <v>5007</v>
      </c>
      <c r="G1615" s="814" t="s">
        <v>5008</v>
      </c>
      <c r="H1615" s="831">
        <v>6</v>
      </c>
      <c r="I1615" s="831">
        <v>2184</v>
      </c>
      <c r="J1615" s="814"/>
      <c r="K1615" s="814">
        <v>364</v>
      </c>
      <c r="L1615" s="831">
        <v>1</v>
      </c>
      <c r="M1615" s="831">
        <v>365</v>
      </c>
      <c r="N1615" s="814"/>
      <c r="O1615" s="814">
        <v>365</v>
      </c>
      <c r="P1615" s="831">
        <v>5</v>
      </c>
      <c r="Q1615" s="831">
        <v>1855</v>
      </c>
      <c r="R1615" s="819"/>
      <c r="S1615" s="832">
        <v>371</v>
      </c>
    </row>
    <row r="1616" spans="1:19" ht="14.45" customHeight="1" x14ac:dyDescent="0.2">
      <c r="A1616" s="813" t="s">
        <v>5011</v>
      </c>
      <c r="B1616" s="814" t="s">
        <v>5012</v>
      </c>
      <c r="C1616" s="814" t="s">
        <v>617</v>
      </c>
      <c r="D1616" s="814" t="s">
        <v>1756</v>
      </c>
      <c r="E1616" s="814" t="s">
        <v>4978</v>
      </c>
      <c r="F1616" s="814" t="s">
        <v>4979</v>
      </c>
      <c r="G1616" s="814" t="s">
        <v>4980</v>
      </c>
      <c r="H1616" s="831"/>
      <c r="I1616" s="831"/>
      <c r="J1616" s="814"/>
      <c r="K1616" s="814"/>
      <c r="L1616" s="831"/>
      <c r="M1616" s="831"/>
      <c r="N1616" s="814"/>
      <c r="O1616" s="814"/>
      <c r="P1616" s="831">
        <v>1</v>
      </c>
      <c r="Q1616" s="831">
        <v>275</v>
      </c>
      <c r="R1616" s="819"/>
      <c r="S1616" s="832">
        <v>275</v>
      </c>
    </row>
    <row r="1617" spans="1:19" ht="14.45" customHeight="1" x14ac:dyDescent="0.2">
      <c r="A1617" s="813" t="s">
        <v>5011</v>
      </c>
      <c r="B1617" s="814" t="s">
        <v>5012</v>
      </c>
      <c r="C1617" s="814" t="s">
        <v>617</v>
      </c>
      <c r="D1617" s="814" t="s">
        <v>1756</v>
      </c>
      <c r="E1617" s="814" t="s">
        <v>4978</v>
      </c>
      <c r="F1617" s="814" t="s">
        <v>5146</v>
      </c>
      <c r="G1617" s="814" t="s">
        <v>5147</v>
      </c>
      <c r="H1617" s="831"/>
      <c r="I1617" s="831"/>
      <c r="J1617" s="814"/>
      <c r="K1617" s="814"/>
      <c r="L1617" s="831"/>
      <c r="M1617" s="831"/>
      <c r="N1617" s="814"/>
      <c r="O1617" s="814"/>
      <c r="P1617" s="831">
        <v>5</v>
      </c>
      <c r="Q1617" s="831">
        <v>685</v>
      </c>
      <c r="R1617" s="819"/>
      <c r="S1617" s="832">
        <v>137</v>
      </c>
    </row>
    <row r="1618" spans="1:19" ht="14.45" customHeight="1" x14ac:dyDescent="0.2">
      <c r="A1618" s="813" t="s">
        <v>5011</v>
      </c>
      <c r="B1618" s="814" t="s">
        <v>5012</v>
      </c>
      <c r="C1618" s="814" t="s">
        <v>617</v>
      </c>
      <c r="D1618" s="814" t="s">
        <v>1756</v>
      </c>
      <c r="E1618" s="814" t="s">
        <v>4978</v>
      </c>
      <c r="F1618" s="814" t="s">
        <v>4989</v>
      </c>
      <c r="G1618" s="814" t="s">
        <v>4990</v>
      </c>
      <c r="H1618" s="831"/>
      <c r="I1618" s="831"/>
      <c r="J1618" s="814"/>
      <c r="K1618" s="814"/>
      <c r="L1618" s="831"/>
      <c r="M1618" s="831"/>
      <c r="N1618" s="814"/>
      <c r="O1618" s="814"/>
      <c r="P1618" s="831">
        <v>6</v>
      </c>
      <c r="Q1618" s="831">
        <v>0</v>
      </c>
      <c r="R1618" s="819"/>
      <c r="S1618" s="832">
        <v>0</v>
      </c>
    </row>
    <row r="1619" spans="1:19" ht="14.45" customHeight="1" x14ac:dyDescent="0.2">
      <c r="A1619" s="813" t="s">
        <v>5011</v>
      </c>
      <c r="B1619" s="814" t="s">
        <v>5012</v>
      </c>
      <c r="C1619" s="814" t="s">
        <v>617</v>
      </c>
      <c r="D1619" s="814" t="s">
        <v>1756</v>
      </c>
      <c r="E1619" s="814" t="s">
        <v>4978</v>
      </c>
      <c r="F1619" s="814" t="s">
        <v>5224</v>
      </c>
      <c r="G1619" s="814" t="s">
        <v>5225</v>
      </c>
      <c r="H1619" s="831"/>
      <c r="I1619" s="831"/>
      <c r="J1619" s="814"/>
      <c r="K1619" s="814"/>
      <c r="L1619" s="831"/>
      <c r="M1619" s="831"/>
      <c r="N1619" s="814"/>
      <c r="O1619" s="814"/>
      <c r="P1619" s="831">
        <v>6</v>
      </c>
      <c r="Q1619" s="831">
        <v>246</v>
      </c>
      <c r="R1619" s="819"/>
      <c r="S1619" s="832">
        <v>41</v>
      </c>
    </row>
    <row r="1620" spans="1:19" ht="14.45" customHeight="1" x14ac:dyDescent="0.2">
      <c r="A1620" s="813" t="s">
        <v>5011</v>
      </c>
      <c r="B1620" s="814" t="s">
        <v>5012</v>
      </c>
      <c r="C1620" s="814" t="s">
        <v>617</v>
      </c>
      <c r="D1620" s="814" t="s">
        <v>1756</v>
      </c>
      <c r="E1620" s="814" t="s">
        <v>4978</v>
      </c>
      <c r="F1620" s="814" t="s">
        <v>5005</v>
      </c>
      <c r="G1620" s="814" t="s">
        <v>5006</v>
      </c>
      <c r="H1620" s="831"/>
      <c r="I1620" s="831"/>
      <c r="J1620" s="814"/>
      <c r="K1620" s="814"/>
      <c r="L1620" s="831"/>
      <c r="M1620" s="831"/>
      <c r="N1620" s="814"/>
      <c r="O1620" s="814"/>
      <c r="P1620" s="831">
        <v>8</v>
      </c>
      <c r="Q1620" s="831">
        <v>11048</v>
      </c>
      <c r="R1620" s="819"/>
      <c r="S1620" s="832">
        <v>1381</v>
      </c>
    </row>
    <row r="1621" spans="1:19" ht="14.45" customHeight="1" x14ac:dyDescent="0.2">
      <c r="A1621" s="813" t="s">
        <v>5011</v>
      </c>
      <c r="B1621" s="814" t="s">
        <v>5012</v>
      </c>
      <c r="C1621" s="814" t="s">
        <v>617</v>
      </c>
      <c r="D1621" s="814" t="s">
        <v>1756</v>
      </c>
      <c r="E1621" s="814" t="s">
        <v>4978</v>
      </c>
      <c r="F1621" s="814" t="s">
        <v>5007</v>
      </c>
      <c r="G1621" s="814" t="s">
        <v>5008</v>
      </c>
      <c r="H1621" s="831"/>
      <c r="I1621" s="831"/>
      <c r="J1621" s="814"/>
      <c r="K1621" s="814"/>
      <c r="L1621" s="831"/>
      <c r="M1621" s="831"/>
      <c r="N1621" s="814"/>
      <c r="O1621" s="814"/>
      <c r="P1621" s="831">
        <v>1</v>
      </c>
      <c r="Q1621" s="831">
        <v>371</v>
      </c>
      <c r="R1621" s="819"/>
      <c r="S1621" s="832">
        <v>371</v>
      </c>
    </row>
    <row r="1622" spans="1:19" ht="14.45" customHeight="1" x14ac:dyDescent="0.2">
      <c r="A1622" s="813" t="s">
        <v>5011</v>
      </c>
      <c r="B1622" s="814" t="s">
        <v>5012</v>
      </c>
      <c r="C1622" s="814" t="s">
        <v>617</v>
      </c>
      <c r="D1622" s="814" t="s">
        <v>4957</v>
      </c>
      <c r="E1622" s="814" t="s">
        <v>4963</v>
      </c>
      <c r="F1622" s="814" t="s">
        <v>4968</v>
      </c>
      <c r="G1622" s="814" t="s">
        <v>4969</v>
      </c>
      <c r="H1622" s="831">
        <v>1</v>
      </c>
      <c r="I1622" s="831">
        <v>1665</v>
      </c>
      <c r="J1622" s="814"/>
      <c r="K1622" s="814">
        <v>1665</v>
      </c>
      <c r="L1622" s="831"/>
      <c r="M1622" s="831"/>
      <c r="N1622" s="814"/>
      <c r="O1622" s="814"/>
      <c r="P1622" s="831"/>
      <c r="Q1622" s="831"/>
      <c r="R1622" s="819"/>
      <c r="S1622" s="832"/>
    </row>
    <row r="1623" spans="1:19" ht="14.45" customHeight="1" x14ac:dyDescent="0.2">
      <c r="A1623" s="813" t="s">
        <v>5011</v>
      </c>
      <c r="B1623" s="814" t="s">
        <v>5012</v>
      </c>
      <c r="C1623" s="814" t="s">
        <v>617</v>
      </c>
      <c r="D1623" s="814" t="s">
        <v>4957</v>
      </c>
      <c r="E1623" s="814" t="s">
        <v>4978</v>
      </c>
      <c r="F1623" s="814" t="s">
        <v>5140</v>
      </c>
      <c r="G1623" s="814" t="s">
        <v>5141</v>
      </c>
      <c r="H1623" s="831">
        <v>23</v>
      </c>
      <c r="I1623" s="831">
        <v>230</v>
      </c>
      <c r="J1623" s="814"/>
      <c r="K1623" s="814">
        <v>10</v>
      </c>
      <c r="L1623" s="831">
        <v>6</v>
      </c>
      <c r="M1623" s="831">
        <v>60</v>
      </c>
      <c r="N1623" s="814"/>
      <c r="O1623" s="814">
        <v>10</v>
      </c>
      <c r="P1623" s="831"/>
      <c r="Q1623" s="831"/>
      <c r="R1623" s="819"/>
      <c r="S1623" s="832"/>
    </row>
    <row r="1624" spans="1:19" ht="14.45" customHeight="1" x14ac:dyDescent="0.2">
      <c r="A1624" s="813" t="s">
        <v>5011</v>
      </c>
      <c r="B1624" s="814" t="s">
        <v>5012</v>
      </c>
      <c r="C1624" s="814" t="s">
        <v>617</v>
      </c>
      <c r="D1624" s="814" t="s">
        <v>4957</v>
      </c>
      <c r="E1624" s="814" t="s">
        <v>4978</v>
      </c>
      <c r="F1624" s="814" t="s">
        <v>4979</v>
      </c>
      <c r="G1624" s="814" t="s">
        <v>4980</v>
      </c>
      <c r="H1624" s="831">
        <v>33</v>
      </c>
      <c r="I1624" s="831">
        <v>8382</v>
      </c>
      <c r="J1624" s="814"/>
      <c r="K1624" s="814">
        <v>254</v>
      </c>
      <c r="L1624" s="831">
        <v>38</v>
      </c>
      <c r="M1624" s="831">
        <v>9690</v>
      </c>
      <c r="N1624" s="814"/>
      <c r="O1624" s="814">
        <v>255</v>
      </c>
      <c r="P1624" s="831"/>
      <c r="Q1624" s="831"/>
      <c r="R1624" s="819"/>
      <c r="S1624" s="832"/>
    </row>
    <row r="1625" spans="1:19" ht="14.45" customHeight="1" x14ac:dyDescent="0.2">
      <c r="A1625" s="813" t="s">
        <v>5011</v>
      </c>
      <c r="B1625" s="814" t="s">
        <v>5012</v>
      </c>
      <c r="C1625" s="814" t="s">
        <v>617</v>
      </c>
      <c r="D1625" s="814" t="s">
        <v>4957</v>
      </c>
      <c r="E1625" s="814" t="s">
        <v>4978</v>
      </c>
      <c r="F1625" s="814" t="s">
        <v>5146</v>
      </c>
      <c r="G1625" s="814" t="s">
        <v>5147</v>
      </c>
      <c r="H1625" s="831">
        <v>1</v>
      </c>
      <c r="I1625" s="831">
        <v>126</v>
      </c>
      <c r="J1625" s="814"/>
      <c r="K1625" s="814">
        <v>126</v>
      </c>
      <c r="L1625" s="831"/>
      <c r="M1625" s="831"/>
      <c r="N1625" s="814"/>
      <c r="O1625" s="814"/>
      <c r="P1625" s="831"/>
      <c r="Q1625" s="831"/>
      <c r="R1625" s="819"/>
      <c r="S1625" s="832"/>
    </row>
    <row r="1626" spans="1:19" ht="14.45" customHeight="1" x14ac:dyDescent="0.2">
      <c r="A1626" s="813" t="s">
        <v>5011</v>
      </c>
      <c r="B1626" s="814" t="s">
        <v>5012</v>
      </c>
      <c r="C1626" s="814" t="s">
        <v>617</v>
      </c>
      <c r="D1626" s="814" t="s">
        <v>4957</v>
      </c>
      <c r="E1626" s="814" t="s">
        <v>4978</v>
      </c>
      <c r="F1626" s="814" t="s">
        <v>4981</v>
      </c>
      <c r="G1626" s="814" t="s">
        <v>4982</v>
      </c>
      <c r="H1626" s="831">
        <v>3</v>
      </c>
      <c r="I1626" s="831">
        <v>600</v>
      </c>
      <c r="J1626" s="814"/>
      <c r="K1626" s="814">
        <v>200</v>
      </c>
      <c r="L1626" s="831">
        <v>2</v>
      </c>
      <c r="M1626" s="831">
        <v>402</v>
      </c>
      <c r="N1626" s="814"/>
      <c r="O1626" s="814">
        <v>201</v>
      </c>
      <c r="P1626" s="831"/>
      <c r="Q1626" s="831"/>
      <c r="R1626" s="819"/>
      <c r="S1626" s="832"/>
    </row>
    <row r="1627" spans="1:19" ht="14.45" customHeight="1" x14ac:dyDescent="0.2">
      <c r="A1627" s="813" t="s">
        <v>5011</v>
      </c>
      <c r="B1627" s="814" t="s">
        <v>5012</v>
      </c>
      <c r="C1627" s="814" t="s">
        <v>617</v>
      </c>
      <c r="D1627" s="814" t="s">
        <v>4957</v>
      </c>
      <c r="E1627" s="814" t="s">
        <v>4978</v>
      </c>
      <c r="F1627" s="814" t="s">
        <v>4983</v>
      </c>
      <c r="G1627" s="814" t="s">
        <v>4984</v>
      </c>
      <c r="H1627" s="831">
        <v>1</v>
      </c>
      <c r="I1627" s="831">
        <v>335</v>
      </c>
      <c r="J1627" s="814"/>
      <c r="K1627" s="814">
        <v>335</v>
      </c>
      <c r="L1627" s="831"/>
      <c r="M1627" s="831"/>
      <c r="N1627" s="814"/>
      <c r="O1627" s="814"/>
      <c r="P1627" s="831"/>
      <c r="Q1627" s="831"/>
      <c r="R1627" s="819"/>
      <c r="S1627" s="832"/>
    </row>
    <row r="1628" spans="1:19" ht="14.45" customHeight="1" x14ac:dyDescent="0.2">
      <c r="A1628" s="813" t="s">
        <v>5011</v>
      </c>
      <c r="B1628" s="814" t="s">
        <v>5012</v>
      </c>
      <c r="C1628" s="814" t="s">
        <v>617</v>
      </c>
      <c r="D1628" s="814" t="s">
        <v>4957</v>
      </c>
      <c r="E1628" s="814" t="s">
        <v>4978</v>
      </c>
      <c r="F1628" s="814" t="s">
        <v>4989</v>
      </c>
      <c r="G1628" s="814" t="s">
        <v>4990</v>
      </c>
      <c r="H1628" s="831">
        <v>34</v>
      </c>
      <c r="I1628" s="831">
        <v>1133.33</v>
      </c>
      <c r="J1628" s="814"/>
      <c r="K1628" s="814">
        <v>33.333235294117642</v>
      </c>
      <c r="L1628" s="831">
        <v>38</v>
      </c>
      <c r="M1628" s="831">
        <v>1376.67</v>
      </c>
      <c r="N1628" s="814"/>
      <c r="O1628" s="814">
        <v>36.228157894736846</v>
      </c>
      <c r="P1628" s="831"/>
      <c r="Q1628" s="831"/>
      <c r="R1628" s="819"/>
      <c r="S1628" s="832"/>
    </row>
    <row r="1629" spans="1:19" ht="14.45" customHeight="1" x14ac:dyDescent="0.2">
      <c r="A1629" s="813" t="s">
        <v>5011</v>
      </c>
      <c r="B1629" s="814" t="s">
        <v>5012</v>
      </c>
      <c r="C1629" s="814" t="s">
        <v>617</v>
      </c>
      <c r="D1629" s="814" t="s">
        <v>4957</v>
      </c>
      <c r="E1629" s="814" t="s">
        <v>4978</v>
      </c>
      <c r="F1629" s="814" t="s">
        <v>5180</v>
      </c>
      <c r="G1629" s="814" t="s">
        <v>5181</v>
      </c>
      <c r="H1629" s="831">
        <v>1</v>
      </c>
      <c r="I1629" s="831">
        <v>311</v>
      </c>
      <c r="J1629" s="814"/>
      <c r="K1629" s="814">
        <v>311</v>
      </c>
      <c r="L1629" s="831">
        <v>1</v>
      </c>
      <c r="M1629" s="831">
        <v>313</v>
      </c>
      <c r="N1629" s="814"/>
      <c r="O1629" s="814">
        <v>313</v>
      </c>
      <c r="P1629" s="831"/>
      <c r="Q1629" s="831"/>
      <c r="R1629" s="819"/>
      <c r="S1629" s="832"/>
    </row>
    <row r="1630" spans="1:19" ht="14.45" customHeight="1" x14ac:dyDescent="0.2">
      <c r="A1630" s="813" t="s">
        <v>5011</v>
      </c>
      <c r="B1630" s="814" t="s">
        <v>5012</v>
      </c>
      <c r="C1630" s="814" t="s">
        <v>617</v>
      </c>
      <c r="D1630" s="814" t="s">
        <v>4957</v>
      </c>
      <c r="E1630" s="814" t="s">
        <v>4978</v>
      </c>
      <c r="F1630" s="814" t="s">
        <v>4995</v>
      </c>
      <c r="G1630" s="814" t="s">
        <v>4996</v>
      </c>
      <c r="H1630" s="831">
        <v>1</v>
      </c>
      <c r="I1630" s="831">
        <v>870</v>
      </c>
      <c r="J1630" s="814"/>
      <c r="K1630" s="814">
        <v>870</v>
      </c>
      <c r="L1630" s="831"/>
      <c r="M1630" s="831"/>
      <c r="N1630" s="814"/>
      <c r="O1630" s="814"/>
      <c r="P1630" s="831"/>
      <c r="Q1630" s="831"/>
      <c r="R1630" s="819"/>
      <c r="S1630" s="832"/>
    </row>
    <row r="1631" spans="1:19" ht="14.45" customHeight="1" x14ac:dyDescent="0.2">
      <c r="A1631" s="813" t="s">
        <v>5011</v>
      </c>
      <c r="B1631" s="814" t="s">
        <v>5012</v>
      </c>
      <c r="C1631" s="814" t="s">
        <v>617</v>
      </c>
      <c r="D1631" s="814" t="s">
        <v>4957</v>
      </c>
      <c r="E1631" s="814" t="s">
        <v>4978</v>
      </c>
      <c r="F1631" s="814" t="s">
        <v>4997</v>
      </c>
      <c r="G1631" s="814" t="s">
        <v>4998</v>
      </c>
      <c r="H1631" s="831">
        <v>21</v>
      </c>
      <c r="I1631" s="831">
        <v>12495</v>
      </c>
      <c r="J1631" s="814"/>
      <c r="K1631" s="814">
        <v>595</v>
      </c>
      <c r="L1631" s="831">
        <v>21</v>
      </c>
      <c r="M1631" s="831">
        <v>12558</v>
      </c>
      <c r="N1631" s="814"/>
      <c r="O1631" s="814">
        <v>598</v>
      </c>
      <c r="P1631" s="831"/>
      <c r="Q1631" s="831"/>
      <c r="R1631" s="819"/>
      <c r="S1631" s="832"/>
    </row>
    <row r="1632" spans="1:19" ht="14.45" customHeight="1" x14ac:dyDescent="0.2">
      <c r="A1632" s="813" t="s">
        <v>5011</v>
      </c>
      <c r="B1632" s="814" t="s">
        <v>5012</v>
      </c>
      <c r="C1632" s="814" t="s">
        <v>617</v>
      </c>
      <c r="D1632" s="814" t="s">
        <v>4957</v>
      </c>
      <c r="E1632" s="814" t="s">
        <v>4978</v>
      </c>
      <c r="F1632" s="814" t="s">
        <v>4999</v>
      </c>
      <c r="G1632" s="814" t="s">
        <v>5000</v>
      </c>
      <c r="H1632" s="831">
        <v>1</v>
      </c>
      <c r="I1632" s="831">
        <v>770</v>
      </c>
      <c r="J1632" s="814"/>
      <c r="K1632" s="814">
        <v>770</v>
      </c>
      <c r="L1632" s="831"/>
      <c r="M1632" s="831"/>
      <c r="N1632" s="814"/>
      <c r="O1632" s="814"/>
      <c r="P1632" s="831"/>
      <c r="Q1632" s="831"/>
      <c r="R1632" s="819"/>
      <c r="S1632" s="832"/>
    </row>
    <row r="1633" spans="1:19" ht="14.45" customHeight="1" x14ac:dyDescent="0.2">
      <c r="A1633" s="813" t="s">
        <v>5011</v>
      </c>
      <c r="B1633" s="814" t="s">
        <v>5012</v>
      </c>
      <c r="C1633" s="814" t="s">
        <v>617</v>
      </c>
      <c r="D1633" s="814" t="s">
        <v>4957</v>
      </c>
      <c r="E1633" s="814" t="s">
        <v>4978</v>
      </c>
      <c r="F1633" s="814" t="s">
        <v>5005</v>
      </c>
      <c r="G1633" s="814" t="s">
        <v>5006</v>
      </c>
      <c r="H1633" s="831">
        <v>31</v>
      </c>
      <c r="I1633" s="831">
        <v>41664</v>
      </c>
      <c r="J1633" s="814"/>
      <c r="K1633" s="814">
        <v>1344</v>
      </c>
      <c r="L1633" s="831">
        <v>29</v>
      </c>
      <c r="M1633" s="831">
        <v>39121</v>
      </c>
      <c r="N1633" s="814"/>
      <c r="O1633" s="814">
        <v>1349</v>
      </c>
      <c r="P1633" s="831"/>
      <c r="Q1633" s="831"/>
      <c r="R1633" s="819"/>
      <c r="S1633" s="832"/>
    </row>
    <row r="1634" spans="1:19" ht="14.45" customHeight="1" x14ac:dyDescent="0.2">
      <c r="A1634" s="813" t="s">
        <v>5011</v>
      </c>
      <c r="B1634" s="814" t="s">
        <v>5012</v>
      </c>
      <c r="C1634" s="814" t="s">
        <v>617</v>
      </c>
      <c r="D1634" s="814" t="s">
        <v>4957</v>
      </c>
      <c r="E1634" s="814" t="s">
        <v>4978</v>
      </c>
      <c r="F1634" s="814" t="s">
        <v>5007</v>
      </c>
      <c r="G1634" s="814" t="s">
        <v>5008</v>
      </c>
      <c r="H1634" s="831">
        <v>3</v>
      </c>
      <c r="I1634" s="831">
        <v>1092</v>
      </c>
      <c r="J1634" s="814"/>
      <c r="K1634" s="814">
        <v>364</v>
      </c>
      <c r="L1634" s="831">
        <v>3</v>
      </c>
      <c r="M1634" s="831">
        <v>1095</v>
      </c>
      <c r="N1634" s="814"/>
      <c r="O1634" s="814">
        <v>365</v>
      </c>
      <c r="P1634" s="831"/>
      <c r="Q1634" s="831"/>
      <c r="R1634" s="819"/>
      <c r="S1634" s="832"/>
    </row>
    <row r="1635" spans="1:19" ht="14.45" customHeight="1" x14ac:dyDescent="0.2">
      <c r="A1635" s="813" t="s">
        <v>5011</v>
      </c>
      <c r="B1635" s="814" t="s">
        <v>5256</v>
      </c>
      <c r="C1635" s="814" t="s">
        <v>614</v>
      </c>
      <c r="D1635" s="814" t="s">
        <v>4952</v>
      </c>
      <c r="E1635" s="814" t="s">
        <v>4978</v>
      </c>
      <c r="F1635" s="814" t="s">
        <v>5138</v>
      </c>
      <c r="G1635" s="814" t="s">
        <v>5139</v>
      </c>
      <c r="H1635" s="831">
        <v>16</v>
      </c>
      <c r="I1635" s="831">
        <v>608</v>
      </c>
      <c r="J1635" s="814"/>
      <c r="K1635" s="814">
        <v>38</v>
      </c>
      <c r="L1635" s="831">
        <v>194</v>
      </c>
      <c r="M1635" s="831">
        <v>7372</v>
      </c>
      <c r="N1635" s="814"/>
      <c r="O1635" s="814">
        <v>38</v>
      </c>
      <c r="P1635" s="831">
        <v>276</v>
      </c>
      <c r="Q1635" s="831">
        <v>11040</v>
      </c>
      <c r="R1635" s="819"/>
      <c r="S1635" s="832">
        <v>40</v>
      </c>
    </row>
    <row r="1636" spans="1:19" ht="14.45" customHeight="1" x14ac:dyDescent="0.2">
      <c r="A1636" s="813" t="s">
        <v>5011</v>
      </c>
      <c r="B1636" s="814" t="s">
        <v>5256</v>
      </c>
      <c r="C1636" s="814" t="s">
        <v>614</v>
      </c>
      <c r="D1636" s="814" t="s">
        <v>4952</v>
      </c>
      <c r="E1636" s="814" t="s">
        <v>4978</v>
      </c>
      <c r="F1636" s="814" t="s">
        <v>5259</v>
      </c>
      <c r="G1636" s="814" t="s">
        <v>5260</v>
      </c>
      <c r="H1636" s="831">
        <v>989</v>
      </c>
      <c r="I1636" s="831">
        <v>114724</v>
      </c>
      <c r="J1636" s="814"/>
      <c r="K1636" s="814">
        <v>116</v>
      </c>
      <c r="L1636" s="831">
        <v>1016</v>
      </c>
      <c r="M1636" s="831">
        <v>118872</v>
      </c>
      <c r="N1636" s="814"/>
      <c r="O1636" s="814">
        <v>117</v>
      </c>
      <c r="P1636" s="831">
        <v>1008</v>
      </c>
      <c r="Q1636" s="831">
        <v>128016</v>
      </c>
      <c r="R1636" s="819"/>
      <c r="S1636" s="832">
        <v>127</v>
      </c>
    </row>
    <row r="1637" spans="1:19" ht="14.45" customHeight="1" x14ac:dyDescent="0.2">
      <c r="A1637" s="813" t="s">
        <v>5011</v>
      </c>
      <c r="B1637" s="814" t="s">
        <v>5256</v>
      </c>
      <c r="C1637" s="814" t="s">
        <v>614</v>
      </c>
      <c r="D1637" s="814" t="s">
        <v>1757</v>
      </c>
      <c r="E1637" s="814" t="s">
        <v>4978</v>
      </c>
      <c r="F1637" s="814" t="s">
        <v>5168</v>
      </c>
      <c r="G1637" s="814" t="s">
        <v>5169</v>
      </c>
      <c r="H1637" s="831"/>
      <c r="I1637" s="831"/>
      <c r="J1637" s="814"/>
      <c r="K1637" s="814"/>
      <c r="L1637" s="831">
        <v>2</v>
      </c>
      <c r="M1637" s="831">
        <v>510</v>
      </c>
      <c r="N1637" s="814"/>
      <c r="O1637" s="814">
        <v>255</v>
      </c>
      <c r="P1637" s="831"/>
      <c r="Q1637" s="831"/>
      <c r="R1637" s="819"/>
      <c r="S1637" s="832"/>
    </row>
    <row r="1638" spans="1:19" ht="14.45" customHeight="1" x14ac:dyDescent="0.2">
      <c r="A1638" s="813" t="s">
        <v>5011</v>
      </c>
      <c r="B1638" s="814" t="s">
        <v>5256</v>
      </c>
      <c r="C1638" s="814" t="s">
        <v>614</v>
      </c>
      <c r="D1638" s="814" t="s">
        <v>1757</v>
      </c>
      <c r="E1638" s="814" t="s">
        <v>4978</v>
      </c>
      <c r="F1638" s="814" t="s">
        <v>5170</v>
      </c>
      <c r="G1638" s="814" t="s">
        <v>5171</v>
      </c>
      <c r="H1638" s="831">
        <v>1</v>
      </c>
      <c r="I1638" s="831">
        <v>126</v>
      </c>
      <c r="J1638" s="814"/>
      <c r="K1638" s="814">
        <v>126</v>
      </c>
      <c r="L1638" s="831"/>
      <c r="M1638" s="831"/>
      <c r="N1638" s="814"/>
      <c r="O1638" s="814"/>
      <c r="P1638" s="831"/>
      <c r="Q1638" s="831"/>
      <c r="R1638" s="819"/>
      <c r="S1638" s="832"/>
    </row>
    <row r="1639" spans="1:19" ht="14.45" customHeight="1" x14ac:dyDescent="0.2">
      <c r="A1639" s="813" t="s">
        <v>5011</v>
      </c>
      <c r="B1639" s="814" t="s">
        <v>5256</v>
      </c>
      <c r="C1639" s="814" t="s">
        <v>614</v>
      </c>
      <c r="D1639" s="814" t="s">
        <v>1758</v>
      </c>
      <c r="E1639" s="814" t="s">
        <v>4978</v>
      </c>
      <c r="F1639" s="814" t="s">
        <v>5168</v>
      </c>
      <c r="G1639" s="814" t="s">
        <v>5169</v>
      </c>
      <c r="H1639" s="831"/>
      <c r="I1639" s="831"/>
      <c r="J1639" s="814"/>
      <c r="K1639" s="814"/>
      <c r="L1639" s="831">
        <v>1</v>
      </c>
      <c r="M1639" s="831">
        <v>255</v>
      </c>
      <c r="N1639" s="814"/>
      <c r="O1639" s="814">
        <v>255</v>
      </c>
      <c r="P1639" s="831"/>
      <c r="Q1639" s="831"/>
      <c r="R1639" s="819"/>
      <c r="S1639" s="832"/>
    </row>
    <row r="1640" spans="1:19" ht="14.45" customHeight="1" x14ac:dyDescent="0.2">
      <c r="A1640" s="813" t="s">
        <v>5011</v>
      </c>
      <c r="B1640" s="814" t="s">
        <v>5256</v>
      </c>
      <c r="C1640" s="814" t="s">
        <v>614</v>
      </c>
      <c r="D1640" s="814" t="s">
        <v>1758</v>
      </c>
      <c r="E1640" s="814" t="s">
        <v>4978</v>
      </c>
      <c r="F1640" s="814" t="s">
        <v>5170</v>
      </c>
      <c r="G1640" s="814" t="s">
        <v>5171</v>
      </c>
      <c r="H1640" s="831">
        <v>1</v>
      </c>
      <c r="I1640" s="831">
        <v>126</v>
      </c>
      <c r="J1640" s="814"/>
      <c r="K1640" s="814">
        <v>126</v>
      </c>
      <c r="L1640" s="831"/>
      <c r="M1640" s="831"/>
      <c r="N1640" s="814"/>
      <c r="O1640" s="814"/>
      <c r="P1640" s="831"/>
      <c r="Q1640" s="831"/>
      <c r="R1640" s="819"/>
      <c r="S1640" s="832"/>
    </row>
    <row r="1641" spans="1:19" ht="14.45" customHeight="1" x14ac:dyDescent="0.2">
      <c r="A1641" s="813" t="s">
        <v>5011</v>
      </c>
      <c r="B1641" s="814" t="s">
        <v>5256</v>
      </c>
      <c r="C1641" s="814" t="s">
        <v>614</v>
      </c>
      <c r="D1641" s="814" t="s">
        <v>1758</v>
      </c>
      <c r="E1641" s="814" t="s">
        <v>4978</v>
      </c>
      <c r="F1641" s="814" t="s">
        <v>5190</v>
      </c>
      <c r="G1641" s="814" t="s">
        <v>5191</v>
      </c>
      <c r="H1641" s="831">
        <v>1</v>
      </c>
      <c r="I1641" s="831">
        <v>376</v>
      </c>
      <c r="J1641" s="814"/>
      <c r="K1641" s="814">
        <v>376</v>
      </c>
      <c r="L1641" s="831"/>
      <c r="M1641" s="831"/>
      <c r="N1641" s="814"/>
      <c r="O1641" s="814"/>
      <c r="P1641" s="831"/>
      <c r="Q1641" s="831"/>
      <c r="R1641" s="819"/>
      <c r="S1641" s="832"/>
    </row>
    <row r="1642" spans="1:19" ht="14.45" customHeight="1" x14ac:dyDescent="0.2">
      <c r="A1642" s="813" t="s">
        <v>5011</v>
      </c>
      <c r="B1642" s="814" t="s">
        <v>5256</v>
      </c>
      <c r="C1642" s="814" t="s">
        <v>614</v>
      </c>
      <c r="D1642" s="814" t="s">
        <v>1759</v>
      </c>
      <c r="E1642" s="814" t="s">
        <v>4978</v>
      </c>
      <c r="F1642" s="814" t="s">
        <v>5138</v>
      </c>
      <c r="G1642" s="814" t="s">
        <v>5139</v>
      </c>
      <c r="H1642" s="831"/>
      <c r="I1642" s="831"/>
      <c r="J1642" s="814"/>
      <c r="K1642" s="814"/>
      <c r="L1642" s="831"/>
      <c r="M1642" s="831"/>
      <c r="N1642" s="814"/>
      <c r="O1642" s="814"/>
      <c r="P1642" s="831">
        <v>1</v>
      </c>
      <c r="Q1642" s="831">
        <v>40</v>
      </c>
      <c r="R1642" s="819"/>
      <c r="S1642" s="832">
        <v>40</v>
      </c>
    </row>
    <row r="1643" spans="1:19" ht="14.45" customHeight="1" x14ac:dyDescent="0.2">
      <c r="A1643" s="813" t="s">
        <v>5011</v>
      </c>
      <c r="B1643" s="814" t="s">
        <v>5256</v>
      </c>
      <c r="C1643" s="814" t="s">
        <v>614</v>
      </c>
      <c r="D1643" s="814" t="s">
        <v>1765</v>
      </c>
      <c r="E1643" s="814" t="s">
        <v>4978</v>
      </c>
      <c r="F1643" s="814" t="s">
        <v>5138</v>
      </c>
      <c r="G1643" s="814" t="s">
        <v>5139</v>
      </c>
      <c r="H1643" s="831">
        <v>1</v>
      </c>
      <c r="I1643" s="831">
        <v>38</v>
      </c>
      <c r="J1643" s="814"/>
      <c r="K1643" s="814">
        <v>38</v>
      </c>
      <c r="L1643" s="831">
        <v>1</v>
      </c>
      <c r="M1643" s="831">
        <v>38</v>
      </c>
      <c r="N1643" s="814"/>
      <c r="O1643" s="814">
        <v>38</v>
      </c>
      <c r="P1643" s="831"/>
      <c r="Q1643" s="831"/>
      <c r="R1643" s="819"/>
      <c r="S1643" s="832"/>
    </row>
    <row r="1644" spans="1:19" ht="14.45" customHeight="1" x14ac:dyDescent="0.2">
      <c r="A1644" s="813" t="s">
        <v>5011</v>
      </c>
      <c r="B1644" s="814" t="s">
        <v>5256</v>
      </c>
      <c r="C1644" s="814" t="s">
        <v>614</v>
      </c>
      <c r="D1644" s="814" t="s">
        <v>1766</v>
      </c>
      <c r="E1644" s="814" t="s">
        <v>4978</v>
      </c>
      <c r="F1644" s="814" t="s">
        <v>5168</v>
      </c>
      <c r="G1644" s="814" t="s">
        <v>5169</v>
      </c>
      <c r="H1644" s="831"/>
      <c r="I1644" s="831"/>
      <c r="J1644" s="814"/>
      <c r="K1644" s="814"/>
      <c r="L1644" s="831">
        <v>1</v>
      </c>
      <c r="M1644" s="831">
        <v>255</v>
      </c>
      <c r="N1644" s="814"/>
      <c r="O1644" s="814">
        <v>255</v>
      </c>
      <c r="P1644" s="831"/>
      <c r="Q1644" s="831"/>
      <c r="R1644" s="819"/>
      <c r="S1644" s="832"/>
    </row>
    <row r="1645" spans="1:19" ht="14.45" customHeight="1" x14ac:dyDescent="0.2">
      <c r="A1645" s="813" t="s">
        <v>5011</v>
      </c>
      <c r="B1645" s="814" t="s">
        <v>5256</v>
      </c>
      <c r="C1645" s="814" t="s">
        <v>614</v>
      </c>
      <c r="D1645" s="814" t="s">
        <v>1771</v>
      </c>
      <c r="E1645" s="814" t="s">
        <v>4978</v>
      </c>
      <c r="F1645" s="814" t="s">
        <v>5190</v>
      </c>
      <c r="G1645" s="814" t="s">
        <v>5191</v>
      </c>
      <c r="H1645" s="831">
        <v>1</v>
      </c>
      <c r="I1645" s="831">
        <v>376</v>
      </c>
      <c r="J1645" s="814"/>
      <c r="K1645" s="814">
        <v>376</v>
      </c>
      <c r="L1645" s="831"/>
      <c r="M1645" s="831"/>
      <c r="N1645" s="814"/>
      <c r="O1645" s="814"/>
      <c r="P1645" s="831"/>
      <c r="Q1645" s="831"/>
      <c r="R1645" s="819"/>
      <c r="S1645" s="832"/>
    </row>
    <row r="1646" spans="1:19" ht="14.45" customHeight="1" x14ac:dyDescent="0.2">
      <c r="A1646" s="813" t="s">
        <v>5011</v>
      </c>
      <c r="B1646" s="814" t="s">
        <v>5256</v>
      </c>
      <c r="C1646" s="814" t="s">
        <v>614</v>
      </c>
      <c r="D1646" s="814" t="s">
        <v>1772</v>
      </c>
      <c r="E1646" s="814" t="s">
        <v>4978</v>
      </c>
      <c r="F1646" s="814" t="s">
        <v>5138</v>
      </c>
      <c r="G1646" s="814" t="s">
        <v>5139</v>
      </c>
      <c r="H1646" s="831"/>
      <c r="I1646" s="831"/>
      <c r="J1646" s="814"/>
      <c r="K1646" s="814"/>
      <c r="L1646" s="831">
        <v>1</v>
      </c>
      <c r="M1646" s="831">
        <v>38</v>
      </c>
      <c r="N1646" s="814"/>
      <c r="O1646" s="814">
        <v>38</v>
      </c>
      <c r="P1646" s="831"/>
      <c r="Q1646" s="831"/>
      <c r="R1646" s="819"/>
      <c r="S1646" s="832"/>
    </row>
    <row r="1647" spans="1:19" ht="14.45" customHeight="1" x14ac:dyDescent="0.2">
      <c r="A1647" s="813" t="s">
        <v>5011</v>
      </c>
      <c r="B1647" s="814" t="s">
        <v>5256</v>
      </c>
      <c r="C1647" s="814" t="s">
        <v>614</v>
      </c>
      <c r="D1647" s="814" t="s">
        <v>1776</v>
      </c>
      <c r="E1647" s="814" t="s">
        <v>4978</v>
      </c>
      <c r="F1647" s="814" t="s">
        <v>5128</v>
      </c>
      <c r="G1647" s="814" t="s">
        <v>5129</v>
      </c>
      <c r="H1647" s="831">
        <v>162</v>
      </c>
      <c r="I1647" s="831">
        <v>33534</v>
      </c>
      <c r="J1647" s="814"/>
      <c r="K1647" s="814">
        <v>207</v>
      </c>
      <c r="L1647" s="831">
        <v>114</v>
      </c>
      <c r="M1647" s="831">
        <v>23826</v>
      </c>
      <c r="N1647" s="814"/>
      <c r="O1647" s="814">
        <v>209</v>
      </c>
      <c r="P1647" s="831">
        <v>104</v>
      </c>
      <c r="Q1647" s="831">
        <v>22880</v>
      </c>
      <c r="R1647" s="819"/>
      <c r="S1647" s="832">
        <v>220</v>
      </c>
    </row>
    <row r="1648" spans="1:19" ht="14.45" customHeight="1" x14ac:dyDescent="0.2">
      <c r="A1648" s="813" t="s">
        <v>5011</v>
      </c>
      <c r="B1648" s="814" t="s">
        <v>5256</v>
      </c>
      <c r="C1648" s="814" t="s">
        <v>614</v>
      </c>
      <c r="D1648" s="814" t="s">
        <v>1776</v>
      </c>
      <c r="E1648" s="814" t="s">
        <v>4978</v>
      </c>
      <c r="F1648" s="814" t="s">
        <v>5134</v>
      </c>
      <c r="G1648" s="814" t="s">
        <v>5135</v>
      </c>
      <c r="H1648" s="831"/>
      <c r="I1648" s="831"/>
      <c r="J1648" s="814"/>
      <c r="K1648" s="814"/>
      <c r="L1648" s="831">
        <v>1</v>
      </c>
      <c r="M1648" s="831">
        <v>85</v>
      </c>
      <c r="N1648" s="814"/>
      <c r="O1648" s="814">
        <v>85</v>
      </c>
      <c r="P1648" s="831"/>
      <c r="Q1648" s="831"/>
      <c r="R1648" s="819"/>
      <c r="S1648" s="832"/>
    </row>
    <row r="1649" spans="1:19" ht="14.45" customHeight="1" x14ac:dyDescent="0.2">
      <c r="A1649" s="813" t="s">
        <v>5011</v>
      </c>
      <c r="B1649" s="814" t="s">
        <v>5256</v>
      </c>
      <c r="C1649" s="814" t="s">
        <v>614</v>
      </c>
      <c r="D1649" s="814" t="s">
        <v>1776</v>
      </c>
      <c r="E1649" s="814" t="s">
        <v>4978</v>
      </c>
      <c r="F1649" s="814" t="s">
        <v>5138</v>
      </c>
      <c r="G1649" s="814" t="s">
        <v>5139</v>
      </c>
      <c r="H1649" s="831">
        <v>36</v>
      </c>
      <c r="I1649" s="831">
        <v>1368</v>
      </c>
      <c r="J1649" s="814"/>
      <c r="K1649" s="814">
        <v>38</v>
      </c>
      <c r="L1649" s="831">
        <v>30</v>
      </c>
      <c r="M1649" s="831">
        <v>1140</v>
      </c>
      <c r="N1649" s="814"/>
      <c r="O1649" s="814">
        <v>38</v>
      </c>
      <c r="P1649" s="831">
        <v>90</v>
      </c>
      <c r="Q1649" s="831">
        <v>3600</v>
      </c>
      <c r="R1649" s="819"/>
      <c r="S1649" s="832">
        <v>40</v>
      </c>
    </row>
    <row r="1650" spans="1:19" ht="14.45" customHeight="1" x14ac:dyDescent="0.2">
      <c r="A1650" s="813" t="s">
        <v>5011</v>
      </c>
      <c r="B1650" s="814" t="s">
        <v>5256</v>
      </c>
      <c r="C1650" s="814" t="s">
        <v>614</v>
      </c>
      <c r="D1650" s="814" t="s">
        <v>1776</v>
      </c>
      <c r="E1650" s="814" t="s">
        <v>4978</v>
      </c>
      <c r="F1650" s="814" t="s">
        <v>4979</v>
      </c>
      <c r="G1650" s="814" t="s">
        <v>4980</v>
      </c>
      <c r="H1650" s="831"/>
      <c r="I1650" s="831"/>
      <c r="J1650" s="814"/>
      <c r="K1650" s="814"/>
      <c r="L1650" s="831">
        <v>1</v>
      </c>
      <c r="M1650" s="831">
        <v>255</v>
      </c>
      <c r="N1650" s="814"/>
      <c r="O1650" s="814">
        <v>255</v>
      </c>
      <c r="P1650" s="831">
        <v>0</v>
      </c>
      <c r="Q1650" s="831">
        <v>0</v>
      </c>
      <c r="R1650" s="819"/>
      <c r="S1650" s="832"/>
    </row>
    <row r="1651" spans="1:19" ht="14.45" customHeight="1" x14ac:dyDescent="0.2">
      <c r="A1651" s="813" t="s">
        <v>5011</v>
      </c>
      <c r="B1651" s="814" t="s">
        <v>5256</v>
      </c>
      <c r="C1651" s="814" t="s">
        <v>614</v>
      </c>
      <c r="D1651" s="814" t="s">
        <v>1776</v>
      </c>
      <c r="E1651" s="814" t="s">
        <v>4978</v>
      </c>
      <c r="F1651" s="814" t="s">
        <v>5146</v>
      </c>
      <c r="G1651" s="814" t="s">
        <v>5147</v>
      </c>
      <c r="H1651" s="831"/>
      <c r="I1651" s="831"/>
      <c r="J1651" s="814"/>
      <c r="K1651" s="814"/>
      <c r="L1651" s="831">
        <v>1</v>
      </c>
      <c r="M1651" s="831">
        <v>127</v>
      </c>
      <c r="N1651" s="814"/>
      <c r="O1651" s="814">
        <v>127</v>
      </c>
      <c r="P1651" s="831">
        <v>1</v>
      </c>
      <c r="Q1651" s="831">
        <v>137</v>
      </c>
      <c r="R1651" s="819"/>
      <c r="S1651" s="832">
        <v>137</v>
      </c>
    </row>
    <row r="1652" spans="1:19" ht="14.45" customHeight="1" x14ac:dyDescent="0.2">
      <c r="A1652" s="813" t="s">
        <v>5011</v>
      </c>
      <c r="B1652" s="814" t="s">
        <v>5256</v>
      </c>
      <c r="C1652" s="814" t="s">
        <v>614</v>
      </c>
      <c r="D1652" s="814" t="s">
        <v>1776</v>
      </c>
      <c r="E1652" s="814" t="s">
        <v>4978</v>
      </c>
      <c r="F1652" s="814" t="s">
        <v>5160</v>
      </c>
      <c r="G1652" s="814" t="s">
        <v>5161</v>
      </c>
      <c r="H1652" s="831"/>
      <c r="I1652" s="831"/>
      <c r="J1652" s="814"/>
      <c r="K1652" s="814"/>
      <c r="L1652" s="831"/>
      <c r="M1652" s="831"/>
      <c r="N1652" s="814"/>
      <c r="O1652" s="814"/>
      <c r="P1652" s="831">
        <v>1</v>
      </c>
      <c r="Q1652" s="831">
        <v>335</v>
      </c>
      <c r="R1652" s="819"/>
      <c r="S1652" s="832">
        <v>335</v>
      </c>
    </row>
    <row r="1653" spans="1:19" ht="14.45" customHeight="1" x14ac:dyDescent="0.2">
      <c r="A1653" s="813" t="s">
        <v>5011</v>
      </c>
      <c r="B1653" s="814" t="s">
        <v>5256</v>
      </c>
      <c r="C1653" s="814" t="s">
        <v>614</v>
      </c>
      <c r="D1653" s="814" t="s">
        <v>1776</v>
      </c>
      <c r="E1653" s="814" t="s">
        <v>4978</v>
      </c>
      <c r="F1653" s="814" t="s">
        <v>5162</v>
      </c>
      <c r="G1653" s="814" t="s">
        <v>5163</v>
      </c>
      <c r="H1653" s="831"/>
      <c r="I1653" s="831"/>
      <c r="J1653" s="814"/>
      <c r="K1653" s="814"/>
      <c r="L1653" s="831">
        <v>1</v>
      </c>
      <c r="M1653" s="831">
        <v>300</v>
      </c>
      <c r="N1653" s="814"/>
      <c r="O1653" s="814">
        <v>300</v>
      </c>
      <c r="P1653" s="831"/>
      <c r="Q1653" s="831"/>
      <c r="R1653" s="819"/>
      <c r="S1653" s="832"/>
    </row>
    <row r="1654" spans="1:19" ht="14.45" customHeight="1" x14ac:dyDescent="0.2">
      <c r="A1654" s="813" t="s">
        <v>5011</v>
      </c>
      <c r="B1654" s="814" t="s">
        <v>5256</v>
      </c>
      <c r="C1654" s="814" t="s">
        <v>614</v>
      </c>
      <c r="D1654" s="814" t="s">
        <v>1776</v>
      </c>
      <c r="E1654" s="814" t="s">
        <v>4978</v>
      </c>
      <c r="F1654" s="814" t="s">
        <v>5168</v>
      </c>
      <c r="G1654" s="814" t="s">
        <v>5169</v>
      </c>
      <c r="H1654" s="831">
        <v>196</v>
      </c>
      <c r="I1654" s="831">
        <v>49784</v>
      </c>
      <c r="J1654" s="814"/>
      <c r="K1654" s="814">
        <v>254</v>
      </c>
      <c r="L1654" s="831">
        <v>223</v>
      </c>
      <c r="M1654" s="831">
        <v>56865</v>
      </c>
      <c r="N1654" s="814"/>
      <c r="O1654" s="814">
        <v>255</v>
      </c>
      <c r="P1654" s="831">
        <v>217</v>
      </c>
      <c r="Q1654" s="831">
        <v>59675</v>
      </c>
      <c r="R1654" s="819"/>
      <c r="S1654" s="832">
        <v>275</v>
      </c>
    </row>
    <row r="1655" spans="1:19" ht="14.45" customHeight="1" x14ac:dyDescent="0.2">
      <c r="A1655" s="813" t="s">
        <v>5011</v>
      </c>
      <c r="B1655" s="814" t="s">
        <v>5256</v>
      </c>
      <c r="C1655" s="814" t="s">
        <v>614</v>
      </c>
      <c r="D1655" s="814" t="s">
        <v>1776</v>
      </c>
      <c r="E1655" s="814" t="s">
        <v>4978</v>
      </c>
      <c r="F1655" s="814" t="s">
        <v>5170</v>
      </c>
      <c r="G1655" s="814" t="s">
        <v>5171</v>
      </c>
      <c r="H1655" s="831">
        <v>187</v>
      </c>
      <c r="I1655" s="831">
        <v>23562</v>
      </c>
      <c r="J1655" s="814"/>
      <c r="K1655" s="814">
        <v>126</v>
      </c>
      <c r="L1655" s="831">
        <v>191</v>
      </c>
      <c r="M1655" s="831">
        <v>24257</v>
      </c>
      <c r="N1655" s="814"/>
      <c r="O1655" s="814">
        <v>127</v>
      </c>
      <c r="P1655" s="831">
        <v>147</v>
      </c>
      <c r="Q1655" s="831">
        <v>20139</v>
      </c>
      <c r="R1655" s="819"/>
      <c r="S1655" s="832">
        <v>137</v>
      </c>
    </row>
    <row r="1656" spans="1:19" ht="14.45" customHeight="1" x14ac:dyDescent="0.2">
      <c r="A1656" s="813" t="s">
        <v>5011</v>
      </c>
      <c r="B1656" s="814" t="s">
        <v>5256</v>
      </c>
      <c r="C1656" s="814" t="s">
        <v>614</v>
      </c>
      <c r="D1656" s="814" t="s">
        <v>1776</v>
      </c>
      <c r="E1656" s="814" t="s">
        <v>4978</v>
      </c>
      <c r="F1656" s="814" t="s">
        <v>5176</v>
      </c>
      <c r="G1656" s="814" t="s">
        <v>5177</v>
      </c>
      <c r="H1656" s="831"/>
      <c r="I1656" s="831"/>
      <c r="J1656" s="814"/>
      <c r="K1656" s="814"/>
      <c r="L1656" s="831"/>
      <c r="M1656" s="831"/>
      <c r="N1656" s="814"/>
      <c r="O1656" s="814"/>
      <c r="P1656" s="831">
        <v>2</v>
      </c>
      <c r="Q1656" s="831">
        <v>1846</v>
      </c>
      <c r="R1656" s="819"/>
      <c r="S1656" s="832">
        <v>923</v>
      </c>
    </row>
    <row r="1657" spans="1:19" ht="14.45" customHeight="1" x14ac:dyDescent="0.2">
      <c r="A1657" s="813" t="s">
        <v>5011</v>
      </c>
      <c r="B1657" s="814" t="s">
        <v>5256</v>
      </c>
      <c r="C1657" s="814" t="s">
        <v>614</v>
      </c>
      <c r="D1657" s="814" t="s">
        <v>1776</v>
      </c>
      <c r="E1657" s="814" t="s">
        <v>4978</v>
      </c>
      <c r="F1657" s="814" t="s">
        <v>4989</v>
      </c>
      <c r="G1657" s="814" t="s">
        <v>4990</v>
      </c>
      <c r="H1657" s="831">
        <v>7</v>
      </c>
      <c r="I1657" s="831">
        <v>233.32999999999998</v>
      </c>
      <c r="J1657" s="814"/>
      <c r="K1657" s="814">
        <v>33.332857142857144</v>
      </c>
      <c r="L1657" s="831">
        <v>12</v>
      </c>
      <c r="M1657" s="831">
        <v>424.44</v>
      </c>
      <c r="N1657" s="814"/>
      <c r="O1657" s="814">
        <v>35.369999999999997</v>
      </c>
      <c r="P1657" s="831">
        <v>14</v>
      </c>
      <c r="Q1657" s="831">
        <v>546.68000000000006</v>
      </c>
      <c r="R1657" s="819"/>
      <c r="S1657" s="832">
        <v>39.048571428571435</v>
      </c>
    </row>
    <row r="1658" spans="1:19" ht="14.45" customHeight="1" x14ac:dyDescent="0.2">
      <c r="A1658" s="813" t="s">
        <v>5011</v>
      </c>
      <c r="B1658" s="814" t="s">
        <v>5256</v>
      </c>
      <c r="C1658" s="814" t="s">
        <v>614</v>
      </c>
      <c r="D1658" s="814" t="s">
        <v>1776</v>
      </c>
      <c r="E1658" s="814" t="s">
        <v>4978</v>
      </c>
      <c r="F1658" s="814" t="s">
        <v>5180</v>
      </c>
      <c r="G1658" s="814" t="s">
        <v>5181</v>
      </c>
      <c r="H1658" s="831">
        <v>152</v>
      </c>
      <c r="I1658" s="831">
        <v>47272</v>
      </c>
      <c r="J1658" s="814"/>
      <c r="K1658" s="814">
        <v>311</v>
      </c>
      <c r="L1658" s="831">
        <v>124</v>
      </c>
      <c r="M1658" s="831">
        <v>38812</v>
      </c>
      <c r="N1658" s="814"/>
      <c r="O1658" s="814">
        <v>313</v>
      </c>
      <c r="P1658" s="831">
        <v>181</v>
      </c>
      <c r="Q1658" s="831">
        <v>59368</v>
      </c>
      <c r="R1658" s="819"/>
      <c r="S1658" s="832">
        <v>328</v>
      </c>
    </row>
    <row r="1659" spans="1:19" ht="14.45" customHeight="1" x14ac:dyDescent="0.2">
      <c r="A1659" s="813" t="s">
        <v>5011</v>
      </c>
      <c r="B1659" s="814" t="s">
        <v>5256</v>
      </c>
      <c r="C1659" s="814" t="s">
        <v>614</v>
      </c>
      <c r="D1659" s="814" t="s">
        <v>1776</v>
      </c>
      <c r="E1659" s="814" t="s">
        <v>4978</v>
      </c>
      <c r="F1659" s="814" t="s">
        <v>5184</v>
      </c>
      <c r="G1659" s="814" t="s">
        <v>5185</v>
      </c>
      <c r="H1659" s="831">
        <v>27</v>
      </c>
      <c r="I1659" s="831">
        <v>4212</v>
      </c>
      <c r="J1659" s="814"/>
      <c r="K1659" s="814">
        <v>156</v>
      </c>
      <c r="L1659" s="831">
        <v>45</v>
      </c>
      <c r="M1659" s="831">
        <v>7065</v>
      </c>
      <c r="N1659" s="814"/>
      <c r="O1659" s="814">
        <v>157</v>
      </c>
      <c r="P1659" s="831">
        <v>70</v>
      </c>
      <c r="Q1659" s="831">
        <v>11550</v>
      </c>
      <c r="R1659" s="819"/>
      <c r="S1659" s="832">
        <v>165</v>
      </c>
    </row>
    <row r="1660" spans="1:19" ht="14.45" customHeight="1" x14ac:dyDescent="0.2">
      <c r="A1660" s="813" t="s">
        <v>5011</v>
      </c>
      <c r="B1660" s="814" t="s">
        <v>5256</v>
      </c>
      <c r="C1660" s="814" t="s">
        <v>614</v>
      </c>
      <c r="D1660" s="814" t="s">
        <v>1776</v>
      </c>
      <c r="E1660" s="814" t="s">
        <v>4978</v>
      </c>
      <c r="F1660" s="814" t="s">
        <v>5261</v>
      </c>
      <c r="G1660" s="814" t="s">
        <v>5262</v>
      </c>
      <c r="H1660" s="831"/>
      <c r="I1660" s="831"/>
      <c r="J1660" s="814"/>
      <c r="K1660" s="814"/>
      <c r="L1660" s="831"/>
      <c r="M1660" s="831"/>
      <c r="N1660" s="814"/>
      <c r="O1660" s="814"/>
      <c r="P1660" s="831">
        <v>1</v>
      </c>
      <c r="Q1660" s="831">
        <v>324</v>
      </c>
      <c r="R1660" s="819"/>
      <c r="S1660" s="832">
        <v>324</v>
      </c>
    </row>
    <row r="1661" spans="1:19" ht="14.45" customHeight="1" x14ac:dyDescent="0.2">
      <c r="A1661" s="813" t="s">
        <v>5011</v>
      </c>
      <c r="B1661" s="814" t="s">
        <v>5256</v>
      </c>
      <c r="C1661" s="814" t="s">
        <v>614</v>
      </c>
      <c r="D1661" s="814" t="s">
        <v>1776</v>
      </c>
      <c r="E1661" s="814" t="s">
        <v>4978</v>
      </c>
      <c r="F1661" s="814" t="s">
        <v>5190</v>
      </c>
      <c r="G1661" s="814" t="s">
        <v>5191</v>
      </c>
      <c r="H1661" s="831">
        <v>139</v>
      </c>
      <c r="I1661" s="831">
        <v>52264</v>
      </c>
      <c r="J1661" s="814"/>
      <c r="K1661" s="814">
        <v>376</v>
      </c>
      <c r="L1661" s="831">
        <v>96</v>
      </c>
      <c r="M1661" s="831">
        <v>36384</v>
      </c>
      <c r="N1661" s="814"/>
      <c r="O1661" s="814">
        <v>379</v>
      </c>
      <c r="P1661" s="831">
        <v>153</v>
      </c>
      <c r="Q1661" s="831">
        <v>62424</v>
      </c>
      <c r="R1661" s="819"/>
      <c r="S1661" s="832">
        <v>408</v>
      </c>
    </row>
    <row r="1662" spans="1:19" ht="14.45" customHeight="1" x14ac:dyDescent="0.2">
      <c r="A1662" s="813" t="s">
        <v>5011</v>
      </c>
      <c r="B1662" s="814" t="s">
        <v>5256</v>
      </c>
      <c r="C1662" s="814" t="s">
        <v>614</v>
      </c>
      <c r="D1662" s="814" t="s">
        <v>1776</v>
      </c>
      <c r="E1662" s="814" t="s">
        <v>4978</v>
      </c>
      <c r="F1662" s="814" t="s">
        <v>5001</v>
      </c>
      <c r="G1662" s="814" t="s">
        <v>5002</v>
      </c>
      <c r="H1662" s="831">
        <v>77</v>
      </c>
      <c r="I1662" s="831">
        <v>12474</v>
      </c>
      <c r="J1662" s="814"/>
      <c r="K1662" s="814">
        <v>162</v>
      </c>
      <c r="L1662" s="831">
        <v>69</v>
      </c>
      <c r="M1662" s="831">
        <v>11247</v>
      </c>
      <c r="N1662" s="814"/>
      <c r="O1662" s="814">
        <v>163</v>
      </c>
      <c r="P1662" s="831">
        <v>84</v>
      </c>
      <c r="Q1662" s="831">
        <v>14448</v>
      </c>
      <c r="R1662" s="819"/>
      <c r="S1662" s="832">
        <v>172</v>
      </c>
    </row>
    <row r="1663" spans="1:19" ht="14.45" customHeight="1" x14ac:dyDescent="0.2">
      <c r="A1663" s="813" t="s">
        <v>5011</v>
      </c>
      <c r="B1663" s="814" t="s">
        <v>5256</v>
      </c>
      <c r="C1663" s="814" t="s">
        <v>614</v>
      </c>
      <c r="D1663" s="814" t="s">
        <v>1776</v>
      </c>
      <c r="E1663" s="814" t="s">
        <v>4978</v>
      </c>
      <c r="F1663" s="814" t="s">
        <v>5220</v>
      </c>
      <c r="G1663" s="814" t="s">
        <v>5221</v>
      </c>
      <c r="H1663" s="831"/>
      <c r="I1663" s="831"/>
      <c r="J1663" s="814"/>
      <c r="K1663" s="814"/>
      <c r="L1663" s="831">
        <v>1</v>
      </c>
      <c r="M1663" s="831">
        <v>66</v>
      </c>
      <c r="N1663" s="814"/>
      <c r="O1663" s="814">
        <v>66</v>
      </c>
      <c r="P1663" s="831"/>
      <c r="Q1663" s="831"/>
      <c r="R1663" s="819"/>
      <c r="S1663" s="832"/>
    </row>
    <row r="1664" spans="1:19" ht="14.45" customHeight="1" x14ac:dyDescent="0.2">
      <c r="A1664" s="813" t="s">
        <v>5011</v>
      </c>
      <c r="B1664" s="814" t="s">
        <v>5256</v>
      </c>
      <c r="C1664" s="814" t="s">
        <v>614</v>
      </c>
      <c r="D1664" s="814" t="s">
        <v>1777</v>
      </c>
      <c r="E1664" s="814" t="s">
        <v>4978</v>
      </c>
      <c r="F1664" s="814" t="s">
        <v>5128</v>
      </c>
      <c r="G1664" s="814" t="s">
        <v>5129</v>
      </c>
      <c r="H1664" s="831"/>
      <c r="I1664" s="831"/>
      <c r="J1664" s="814"/>
      <c r="K1664" s="814"/>
      <c r="L1664" s="831"/>
      <c r="M1664" s="831"/>
      <c r="N1664" s="814"/>
      <c r="O1664" s="814"/>
      <c r="P1664" s="831">
        <v>1</v>
      </c>
      <c r="Q1664" s="831">
        <v>220</v>
      </c>
      <c r="R1664" s="819"/>
      <c r="S1664" s="832">
        <v>220</v>
      </c>
    </row>
    <row r="1665" spans="1:19" ht="14.45" customHeight="1" x14ac:dyDescent="0.2">
      <c r="A1665" s="813" t="s">
        <v>5011</v>
      </c>
      <c r="B1665" s="814" t="s">
        <v>5256</v>
      </c>
      <c r="C1665" s="814" t="s">
        <v>614</v>
      </c>
      <c r="D1665" s="814" t="s">
        <v>1777</v>
      </c>
      <c r="E1665" s="814" t="s">
        <v>4978</v>
      </c>
      <c r="F1665" s="814" t="s">
        <v>5138</v>
      </c>
      <c r="G1665" s="814" t="s">
        <v>5139</v>
      </c>
      <c r="H1665" s="831">
        <v>326</v>
      </c>
      <c r="I1665" s="831">
        <v>12388</v>
      </c>
      <c r="J1665" s="814"/>
      <c r="K1665" s="814">
        <v>38</v>
      </c>
      <c r="L1665" s="831">
        <v>187</v>
      </c>
      <c r="M1665" s="831">
        <v>7106</v>
      </c>
      <c r="N1665" s="814"/>
      <c r="O1665" s="814">
        <v>38</v>
      </c>
      <c r="P1665" s="831">
        <v>365</v>
      </c>
      <c r="Q1665" s="831">
        <v>14600</v>
      </c>
      <c r="R1665" s="819"/>
      <c r="S1665" s="832">
        <v>40</v>
      </c>
    </row>
    <row r="1666" spans="1:19" ht="14.45" customHeight="1" x14ac:dyDescent="0.2">
      <c r="A1666" s="813" t="s">
        <v>5011</v>
      </c>
      <c r="B1666" s="814" t="s">
        <v>5256</v>
      </c>
      <c r="C1666" s="814" t="s">
        <v>614</v>
      </c>
      <c r="D1666" s="814" t="s">
        <v>1777</v>
      </c>
      <c r="E1666" s="814" t="s">
        <v>4978</v>
      </c>
      <c r="F1666" s="814" t="s">
        <v>4979</v>
      </c>
      <c r="G1666" s="814" t="s">
        <v>4980</v>
      </c>
      <c r="H1666" s="831"/>
      <c r="I1666" s="831"/>
      <c r="J1666" s="814"/>
      <c r="K1666" s="814"/>
      <c r="L1666" s="831"/>
      <c r="M1666" s="831"/>
      <c r="N1666" s="814"/>
      <c r="O1666" s="814"/>
      <c r="P1666" s="831">
        <v>2</v>
      </c>
      <c r="Q1666" s="831">
        <v>550</v>
      </c>
      <c r="R1666" s="819"/>
      <c r="S1666" s="832">
        <v>275</v>
      </c>
    </row>
    <row r="1667" spans="1:19" ht="14.45" customHeight="1" x14ac:dyDescent="0.2">
      <c r="A1667" s="813" t="s">
        <v>5011</v>
      </c>
      <c r="B1667" s="814" t="s">
        <v>5256</v>
      </c>
      <c r="C1667" s="814" t="s">
        <v>614</v>
      </c>
      <c r="D1667" s="814" t="s">
        <v>1777</v>
      </c>
      <c r="E1667" s="814" t="s">
        <v>4978</v>
      </c>
      <c r="F1667" s="814" t="s">
        <v>5146</v>
      </c>
      <c r="G1667" s="814" t="s">
        <v>5147</v>
      </c>
      <c r="H1667" s="831"/>
      <c r="I1667" s="831"/>
      <c r="J1667" s="814"/>
      <c r="K1667" s="814"/>
      <c r="L1667" s="831"/>
      <c r="M1667" s="831"/>
      <c r="N1667" s="814"/>
      <c r="O1667" s="814"/>
      <c r="P1667" s="831">
        <v>1</v>
      </c>
      <c r="Q1667" s="831">
        <v>137</v>
      </c>
      <c r="R1667" s="819"/>
      <c r="S1667" s="832">
        <v>137</v>
      </c>
    </row>
    <row r="1668" spans="1:19" ht="14.45" customHeight="1" x14ac:dyDescent="0.2">
      <c r="A1668" s="813" t="s">
        <v>5011</v>
      </c>
      <c r="B1668" s="814" t="s">
        <v>5256</v>
      </c>
      <c r="C1668" s="814" t="s">
        <v>614</v>
      </c>
      <c r="D1668" s="814" t="s">
        <v>1777</v>
      </c>
      <c r="E1668" s="814" t="s">
        <v>4978</v>
      </c>
      <c r="F1668" s="814" t="s">
        <v>5168</v>
      </c>
      <c r="G1668" s="814" t="s">
        <v>5169</v>
      </c>
      <c r="H1668" s="831">
        <v>366</v>
      </c>
      <c r="I1668" s="831">
        <v>92964</v>
      </c>
      <c r="J1668" s="814"/>
      <c r="K1668" s="814">
        <v>254</v>
      </c>
      <c r="L1668" s="831">
        <v>342</v>
      </c>
      <c r="M1668" s="831">
        <v>87210</v>
      </c>
      <c r="N1668" s="814"/>
      <c r="O1668" s="814">
        <v>255</v>
      </c>
      <c r="P1668" s="831">
        <v>365</v>
      </c>
      <c r="Q1668" s="831">
        <v>100375</v>
      </c>
      <c r="R1668" s="819"/>
      <c r="S1668" s="832">
        <v>275</v>
      </c>
    </row>
    <row r="1669" spans="1:19" ht="14.45" customHeight="1" x14ac:dyDescent="0.2">
      <c r="A1669" s="813" t="s">
        <v>5011</v>
      </c>
      <c r="B1669" s="814" t="s">
        <v>5256</v>
      </c>
      <c r="C1669" s="814" t="s">
        <v>614</v>
      </c>
      <c r="D1669" s="814" t="s">
        <v>1777</v>
      </c>
      <c r="E1669" s="814" t="s">
        <v>4978</v>
      </c>
      <c r="F1669" s="814" t="s">
        <v>5170</v>
      </c>
      <c r="G1669" s="814" t="s">
        <v>5171</v>
      </c>
      <c r="H1669" s="831">
        <v>32</v>
      </c>
      <c r="I1669" s="831">
        <v>4032</v>
      </c>
      <c r="J1669" s="814"/>
      <c r="K1669" s="814">
        <v>126</v>
      </c>
      <c r="L1669" s="831">
        <v>155</v>
      </c>
      <c r="M1669" s="831">
        <v>19685</v>
      </c>
      <c r="N1669" s="814"/>
      <c r="O1669" s="814">
        <v>127</v>
      </c>
      <c r="P1669" s="831">
        <v>97</v>
      </c>
      <c r="Q1669" s="831">
        <v>13289</v>
      </c>
      <c r="R1669" s="819"/>
      <c r="S1669" s="832">
        <v>137</v>
      </c>
    </row>
    <row r="1670" spans="1:19" ht="14.45" customHeight="1" x14ac:dyDescent="0.2">
      <c r="A1670" s="813" t="s">
        <v>5011</v>
      </c>
      <c r="B1670" s="814" t="s">
        <v>5256</v>
      </c>
      <c r="C1670" s="814" t="s">
        <v>614</v>
      </c>
      <c r="D1670" s="814" t="s">
        <v>1777</v>
      </c>
      <c r="E1670" s="814" t="s">
        <v>4978</v>
      </c>
      <c r="F1670" s="814" t="s">
        <v>5257</v>
      </c>
      <c r="G1670" s="814" t="s">
        <v>5258</v>
      </c>
      <c r="H1670" s="831">
        <v>1</v>
      </c>
      <c r="I1670" s="831">
        <v>125</v>
      </c>
      <c r="J1670" s="814"/>
      <c r="K1670" s="814">
        <v>125</v>
      </c>
      <c r="L1670" s="831"/>
      <c r="M1670" s="831"/>
      <c r="N1670" s="814"/>
      <c r="O1670" s="814"/>
      <c r="P1670" s="831"/>
      <c r="Q1670" s="831"/>
      <c r="R1670" s="819"/>
      <c r="S1670" s="832"/>
    </row>
    <row r="1671" spans="1:19" ht="14.45" customHeight="1" x14ac:dyDescent="0.2">
      <c r="A1671" s="813" t="s">
        <v>5011</v>
      </c>
      <c r="B1671" s="814" t="s">
        <v>5256</v>
      </c>
      <c r="C1671" s="814" t="s">
        <v>614</v>
      </c>
      <c r="D1671" s="814" t="s">
        <v>1777</v>
      </c>
      <c r="E1671" s="814" t="s">
        <v>4978</v>
      </c>
      <c r="F1671" s="814" t="s">
        <v>4989</v>
      </c>
      <c r="G1671" s="814" t="s">
        <v>4990</v>
      </c>
      <c r="H1671" s="831">
        <v>3</v>
      </c>
      <c r="I1671" s="831">
        <v>100</v>
      </c>
      <c r="J1671" s="814"/>
      <c r="K1671" s="814">
        <v>33.333333333333336</v>
      </c>
      <c r="L1671" s="831">
        <v>4</v>
      </c>
      <c r="M1671" s="831">
        <v>145.55000000000001</v>
      </c>
      <c r="N1671" s="814"/>
      <c r="O1671" s="814">
        <v>36.387500000000003</v>
      </c>
      <c r="P1671" s="831">
        <v>11</v>
      </c>
      <c r="Q1671" s="831">
        <v>455.57000000000005</v>
      </c>
      <c r="R1671" s="819"/>
      <c r="S1671" s="832">
        <v>41.415454545454551</v>
      </c>
    </row>
    <row r="1672" spans="1:19" ht="14.45" customHeight="1" x14ac:dyDescent="0.2">
      <c r="A1672" s="813" t="s">
        <v>5011</v>
      </c>
      <c r="B1672" s="814" t="s">
        <v>5256</v>
      </c>
      <c r="C1672" s="814" t="s">
        <v>614</v>
      </c>
      <c r="D1672" s="814" t="s">
        <v>1777</v>
      </c>
      <c r="E1672" s="814" t="s">
        <v>4978</v>
      </c>
      <c r="F1672" s="814" t="s">
        <v>5180</v>
      </c>
      <c r="G1672" s="814" t="s">
        <v>5181</v>
      </c>
      <c r="H1672" s="831">
        <v>23</v>
      </c>
      <c r="I1672" s="831">
        <v>7153</v>
      </c>
      <c r="J1672" s="814"/>
      <c r="K1672" s="814">
        <v>311</v>
      </c>
      <c r="L1672" s="831">
        <v>27</v>
      </c>
      <c r="M1672" s="831">
        <v>8451</v>
      </c>
      <c r="N1672" s="814"/>
      <c r="O1672" s="814">
        <v>313</v>
      </c>
      <c r="P1672" s="831">
        <v>20</v>
      </c>
      <c r="Q1672" s="831">
        <v>6560</v>
      </c>
      <c r="R1672" s="819"/>
      <c r="S1672" s="832">
        <v>328</v>
      </c>
    </row>
    <row r="1673" spans="1:19" ht="14.45" customHeight="1" x14ac:dyDescent="0.2">
      <c r="A1673" s="813" t="s">
        <v>5011</v>
      </c>
      <c r="B1673" s="814" t="s">
        <v>5256</v>
      </c>
      <c r="C1673" s="814" t="s">
        <v>614</v>
      </c>
      <c r="D1673" s="814" t="s">
        <v>1777</v>
      </c>
      <c r="E1673" s="814" t="s">
        <v>4978</v>
      </c>
      <c r="F1673" s="814" t="s">
        <v>5184</v>
      </c>
      <c r="G1673" s="814" t="s">
        <v>5185</v>
      </c>
      <c r="H1673" s="831">
        <v>6</v>
      </c>
      <c r="I1673" s="831">
        <v>936</v>
      </c>
      <c r="J1673" s="814"/>
      <c r="K1673" s="814">
        <v>156</v>
      </c>
      <c r="L1673" s="831">
        <v>4</v>
      </c>
      <c r="M1673" s="831">
        <v>628</v>
      </c>
      <c r="N1673" s="814"/>
      <c r="O1673" s="814">
        <v>157</v>
      </c>
      <c r="P1673" s="831">
        <v>3</v>
      </c>
      <c r="Q1673" s="831">
        <v>495</v>
      </c>
      <c r="R1673" s="819"/>
      <c r="S1673" s="832">
        <v>165</v>
      </c>
    </row>
    <row r="1674" spans="1:19" ht="14.45" customHeight="1" x14ac:dyDescent="0.2">
      <c r="A1674" s="813" t="s">
        <v>5011</v>
      </c>
      <c r="B1674" s="814" t="s">
        <v>5256</v>
      </c>
      <c r="C1674" s="814" t="s">
        <v>614</v>
      </c>
      <c r="D1674" s="814" t="s">
        <v>1777</v>
      </c>
      <c r="E1674" s="814" t="s">
        <v>4978</v>
      </c>
      <c r="F1674" s="814" t="s">
        <v>5190</v>
      </c>
      <c r="G1674" s="814" t="s">
        <v>5191</v>
      </c>
      <c r="H1674" s="831">
        <v>96</v>
      </c>
      <c r="I1674" s="831">
        <v>36096</v>
      </c>
      <c r="J1674" s="814"/>
      <c r="K1674" s="814">
        <v>376</v>
      </c>
      <c r="L1674" s="831">
        <v>98</v>
      </c>
      <c r="M1674" s="831">
        <v>37142</v>
      </c>
      <c r="N1674" s="814"/>
      <c r="O1674" s="814">
        <v>379</v>
      </c>
      <c r="P1674" s="831">
        <v>154</v>
      </c>
      <c r="Q1674" s="831">
        <v>62832</v>
      </c>
      <c r="R1674" s="819"/>
      <c r="S1674" s="832">
        <v>408</v>
      </c>
    </row>
    <row r="1675" spans="1:19" ht="14.45" customHeight="1" x14ac:dyDescent="0.2">
      <c r="A1675" s="813" t="s">
        <v>5011</v>
      </c>
      <c r="B1675" s="814" t="s">
        <v>5256</v>
      </c>
      <c r="C1675" s="814" t="s">
        <v>614</v>
      </c>
      <c r="D1675" s="814" t="s">
        <v>1777</v>
      </c>
      <c r="E1675" s="814" t="s">
        <v>4978</v>
      </c>
      <c r="F1675" s="814" t="s">
        <v>5001</v>
      </c>
      <c r="G1675" s="814" t="s">
        <v>5002</v>
      </c>
      <c r="H1675" s="831">
        <v>77</v>
      </c>
      <c r="I1675" s="831">
        <v>12474</v>
      </c>
      <c r="J1675" s="814"/>
      <c r="K1675" s="814">
        <v>162</v>
      </c>
      <c r="L1675" s="831">
        <v>63</v>
      </c>
      <c r="M1675" s="831">
        <v>10269</v>
      </c>
      <c r="N1675" s="814"/>
      <c r="O1675" s="814">
        <v>163</v>
      </c>
      <c r="P1675" s="831">
        <v>50</v>
      </c>
      <c r="Q1675" s="831">
        <v>8600</v>
      </c>
      <c r="R1675" s="819"/>
      <c r="S1675" s="832">
        <v>172</v>
      </c>
    </row>
    <row r="1676" spans="1:19" ht="14.45" customHeight="1" x14ac:dyDescent="0.2">
      <c r="A1676" s="813" t="s">
        <v>5011</v>
      </c>
      <c r="B1676" s="814" t="s">
        <v>5256</v>
      </c>
      <c r="C1676" s="814" t="s">
        <v>614</v>
      </c>
      <c r="D1676" s="814" t="s">
        <v>1777</v>
      </c>
      <c r="E1676" s="814" t="s">
        <v>4978</v>
      </c>
      <c r="F1676" s="814" t="s">
        <v>5263</v>
      </c>
      <c r="G1676" s="814" t="s">
        <v>5264</v>
      </c>
      <c r="H1676" s="831"/>
      <c r="I1676" s="831"/>
      <c r="J1676" s="814"/>
      <c r="K1676" s="814"/>
      <c r="L1676" s="831"/>
      <c r="M1676" s="831"/>
      <c r="N1676" s="814"/>
      <c r="O1676" s="814"/>
      <c r="P1676" s="831">
        <v>0</v>
      </c>
      <c r="Q1676" s="831">
        <v>0</v>
      </c>
      <c r="R1676" s="819"/>
      <c r="S1676" s="832"/>
    </row>
    <row r="1677" spans="1:19" ht="14.45" customHeight="1" x14ac:dyDescent="0.2">
      <c r="A1677" s="813" t="s">
        <v>5011</v>
      </c>
      <c r="B1677" s="814" t="s">
        <v>5256</v>
      </c>
      <c r="C1677" s="814" t="s">
        <v>614</v>
      </c>
      <c r="D1677" s="814" t="s">
        <v>1778</v>
      </c>
      <c r="E1677" s="814" t="s">
        <v>4978</v>
      </c>
      <c r="F1677" s="814" t="s">
        <v>5168</v>
      </c>
      <c r="G1677" s="814" t="s">
        <v>5169</v>
      </c>
      <c r="H1677" s="831"/>
      <c r="I1677" s="831"/>
      <c r="J1677" s="814"/>
      <c r="K1677" s="814"/>
      <c r="L1677" s="831">
        <v>1</v>
      </c>
      <c r="M1677" s="831">
        <v>255</v>
      </c>
      <c r="N1677" s="814"/>
      <c r="O1677" s="814">
        <v>255</v>
      </c>
      <c r="P1677" s="831"/>
      <c r="Q1677" s="831"/>
      <c r="R1677" s="819"/>
      <c r="S1677" s="832"/>
    </row>
    <row r="1678" spans="1:19" ht="14.45" customHeight="1" x14ac:dyDescent="0.2">
      <c r="A1678" s="813" t="s">
        <v>5011</v>
      </c>
      <c r="B1678" s="814" t="s">
        <v>5256</v>
      </c>
      <c r="C1678" s="814" t="s">
        <v>614</v>
      </c>
      <c r="D1678" s="814" t="s">
        <v>1778</v>
      </c>
      <c r="E1678" s="814" t="s">
        <v>4978</v>
      </c>
      <c r="F1678" s="814" t="s">
        <v>5170</v>
      </c>
      <c r="G1678" s="814" t="s">
        <v>5171</v>
      </c>
      <c r="H1678" s="831"/>
      <c r="I1678" s="831"/>
      <c r="J1678" s="814"/>
      <c r="K1678" s="814"/>
      <c r="L1678" s="831">
        <v>1</v>
      </c>
      <c r="M1678" s="831">
        <v>127</v>
      </c>
      <c r="N1678" s="814"/>
      <c r="O1678" s="814">
        <v>127</v>
      </c>
      <c r="P1678" s="831"/>
      <c r="Q1678" s="831"/>
      <c r="R1678" s="819"/>
      <c r="S1678" s="832"/>
    </row>
    <row r="1679" spans="1:19" ht="14.45" customHeight="1" x14ac:dyDescent="0.2">
      <c r="A1679" s="813" t="s">
        <v>5011</v>
      </c>
      <c r="B1679" s="814" t="s">
        <v>5256</v>
      </c>
      <c r="C1679" s="814" t="s">
        <v>614</v>
      </c>
      <c r="D1679" s="814" t="s">
        <v>1778</v>
      </c>
      <c r="E1679" s="814" t="s">
        <v>4978</v>
      </c>
      <c r="F1679" s="814" t="s">
        <v>5190</v>
      </c>
      <c r="G1679" s="814" t="s">
        <v>5191</v>
      </c>
      <c r="H1679" s="831"/>
      <c r="I1679" s="831"/>
      <c r="J1679" s="814"/>
      <c r="K1679" s="814"/>
      <c r="L1679" s="831">
        <v>1</v>
      </c>
      <c r="M1679" s="831">
        <v>379</v>
      </c>
      <c r="N1679" s="814"/>
      <c r="O1679" s="814">
        <v>379</v>
      </c>
      <c r="P1679" s="831"/>
      <c r="Q1679" s="831"/>
      <c r="R1679" s="819"/>
      <c r="S1679" s="832"/>
    </row>
    <row r="1680" spans="1:19" ht="14.45" customHeight="1" x14ac:dyDescent="0.2">
      <c r="A1680" s="813" t="s">
        <v>5011</v>
      </c>
      <c r="B1680" s="814" t="s">
        <v>5256</v>
      </c>
      <c r="C1680" s="814" t="s">
        <v>614</v>
      </c>
      <c r="D1680" s="814" t="s">
        <v>1780</v>
      </c>
      <c r="E1680" s="814" t="s">
        <v>4978</v>
      </c>
      <c r="F1680" s="814" t="s">
        <v>5138</v>
      </c>
      <c r="G1680" s="814" t="s">
        <v>5139</v>
      </c>
      <c r="H1680" s="831">
        <v>2</v>
      </c>
      <c r="I1680" s="831">
        <v>76</v>
      </c>
      <c r="J1680" s="814"/>
      <c r="K1680" s="814">
        <v>38</v>
      </c>
      <c r="L1680" s="831"/>
      <c r="M1680" s="831"/>
      <c r="N1680" s="814"/>
      <c r="O1680" s="814"/>
      <c r="P1680" s="831"/>
      <c r="Q1680" s="831"/>
      <c r="R1680" s="819"/>
      <c r="S1680" s="832"/>
    </row>
    <row r="1681" spans="1:19" ht="14.45" customHeight="1" x14ac:dyDescent="0.2">
      <c r="A1681" s="813" t="s">
        <v>5011</v>
      </c>
      <c r="B1681" s="814" t="s">
        <v>5256</v>
      </c>
      <c r="C1681" s="814" t="s">
        <v>614</v>
      </c>
      <c r="D1681" s="814" t="s">
        <v>1781</v>
      </c>
      <c r="E1681" s="814" t="s">
        <v>4961</v>
      </c>
      <c r="F1681" s="814" t="s">
        <v>5052</v>
      </c>
      <c r="G1681" s="814" t="s">
        <v>5029</v>
      </c>
      <c r="H1681" s="831"/>
      <c r="I1681" s="831"/>
      <c r="J1681" s="814"/>
      <c r="K1681" s="814"/>
      <c r="L1681" s="831"/>
      <c r="M1681" s="831"/>
      <c r="N1681" s="814"/>
      <c r="O1681" s="814"/>
      <c r="P1681" s="831">
        <v>1</v>
      </c>
      <c r="Q1681" s="831">
        <v>6809.49</v>
      </c>
      <c r="R1681" s="819"/>
      <c r="S1681" s="832">
        <v>6809.49</v>
      </c>
    </row>
    <row r="1682" spans="1:19" ht="14.45" customHeight="1" x14ac:dyDescent="0.2">
      <c r="A1682" s="813" t="s">
        <v>5011</v>
      </c>
      <c r="B1682" s="814" t="s">
        <v>5256</v>
      </c>
      <c r="C1682" s="814" t="s">
        <v>614</v>
      </c>
      <c r="D1682" s="814" t="s">
        <v>1781</v>
      </c>
      <c r="E1682" s="814" t="s">
        <v>4978</v>
      </c>
      <c r="F1682" s="814" t="s">
        <v>5128</v>
      </c>
      <c r="G1682" s="814" t="s">
        <v>5129</v>
      </c>
      <c r="H1682" s="831">
        <v>1</v>
      </c>
      <c r="I1682" s="831">
        <v>207</v>
      </c>
      <c r="J1682" s="814"/>
      <c r="K1682" s="814">
        <v>207</v>
      </c>
      <c r="L1682" s="831">
        <v>3</v>
      </c>
      <c r="M1682" s="831">
        <v>627</v>
      </c>
      <c r="N1682" s="814"/>
      <c r="O1682" s="814">
        <v>209</v>
      </c>
      <c r="P1682" s="831"/>
      <c r="Q1682" s="831"/>
      <c r="R1682" s="819"/>
      <c r="S1682" s="832"/>
    </row>
    <row r="1683" spans="1:19" ht="14.45" customHeight="1" x14ac:dyDescent="0.2">
      <c r="A1683" s="813" t="s">
        <v>5011</v>
      </c>
      <c r="B1683" s="814" t="s">
        <v>5256</v>
      </c>
      <c r="C1683" s="814" t="s">
        <v>614</v>
      </c>
      <c r="D1683" s="814" t="s">
        <v>1781</v>
      </c>
      <c r="E1683" s="814" t="s">
        <v>4978</v>
      </c>
      <c r="F1683" s="814" t="s">
        <v>5138</v>
      </c>
      <c r="G1683" s="814" t="s">
        <v>5139</v>
      </c>
      <c r="H1683" s="831">
        <v>287</v>
      </c>
      <c r="I1683" s="831">
        <v>10906</v>
      </c>
      <c r="J1683" s="814"/>
      <c r="K1683" s="814">
        <v>38</v>
      </c>
      <c r="L1683" s="831">
        <v>440</v>
      </c>
      <c r="M1683" s="831">
        <v>16720</v>
      </c>
      <c r="N1683" s="814"/>
      <c r="O1683" s="814">
        <v>38</v>
      </c>
      <c r="P1683" s="831">
        <v>335</v>
      </c>
      <c r="Q1683" s="831">
        <v>13400</v>
      </c>
      <c r="R1683" s="819"/>
      <c r="S1683" s="832">
        <v>40</v>
      </c>
    </row>
    <row r="1684" spans="1:19" ht="14.45" customHeight="1" x14ac:dyDescent="0.2">
      <c r="A1684" s="813" t="s">
        <v>5011</v>
      </c>
      <c r="B1684" s="814" t="s">
        <v>5256</v>
      </c>
      <c r="C1684" s="814" t="s">
        <v>614</v>
      </c>
      <c r="D1684" s="814" t="s">
        <v>1781</v>
      </c>
      <c r="E1684" s="814" t="s">
        <v>4978</v>
      </c>
      <c r="F1684" s="814" t="s">
        <v>4979</v>
      </c>
      <c r="G1684" s="814" t="s">
        <v>4980</v>
      </c>
      <c r="H1684" s="831"/>
      <c r="I1684" s="831"/>
      <c r="J1684" s="814"/>
      <c r="K1684" s="814"/>
      <c r="L1684" s="831"/>
      <c r="M1684" s="831"/>
      <c r="N1684" s="814"/>
      <c r="O1684" s="814"/>
      <c r="P1684" s="831">
        <v>8</v>
      </c>
      <c r="Q1684" s="831">
        <v>2200</v>
      </c>
      <c r="R1684" s="819"/>
      <c r="S1684" s="832">
        <v>275</v>
      </c>
    </row>
    <row r="1685" spans="1:19" ht="14.45" customHeight="1" x14ac:dyDescent="0.2">
      <c r="A1685" s="813" t="s">
        <v>5011</v>
      </c>
      <c r="B1685" s="814" t="s">
        <v>5256</v>
      </c>
      <c r="C1685" s="814" t="s">
        <v>614</v>
      </c>
      <c r="D1685" s="814" t="s">
        <v>1781</v>
      </c>
      <c r="E1685" s="814" t="s">
        <v>4978</v>
      </c>
      <c r="F1685" s="814" t="s">
        <v>5146</v>
      </c>
      <c r="G1685" s="814" t="s">
        <v>5147</v>
      </c>
      <c r="H1685" s="831"/>
      <c r="I1685" s="831"/>
      <c r="J1685" s="814"/>
      <c r="K1685" s="814"/>
      <c r="L1685" s="831"/>
      <c r="M1685" s="831"/>
      <c r="N1685" s="814"/>
      <c r="O1685" s="814"/>
      <c r="P1685" s="831">
        <v>10</v>
      </c>
      <c r="Q1685" s="831">
        <v>1370</v>
      </c>
      <c r="R1685" s="819"/>
      <c r="S1685" s="832">
        <v>137</v>
      </c>
    </row>
    <row r="1686" spans="1:19" ht="14.45" customHeight="1" x14ac:dyDescent="0.2">
      <c r="A1686" s="813" t="s">
        <v>5011</v>
      </c>
      <c r="B1686" s="814" t="s">
        <v>5256</v>
      </c>
      <c r="C1686" s="814" t="s">
        <v>614</v>
      </c>
      <c r="D1686" s="814" t="s">
        <v>1781</v>
      </c>
      <c r="E1686" s="814" t="s">
        <v>4978</v>
      </c>
      <c r="F1686" s="814" t="s">
        <v>5148</v>
      </c>
      <c r="G1686" s="814" t="s">
        <v>5149</v>
      </c>
      <c r="H1686" s="831"/>
      <c r="I1686" s="831"/>
      <c r="J1686" s="814"/>
      <c r="K1686" s="814"/>
      <c r="L1686" s="831"/>
      <c r="M1686" s="831"/>
      <c r="N1686" s="814"/>
      <c r="O1686" s="814"/>
      <c r="P1686" s="831">
        <v>1</v>
      </c>
      <c r="Q1686" s="831">
        <v>333</v>
      </c>
      <c r="R1686" s="819"/>
      <c r="S1686" s="832">
        <v>333</v>
      </c>
    </row>
    <row r="1687" spans="1:19" ht="14.45" customHeight="1" x14ac:dyDescent="0.2">
      <c r="A1687" s="813" t="s">
        <v>5011</v>
      </c>
      <c r="B1687" s="814" t="s">
        <v>5256</v>
      </c>
      <c r="C1687" s="814" t="s">
        <v>614</v>
      </c>
      <c r="D1687" s="814" t="s">
        <v>1781</v>
      </c>
      <c r="E1687" s="814" t="s">
        <v>4978</v>
      </c>
      <c r="F1687" s="814" t="s">
        <v>4983</v>
      </c>
      <c r="G1687" s="814" t="s">
        <v>4984</v>
      </c>
      <c r="H1687" s="831"/>
      <c r="I1687" s="831"/>
      <c r="J1687" s="814"/>
      <c r="K1687" s="814"/>
      <c r="L1687" s="831"/>
      <c r="M1687" s="831"/>
      <c r="N1687" s="814"/>
      <c r="O1687" s="814"/>
      <c r="P1687" s="831">
        <v>1</v>
      </c>
      <c r="Q1687" s="831">
        <v>345</v>
      </c>
      <c r="R1687" s="819"/>
      <c r="S1687" s="832">
        <v>345</v>
      </c>
    </row>
    <row r="1688" spans="1:19" ht="14.45" customHeight="1" x14ac:dyDescent="0.2">
      <c r="A1688" s="813" t="s">
        <v>5011</v>
      </c>
      <c r="B1688" s="814" t="s">
        <v>5256</v>
      </c>
      <c r="C1688" s="814" t="s">
        <v>614</v>
      </c>
      <c r="D1688" s="814" t="s">
        <v>1781</v>
      </c>
      <c r="E1688" s="814" t="s">
        <v>4978</v>
      </c>
      <c r="F1688" s="814" t="s">
        <v>5162</v>
      </c>
      <c r="G1688" s="814" t="s">
        <v>5163</v>
      </c>
      <c r="H1688" s="831"/>
      <c r="I1688" s="831"/>
      <c r="J1688" s="814"/>
      <c r="K1688" s="814"/>
      <c r="L1688" s="831">
        <v>1</v>
      </c>
      <c r="M1688" s="831">
        <v>300</v>
      </c>
      <c r="N1688" s="814"/>
      <c r="O1688" s="814">
        <v>300</v>
      </c>
      <c r="P1688" s="831">
        <v>1</v>
      </c>
      <c r="Q1688" s="831">
        <v>310</v>
      </c>
      <c r="R1688" s="819"/>
      <c r="S1688" s="832">
        <v>310</v>
      </c>
    </row>
    <row r="1689" spans="1:19" ht="14.45" customHeight="1" x14ac:dyDescent="0.2">
      <c r="A1689" s="813" t="s">
        <v>5011</v>
      </c>
      <c r="B1689" s="814" t="s">
        <v>5256</v>
      </c>
      <c r="C1689" s="814" t="s">
        <v>614</v>
      </c>
      <c r="D1689" s="814" t="s">
        <v>1781</v>
      </c>
      <c r="E1689" s="814" t="s">
        <v>4978</v>
      </c>
      <c r="F1689" s="814" t="s">
        <v>5168</v>
      </c>
      <c r="G1689" s="814" t="s">
        <v>5169</v>
      </c>
      <c r="H1689" s="831">
        <v>986</v>
      </c>
      <c r="I1689" s="831">
        <v>250444</v>
      </c>
      <c r="J1689" s="814"/>
      <c r="K1689" s="814">
        <v>254</v>
      </c>
      <c r="L1689" s="831">
        <v>776</v>
      </c>
      <c r="M1689" s="831">
        <v>197880</v>
      </c>
      <c r="N1689" s="814"/>
      <c r="O1689" s="814">
        <v>255</v>
      </c>
      <c r="P1689" s="831">
        <v>844</v>
      </c>
      <c r="Q1689" s="831">
        <v>232100</v>
      </c>
      <c r="R1689" s="819"/>
      <c r="S1689" s="832">
        <v>275</v>
      </c>
    </row>
    <row r="1690" spans="1:19" ht="14.45" customHeight="1" x14ac:dyDescent="0.2">
      <c r="A1690" s="813" t="s">
        <v>5011</v>
      </c>
      <c r="B1690" s="814" t="s">
        <v>5256</v>
      </c>
      <c r="C1690" s="814" t="s">
        <v>614</v>
      </c>
      <c r="D1690" s="814" t="s">
        <v>1781</v>
      </c>
      <c r="E1690" s="814" t="s">
        <v>4978</v>
      </c>
      <c r="F1690" s="814" t="s">
        <v>5170</v>
      </c>
      <c r="G1690" s="814" t="s">
        <v>5171</v>
      </c>
      <c r="H1690" s="831">
        <v>135</v>
      </c>
      <c r="I1690" s="831">
        <v>17010</v>
      </c>
      <c r="J1690" s="814"/>
      <c r="K1690" s="814">
        <v>126</v>
      </c>
      <c r="L1690" s="831">
        <v>351</v>
      </c>
      <c r="M1690" s="831">
        <v>44577</v>
      </c>
      <c r="N1690" s="814"/>
      <c r="O1690" s="814">
        <v>127</v>
      </c>
      <c r="P1690" s="831">
        <v>118</v>
      </c>
      <c r="Q1690" s="831">
        <v>16166</v>
      </c>
      <c r="R1690" s="819"/>
      <c r="S1690" s="832">
        <v>137</v>
      </c>
    </row>
    <row r="1691" spans="1:19" ht="14.45" customHeight="1" x14ac:dyDescent="0.2">
      <c r="A1691" s="813" t="s">
        <v>5011</v>
      </c>
      <c r="B1691" s="814" t="s">
        <v>5256</v>
      </c>
      <c r="C1691" s="814" t="s">
        <v>614</v>
      </c>
      <c r="D1691" s="814" t="s">
        <v>1781</v>
      </c>
      <c r="E1691" s="814" t="s">
        <v>4978</v>
      </c>
      <c r="F1691" s="814" t="s">
        <v>5257</v>
      </c>
      <c r="G1691" s="814" t="s">
        <v>5258</v>
      </c>
      <c r="H1691" s="831">
        <v>4</v>
      </c>
      <c r="I1691" s="831">
        <v>500</v>
      </c>
      <c r="J1691" s="814"/>
      <c r="K1691" s="814">
        <v>125</v>
      </c>
      <c r="L1691" s="831">
        <v>4</v>
      </c>
      <c r="M1691" s="831">
        <v>504</v>
      </c>
      <c r="N1691" s="814"/>
      <c r="O1691" s="814">
        <v>126</v>
      </c>
      <c r="P1691" s="831">
        <v>2</v>
      </c>
      <c r="Q1691" s="831">
        <v>268</v>
      </c>
      <c r="R1691" s="819"/>
      <c r="S1691" s="832">
        <v>134</v>
      </c>
    </row>
    <row r="1692" spans="1:19" ht="14.45" customHeight="1" x14ac:dyDescent="0.2">
      <c r="A1692" s="813" t="s">
        <v>5011</v>
      </c>
      <c r="B1692" s="814" t="s">
        <v>5256</v>
      </c>
      <c r="C1692" s="814" t="s">
        <v>614</v>
      </c>
      <c r="D1692" s="814" t="s">
        <v>1781</v>
      </c>
      <c r="E1692" s="814" t="s">
        <v>4978</v>
      </c>
      <c r="F1692" s="814" t="s">
        <v>4989</v>
      </c>
      <c r="G1692" s="814" t="s">
        <v>4990</v>
      </c>
      <c r="H1692" s="831">
        <v>25</v>
      </c>
      <c r="I1692" s="831">
        <v>833.32999999999993</v>
      </c>
      <c r="J1692" s="814"/>
      <c r="K1692" s="814">
        <v>33.333199999999998</v>
      </c>
      <c r="L1692" s="831">
        <v>44</v>
      </c>
      <c r="M1692" s="831">
        <v>1588.8899999999999</v>
      </c>
      <c r="N1692" s="814"/>
      <c r="O1692" s="814">
        <v>36.111136363636362</v>
      </c>
      <c r="P1692" s="831">
        <v>53</v>
      </c>
      <c r="Q1692" s="831">
        <v>2277.7800000000002</v>
      </c>
      <c r="R1692" s="819"/>
      <c r="S1692" s="832">
        <v>42.976981132075473</v>
      </c>
    </row>
    <row r="1693" spans="1:19" ht="14.45" customHeight="1" x14ac:dyDescent="0.2">
      <c r="A1693" s="813" t="s">
        <v>5011</v>
      </c>
      <c r="B1693" s="814" t="s">
        <v>5256</v>
      </c>
      <c r="C1693" s="814" t="s">
        <v>614</v>
      </c>
      <c r="D1693" s="814" t="s">
        <v>1781</v>
      </c>
      <c r="E1693" s="814" t="s">
        <v>4978</v>
      </c>
      <c r="F1693" s="814" t="s">
        <v>5180</v>
      </c>
      <c r="G1693" s="814" t="s">
        <v>5181</v>
      </c>
      <c r="H1693" s="831">
        <v>989</v>
      </c>
      <c r="I1693" s="831">
        <v>307579</v>
      </c>
      <c r="J1693" s="814"/>
      <c r="K1693" s="814">
        <v>311</v>
      </c>
      <c r="L1693" s="831">
        <v>752</v>
      </c>
      <c r="M1693" s="831">
        <v>235376</v>
      </c>
      <c r="N1693" s="814"/>
      <c r="O1693" s="814">
        <v>313</v>
      </c>
      <c r="P1693" s="831">
        <v>896</v>
      </c>
      <c r="Q1693" s="831">
        <v>293888</v>
      </c>
      <c r="R1693" s="819"/>
      <c r="S1693" s="832">
        <v>328</v>
      </c>
    </row>
    <row r="1694" spans="1:19" ht="14.45" customHeight="1" x14ac:dyDescent="0.2">
      <c r="A1694" s="813" t="s">
        <v>5011</v>
      </c>
      <c r="B1694" s="814" t="s">
        <v>5256</v>
      </c>
      <c r="C1694" s="814" t="s">
        <v>614</v>
      </c>
      <c r="D1694" s="814" t="s">
        <v>1781</v>
      </c>
      <c r="E1694" s="814" t="s">
        <v>4978</v>
      </c>
      <c r="F1694" s="814" t="s">
        <v>5182</v>
      </c>
      <c r="G1694" s="814" t="s">
        <v>5183</v>
      </c>
      <c r="H1694" s="831"/>
      <c r="I1694" s="831"/>
      <c r="J1694" s="814"/>
      <c r="K1694" s="814"/>
      <c r="L1694" s="831"/>
      <c r="M1694" s="831"/>
      <c r="N1694" s="814"/>
      <c r="O1694" s="814"/>
      <c r="P1694" s="831">
        <v>5</v>
      </c>
      <c r="Q1694" s="831">
        <v>195</v>
      </c>
      <c r="R1694" s="819"/>
      <c r="S1694" s="832">
        <v>39</v>
      </c>
    </row>
    <row r="1695" spans="1:19" ht="14.45" customHeight="1" x14ac:dyDescent="0.2">
      <c r="A1695" s="813" t="s">
        <v>5011</v>
      </c>
      <c r="B1695" s="814" t="s">
        <v>5256</v>
      </c>
      <c r="C1695" s="814" t="s">
        <v>614</v>
      </c>
      <c r="D1695" s="814" t="s">
        <v>1781</v>
      </c>
      <c r="E1695" s="814" t="s">
        <v>4978</v>
      </c>
      <c r="F1695" s="814" t="s">
        <v>5184</v>
      </c>
      <c r="G1695" s="814" t="s">
        <v>5185</v>
      </c>
      <c r="H1695" s="831">
        <v>54</v>
      </c>
      <c r="I1695" s="831">
        <v>8424</v>
      </c>
      <c r="J1695" s="814"/>
      <c r="K1695" s="814">
        <v>156</v>
      </c>
      <c r="L1695" s="831">
        <v>49</v>
      </c>
      <c r="M1695" s="831">
        <v>7693</v>
      </c>
      <c r="N1695" s="814"/>
      <c r="O1695" s="814">
        <v>157</v>
      </c>
      <c r="P1695" s="831">
        <v>67</v>
      </c>
      <c r="Q1695" s="831">
        <v>11055</v>
      </c>
      <c r="R1695" s="819"/>
      <c r="S1695" s="832">
        <v>165</v>
      </c>
    </row>
    <row r="1696" spans="1:19" ht="14.45" customHeight="1" x14ac:dyDescent="0.2">
      <c r="A1696" s="813" t="s">
        <v>5011</v>
      </c>
      <c r="B1696" s="814" t="s">
        <v>5256</v>
      </c>
      <c r="C1696" s="814" t="s">
        <v>614</v>
      </c>
      <c r="D1696" s="814" t="s">
        <v>1781</v>
      </c>
      <c r="E1696" s="814" t="s">
        <v>4978</v>
      </c>
      <c r="F1696" s="814" t="s">
        <v>5186</v>
      </c>
      <c r="G1696" s="814" t="s">
        <v>5187</v>
      </c>
      <c r="H1696" s="831"/>
      <c r="I1696" s="831"/>
      <c r="J1696" s="814"/>
      <c r="K1696" s="814"/>
      <c r="L1696" s="831"/>
      <c r="M1696" s="831"/>
      <c r="N1696" s="814"/>
      <c r="O1696" s="814"/>
      <c r="P1696" s="831">
        <v>1</v>
      </c>
      <c r="Q1696" s="831">
        <v>34</v>
      </c>
      <c r="R1696" s="819"/>
      <c r="S1696" s="832">
        <v>34</v>
      </c>
    </row>
    <row r="1697" spans="1:19" ht="14.45" customHeight="1" x14ac:dyDescent="0.2">
      <c r="A1697" s="813" t="s">
        <v>5011</v>
      </c>
      <c r="B1697" s="814" t="s">
        <v>5256</v>
      </c>
      <c r="C1697" s="814" t="s">
        <v>614</v>
      </c>
      <c r="D1697" s="814" t="s">
        <v>1781</v>
      </c>
      <c r="E1697" s="814" t="s">
        <v>4978</v>
      </c>
      <c r="F1697" s="814" t="s">
        <v>5261</v>
      </c>
      <c r="G1697" s="814" t="s">
        <v>5262</v>
      </c>
      <c r="H1697" s="831">
        <v>27</v>
      </c>
      <c r="I1697" s="831">
        <v>8343</v>
      </c>
      <c r="J1697" s="814"/>
      <c r="K1697" s="814">
        <v>309</v>
      </c>
      <c r="L1697" s="831"/>
      <c r="M1697" s="831"/>
      <c r="N1697" s="814"/>
      <c r="O1697" s="814"/>
      <c r="P1697" s="831"/>
      <c r="Q1697" s="831"/>
      <c r="R1697" s="819"/>
      <c r="S1697" s="832"/>
    </row>
    <row r="1698" spans="1:19" ht="14.45" customHeight="1" x14ac:dyDescent="0.2">
      <c r="A1698" s="813" t="s">
        <v>5011</v>
      </c>
      <c r="B1698" s="814" t="s">
        <v>5256</v>
      </c>
      <c r="C1698" s="814" t="s">
        <v>614</v>
      </c>
      <c r="D1698" s="814" t="s">
        <v>1781</v>
      </c>
      <c r="E1698" s="814" t="s">
        <v>4978</v>
      </c>
      <c r="F1698" s="814" t="s">
        <v>5190</v>
      </c>
      <c r="G1698" s="814" t="s">
        <v>5191</v>
      </c>
      <c r="H1698" s="831">
        <v>341</v>
      </c>
      <c r="I1698" s="831">
        <v>128216</v>
      </c>
      <c r="J1698" s="814"/>
      <c r="K1698" s="814">
        <v>376</v>
      </c>
      <c r="L1698" s="831">
        <v>264</v>
      </c>
      <c r="M1698" s="831">
        <v>100056</v>
      </c>
      <c r="N1698" s="814"/>
      <c r="O1698" s="814">
        <v>379</v>
      </c>
      <c r="P1698" s="831">
        <v>263</v>
      </c>
      <c r="Q1698" s="831">
        <v>107304</v>
      </c>
      <c r="R1698" s="819"/>
      <c r="S1698" s="832">
        <v>408</v>
      </c>
    </row>
    <row r="1699" spans="1:19" ht="14.45" customHeight="1" x14ac:dyDescent="0.2">
      <c r="A1699" s="813" t="s">
        <v>5011</v>
      </c>
      <c r="B1699" s="814" t="s">
        <v>5256</v>
      </c>
      <c r="C1699" s="814" t="s">
        <v>614</v>
      </c>
      <c r="D1699" s="814" t="s">
        <v>1781</v>
      </c>
      <c r="E1699" s="814" t="s">
        <v>4978</v>
      </c>
      <c r="F1699" s="814" t="s">
        <v>5208</v>
      </c>
      <c r="G1699" s="814" t="s">
        <v>5209</v>
      </c>
      <c r="H1699" s="831">
        <v>2</v>
      </c>
      <c r="I1699" s="831">
        <v>8858</v>
      </c>
      <c r="J1699" s="814"/>
      <c r="K1699" s="814">
        <v>4429</v>
      </c>
      <c r="L1699" s="831"/>
      <c r="M1699" s="831"/>
      <c r="N1699" s="814"/>
      <c r="O1699" s="814"/>
      <c r="P1699" s="831"/>
      <c r="Q1699" s="831"/>
      <c r="R1699" s="819"/>
      <c r="S1699" s="832"/>
    </row>
    <row r="1700" spans="1:19" ht="14.45" customHeight="1" x14ac:dyDescent="0.2">
      <c r="A1700" s="813" t="s">
        <v>5011</v>
      </c>
      <c r="B1700" s="814" t="s">
        <v>5256</v>
      </c>
      <c r="C1700" s="814" t="s">
        <v>614</v>
      </c>
      <c r="D1700" s="814" t="s">
        <v>1781</v>
      </c>
      <c r="E1700" s="814" t="s">
        <v>4978</v>
      </c>
      <c r="F1700" s="814" t="s">
        <v>5001</v>
      </c>
      <c r="G1700" s="814" t="s">
        <v>5002</v>
      </c>
      <c r="H1700" s="831">
        <v>205</v>
      </c>
      <c r="I1700" s="831">
        <v>33210</v>
      </c>
      <c r="J1700" s="814"/>
      <c r="K1700" s="814">
        <v>162</v>
      </c>
      <c r="L1700" s="831">
        <v>136</v>
      </c>
      <c r="M1700" s="831">
        <v>22168</v>
      </c>
      <c r="N1700" s="814"/>
      <c r="O1700" s="814">
        <v>163</v>
      </c>
      <c r="P1700" s="831">
        <v>190</v>
      </c>
      <c r="Q1700" s="831">
        <v>32680</v>
      </c>
      <c r="R1700" s="819"/>
      <c r="S1700" s="832">
        <v>172</v>
      </c>
    </row>
    <row r="1701" spans="1:19" ht="14.45" customHeight="1" x14ac:dyDescent="0.2">
      <c r="A1701" s="813" t="s">
        <v>5011</v>
      </c>
      <c r="B1701" s="814" t="s">
        <v>5256</v>
      </c>
      <c r="C1701" s="814" t="s">
        <v>614</v>
      </c>
      <c r="D1701" s="814" t="s">
        <v>1781</v>
      </c>
      <c r="E1701" s="814" t="s">
        <v>4978</v>
      </c>
      <c r="F1701" s="814" t="s">
        <v>5218</v>
      </c>
      <c r="G1701" s="814" t="s">
        <v>5219</v>
      </c>
      <c r="H1701" s="831">
        <v>10</v>
      </c>
      <c r="I1701" s="831">
        <v>3980</v>
      </c>
      <c r="J1701" s="814"/>
      <c r="K1701" s="814">
        <v>398</v>
      </c>
      <c r="L1701" s="831">
        <v>1</v>
      </c>
      <c r="M1701" s="831">
        <v>400</v>
      </c>
      <c r="N1701" s="814"/>
      <c r="O1701" s="814">
        <v>400</v>
      </c>
      <c r="P1701" s="831"/>
      <c r="Q1701" s="831"/>
      <c r="R1701" s="819"/>
      <c r="S1701" s="832"/>
    </row>
    <row r="1702" spans="1:19" ht="14.45" customHeight="1" x14ac:dyDescent="0.2">
      <c r="A1702" s="813" t="s">
        <v>5011</v>
      </c>
      <c r="B1702" s="814" t="s">
        <v>5256</v>
      </c>
      <c r="C1702" s="814" t="s">
        <v>614</v>
      </c>
      <c r="D1702" s="814" t="s">
        <v>1781</v>
      </c>
      <c r="E1702" s="814" t="s">
        <v>4978</v>
      </c>
      <c r="F1702" s="814" t="s">
        <v>5224</v>
      </c>
      <c r="G1702" s="814" t="s">
        <v>5225</v>
      </c>
      <c r="H1702" s="831"/>
      <c r="I1702" s="831"/>
      <c r="J1702" s="814"/>
      <c r="K1702" s="814"/>
      <c r="L1702" s="831">
        <v>5</v>
      </c>
      <c r="M1702" s="831">
        <v>190</v>
      </c>
      <c r="N1702" s="814"/>
      <c r="O1702" s="814">
        <v>38</v>
      </c>
      <c r="P1702" s="831">
        <v>9</v>
      </c>
      <c r="Q1702" s="831">
        <v>369</v>
      </c>
      <c r="R1702" s="819"/>
      <c r="S1702" s="832">
        <v>41</v>
      </c>
    </row>
    <row r="1703" spans="1:19" ht="14.45" customHeight="1" x14ac:dyDescent="0.2">
      <c r="A1703" s="813" t="s">
        <v>5011</v>
      </c>
      <c r="B1703" s="814" t="s">
        <v>5256</v>
      </c>
      <c r="C1703" s="814" t="s">
        <v>614</v>
      </c>
      <c r="D1703" s="814" t="s">
        <v>4958</v>
      </c>
      <c r="E1703" s="814" t="s">
        <v>4978</v>
      </c>
      <c r="F1703" s="814" t="s">
        <v>5168</v>
      </c>
      <c r="G1703" s="814" t="s">
        <v>5169</v>
      </c>
      <c r="H1703" s="831"/>
      <c r="I1703" s="831"/>
      <c r="J1703" s="814"/>
      <c r="K1703" s="814"/>
      <c r="L1703" s="831">
        <v>1</v>
      </c>
      <c r="M1703" s="831">
        <v>255</v>
      </c>
      <c r="N1703" s="814"/>
      <c r="O1703" s="814">
        <v>255</v>
      </c>
      <c r="P1703" s="831"/>
      <c r="Q1703" s="831"/>
      <c r="R1703" s="819"/>
      <c r="S1703" s="832"/>
    </row>
    <row r="1704" spans="1:19" ht="14.45" customHeight="1" x14ac:dyDescent="0.2">
      <c r="A1704" s="813" t="s">
        <v>5011</v>
      </c>
      <c r="B1704" s="814" t="s">
        <v>5256</v>
      </c>
      <c r="C1704" s="814" t="s">
        <v>614</v>
      </c>
      <c r="D1704" s="814" t="s">
        <v>1770</v>
      </c>
      <c r="E1704" s="814" t="s">
        <v>4978</v>
      </c>
      <c r="F1704" s="814" t="s">
        <v>5138</v>
      </c>
      <c r="G1704" s="814" t="s">
        <v>5139</v>
      </c>
      <c r="H1704" s="831">
        <v>1</v>
      </c>
      <c r="I1704" s="831">
        <v>38</v>
      </c>
      <c r="J1704" s="814"/>
      <c r="K1704" s="814">
        <v>38</v>
      </c>
      <c r="L1704" s="831">
        <v>2</v>
      </c>
      <c r="M1704" s="831">
        <v>76</v>
      </c>
      <c r="N1704" s="814"/>
      <c r="O1704" s="814">
        <v>38</v>
      </c>
      <c r="P1704" s="831"/>
      <c r="Q1704" s="831"/>
      <c r="R1704" s="819"/>
      <c r="S1704" s="832"/>
    </row>
    <row r="1705" spans="1:19" ht="14.45" customHeight="1" x14ac:dyDescent="0.2">
      <c r="A1705" s="813" t="s">
        <v>5011</v>
      </c>
      <c r="B1705" s="814" t="s">
        <v>5256</v>
      </c>
      <c r="C1705" s="814" t="s">
        <v>614</v>
      </c>
      <c r="D1705" s="814" t="s">
        <v>1770</v>
      </c>
      <c r="E1705" s="814" t="s">
        <v>4978</v>
      </c>
      <c r="F1705" s="814" t="s">
        <v>5168</v>
      </c>
      <c r="G1705" s="814" t="s">
        <v>5169</v>
      </c>
      <c r="H1705" s="831"/>
      <c r="I1705" s="831"/>
      <c r="J1705" s="814"/>
      <c r="K1705" s="814"/>
      <c r="L1705" s="831">
        <v>12</v>
      </c>
      <c r="M1705" s="831">
        <v>3060</v>
      </c>
      <c r="N1705" s="814"/>
      <c r="O1705" s="814">
        <v>255</v>
      </c>
      <c r="P1705" s="831"/>
      <c r="Q1705" s="831"/>
      <c r="R1705" s="819"/>
      <c r="S1705" s="832"/>
    </row>
    <row r="1706" spans="1:19" ht="14.45" customHeight="1" x14ac:dyDescent="0.2">
      <c r="A1706" s="813" t="s">
        <v>5011</v>
      </c>
      <c r="B1706" s="814" t="s">
        <v>5256</v>
      </c>
      <c r="C1706" s="814" t="s">
        <v>614</v>
      </c>
      <c r="D1706" s="814" t="s">
        <v>1770</v>
      </c>
      <c r="E1706" s="814" t="s">
        <v>4978</v>
      </c>
      <c r="F1706" s="814" t="s">
        <v>5170</v>
      </c>
      <c r="G1706" s="814" t="s">
        <v>5171</v>
      </c>
      <c r="H1706" s="831"/>
      <c r="I1706" s="831"/>
      <c r="J1706" s="814"/>
      <c r="K1706" s="814"/>
      <c r="L1706" s="831">
        <v>2</v>
      </c>
      <c r="M1706" s="831">
        <v>254</v>
      </c>
      <c r="N1706" s="814"/>
      <c r="O1706" s="814">
        <v>127</v>
      </c>
      <c r="P1706" s="831"/>
      <c r="Q1706" s="831"/>
      <c r="R1706" s="819"/>
      <c r="S1706" s="832"/>
    </row>
    <row r="1707" spans="1:19" ht="14.45" customHeight="1" x14ac:dyDescent="0.2">
      <c r="A1707" s="813" t="s">
        <v>5011</v>
      </c>
      <c r="B1707" s="814" t="s">
        <v>5256</v>
      </c>
      <c r="C1707" s="814" t="s">
        <v>614</v>
      </c>
      <c r="D1707" s="814" t="s">
        <v>1770</v>
      </c>
      <c r="E1707" s="814" t="s">
        <v>4978</v>
      </c>
      <c r="F1707" s="814" t="s">
        <v>5180</v>
      </c>
      <c r="G1707" s="814" t="s">
        <v>5181</v>
      </c>
      <c r="H1707" s="831"/>
      <c r="I1707" s="831"/>
      <c r="J1707" s="814"/>
      <c r="K1707" s="814"/>
      <c r="L1707" s="831">
        <v>15</v>
      </c>
      <c r="M1707" s="831">
        <v>4695</v>
      </c>
      <c r="N1707" s="814"/>
      <c r="O1707" s="814">
        <v>313</v>
      </c>
      <c r="P1707" s="831"/>
      <c r="Q1707" s="831"/>
      <c r="R1707" s="819"/>
      <c r="S1707" s="832"/>
    </row>
    <row r="1708" spans="1:19" ht="14.45" customHeight="1" x14ac:dyDescent="0.2">
      <c r="A1708" s="813" t="s">
        <v>5011</v>
      </c>
      <c r="B1708" s="814" t="s">
        <v>5256</v>
      </c>
      <c r="C1708" s="814" t="s">
        <v>614</v>
      </c>
      <c r="D1708" s="814" t="s">
        <v>1770</v>
      </c>
      <c r="E1708" s="814" t="s">
        <v>4978</v>
      </c>
      <c r="F1708" s="814" t="s">
        <v>5184</v>
      </c>
      <c r="G1708" s="814" t="s">
        <v>5185</v>
      </c>
      <c r="H1708" s="831"/>
      <c r="I1708" s="831"/>
      <c r="J1708" s="814"/>
      <c r="K1708" s="814"/>
      <c r="L1708" s="831">
        <v>2</v>
      </c>
      <c r="M1708" s="831">
        <v>314</v>
      </c>
      <c r="N1708" s="814"/>
      <c r="O1708" s="814">
        <v>157</v>
      </c>
      <c r="P1708" s="831"/>
      <c r="Q1708" s="831"/>
      <c r="R1708" s="819"/>
      <c r="S1708" s="832"/>
    </row>
    <row r="1709" spans="1:19" ht="14.45" customHeight="1" x14ac:dyDescent="0.2">
      <c r="A1709" s="813" t="s">
        <v>5011</v>
      </c>
      <c r="B1709" s="814" t="s">
        <v>5256</v>
      </c>
      <c r="C1709" s="814" t="s">
        <v>614</v>
      </c>
      <c r="D1709" s="814" t="s">
        <v>1770</v>
      </c>
      <c r="E1709" s="814" t="s">
        <v>4978</v>
      </c>
      <c r="F1709" s="814" t="s">
        <v>5190</v>
      </c>
      <c r="G1709" s="814" t="s">
        <v>5191</v>
      </c>
      <c r="H1709" s="831"/>
      <c r="I1709" s="831"/>
      <c r="J1709" s="814"/>
      <c r="K1709" s="814"/>
      <c r="L1709" s="831">
        <v>7</v>
      </c>
      <c r="M1709" s="831">
        <v>2653</v>
      </c>
      <c r="N1709" s="814"/>
      <c r="O1709" s="814">
        <v>379</v>
      </c>
      <c r="P1709" s="831"/>
      <c r="Q1709" s="831"/>
      <c r="R1709" s="819"/>
      <c r="S1709" s="832"/>
    </row>
    <row r="1710" spans="1:19" ht="14.45" customHeight="1" x14ac:dyDescent="0.2">
      <c r="A1710" s="813" t="s">
        <v>5011</v>
      </c>
      <c r="B1710" s="814" t="s">
        <v>5256</v>
      </c>
      <c r="C1710" s="814" t="s">
        <v>614</v>
      </c>
      <c r="D1710" s="814" t="s">
        <v>1770</v>
      </c>
      <c r="E1710" s="814" t="s">
        <v>4978</v>
      </c>
      <c r="F1710" s="814" t="s">
        <v>5001</v>
      </c>
      <c r="G1710" s="814" t="s">
        <v>5002</v>
      </c>
      <c r="H1710" s="831"/>
      <c r="I1710" s="831"/>
      <c r="J1710" s="814"/>
      <c r="K1710" s="814"/>
      <c r="L1710" s="831">
        <v>3</v>
      </c>
      <c r="M1710" s="831">
        <v>489</v>
      </c>
      <c r="N1710" s="814"/>
      <c r="O1710" s="814">
        <v>163</v>
      </c>
      <c r="P1710" s="831"/>
      <c r="Q1710" s="831"/>
      <c r="R1710" s="819"/>
      <c r="S1710" s="832"/>
    </row>
    <row r="1711" spans="1:19" ht="14.45" customHeight="1" x14ac:dyDescent="0.2">
      <c r="A1711" s="813" t="s">
        <v>5011</v>
      </c>
      <c r="B1711" s="814" t="s">
        <v>5256</v>
      </c>
      <c r="C1711" s="814" t="s">
        <v>614</v>
      </c>
      <c r="D1711" s="814" t="s">
        <v>4957</v>
      </c>
      <c r="E1711" s="814" t="s">
        <v>4978</v>
      </c>
      <c r="F1711" s="814" t="s">
        <v>5128</v>
      </c>
      <c r="G1711" s="814" t="s">
        <v>5129</v>
      </c>
      <c r="H1711" s="831">
        <v>6</v>
      </c>
      <c r="I1711" s="831">
        <v>1242</v>
      </c>
      <c r="J1711" s="814"/>
      <c r="K1711" s="814">
        <v>207</v>
      </c>
      <c r="L1711" s="831">
        <v>19</v>
      </c>
      <c r="M1711" s="831">
        <v>3971</v>
      </c>
      <c r="N1711" s="814"/>
      <c r="O1711" s="814">
        <v>209</v>
      </c>
      <c r="P1711" s="831"/>
      <c r="Q1711" s="831"/>
      <c r="R1711" s="819"/>
      <c r="S1711" s="832"/>
    </row>
    <row r="1712" spans="1:19" ht="14.45" customHeight="1" x14ac:dyDescent="0.2">
      <c r="A1712" s="813" t="s">
        <v>5011</v>
      </c>
      <c r="B1712" s="814" t="s">
        <v>5256</v>
      </c>
      <c r="C1712" s="814" t="s">
        <v>614</v>
      </c>
      <c r="D1712" s="814" t="s">
        <v>4957</v>
      </c>
      <c r="E1712" s="814" t="s">
        <v>4978</v>
      </c>
      <c r="F1712" s="814" t="s">
        <v>5138</v>
      </c>
      <c r="G1712" s="814" t="s">
        <v>5139</v>
      </c>
      <c r="H1712" s="831"/>
      <c r="I1712" s="831"/>
      <c r="J1712" s="814"/>
      <c r="K1712" s="814"/>
      <c r="L1712" s="831">
        <v>2</v>
      </c>
      <c r="M1712" s="831">
        <v>76</v>
      </c>
      <c r="N1712" s="814"/>
      <c r="O1712" s="814">
        <v>38</v>
      </c>
      <c r="P1712" s="831"/>
      <c r="Q1712" s="831"/>
      <c r="R1712" s="819"/>
      <c r="S1712" s="832"/>
    </row>
    <row r="1713" spans="1:19" ht="14.45" customHeight="1" x14ac:dyDescent="0.2">
      <c r="A1713" s="813" t="s">
        <v>5011</v>
      </c>
      <c r="B1713" s="814" t="s">
        <v>5256</v>
      </c>
      <c r="C1713" s="814" t="s">
        <v>614</v>
      </c>
      <c r="D1713" s="814" t="s">
        <v>4957</v>
      </c>
      <c r="E1713" s="814" t="s">
        <v>4978</v>
      </c>
      <c r="F1713" s="814" t="s">
        <v>5168</v>
      </c>
      <c r="G1713" s="814" t="s">
        <v>5169</v>
      </c>
      <c r="H1713" s="831">
        <v>9</v>
      </c>
      <c r="I1713" s="831">
        <v>2286</v>
      </c>
      <c r="J1713" s="814"/>
      <c r="K1713" s="814">
        <v>254</v>
      </c>
      <c r="L1713" s="831">
        <v>40</v>
      </c>
      <c r="M1713" s="831">
        <v>10200</v>
      </c>
      <c r="N1713" s="814"/>
      <c r="O1713" s="814">
        <v>255</v>
      </c>
      <c r="P1713" s="831"/>
      <c r="Q1713" s="831"/>
      <c r="R1713" s="819"/>
      <c r="S1713" s="832"/>
    </row>
    <row r="1714" spans="1:19" ht="14.45" customHeight="1" x14ac:dyDescent="0.2">
      <c r="A1714" s="813" t="s">
        <v>5011</v>
      </c>
      <c r="B1714" s="814" t="s">
        <v>5256</v>
      </c>
      <c r="C1714" s="814" t="s">
        <v>614</v>
      </c>
      <c r="D1714" s="814" t="s">
        <v>4957</v>
      </c>
      <c r="E1714" s="814" t="s">
        <v>4978</v>
      </c>
      <c r="F1714" s="814" t="s">
        <v>5170</v>
      </c>
      <c r="G1714" s="814" t="s">
        <v>5171</v>
      </c>
      <c r="H1714" s="831">
        <v>3</v>
      </c>
      <c r="I1714" s="831">
        <v>378</v>
      </c>
      <c r="J1714" s="814"/>
      <c r="K1714" s="814">
        <v>126</v>
      </c>
      <c r="L1714" s="831">
        <v>6</v>
      </c>
      <c r="M1714" s="831">
        <v>762</v>
      </c>
      <c r="N1714" s="814"/>
      <c r="O1714" s="814">
        <v>127</v>
      </c>
      <c r="P1714" s="831"/>
      <c r="Q1714" s="831"/>
      <c r="R1714" s="819"/>
      <c r="S1714" s="832"/>
    </row>
    <row r="1715" spans="1:19" ht="14.45" customHeight="1" x14ac:dyDescent="0.2">
      <c r="A1715" s="813" t="s">
        <v>5011</v>
      </c>
      <c r="B1715" s="814" t="s">
        <v>5256</v>
      </c>
      <c r="C1715" s="814" t="s">
        <v>614</v>
      </c>
      <c r="D1715" s="814" t="s">
        <v>4957</v>
      </c>
      <c r="E1715" s="814" t="s">
        <v>4978</v>
      </c>
      <c r="F1715" s="814" t="s">
        <v>4989</v>
      </c>
      <c r="G1715" s="814" t="s">
        <v>4990</v>
      </c>
      <c r="H1715" s="831"/>
      <c r="I1715" s="831"/>
      <c r="J1715" s="814"/>
      <c r="K1715" s="814"/>
      <c r="L1715" s="831">
        <v>4</v>
      </c>
      <c r="M1715" s="831">
        <v>133.34</v>
      </c>
      <c r="N1715" s="814"/>
      <c r="O1715" s="814">
        <v>33.335000000000001</v>
      </c>
      <c r="P1715" s="831"/>
      <c r="Q1715" s="831"/>
      <c r="R1715" s="819"/>
      <c r="S1715" s="832"/>
    </row>
    <row r="1716" spans="1:19" ht="14.45" customHeight="1" x14ac:dyDescent="0.2">
      <c r="A1716" s="813" t="s">
        <v>5011</v>
      </c>
      <c r="B1716" s="814" t="s">
        <v>5256</v>
      </c>
      <c r="C1716" s="814" t="s">
        <v>614</v>
      </c>
      <c r="D1716" s="814" t="s">
        <v>4957</v>
      </c>
      <c r="E1716" s="814" t="s">
        <v>4978</v>
      </c>
      <c r="F1716" s="814" t="s">
        <v>5180</v>
      </c>
      <c r="G1716" s="814" t="s">
        <v>5181</v>
      </c>
      <c r="H1716" s="831">
        <v>5</v>
      </c>
      <c r="I1716" s="831">
        <v>1555</v>
      </c>
      <c r="J1716" s="814"/>
      <c r="K1716" s="814">
        <v>311</v>
      </c>
      <c r="L1716" s="831">
        <v>26</v>
      </c>
      <c r="M1716" s="831">
        <v>8138</v>
      </c>
      <c r="N1716" s="814"/>
      <c r="O1716" s="814">
        <v>313</v>
      </c>
      <c r="P1716" s="831"/>
      <c r="Q1716" s="831"/>
      <c r="R1716" s="819"/>
      <c r="S1716" s="832"/>
    </row>
    <row r="1717" spans="1:19" ht="14.45" customHeight="1" x14ac:dyDescent="0.2">
      <c r="A1717" s="813" t="s">
        <v>5011</v>
      </c>
      <c r="B1717" s="814" t="s">
        <v>5256</v>
      </c>
      <c r="C1717" s="814" t="s">
        <v>614</v>
      </c>
      <c r="D1717" s="814" t="s">
        <v>4957</v>
      </c>
      <c r="E1717" s="814" t="s">
        <v>4978</v>
      </c>
      <c r="F1717" s="814" t="s">
        <v>5184</v>
      </c>
      <c r="G1717" s="814" t="s">
        <v>5185</v>
      </c>
      <c r="H1717" s="831"/>
      <c r="I1717" s="831"/>
      <c r="J1717" s="814"/>
      <c r="K1717" s="814"/>
      <c r="L1717" s="831">
        <v>4</v>
      </c>
      <c r="M1717" s="831">
        <v>628</v>
      </c>
      <c r="N1717" s="814"/>
      <c r="O1717" s="814">
        <v>157</v>
      </c>
      <c r="P1717" s="831"/>
      <c r="Q1717" s="831"/>
      <c r="R1717" s="819"/>
      <c r="S1717" s="832"/>
    </row>
    <row r="1718" spans="1:19" ht="14.45" customHeight="1" x14ac:dyDescent="0.2">
      <c r="A1718" s="813" t="s">
        <v>5011</v>
      </c>
      <c r="B1718" s="814" t="s">
        <v>5256</v>
      </c>
      <c r="C1718" s="814" t="s">
        <v>614</v>
      </c>
      <c r="D1718" s="814" t="s">
        <v>4957</v>
      </c>
      <c r="E1718" s="814" t="s">
        <v>4978</v>
      </c>
      <c r="F1718" s="814" t="s">
        <v>5190</v>
      </c>
      <c r="G1718" s="814" t="s">
        <v>5191</v>
      </c>
      <c r="H1718" s="831">
        <v>8</v>
      </c>
      <c r="I1718" s="831">
        <v>3008</v>
      </c>
      <c r="J1718" s="814"/>
      <c r="K1718" s="814">
        <v>376</v>
      </c>
      <c r="L1718" s="831">
        <v>15</v>
      </c>
      <c r="M1718" s="831">
        <v>5685</v>
      </c>
      <c r="N1718" s="814"/>
      <c r="O1718" s="814">
        <v>379</v>
      </c>
      <c r="P1718" s="831"/>
      <c r="Q1718" s="831"/>
      <c r="R1718" s="819"/>
      <c r="S1718" s="832"/>
    </row>
    <row r="1719" spans="1:19" ht="14.45" customHeight="1" x14ac:dyDescent="0.2">
      <c r="A1719" s="813" t="s">
        <v>5011</v>
      </c>
      <c r="B1719" s="814" t="s">
        <v>5256</v>
      </c>
      <c r="C1719" s="814" t="s">
        <v>617</v>
      </c>
      <c r="D1719" s="814" t="s">
        <v>1755</v>
      </c>
      <c r="E1719" s="814" t="s">
        <v>4961</v>
      </c>
      <c r="F1719" s="814" t="s">
        <v>5018</v>
      </c>
      <c r="G1719" s="814" t="s">
        <v>1012</v>
      </c>
      <c r="H1719" s="831"/>
      <c r="I1719" s="831"/>
      <c r="J1719" s="814"/>
      <c r="K1719" s="814"/>
      <c r="L1719" s="831"/>
      <c r="M1719" s="831"/>
      <c r="N1719" s="814"/>
      <c r="O1719" s="814"/>
      <c r="P1719" s="831">
        <v>0.1</v>
      </c>
      <c r="Q1719" s="831">
        <v>4.0599999999999996</v>
      </c>
      <c r="R1719" s="819"/>
      <c r="S1719" s="832">
        <v>40.599999999999994</v>
      </c>
    </row>
    <row r="1720" spans="1:19" ht="14.45" customHeight="1" x14ac:dyDescent="0.2">
      <c r="A1720" s="813" t="s">
        <v>5011</v>
      </c>
      <c r="B1720" s="814" t="s">
        <v>5256</v>
      </c>
      <c r="C1720" s="814" t="s">
        <v>617</v>
      </c>
      <c r="D1720" s="814" t="s">
        <v>1755</v>
      </c>
      <c r="E1720" s="814" t="s">
        <v>4961</v>
      </c>
      <c r="F1720" s="814" t="s">
        <v>5026</v>
      </c>
      <c r="G1720" s="814" t="s">
        <v>5027</v>
      </c>
      <c r="H1720" s="831"/>
      <c r="I1720" s="831"/>
      <c r="J1720" s="814"/>
      <c r="K1720" s="814"/>
      <c r="L1720" s="831"/>
      <c r="M1720" s="831"/>
      <c r="N1720" s="814"/>
      <c r="O1720" s="814"/>
      <c r="P1720" s="831">
        <v>1</v>
      </c>
      <c r="Q1720" s="831">
        <v>51.85</v>
      </c>
      <c r="R1720" s="819"/>
      <c r="S1720" s="832">
        <v>51.85</v>
      </c>
    </row>
    <row r="1721" spans="1:19" ht="14.45" customHeight="1" x14ac:dyDescent="0.2">
      <c r="A1721" s="813" t="s">
        <v>5011</v>
      </c>
      <c r="B1721" s="814" t="s">
        <v>5256</v>
      </c>
      <c r="C1721" s="814" t="s">
        <v>617</v>
      </c>
      <c r="D1721" s="814" t="s">
        <v>1755</v>
      </c>
      <c r="E1721" s="814" t="s">
        <v>4961</v>
      </c>
      <c r="F1721" s="814" t="s">
        <v>5038</v>
      </c>
      <c r="G1721" s="814" t="s">
        <v>1351</v>
      </c>
      <c r="H1721" s="831"/>
      <c r="I1721" s="831"/>
      <c r="J1721" s="814"/>
      <c r="K1721" s="814"/>
      <c r="L1721" s="831"/>
      <c r="M1721" s="831"/>
      <c r="N1721" s="814"/>
      <c r="O1721" s="814"/>
      <c r="P1721" s="831">
        <v>1</v>
      </c>
      <c r="Q1721" s="831">
        <v>2837.26</v>
      </c>
      <c r="R1721" s="819"/>
      <c r="S1721" s="832">
        <v>2837.26</v>
      </c>
    </row>
    <row r="1722" spans="1:19" ht="14.45" customHeight="1" x14ac:dyDescent="0.2">
      <c r="A1722" s="813" t="s">
        <v>5011</v>
      </c>
      <c r="B1722" s="814" t="s">
        <v>5256</v>
      </c>
      <c r="C1722" s="814" t="s">
        <v>617</v>
      </c>
      <c r="D1722" s="814" t="s">
        <v>1755</v>
      </c>
      <c r="E1722" s="814" t="s">
        <v>4978</v>
      </c>
      <c r="F1722" s="814" t="s">
        <v>5138</v>
      </c>
      <c r="G1722" s="814" t="s">
        <v>5139</v>
      </c>
      <c r="H1722" s="831"/>
      <c r="I1722" s="831"/>
      <c r="J1722" s="814"/>
      <c r="K1722" s="814"/>
      <c r="L1722" s="831"/>
      <c r="M1722" s="831"/>
      <c r="N1722" s="814"/>
      <c r="O1722" s="814"/>
      <c r="P1722" s="831">
        <v>1</v>
      </c>
      <c r="Q1722" s="831">
        <v>40</v>
      </c>
      <c r="R1722" s="819"/>
      <c r="S1722" s="832">
        <v>40</v>
      </c>
    </row>
    <row r="1723" spans="1:19" ht="14.45" customHeight="1" x14ac:dyDescent="0.2">
      <c r="A1723" s="813" t="s">
        <v>5011</v>
      </c>
      <c r="B1723" s="814" t="s">
        <v>5256</v>
      </c>
      <c r="C1723" s="814" t="s">
        <v>617</v>
      </c>
      <c r="D1723" s="814" t="s">
        <v>1755</v>
      </c>
      <c r="E1723" s="814" t="s">
        <v>4978</v>
      </c>
      <c r="F1723" s="814" t="s">
        <v>5186</v>
      </c>
      <c r="G1723" s="814" t="s">
        <v>5187</v>
      </c>
      <c r="H1723" s="831"/>
      <c r="I1723" s="831"/>
      <c r="J1723" s="814"/>
      <c r="K1723" s="814"/>
      <c r="L1723" s="831"/>
      <c r="M1723" s="831"/>
      <c r="N1723" s="814"/>
      <c r="O1723" s="814"/>
      <c r="P1723" s="831">
        <v>1</v>
      </c>
      <c r="Q1723" s="831">
        <v>34</v>
      </c>
      <c r="R1723" s="819"/>
      <c r="S1723" s="832">
        <v>34</v>
      </c>
    </row>
    <row r="1724" spans="1:19" ht="14.45" customHeight="1" x14ac:dyDescent="0.2">
      <c r="A1724" s="813" t="s">
        <v>5011</v>
      </c>
      <c r="B1724" s="814" t="s">
        <v>5256</v>
      </c>
      <c r="C1724" s="814" t="s">
        <v>617</v>
      </c>
      <c r="D1724" s="814" t="s">
        <v>1755</v>
      </c>
      <c r="E1724" s="814" t="s">
        <v>4978</v>
      </c>
      <c r="F1724" s="814" t="s">
        <v>4997</v>
      </c>
      <c r="G1724" s="814" t="s">
        <v>4998</v>
      </c>
      <c r="H1724" s="831"/>
      <c r="I1724" s="831"/>
      <c r="J1724" s="814"/>
      <c r="K1724" s="814"/>
      <c r="L1724" s="831"/>
      <c r="M1724" s="831"/>
      <c r="N1724" s="814"/>
      <c r="O1724" s="814"/>
      <c r="P1724" s="831">
        <v>4</v>
      </c>
      <c r="Q1724" s="831">
        <v>2440</v>
      </c>
      <c r="R1724" s="819"/>
      <c r="S1724" s="832">
        <v>610</v>
      </c>
    </row>
    <row r="1725" spans="1:19" ht="14.45" customHeight="1" x14ac:dyDescent="0.2">
      <c r="A1725" s="813" t="s">
        <v>5011</v>
      </c>
      <c r="B1725" s="814" t="s">
        <v>5256</v>
      </c>
      <c r="C1725" s="814" t="s">
        <v>617</v>
      </c>
      <c r="D1725" s="814" t="s">
        <v>1755</v>
      </c>
      <c r="E1725" s="814" t="s">
        <v>4978</v>
      </c>
      <c r="F1725" s="814" t="s">
        <v>5224</v>
      </c>
      <c r="G1725" s="814" t="s">
        <v>5225</v>
      </c>
      <c r="H1725" s="831"/>
      <c r="I1725" s="831"/>
      <c r="J1725" s="814"/>
      <c r="K1725" s="814"/>
      <c r="L1725" s="831"/>
      <c r="M1725" s="831"/>
      <c r="N1725" s="814"/>
      <c r="O1725" s="814"/>
      <c r="P1725" s="831">
        <v>6</v>
      </c>
      <c r="Q1725" s="831">
        <v>246</v>
      </c>
      <c r="R1725" s="819"/>
      <c r="S1725" s="832">
        <v>41</v>
      </c>
    </row>
    <row r="1726" spans="1:19" ht="14.45" customHeight="1" x14ac:dyDescent="0.2">
      <c r="A1726" s="813" t="s">
        <v>5011</v>
      </c>
      <c r="B1726" s="814" t="s">
        <v>5256</v>
      </c>
      <c r="C1726" s="814" t="s">
        <v>617</v>
      </c>
      <c r="D1726" s="814" t="s">
        <v>1783</v>
      </c>
      <c r="E1726" s="814" t="s">
        <v>4978</v>
      </c>
      <c r="F1726" s="814" t="s">
        <v>5138</v>
      </c>
      <c r="G1726" s="814" t="s">
        <v>5139</v>
      </c>
      <c r="H1726" s="831">
        <v>2</v>
      </c>
      <c r="I1726" s="831">
        <v>76</v>
      </c>
      <c r="J1726" s="814"/>
      <c r="K1726" s="814">
        <v>38</v>
      </c>
      <c r="L1726" s="831">
        <v>1</v>
      </c>
      <c r="M1726" s="831">
        <v>38</v>
      </c>
      <c r="N1726" s="814"/>
      <c r="O1726" s="814">
        <v>38</v>
      </c>
      <c r="P1726" s="831">
        <v>1</v>
      </c>
      <c r="Q1726" s="831">
        <v>40</v>
      </c>
      <c r="R1726" s="819"/>
      <c r="S1726" s="832">
        <v>40</v>
      </c>
    </row>
    <row r="1727" spans="1:19" ht="14.45" customHeight="1" x14ac:dyDescent="0.2">
      <c r="A1727" s="813" t="s">
        <v>5011</v>
      </c>
      <c r="B1727" s="814" t="s">
        <v>5256</v>
      </c>
      <c r="C1727" s="814" t="s">
        <v>617</v>
      </c>
      <c r="D1727" s="814" t="s">
        <v>1783</v>
      </c>
      <c r="E1727" s="814" t="s">
        <v>4978</v>
      </c>
      <c r="F1727" s="814" t="s">
        <v>4981</v>
      </c>
      <c r="G1727" s="814" t="s">
        <v>4982</v>
      </c>
      <c r="H1727" s="831"/>
      <c r="I1727" s="831"/>
      <c r="J1727" s="814"/>
      <c r="K1727" s="814"/>
      <c r="L1727" s="831">
        <v>1</v>
      </c>
      <c r="M1727" s="831">
        <v>201</v>
      </c>
      <c r="N1727" s="814"/>
      <c r="O1727" s="814">
        <v>201</v>
      </c>
      <c r="P1727" s="831"/>
      <c r="Q1727" s="831"/>
      <c r="R1727" s="819"/>
      <c r="S1727" s="832"/>
    </row>
    <row r="1728" spans="1:19" ht="14.45" customHeight="1" x14ac:dyDescent="0.2">
      <c r="A1728" s="813" t="s">
        <v>5011</v>
      </c>
      <c r="B1728" s="814" t="s">
        <v>5256</v>
      </c>
      <c r="C1728" s="814" t="s">
        <v>617</v>
      </c>
      <c r="D1728" s="814" t="s">
        <v>1783</v>
      </c>
      <c r="E1728" s="814" t="s">
        <v>4978</v>
      </c>
      <c r="F1728" s="814" t="s">
        <v>4997</v>
      </c>
      <c r="G1728" s="814" t="s">
        <v>4998</v>
      </c>
      <c r="H1728" s="831">
        <v>11</v>
      </c>
      <c r="I1728" s="831">
        <v>6545</v>
      </c>
      <c r="J1728" s="814"/>
      <c r="K1728" s="814">
        <v>595</v>
      </c>
      <c r="L1728" s="831">
        <v>6</v>
      </c>
      <c r="M1728" s="831">
        <v>3588</v>
      </c>
      <c r="N1728" s="814"/>
      <c r="O1728" s="814">
        <v>598</v>
      </c>
      <c r="P1728" s="831">
        <v>3</v>
      </c>
      <c r="Q1728" s="831">
        <v>1830</v>
      </c>
      <c r="R1728" s="819"/>
      <c r="S1728" s="832">
        <v>610</v>
      </c>
    </row>
    <row r="1729" spans="1:19" ht="14.45" customHeight="1" x14ac:dyDescent="0.2">
      <c r="A1729" s="813" t="s">
        <v>5011</v>
      </c>
      <c r="B1729" s="814" t="s">
        <v>5256</v>
      </c>
      <c r="C1729" s="814" t="s">
        <v>617</v>
      </c>
      <c r="D1729" s="814" t="s">
        <v>1783</v>
      </c>
      <c r="E1729" s="814" t="s">
        <v>4978</v>
      </c>
      <c r="F1729" s="814" t="s">
        <v>5001</v>
      </c>
      <c r="G1729" s="814" t="s">
        <v>5002</v>
      </c>
      <c r="H1729" s="831"/>
      <c r="I1729" s="831"/>
      <c r="J1729" s="814"/>
      <c r="K1729" s="814"/>
      <c r="L1729" s="831">
        <v>1</v>
      </c>
      <c r="M1729" s="831">
        <v>163</v>
      </c>
      <c r="N1729" s="814"/>
      <c r="O1729" s="814">
        <v>163</v>
      </c>
      <c r="P1729" s="831"/>
      <c r="Q1729" s="831"/>
      <c r="R1729" s="819"/>
      <c r="S1729" s="832"/>
    </row>
    <row r="1730" spans="1:19" ht="14.45" customHeight="1" x14ac:dyDescent="0.2">
      <c r="A1730" s="813" t="s">
        <v>5011</v>
      </c>
      <c r="B1730" s="814" t="s">
        <v>5256</v>
      </c>
      <c r="C1730" s="814" t="s">
        <v>617</v>
      </c>
      <c r="D1730" s="814" t="s">
        <v>1762</v>
      </c>
      <c r="E1730" s="814" t="s">
        <v>4978</v>
      </c>
      <c r="F1730" s="814" t="s">
        <v>5138</v>
      </c>
      <c r="G1730" s="814" t="s">
        <v>5139</v>
      </c>
      <c r="H1730" s="831">
        <v>1</v>
      </c>
      <c r="I1730" s="831">
        <v>38</v>
      </c>
      <c r="J1730" s="814"/>
      <c r="K1730" s="814">
        <v>38</v>
      </c>
      <c r="L1730" s="831">
        <v>1</v>
      </c>
      <c r="M1730" s="831">
        <v>38</v>
      </c>
      <c r="N1730" s="814"/>
      <c r="O1730" s="814">
        <v>38</v>
      </c>
      <c r="P1730" s="831">
        <v>1</v>
      </c>
      <c r="Q1730" s="831">
        <v>40</v>
      </c>
      <c r="R1730" s="819"/>
      <c r="S1730" s="832">
        <v>40</v>
      </c>
    </row>
    <row r="1731" spans="1:19" ht="14.45" customHeight="1" x14ac:dyDescent="0.2">
      <c r="A1731" s="813" t="s">
        <v>5011</v>
      </c>
      <c r="B1731" s="814" t="s">
        <v>5256</v>
      </c>
      <c r="C1731" s="814" t="s">
        <v>617</v>
      </c>
      <c r="D1731" s="814" t="s">
        <v>1762</v>
      </c>
      <c r="E1731" s="814" t="s">
        <v>4978</v>
      </c>
      <c r="F1731" s="814" t="s">
        <v>4981</v>
      </c>
      <c r="G1731" s="814" t="s">
        <v>4982</v>
      </c>
      <c r="H1731" s="831"/>
      <c r="I1731" s="831"/>
      <c r="J1731" s="814"/>
      <c r="K1731" s="814"/>
      <c r="L1731" s="831"/>
      <c r="M1731" s="831"/>
      <c r="N1731" s="814"/>
      <c r="O1731" s="814"/>
      <c r="P1731" s="831">
        <v>1</v>
      </c>
      <c r="Q1731" s="831">
        <v>210</v>
      </c>
      <c r="R1731" s="819"/>
      <c r="S1731" s="832">
        <v>210</v>
      </c>
    </row>
    <row r="1732" spans="1:19" ht="14.45" customHeight="1" x14ac:dyDescent="0.2">
      <c r="A1732" s="813" t="s">
        <v>5011</v>
      </c>
      <c r="B1732" s="814" t="s">
        <v>5256</v>
      </c>
      <c r="C1732" s="814" t="s">
        <v>617</v>
      </c>
      <c r="D1732" s="814" t="s">
        <v>1762</v>
      </c>
      <c r="E1732" s="814" t="s">
        <v>4978</v>
      </c>
      <c r="F1732" s="814" t="s">
        <v>4995</v>
      </c>
      <c r="G1732" s="814" t="s">
        <v>4996</v>
      </c>
      <c r="H1732" s="831"/>
      <c r="I1732" s="831"/>
      <c r="J1732" s="814"/>
      <c r="K1732" s="814"/>
      <c r="L1732" s="831"/>
      <c r="M1732" s="831"/>
      <c r="N1732" s="814"/>
      <c r="O1732" s="814"/>
      <c r="P1732" s="831">
        <v>1</v>
      </c>
      <c r="Q1732" s="831">
        <v>882</v>
      </c>
      <c r="R1732" s="819"/>
      <c r="S1732" s="832">
        <v>882</v>
      </c>
    </row>
    <row r="1733" spans="1:19" ht="14.45" customHeight="1" x14ac:dyDescent="0.2">
      <c r="A1733" s="813" t="s">
        <v>5011</v>
      </c>
      <c r="B1733" s="814" t="s">
        <v>5256</v>
      </c>
      <c r="C1733" s="814" t="s">
        <v>617</v>
      </c>
      <c r="D1733" s="814" t="s">
        <v>1762</v>
      </c>
      <c r="E1733" s="814" t="s">
        <v>4978</v>
      </c>
      <c r="F1733" s="814" t="s">
        <v>4997</v>
      </c>
      <c r="G1733" s="814" t="s">
        <v>4998</v>
      </c>
      <c r="H1733" s="831">
        <v>1</v>
      </c>
      <c r="I1733" s="831">
        <v>595</v>
      </c>
      <c r="J1733" s="814"/>
      <c r="K1733" s="814">
        <v>595</v>
      </c>
      <c r="L1733" s="831">
        <v>1</v>
      </c>
      <c r="M1733" s="831">
        <v>598</v>
      </c>
      <c r="N1733" s="814"/>
      <c r="O1733" s="814">
        <v>598</v>
      </c>
      <c r="P1733" s="831">
        <v>10</v>
      </c>
      <c r="Q1733" s="831">
        <v>6100</v>
      </c>
      <c r="R1733" s="819"/>
      <c r="S1733" s="832">
        <v>610</v>
      </c>
    </row>
    <row r="1734" spans="1:19" ht="14.45" customHeight="1" x14ac:dyDescent="0.2">
      <c r="A1734" s="813" t="s">
        <v>5011</v>
      </c>
      <c r="B1734" s="814" t="s">
        <v>5256</v>
      </c>
      <c r="C1734" s="814" t="s">
        <v>617</v>
      </c>
      <c r="D1734" s="814" t="s">
        <v>1762</v>
      </c>
      <c r="E1734" s="814" t="s">
        <v>4978</v>
      </c>
      <c r="F1734" s="814" t="s">
        <v>5001</v>
      </c>
      <c r="G1734" s="814" t="s">
        <v>5002</v>
      </c>
      <c r="H1734" s="831"/>
      <c r="I1734" s="831"/>
      <c r="J1734" s="814"/>
      <c r="K1734" s="814"/>
      <c r="L1734" s="831"/>
      <c r="M1734" s="831"/>
      <c r="N1734" s="814"/>
      <c r="O1734" s="814"/>
      <c r="P1734" s="831">
        <v>1</v>
      </c>
      <c r="Q1734" s="831">
        <v>172</v>
      </c>
      <c r="R1734" s="819"/>
      <c r="S1734" s="832">
        <v>172</v>
      </c>
    </row>
    <row r="1735" spans="1:19" ht="14.45" customHeight="1" x14ac:dyDescent="0.2">
      <c r="A1735" s="813" t="s">
        <v>5011</v>
      </c>
      <c r="B1735" s="814" t="s">
        <v>5256</v>
      </c>
      <c r="C1735" s="814" t="s">
        <v>617</v>
      </c>
      <c r="D1735" s="814" t="s">
        <v>1762</v>
      </c>
      <c r="E1735" s="814" t="s">
        <v>4978</v>
      </c>
      <c r="F1735" s="814" t="s">
        <v>5005</v>
      </c>
      <c r="G1735" s="814" t="s">
        <v>5006</v>
      </c>
      <c r="H1735" s="831">
        <v>0</v>
      </c>
      <c r="I1735" s="831">
        <v>0</v>
      </c>
      <c r="J1735" s="814"/>
      <c r="K1735" s="814"/>
      <c r="L1735" s="831"/>
      <c r="M1735" s="831"/>
      <c r="N1735" s="814"/>
      <c r="O1735" s="814"/>
      <c r="P1735" s="831">
        <v>5</v>
      </c>
      <c r="Q1735" s="831">
        <v>6905</v>
      </c>
      <c r="R1735" s="819"/>
      <c r="S1735" s="832">
        <v>1381</v>
      </c>
    </row>
    <row r="1736" spans="1:19" ht="14.45" customHeight="1" x14ac:dyDescent="0.2">
      <c r="A1736" s="813" t="s">
        <v>5011</v>
      </c>
      <c r="B1736" s="814" t="s">
        <v>5256</v>
      </c>
      <c r="C1736" s="814" t="s">
        <v>617</v>
      </c>
      <c r="D1736" s="814" t="s">
        <v>1762</v>
      </c>
      <c r="E1736" s="814" t="s">
        <v>4978</v>
      </c>
      <c r="F1736" s="814" t="s">
        <v>5007</v>
      </c>
      <c r="G1736" s="814" t="s">
        <v>5008</v>
      </c>
      <c r="H1736" s="831">
        <v>0</v>
      </c>
      <c r="I1736" s="831">
        <v>0</v>
      </c>
      <c r="J1736" s="814"/>
      <c r="K1736" s="814"/>
      <c r="L1736" s="831"/>
      <c r="M1736" s="831"/>
      <c r="N1736" s="814"/>
      <c r="O1736" s="814"/>
      <c r="P1736" s="831">
        <v>1</v>
      </c>
      <c r="Q1736" s="831">
        <v>371</v>
      </c>
      <c r="R1736" s="819"/>
      <c r="S1736" s="832">
        <v>371</v>
      </c>
    </row>
    <row r="1737" spans="1:19" ht="14.45" customHeight="1" x14ac:dyDescent="0.2">
      <c r="A1737" s="813" t="s">
        <v>5265</v>
      </c>
      <c r="B1737" s="814" t="s">
        <v>5266</v>
      </c>
      <c r="C1737" s="814" t="s">
        <v>614</v>
      </c>
      <c r="D1737" s="814" t="s">
        <v>4952</v>
      </c>
      <c r="E1737" s="814" t="s">
        <v>4961</v>
      </c>
      <c r="F1737" s="814" t="s">
        <v>4962</v>
      </c>
      <c r="G1737" s="814" t="s">
        <v>1735</v>
      </c>
      <c r="H1737" s="831"/>
      <c r="I1737" s="831"/>
      <c r="J1737" s="814"/>
      <c r="K1737" s="814"/>
      <c r="L1737" s="831"/>
      <c r="M1737" s="831"/>
      <c r="N1737" s="814"/>
      <c r="O1737" s="814"/>
      <c r="P1737" s="831">
        <v>0.1</v>
      </c>
      <c r="Q1737" s="831">
        <v>163.95</v>
      </c>
      <c r="R1737" s="819"/>
      <c r="S1737" s="832">
        <v>1639.4999999999998</v>
      </c>
    </row>
    <row r="1738" spans="1:19" ht="14.45" customHeight="1" x14ac:dyDescent="0.2">
      <c r="A1738" s="813" t="s">
        <v>5265</v>
      </c>
      <c r="B1738" s="814" t="s">
        <v>5266</v>
      </c>
      <c r="C1738" s="814" t="s">
        <v>614</v>
      </c>
      <c r="D1738" s="814" t="s">
        <v>4952</v>
      </c>
      <c r="E1738" s="814" t="s">
        <v>4978</v>
      </c>
      <c r="F1738" s="814" t="s">
        <v>5267</v>
      </c>
      <c r="G1738" s="814" t="s">
        <v>5268</v>
      </c>
      <c r="H1738" s="831">
        <v>1</v>
      </c>
      <c r="I1738" s="831">
        <v>227</v>
      </c>
      <c r="J1738" s="814"/>
      <c r="K1738" s="814">
        <v>227</v>
      </c>
      <c r="L1738" s="831">
        <v>1</v>
      </c>
      <c r="M1738" s="831">
        <v>228</v>
      </c>
      <c r="N1738" s="814"/>
      <c r="O1738" s="814">
        <v>228</v>
      </c>
      <c r="P1738" s="831"/>
      <c r="Q1738" s="831"/>
      <c r="R1738" s="819"/>
      <c r="S1738" s="832"/>
    </row>
    <row r="1739" spans="1:19" ht="14.45" customHeight="1" x14ac:dyDescent="0.2">
      <c r="A1739" s="813" t="s">
        <v>5265</v>
      </c>
      <c r="B1739" s="814" t="s">
        <v>5266</v>
      </c>
      <c r="C1739" s="814" t="s">
        <v>614</v>
      </c>
      <c r="D1739" s="814" t="s">
        <v>4952</v>
      </c>
      <c r="E1739" s="814" t="s">
        <v>4978</v>
      </c>
      <c r="F1739" s="814" t="s">
        <v>5269</v>
      </c>
      <c r="G1739" s="814" t="s">
        <v>5270</v>
      </c>
      <c r="H1739" s="831"/>
      <c r="I1739" s="831"/>
      <c r="J1739" s="814"/>
      <c r="K1739" s="814"/>
      <c r="L1739" s="831">
        <v>1</v>
      </c>
      <c r="M1739" s="831">
        <v>1055</v>
      </c>
      <c r="N1739" s="814"/>
      <c r="O1739" s="814">
        <v>1055</v>
      </c>
      <c r="P1739" s="831"/>
      <c r="Q1739" s="831"/>
      <c r="R1739" s="819"/>
      <c r="S1739" s="832"/>
    </row>
    <row r="1740" spans="1:19" ht="14.45" customHeight="1" x14ac:dyDescent="0.2">
      <c r="A1740" s="813" t="s">
        <v>5265</v>
      </c>
      <c r="B1740" s="814" t="s">
        <v>5266</v>
      </c>
      <c r="C1740" s="814" t="s">
        <v>614</v>
      </c>
      <c r="D1740" s="814" t="s">
        <v>4952</v>
      </c>
      <c r="E1740" s="814" t="s">
        <v>4978</v>
      </c>
      <c r="F1740" s="814" t="s">
        <v>5172</v>
      </c>
      <c r="G1740" s="814" t="s">
        <v>5173</v>
      </c>
      <c r="H1740" s="831"/>
      <c r="I1740" s="831"/>
      <c r="J1740" s="814"/>
      <c r="K1740" s="814"/>
      <c r="L1740" s="831"/>
      <c r="M1740" s="831"/>
      <c r="N1740" s="814"/>
      <c r="O1740" s="814"/>
      <c r="P1740" s="831">
        <v>1</v>
      </c>
      <c r="Q1740" s="831">
        <v>1164</v>
      </c>
      <c r="R1740" s="819"/>
      <c r="S1740" s="832">
        <v>1164</v>
      </c>
    </row>
    <row r="1741" spans="1:19" ht="14.45" customHeight="1" x14ac:dyDescent="0.2">
      <c r="A1741" s="813" t="s">
        <v>5265</v>
      </c>
      <c r="B1741" s="814" t="s">
        <v>5266</v>
      </c>
      <c r="C1741" s="814" t="s">
        <v>614</v>
      </c>
      <c r="D1741" s="814" t="s">
        <v>4952</v>
      </c>
      <c r="E1741" s="814" t="s">
        <v>4978</v>
      </c>
      <c r="F1741" s="814" t="s">
        <v>5174</v>
      </c>
      <c r="G1741" s="814" t="s">
        <v>5175</v>
      </c>
      <c r="H1741" s="831"/>
      <c r="I1741" s="831"/>
      <c r="J1741" s="814"/>
      <c r="K1741" s="814"/>
      <c r="L1741" s="831"/>
      <c r="M1741" s="831"/>
      <c r="N1741" s="814"/>
      <c r="O1741" s="814"/>
      <c r="P1741" s="831">
        <v>2</v>
      </c>
      <c r="Q1741" s="831">
        <v>552</v>
      </c>
      <c r="R1741" s="819"/>
      <c r="S1741" s="832">
        <v>276</v>
      </c>
    </row>
    <row r="1742" spans="1:19" ht="14.45" customHeight="1" x14ac:dyDescent="0.2">
      <c r="A1742" s="813" t="s">
        <v>5265</v>
      </c>
      <c r="B1742" s="814" t="s">
        <v>5266</v>
      </c>
      <c r="C1742" s="814" t="s">
        <v>614</v>
      </c>
      <c r="D1742" s="814" t="s">
        <v>1755</v>
      </c>
      <c r="E1742" s="814" t="s">
        <v>4978</v>
      </c>
      <c r="F1742" s="814" t="s">
        <v>5146</v>
      </c>
      <c r="G1742" s="814" t="s">
        <v>5147</v>
      </c>
      <c r="H1742" s="831"/>
      <c r="I1742" s="831"/>
      <c r="J1742" s="814"/>
      <c r="K1742" s="814"/>
      <c r="L1742" s="831"/>
      <c r="M1742" s="831"/>
      <c r="N1742" s="814"/>
      <c r="O1742" s="814"/>
      <c r="P1742" s="831">
        <v>1</v>
      </c>
      <c r="Q1742" s="831">
        <v>137</v>
      </c>
      <c r="R1742" s="819"/>
      <c r="S1742" s="832">
        <v>137</v>
      </c>
    </row>
    <row r="1743" spans="1:19" ht="14.45" customHeight="1" x14ac:dyDescent="0.2">
      <c r="A1743" s="813" t="s">
        <v>5265</v>
      </c>
      <c r="B1743" s="814" t="s">
        <v>5266</v>
      </c>
      <c r="C1743" s="814" t="s">
        <v>614</v>
      </c>
      <c r="D1743" s="814" t="s">
        <v>1755</v>
      </c>
      <c r="E1743" s="814" t="s">
        <v>4978</v>
      </c>
      <c r="F1743" s="814" t="s">
        <v>5271</v>
      </c>
      <c r="G1743" s="814" t="s">
        <v>5272</v>
      </c>
      <c r="H1743" s="831"/>
      <c r="I1743" s="831"/>
      <c r="J1743" s="814"/>
      <c r="K1743" s="814"/>
      <c r="L1743" s="831">
        <v>4</v>
      </c>
      <c r="M1743" s="831">
        <v>1856</v>
      </c>
      <c r="N1743" s="814"/>
      <c r="O1743" s="814">
        <v>464</v>
      </c>
      <c r="P1743" s="831"/>
      <c r="Q1743" s="831"/>
      <c r="R1743" s="819"/>
      <c r="S1743" s="832"/>
    </row>
    <row r="1744" spans="1:19" ht="14.45" customHeight="1" x14ac:dyDescent="0.2">
      <c r="A1744" s="813" t="s">
        <v>5265</v>
      </c>
      <c r="B1744" s="814" t="s">
        <v>5266</v>
      </c>
      <c r="C1744" s="814" t="s">
        <v>614</v>
      </c>
      <c r="D1744" s="814" t="s">
        <v>1755</v>
      </c>
      <c r="E1744" s="814" t="s">
        <v>4978</v>
      </c>
      <c r="F1744" s="814" t="s">
        <v>5174</v>
      </c>
      <c r="G1744" s="814" t="s">
        <v>5175</v>
      </c>
      <c r="H1744" s="831">
        <v>6</v>
      </c>
      <c r="I1744" s="831">
        <v>1602</v>
      </c>
      <c r="J1744" s="814"/>
      <c r="K1744" s="814">
        <v>267</v>
      </c>
      <c r="L1744" s="831">
        <v>2</v>
      </c>
      <c r="M1744" s="831">
        <v>536</v>
      </c>
      <c r="N1744" s="814"/>
      <c r="O1744" s="814">
        <v>268</v>
      </c>
      <c r="P1744" s="831"/>
      <c r="Q1744" s="831"/>
      <c r="R1744" s="819"/>
      <c r="S1744" s="832"/>
    </row>
    <row r="1745" spans="1:19" ht="14.45" customHeight="1" x14ac:dyDescent="0.2">
      <c r="A1745" s="813" t="s">
        <v>5265</v>
      </c>
      <c r="B1745" s="814" t="s">
        <v>5266</v>
      </c>
      <c r="C1745" s="814" t="s">
        <v>614</v>
      </c>
      <c r="D1745" s="814" t="s">
        <v>1755</v>
      </c>
      <c r="E1745" s="814" t="s">
        <v>4978</v>
      </c>
      <c r="F1745" s="814" t="s">
        <v>4989</v>
      </c>
      <c r="G1745" s="814" t="s">
        <v>4990</v>
      </c>
      <c r="H1745" s="831"/>
      <c r="I1745" s="831"/>
      <c r="J1745" s="814"/>
      <c r="K1745" s="814"/>
      <c r="L1745" s="831"/>
      <c r="M1745" s="831"/>
      <c r="N1745" s="814"/>
      <c r="O1745" s="814"/>
      <c r="P1745" s="831">
        <v>1</v>
      </c>
      <c r="Q1745" s="831">
        <v>45.56</v>
      </c>
      <c r="R1745" s="819"/>
      <c r="S1745" s="832">
        <v>45.56</v>
      </c>
    </row>
    <row r="1746" spans="1:19" ht="14.45" customHeight="1" x14ac:dyDescent="0.2">
      <c r="A1746" s="813" t="s">
        <v>5265</v>
      </c>
      <c r="B1746" s="814" t="s">
        <v>5266</v>
      </c>
      <c r="C1746" s="814" t="s">
        <v>614</v>
      </c>
      <c r="D1746" s="814" t="s">
        <v>1755</v>
      </c>
      <c r="E1746" s="814" t="s">
        <v>4978</v>
      </c>
      <c r="F1746" s="814" t="s">
        <v>5194</v>
      </c>
      <c r="G1746" s="814" t="s">
        <v>5195</v>
      </c>
      <c r="H1746" s="831">
        <v>1</v>
      </c>
      <c r="I1746" s="831">
        <v>571</v>
      </c>
      <c r="J1746" s="814"/>
      <c r="K1746" s="814">
        <v>571</v>
      </c>
      <c r="L1746" s="831">
        <v>1</v>
      </c>
      <c r="M1746" s="831">
        <v>573</v>
      </c>
      <c r="N1746" s="814"/>
      <c r="O1746" s="814">
        <v>573</v>
      </c>
      <c r="P1746" s="831"/>
      <c r="Q1746" s="831"/>
      <c r="R1746" s="819"/>
      <c r="S1746" s="832"/>
    </row>
    <row r="1747" spans="1:19" ht="14.45" customHeight="1" x14ac:dyDescent="0.2">
      <c r="A1747" s="813" t="s">
        <v>5265</v>
      </c>
      <c r="B1747" s="814" t="s">
        <v>5266</v>
      </c>
      <c r="C1747" s="814" t="s">
        <v>614</v>
      </c>
      <c r="D1747" s="814" t="s">
        <v>1757</v>
      </c>
      <c r="E1747" s="814" t="s">
        <v>4978</v>
      </c>
      <c r="F1747" s="814" t="s">
        <v>5228</v>
      </c>
      <c r="G1747" s="814" t="s">
        <v>5229</v>
      </c>
      <c r="H1747" s="831"/>
      <c r="I1747" s="831"/>
      <c r="J1747" s="814"/>
      <c r="K1747" s="814"/>
      <c r="L1747" s="831"/>
      <c r="M1747" s="831"/>
      <c r="N1747" s="814"/>
      <c r="O1747" s="814"/>
      <c r="P1747" s="831">
        <v>1</v>
      </c>
      <c r="Q1747" s="831">
        <v>501</v>
      </c>
      <c r="R1747" s="819"/>
      <c r="S1747" s="832">
        <v>501</v>
      </c>
    </row>
    <row r="1748" spans="1:19" ht="14.45" customHeight="1" x14ac:dyDescent="0.2">
      <c r="A1748" s="813" t="s">
        <v>5265</v>
      </c>
      <c r="B1748" s="814" t="s">
        <v>5266</v>
      </c>
      <c r="C1748" s="814" t="s">
        <v>614</v>
      </c>
      <c r="D1748" s="814" t="s">
        <v>1758</v>
      </c>
      <c r="E1748" s="814" t="s">
        <v>4978</v>
      </c>
      <c r="F1748" s="814" t="s">
        <v>5194</v>
      </c>
      <c r="G1748" s="814" t="s">
        <v>5195</v>
      </c>
      <c r="H1748" s="831"/>
      <c r="I1748" s="831"/>
      <c r="J1748" s="814"/>
      <c r="K1748" s="814"/>
      <c r="L1748" s="831"/>
      <c r="M1748" s="831"/>
      <c r="N1748" s="814"/>
      <c r="O1748" s="814"/>
      <c r="P1748" s="831">
        <v>1</v>
      </c>
      <c r="Q1748" s="831">
        <v>586</v>
      </c>
      <c r="R1748" s="819"/>
      <c r="S1748" s="832">
        <v>586</v>
      </c>
    </row>
    <row r="1749" spans="1:19" ht="14.45" customHeight="1" x14ac:dyDescent="0.2">
      <c r="A1749" s="813" t="s">
        <v>5265</v>
      </c>
      <c r="B1749" s="814" t="s">
        <v>5266</v>
      </c>
      <c r="C1749" s="814" t="s">
        <v>614</v>
      </c>
      <c r="D1749" s="814" t="s">
        <v>1759</v>
      </c>
      <c r="E1749" s="814" t="s">
        <v>4978</v>
      </c>
      <c r="F1749" s="814" t="s">
        <v>5267</v>
      </c>
      <c r="G1749" s="814" t="s">
        <v>5268</v>
      </c>
      <c r="H1749" s="831">
        <v>2</v>
      </c>
      <c r="I1749" s="831">
        <v>454</v>
      </c>
      <c r="J1749" s="814"/>
      <c r="K1749" s="814">
        <v>227</v>
      </c>
      <c r="L1749" s="831">
        <v>1</v>
      </c>
      <c r="M1749" s="831">
        <v>228</v>
      </c>
      <c r="N1749" s="814"/>
      <c r="O1749" s="814">
        <v>228</v>
      </c>
      <c r="P1749" s="831"/>
      <c r="Q1749" s="831"/>
      <c r="R1749" s="819"/>
      <c r="S1749" s="832"/>
    </row>
    <row r="1750" spans="1:19" ht="14.45" customHeight="1" x14ac:dyDescent="0.2">
      <c r="A1750" s="813" t="s">
        <v>5265</v>
      </c>
      <c r="B1750" s="814" t="s">
        <v>5266</v>
      </c>
      <c r="C1750" s="814" t="s">
        <v>614</v>
      </c>
      <c r="D1750" s="814" t="s">
        <v>1759</v>
      </c>
      <c r="E1750" s="814" t="s">
        <v>4978</v>
      </c>
      <c r="F1750" s="814" t="s">
        <v>5271</v>
      </c>
      <c r="G1750" s="814" t="s">
        <v>5272</v>
      </c>
      <c r="H1750" s="831">
        <v>1</v>
      </c>
      <c r="I1750" s="831">
        <v>462</v>
      </c>
      <c r="J1750" s="814"/>
      <c r="K1750" s="814">
        <v>462</v>
      </c>
      <c r="L1750" s="831"/>
      <c r="M1750" s="831"/>
      <c r="N1750" s="814"/>
      <c r="O1750" s="814"/>
      <c r="P1750" s="831"/>
      <c r="Q1750" s="831"/>
      <c r="R1750" s="819"/>
      <c r="S1750" s="832"/>
    </row>
    <row r="1751" spans="1:19" ht="14.45" customHeight="1" x14ac:dyDescent="0.2">
      <c r="A1751" s="813" t="s">
        <v>5265</v>
      </c>
      <c r="B1751" s="814" t="s">
        <v>5266</v>
      </c>
      <c r="C1751" s="814" t="s">
        <v>614</v>
      </c>
      <c r="D1751" s="814" t="s">
        <v>1759</v>
      </c>
      <c r="E1751" s="814" t="s">
        <v>4978</v>
      </c>
      <c r="F1751" s="814" t="s">
        <v>5172</v>
      </c>
      <c r="G1751" s="814" t="s">
        <v>5173</v>
      </c>
      <c r="H1751" s="831">
        <v>3</v>
      </c>
      <c r="I1751" s="831">
        <v>3423</v>
      </c>
      <c r="J1751" s="814"/>
      <c r="K1751" s="814">
        <v>1141</v>
      </c>
      <c r="L1751" s="831">
        <v>7</v>
      </c>
      <c r="M1751" s="831">
        <v>8008</v>
      </c>
      <c r="N1751" s="814"/>
      <c r="O1751" s="814">
        <v>1144</v>
      </c>
      <c r="P1751" s="831">
        <v>13</v>
      </c>
      <c r="Q1751" s="831">
        <v>15132</v>
      </c>
      <c r="R1751" s="819"/>
      <c r="S1751" s="832">
        <v>1164</v>
      </c>
    </row>
    <row r="1752" spans="1:19" ht="14.45" customHeight="1" x14ac:dyDescent="0.2">
      <c r="A1752" s="813" t="s">
        <v>5265</v>
      </c>
      <c r="B1752" s="814" t="s">
        <v>5266</v>
      </c>
      <c r="C1752" s="814" t="s">
        <v>614</v>
      </c>
      <c r="D1752" s="814" t="s">
        <v>1759</v>
      </c>
      <c r="E1752" s="814" t="s">
        <v>4978</v>
      </c>
      <c r="F1752" s="814" t="s">
        <v>5174</v>
      </c>
      <c r="G1752" s="814" t="s">
        <v>5175</v>
      </c>
      <c r="H1752" s="831">
        <v>3</v>
      </c>
      <c r="I1752" s="831">
        <v>801</v>
      </c>
      <c r="J1752" s="814"/>
      <c r="K1752" s="814">
        <v>267</v>
      </c>
      <c r="L1752" s="831">
        <v>7</v>
      </c>
      <c r="M1752" s="831">
        <v>1876</v>
      </c>
      <c r="N1752" s="814"/>
      <c r="O1752" s="814">
        <v>268</v>
      </c>
      <c r="P1752" s="831">
        <v>12</v>
      </c>
      <c r="Q1752" s="831">
        <v>3312</v>
      </c>
      <c r="R1752" s="819"/>
      <c r="S1752" s="832">
        <v>276</v>
      </c>
    </row>
    <row r="1753" spans="1:19" ht="14.45" customHeight="1" x14ac:dyDescent="0.2">
      <c r="A1753" s="813" t="s">
        <v>5265</v>
      </c>
      <c r="B1753" s="814" t="s">
        <v>5266</v>
      </c>
      <c r="C1753" s="814" t="s">
        <v>614</v>
      </c>
      <c r="D1753" s="814" t="s">
        <v>1759</v>
      </c>
      <c r="E1753" s="814" t="s">
        <v>4978</v>
      </c>
      <c r="F1753" s="814" t="s">
        <v>5194</v>
      </c>
      <c r="G1753" s="814" t="s">
        <v>5195</v>
      </c>
      <c r="H1753" s="831">
        <v>11</v>
      </c>
      <c r="I1753" s="831">
        <v>6281</v>
      </c>
      <c r="J1753" s="814"/>
      <c r="K1753" s="814">
        <v>571</v>
      </c>
      <c r="L1753" s="831">
        <v>1</v>
      </c>
      <c r="M1753" s="831">
        <v>573</v>
      </c>
      <c r="N1753" s="814"/>
      <c r="O1753" s="814">
        <v>573</v>
      </c>
      <c r="P1753" s="831">
        <v>4</v>
      </c>
      <c r="Q1753" s="831">
        <v>2344</v>
      </c>
      <c r="R1753" s="819"/>
      <c r="S1753" s="832">
        <v>586</v>
      </c>
    </row>
    <row r="1754" spans="1:19" ht="14.45" customHeight="1" x14ac:dyDescent="0.2">
      <c r="A1754" s="813" t="s">
        <v>5265</v>
      </c>
      <c r="B1754" s="814" t="s">
        <v>5266</v>
      </c>
      <c r="C1754" s="814" t="s">
        <v>614</v>
      </c>
      <c r="D1754" s="814" t="s">
        <v>1759</v>
      </c>
      <c r="E1754" s="814" t="s">
        <v>4978</v>
      </c>
      <c r="F1754" s="814" t="s">
        <v>5228</v>
      </c>
      <c r="G1754" s="814" t="s">
        <v>5229</v>
      </c>
      <c r="H1754" s="831">
        <v>2</v>
      </c>
      <c r="I1754" s="831">
        <v>976</v>
      </c>
      <c r="J1754" s="814"/>
      <c r="K1754" s="814">
        <v>488</v>
      </c>
      <c r="L1754" s="831">
        <v>1</v>
      </c>
      <c r="M1754" s="831">
        <v>490</v>
      </c>
      <c r="N1754" s="814"/>
      <c r="O1754" s="814">
        <v>490</v>
      </c>
      <c r="P1754" s="831"/>
      <c r="Q1754" s="831"/>
      <c r="R1754" s="819"/>
      <c r="S1754" s="832"/>
    </row>
    <row r="1755" spans="1:19" ht="14.45" customHeight="1" x14ac:dyDescent="0.2">
      <c r="A1755" s="813" t="s">
        <v>5265</v>
      </c>
      <c r="B1755" s="814" t="s">
        <v>5266</v>
      </c>
      <c r="C1755" s="814" t="s">
        <v>614</v>
      </c>
      <c r="D1755" s="814" t="s">
        <v>1761</v>
      </c>
      <c r="E1755" s="814" t="s">
        <v>4961</v>
      </c>
      <c r="F1755" s="814" t="s">
        <v>4962</v>
      </c>
      <c r="G1755" s="814" t="s">
        <v>1735</v>
      </c>
      <c r="H1755" s="831">
        <v>0.2</v>
      </c>
      <c r="I1755" s="831">
        <v>327.9</v>
      </c>
      <c r="J1755" s="814"/>
      <c r="K1755" s="814">
        <v>1639.4999999999998</v>
      </c>
      <c r="L1755" s="831">
        <v>0.3</v>
      </c>
      <c r="M1755" s="831">
        <v>491.85</v>
      </c>
      <c r="N1755" s="814"/>
      <c r="O1755" s="814">
        <v>1639.5000000000002</v>
      </c>
      <c r="P1755" s="831"/>
      <c r="Q1755" s="831"/>
      <c r="R1755" s="819"/>
      <c r="S1755" s="832"/>
    </row>
    <row r="1756" spans="1:19" ht="14.45" customHeight="1" x14ac:dyDescent="0.2">
      <c r="A1756" s="813" t="s">
        <v>5265</v>
      </c>
      <c r="B1756" s="814" t="s">
        <v>5266</v>
      </c>
      <c r="C1756" s="814" t="s">
        <v>614</v>
      </c>
      <c r="D1756" s="814" t="s">
        <v>1761</v>
      </c>
      <c r="E1756" s="814" t="s">
        <v>4978</v>
      </c>
      <c r="F1756" s="814" t="s">
        <v>5271</v>
      </c>
      <c r="G1756" s="814" t="s">
        <v>5272</v>
      </c>
      <c r="H1756" s="831">
        <v>1</v>
      </c>
      <c r="I1756" s="831">
        <v>462</v>
      </c>
      <c r="J1756" s="814"/>
      <c r="K1756" s="814">
        <v>462</v>
      </c>
      <c r="L1756" s="831"/>
      <c r="M1756" s="831"/>
      <c r="N1756" s="814"/>
      <c r="O1756" s="814"/>
      <c r="P1756" s="831"/>
      <c r="Q1756" s="831"/>
      <c r="R1756" s="819"/>
      <c r="S1756" s="832"/>
    </row>
    <row r="1757" spans="1:19" ht="14.45" customHeight="1" x14ac:dyDescent="0.2">
      <c r="A1757" s="813" t="s">
        <v>5265</v>
      </c>
      <c r="B1757" s="814" t="s">
        <v>5266</v>
      </c>
      <c r="C1757" s="814" t="s">
        <v>614</v>
      </c>
      <c r="D1757" s="814" t="s">
        <v>1761</v>
      </c>
      <c r="E1757" s="814" t="s">
        <v>4978</v>
      </c>
      <c r="F1757" s="814" t="s">
        <v>5172</v>
      </c>
      <c r="G1757" s="814" t="s">
        <v>5173</v>
      </c>
      <c r="H1757" s="831">
        <v>1</v>
      </c>
      <c r="I1757" s="831">
        <v>1141</v>
      </c>
      <c r="J1757" s="814"/>
      <c r="K1757" s="814">
        <v>1141</v>
      </c>
      <c r="L1757" s="831">
        <v>4</v>
      </c>
      <c r="M1757" s="831">
        <v>4576</v>
      </c>
      <c r="N1757" s="814"/>
      <c r="O1757" s="814">
        <v>1144</v>
      </c>
      <c r="P1757" s="831">
        <v>2</v>
      </c>
      <c r="Q1757" s="831">
        <v>2328</v>
      </c>
      <c r="R1757" s="819"/>
      <c r="S1757" s="832">
        <v>1164</v>
      </c>
    </row>
    <row r="1758" spans="1:19" ht="14.45" customHeight="1" x14ac:dyDescent="0.2">
      <c r="A1758" s="813" t="s">
        <v>5265</v>
      </c>
      <c r="B1758" s="814" t="s">
        <v>5266</v>
      </c>
      <c r="C1758" s="814" t="s">
        <v>614</v>
      </c>
      <c r="D1758" s="814" t="s">
        <v>1761</v>
      </c>
      <c r="E1758" s="814" t="s">
        <v>4978</v>
      </c>
      <c r="F1758" s="814" t="s">
        <v>5174</v>
      </c>
      <c r="G1758" s="814" t="s">
        <v>5175</v>
      </c>
      <c r="H1758" s="831">
        <v>2</v>
      </c>
      <c r="I1758" s="831">
        <v>534</v>
      </c>
      <c r="J1758" s="814"/>
      <c r="K1758" s="814">
        <v>267</v>
      </c>
      <c r="L1758" s="831">
        <v>3</v>
      </c>
      <c r="M1758" s="831">
        <v>804</v>
      </c>
      <c r="N1758" s="814"/>
      <c r="O1758" s="814">
        <v>268</v>
      </c>
      <c r="P1758" s="831">
        <v>2</v>
      </c>
      <c r="Q1758" s="831">
        <v>552</v>
      </c>
      <c r="R1758" s="819"/>
      <c r="S1758" s="832">
        <v>276</v>
      </c>
    </row>
    <row r="1759" spans="1:19" ht="14.45" customHeight="1" x14ac:dyDescent="0.2">
      <c r="A1759" s="813" t="s">
        <v>5265</v>
      </c>
      <c r="B1759" s="814" t="s">
        <v>5266</v>
      </c>
      <c r="C1759" s="814" t="s">
        <v>614</v>
      </c>
      <c r="D1759" s="814" t="s">
        <v>1761</v>
      </c>
      <c r="E1759" s="814" t="s">
        <v>4978</v>
      </c>
      <c r="F1759" s="814" t="s">
        <v>5194</v>
      </c>
      <c r="G1759" s="814" t="s">
        <v>5195</v>
      </c>
      <c r="H1759" s="831"/>
      <c r="I1759" s="831"/>
      <c r="J1759" s="814"/>
      <c r="K1759" s="814"/>
      <c r="L1759" s="831"/>
      <c r="M1759" s="831"/>
      <c r="N1759" s="814"/>
      <c r="O1759" s="814"/>
      <c r="P1759" s="831">
        <v>1</v>
      </c>
      <c r="Q1759" s="831">
        <v>586</v>
      </c>
      <c r="R1759" s="819"/>
      <c r="S1759" s="832">
        <v>586</v>
      </c>
    </row>
    <row r="1760" spans="1:19" ht="14.45" customHeight="1" x14ac:dyDescent="0.2">
      <c r="A1760" s="813" t="s">
        <v>5265</v>
      </c>
      <c r="B1760" s="814" t="s">
        <v>5266</v>
      </c>
      <c r="C1760" s="814" t="s">
        <v>614</v>
      </c>
      <c r="D1760" s="814" t="s">
        <v>1761</v>
      </c>
      <c r="E1760" s="814" t="s">
        <v>4978</v>
      </c>
      <c r="F1760" s="814" t="s">
        <v>5277</v>
      </c>
      <c r="G1760" s="814" t="s">
        <v>5278</v>
      </c>
      <c r="H1760" s="831"/>
      <c r="I1760" s="831"/>
      <c r="J1760" s="814"/>
      <c r="K1760" s="814"/>
      <c r="L1760" s="831">
        <v>1</v>
      </c>
      <c r="M1760" s="831">
        <v>5607</v>
      </c>
      <c r="N1760" s="814"/>
      <c r="O1760" s="814">
        <v>5607</v>
      </c>
      <c r="P1760" s="831"/>
      <c r="Q1760" s="831"/>
      <c r="R1760" s="819"/>
      <c r="S1760" s="832"/>
    </row>
    <row r="1761" spans="1:19" ht="14.45" customHeight="1" x14ac:dyDescent="0.2">
      <c r="A1761" s="813" t="s">
        <v>5265</v>
      </c>
      <c r="B1761" s="814" t="s">
        <v>5266</v>
      </c>
      <c r="C1761" s="814" t="s">
        <v>614</v>
      </c>
      <c r="D1761" s="814" t="s">
        <v>1761</v>
      </c>
      <c r="E1761" s="814" t="s">
        <v>4978</v>
      </c>
      <c r="F1761" s="814" t="s">
        <v>5228</v>
      </c>
      <c r="G1761" s="814" t="s">
        <v>5229</v>
      </c>
      <c r="H1761" s="831">
        <v>1</v>
      </c>
      <c r="I1761" s="831">
        <v>488</v>
      </c>
      <c r="J1761" s="814"/>
      <c r="K1761" s="814">
        <v>488</v>
      </c>
      <c r="L1761" s="831"/>
      <c r="M1761" s="831"/>
      <c r="N1761" s="814"/>
      <c r="O1761" s="814"/>
      <c r="P1761" s="831"/>
      <c r="Q1761" s="831"/>
      <c r="R1761" s="819"/>
      <c r="S1761" s="832"/>
    </row>
    <row r="1762" spans="1:19" ht="14.45" customHeight="1" x14ac:dyDescent="0.2">
      <c r="A1762" s="813" t="s">
        <v>5265</v>
      </c>
      <c r="B1762" s="814" t="s">
        <v>5266</v>
      </c>
      <c r="C1762" s="814" t="s">
        <v>614</v>
      </c>
      <c r="D1762" s="814" t="s">
        <v>1764</v>
      </c>
      <c r="E1762" s="814" t="s">
        <v>4978</v>
      </c>
      <c r="F1762" s="814" t="s">
        <v>5271</v>
      </c>
      <c r="G1762" s="814" t="s">
        <v>5272</v>
      </c>
      <c r="H1762" s="831">
        <v>6</v>
      </c>
      <c r="I1762" s="831">
        <v>2772</v>
      </c>
      <c r="J1762" s="814"/>
      <c r="K1762" s="814">
        <v>462</v>
      </c>
      <c r="L1762" s="831">
        <v>3</v>
      </c>
      <c r="M1762" s="831">
        <v>1392</v>
      </c>
      <c r="N1762" s="814"/>
      <c r="O1762" s="814">
        <v>464</v>
      </c>
      <c r="P1762" s="831">
        <v>1</v>
      </c>
      <c r="Q1762" s="831">
        <v>475</v>
      </c>
      <c r="R1762" s="819"/>
      <c r="S1762" s="832">
        <v>475</v>
      </c>
    </row>
    <row r="1763" spans="1:19" ht="14.45" customHeight="1" x14ac:dyDescent="0.2">
      <c r="A1763" s="813" t="s">
        <v>5265</v>
      </c>
      <c r="B1763" s="814" t="s">
        <v>5266</v>
      </c>
      <c r="C1763" s="814" t="s">
        <v>614</v>
      </c>
      <c r="D1763" s="814" t="s">
        <v>1764</v>
      </c>
      <c r="E1763" s="814" t="s">
        <v>4978</v>
      </c>
      <c r="F1763" s="814" t="s">
        <v>5172</v>
      </c>
      <c r="G1763" s="814" t="s">
        <v>5173</v>
      </c>
      <c r="H1763" s="831">
        <v>9</v>
      </c>
      <c r="I1763" s="831">
        <v>10269</v>
      </c>
      <c r="J1763" s="814"/>
      <c r="K1763" s="814">
        <v>1141</v>
      </c>
      <c r="L1763" s="831">
        <v>3</v>
      </c>
      <c r="M1763" s="831">
        <v>3432</v>
      </c>
      <c r="N1763" s="814"/>
      <c r="O1763" s="814">
        <v>1144</v>
      </c>
      <c r="P1763" s="831"/>
      <c r="Q1763" s="831"/>
      <c r="R1763" s="819"/>
      <c r="S1763" s="832"/>
    </row>
    <row r="1764" spans="1:19" ht="14.45" customHeight="1" x14ac:dyDescent="0.2">
      <c r="A1764" s="813" t="s">
        <v>5265</v>
      </c>
      <c r="B1764" s="814" t="s">
        <v>5266</v>
      </c>
      <c r="C1764" s="814" t="s">
        <v>614</v>
      </c>
      <c r="D1764" s="814" t="s">
        <v>1764</v>
      </c>
      <c r="E1764" s="814" t="s">
        <v>4978</v>
      </c>
      <c r="F1764" s="814" t="s">
        <v>5174</v>
      </c>
      <c r="G1764" s="814" t="s">
        <v>5175</v>
      </c>
      <c r="H1764" s="831">
        <v>6</v>
      </c>
      <c r="I1764" s="831">
        <v>1602</v>
      </c>
      <c r="J1764" s="814"/>
      <c r="K1764" s="814">
        <v>267</v>
      </c>
      <c r="L1764" s="831">
        <v>3</v>
      </c>
      <c r="M1764" s="831">
        <v>804</v>
      </c>
      <c r="N1764" s="814"/>
      <c r="O1764" s="814">
        <v>268</v>
      </c>
      <c r="P1764" s="831"/>
      <c r="Q1764" s="831"/>
      <c r="R1764" s="819"/>
      <c r="S1764" s="832"/>
    </row>
    <row r="1765" spans="1:19" ht="14.45" customHeight="1" x14ac:dyDescent="0.2">
      <c r="A1765" s="813" t="s">
        <v>5265</v>
      </c>
      <c r="B1765" s="814" t="s">
        <v>5266</v>
      </c>
      <c r="C1765" s="814" t="s">
        <v>614</v>
      </c>
      <c r="D1765" s="814" t="s">
        <v>1764</v>
      </c>
      <c r="E1765" s="814" t="s">
        <v>4978</v>
      </c>
      <c r="F1765" s="814" t="s">
        <v>5273</v>
      </c>
      <c r="G1765" s="814" t="s">
        <v>5274</v>
      </c>
      <c r="H1765" s="831">
        <v>1</v>
      </c>
      <c r="I1765" s="831">
        <v>354</v>
      </c>
      <c r="J1765" s="814"/>
      <c r="K1765" s="814">
        <v>354</v>
      </c>
      <c r="L1765" s="831">
        <v>1</v>
      </c>
      <c r="M1765" s="831">
        <v>356</v>
      </c>
      <c r="N1765" s="814"/>
      <c r="O1765" s="814">
        <v>356</v>
      </c>
      <c r="P1765" s="831"/>
      <c r="Q1765" s="831"/>
      <c r="R1765" s="819"/>
      <c r="S1765" s="832"/>
    </row>
    <row r="1766" spans="1:19" ht="14.45" customHeight="1" x14ac:dyDescent="0.2">
      <c r="A1766" s="813" t="s">
        <v>5265</v>
      </c>
      <c r="B1766" s="814" t="s">
        <v>5266</v>
      </c>
      <c r="C1766" s="814" t="s">
        <v>614</v>
      </c>
      <c r="D1766" s="814" t="s">
        <v>1764</v>
      </c>
      <c r="E1766" s="814" t="s">
        <v>4978</v>
      </c>
      <c r="F1766" s="814" t="s">
        <v>5275</v>
      </c>
      <c r="G1766" s="814" t="s">
        <v>5276</v>
      </c>
      <c r="H1766" s="831">
        <v>1</v>
      </c>
      <c r="I1766" s="831">
        <v>284</v>
      </c>
      <c r="J1766" s="814"/>
      <c r="K1766" s="814">
        <v>284</v>
      </c>
      <c r="L1766" s="831"/>
      <c r="M1766" s="831"/>
      <c r="N1766" s="814"/>
      <c r="O1766" s="814"/>
      <c r="P1766" s="831"/>
      <c r="Q1766" s="831"/>
      <c r="R1766" s="819"/>
      <c r="S1766" s="832"/>
    </row>
    <row r="1767" spans="1:19" ht="14.45" customHeight="1" x14ac:dyDescent="0.2">
      <c r="A1767" s="813" t="s">
        <v>5265</v>
      </c>
      <c r="B1767" s="814" t="s">
        <v>5266</v>
      </c>
      <c r="C1767" s="814" t="s">
        <v>614</v>
      </c>
      <c r="D1767" s="814" t="s">
        <v>1764</v>
      </c>
      <c r="E1767" s="814" t="s">
        <v>4978</v>
      </c>
      <c r="F1767" s="814" t="s">
        <v>5228</v>
      </c>
      <c r="G1767" s="814" t="s">
        <v>5229</v>
      </c>
      <c r="H1767" s="831">
        <v>8</v>
      </c>
      <c r="I1767" s="831">
        <v>3904</v>
      </c>
      <c r="J1767" s="814"/>
      <c r="K1767" s="814">
        <v>488</v>
      </c>
      <c r="L1767" s="831">
        <v>5</v>
      </c>
      <c r="M1767" s="831">
        <v>2450</v>
      </c>
      <c r="N1767" s="814"/>
      <c r="O1767" s="814">
        <v>490</v>
      </c>
      <c r="P1767" s="831"/>
      <c r="Q1767" s="831"/>
      <c r="R1767" s="819"/>
      <c r="S1767" s="832"/>
    </row>
    <row r="1768" spans="1:19" ht="14.45" customHeight="1" x14ac:dyDescent="0.2">
      <c r="A1768" s="813" t="s">
        <v>5265</v>
      </c>
      <c r="B1768" s="814" t="s">
        <v>5266</v>
      </c>
      <c r="C1768" s="814" t="s">
        <v>614</v>
      </c>
      <c r="D1768" s="814" t="s">
        <v>1765</v>
      </c>
      <c r="E1768" s="814" t="s">
        <v>4961</v>
      </c>
      <c r="F1768" s="814" t="s">
        <v>4962</v>
      </c>
      <c r="G1768" s="814" t="s">
        <v>1735</v>
      </c>
      <c r="H1768" s="831"/>
      <c r="I1768" s="831"/>
      <c r="J1768" s="814"/>
      <c r="K1768" s="814"/>
      <c r="L1768" s="831"/>
      <c r="M1768" s="831"/>
      <c r="N1768" s="814"/>
      <c r="O1768" s="814"/>
      <c r="P1768" s="831">
        <v>0.1</v>
      </c>
      <c r="Q1768" s="831">
        <v>167.73</v>
      </c>
      <c r="R1768" s="819"/>
      <c r="S1768" s="832">
        <v>1677.2999999999997</v>
      </c>
    </row>
    <row r="1769" spans="1:19" ht="14.45" customHeight="1" x14ac:dyDescent="0.2">
      <c r="A1769" s="813" t="s">
        <v>5265</v>
      </c>
      <c r="B1769" s="814" t="s">
        <v>5266</v>
      </c>
      <c r="C1769" s="814" t="s">
        <v>614</v>
      </c>
      <c r="D1769" s="814" t="s">
        <v>1765</v>
      </c>
      <c r="E1769" s="814" t="s">
        <v>4978</v>
      </c>
      <c r="F1769" s="814" t="s">
        <v>5146</v>
      </c>
      <c r="G1769" s="814" t="s">
        <v>5147</v>
      </c>
      <c r="H1769" s="831"/>
      <c r="I1769" s="831"/>
      <c r="J1769" s="814"/>
      <c r="K1769" s="814"/>
      <c r="L1769" s="831"/>
      <c r="M1769" s="831"/>
      <c r="N1769" s="814"/>
      <c r="O1769" s="814"/>
      <c r="P1769" s="831">
        <v>1</v>
      </c>
      <c r="Q1769" s="831">
        <v>137</v>
      </c>
      <c r="R1769" s="819"/>
      <c r="S1769" s="832">
        <v>137</v>
      </c>
    </row>
    <row r="1770" spans="1:19" ht="14.45" customHeight="1" x14ac:dyDescent="0.2">
      <c r="A1770" s="813" t="s">
        <v>5265</v>
      </c>
      <c r="B1770" s="814" t="s">
        <v>5266</v>
      </c>
      <c r="C1770" s="814" t="s">
        <v>614</v>
      </c>
      <c r="D1770" s="814" t="s">
        <v>1765</v>
      </c>
      <c r="E1770" s="814" t="s">
        <v>4978</v>
      </c>
      <c r="F1770" s="814" t="s">
        <v>5267</v>
      </c>
      <c r="G1770" s="814" t="s">
        <v>5268</v>
      </c>
      <c r="H1770" s="831"/>
      <c r="I1770" s="831"/>
      <c r="J1770" s="814"/>
      <c r="K1770" s="814"/>
      <c r="L1770" s="831">
        <v>1</v>
      </c>
      <c r="M1770" s="831">
        <v>228</v>
      </c>
      <c r="N1770" s="814"/>
      <c r="O1770" s="814">
        <v>228</v>
      </c>
      <c r="P1770" s="831">
        <v>2</v>
      </c>
      <c r="Q1770" s="831">
        <v>466</v>
      </c>
      <c r="R1770" s="819"/>
      <c r="S1770" s="832">
        <v>233</v>
      </c>
    </row>
    <row r="1771" spans="1:19" ht="14.45" customHeight="1" x14ac:dyDescent="0.2">
      <c r="A1771" s="813" t="s">
        <v>5265</v>
      </c>
      <c r="B1771" s="814" t="s">
        <v>5266</v>
      </c>
      <c r="C1771" s="814" t="s">
        <v>614</v>
      </c>
      <c r="D1771" s="814" t="s">
        <v>1765</v>
      </c>
      <c r="E1771" s="814" t="s">
        <v>4978</v>
      </c>
      <c r="F1771" s="814" t="s">
        <v>5172</v>
      </c>
      <c r="G1771" s="814" t="s">
        <v>5173</v>
      </c>
      <c r="H1771" s="831"/>
      <c r="I1771" s="831"/>
      <c r="J1771" s="814"/>
      <c r="K1771" s="814"/>
      <c r="L1771" s="831">
        <v>4</v>
      </c>
      <c r="M1771" s="831">
        <v>4576</v>
      </c>
      <c r="N1771" s="814"/>
      <c r="O1771" s="814">
        <v>1144</v>
      </c>
      <c r="P1771" s="831">
        <v>5</v>
      </c>
      <c r="Q1771" s="831">
        <v>5820</v>
      </c>
      <c r="R1771" s="819"/>
      <c r="S1771" s="832">
        <v>1164</v>
      </c>
    </row>
    <row r="1772" spans="1:19" ht="14.45" customHeight="1" x14ac:dyDescent="0.2">
      <c r="A1772" s="813" t="s">
        <v>5265</v>
      </c>
      <c r="B1772" s="814" t="s">
        <v>5266</v>
      </c>
      <c r="C1772" s="814" t="s">
        <v>614</v>
      </c>
      <c r="D1772" s="814" t="s">
        <v>1765</v>
      </c>
      <c r="E1772" s="814" t="s">
        <v>4978</v>
      </c>
      <c r="F1772" s="814" t="s">
        <v>5174</v>
      </c>
      <c r="G1772" s="814" t="s">
        <v>5175</v>
      </c>
      <c r="H1772" s="831">
        <v>1</v>
      </c>
      <c r="I1772" s="831">
        <v>267</v>
      </c>
      <c r="J1772" s="814"/>
      <c r="K1772" s="814">
        <v>267</v>
      </c>
      <c r="L1772" s="831">
        <v>4</v>
      </c>
      <c r="M1772" s="831">
        <v>1072</v>
      </c>
      <c r="N1772" s="814"/>
      <c r="O1772" s="814">
        <v>268</v>
      </c>
      <c r="P1772" s="831">
        <v>5</v>
      </c>
      <c r="Q1772" s="831">
        <v>1380</v>
      </c>
      <c r="R1772" s="819"/>
      <c r="S1772" s="832">
        <v>276</v>
      </c>
    </row>
    <row r="1773" spans="1:19" ht="14.45" customHeight="1" x14ac:dyDescent="0.2">
      <c r="A1773" s="813" t="s">
        <v>5265</v>
      </c>
      <c r="B1773" s="814" t="s">
        <v>5266</v>
      </c>
      <c r="C1773" s="814" t="s">
        <v>614</v>
      </c>
      <c r="D1773" s="814" t="s">
        <v>1765</v>
      </c>
      <c r="E1773" s="814" t="s">
        <v>4978</v>
      </c>
      <c r="F1773" s="814" t="s">
        <v>4989</v>
      </c>
      <c r="G1773" s="814" t="s">
        <v>4990</v>
      </c>
      <c r="H1773" s="831"/>
      <c r="I1773" s="831"/>
      <c r="J1773" s="814"/>
      <c r="K1773" s="814"/>
      <c r="L1773" s="831"/>
      <c r="M1773" s="831"/>
      <c r="N1773" s="814"/>
      <c r="O1773" s="814"/>
      <c r="P1773" s="831">
        <v>1</v>
      </c>
      <c r="Q1773" s="831">
        <v>45.56</v>
      </c>
      <c r="R1773" s="819"/>
      <c r="S1773" s="832">
        <v>45.56</v>
      </c>
    </row>
    <row r="1774" spans="1:19" ht="14.45" customHeight="1" x14ac:dyDescent="0.2">
      <c r="A1774" s="813" t="s">
        <v>5265</v>
      </c>
      <c r="B1774" s="814" t="s">
        <v>5266</v>
      </c>
      <c r="C1774" s="814" t="s">
        <v>614</v>
      </c>
      <c r="D1774" s="814" t="s">
        <v>1765</v>
      </c>
      <c r="E1774" s="814" t="s">
        <v>4978</v>
      </c>
      <c r="F1774" s="814" t="s">
        <v>4991</v>
      </c>
      <c r="G1774" s="814" t="s">
        <v>4992</v>
      </c>
      <c r="H1774" s="831"/>
      <c r="I1774" s="831"/>
      <c r="J1774" s="814"/>
      <c r="K1774" s="814"/>
      <c r="L1774" s="831"/>
      <c r="M1774" s="831"/>
      <c r="N1774" s="814"/>
      <c r="O1774" s="814"/>
      <c r="P1774" s="831">
        <v>1</v>
      </c>
      <c r="Q1774" s="831">
        <v>282</v>
      </c>
      <c r="R1774" s="819"/>
      <c r="S1774" s="832">
        <v>282</v>
      </c>
    </row>
    <row r="1775" spans="1:19" ht="14.45" customHeight="1" x14ac:dyDescent="0.2">
      <c r="A1775" s="813" t="s">
        <v>5265</v>
      </c>
      <c r="B1775" s="814" t="s">
        <v>5266</v>
      </c>
      <c r="C1775" s="814" t="s">
        <v>614</v>
      </c>
      <c r="D1775" s="814" t="s">
        <v>1765</v>
      </c>
      <c r="E1775" s="814" t="s">
        <v>4978</v>
      </c>
      <c r="F1775" s="814" t="s">
        <v>5194</v>
      </c>
      <c r="G1775" s="814" t="s">
        <v>5195</v>
      </c>
      <c r="H1775" s="831">
        <v>10</v>
      </c>
      <c r="I1775" s="831">
        <v>5710</v>
      </c>
      <c r="J1775" s="814"/>
      <c r="K1775" s="814">
        <v>571</v>
      </c>
      <c r="L1775" s="831">
        <v>9</v>
      </c>
      <c r="M1775" s="831">
        <v>5157</v>
      </c>
      <c r="N1775" s="814"/>
      <c r="O1775" s="814">
        <v>573</v>
      </c>
      <c r="P1775" s="831">
        <v>2</v>
      </c>
      <c r="Q1775" s="831">
        <v>1172</v>
      </c>
      <c r="R1775" s="819"/>
      <c r="S1775" s="832">
        <v>586</v>
      </c>
    </row>
    <row r="1776" spans="1:19" ht="14.45" customHeight="1" x14ac:dyDescent="0.2">
      <c r="A1776" s="813" t="s">
        <v>5265</v>
      </c>
      <c r="B1776" s="814" t="s">
        <v>5266</v>
      </c>
      <c r="C1776" s="814" t="s">
        <v>614</v>
      </c>
      <c r="D1776" s="814" t="s">
        <v>1765</v>
      </c>
      <c r="E1776" s="814" t="s">
        <v>4978</v>
      </c>
      <c r="F1776" s="814" t="s">
        <v>5228</v>
      </c>
      <c r="G1776" s="814" t="s">
        <v>5229</v>
      </c>
      <c r="H1776" s="831"/>
      <c r="I1776" s="831"/>
      <c r="J1776" s="814"/>
      <c r="K1776" s="814"/>
      <c r="L1776" s="831"/>
      <c r="M1776" s="831"/>
      <c r="N1776" s="814"/>
      <c r="O1776" s="814"/>
      <c r="P1776" s="831">
        <v>1</v>
      </c>
      <c r="Q1776" s="831">
        <v>501</v>
      </c>
      <c r="R1776" s="819"/>
      <c r="S1776" s="832">
        <v>501</v>
      </c>
    </row>
    <row r="1777" spans="1:19" ht="14.45" customHeight="1" x14ac:dyDescent="0.2">
      <c r="A1777" s="813" t="s">
        <v>5265</v>
      </c>
      <c r="B1777" s="814" t="s">
        <v>5266</v>
      </c>
      <c r="C1777" s="814" t="s">
        <v>614</v>
      </c>
      <c r="D1777" s="814" t="s">
        <v>1766</v>
      </c>
      <c r="E1777" s="814" t="s">
        <v>4978</v>
      </c>
      <c r="F1777" s="814" t="s">
        <v>5271</v>
      </c>
      <c r="G1777" s="814" t="s">
        <v>5272</v>
      </c>
      <c r="H1777" s="831"/>
      <c r="I1777" s="831"/>
      <c r="J1777" s="814"/>
      <c r="K1777" s="814"/>
      <c r="L1777" s="831">
        <v>1</v>
      </c>
      <c r="M1777" s="831">
        <v>464</v>
      </c>
      <c r="N1777" s="814"/>
      <c r="O1777" s="814">
        <v>464</v>
      </c>
      <c r="P1777" s="831"/>
      <c r="Q1777" s="831"/>
      <c r="R1777" s="819"/>
      <c r="S1777" s="832"/>
    </row>
    <row r="1778" spans="1:19" ht="14.45" customHeight="1" x14ac:dyDescent="0.2">
      <c r="A1778" s="813" t="s">
        <v>5265</v>
      </c>
      <c r="B1778" s="814" t="s">
        <v>5266</v>
      </c>
      <c r="C1778" s="814" t="s">
        <v>614</v>
      </c>
      <c r="D1778" s="814" t="s">
        <v>1766</v>
      </c>
      <c r="E1778" s="814" t="s">
        <v>4978</v>
      </c>
      <c r="F1778" s="814" t="s">
        <v>5172</v>
      </c>
      <c r="G1778" s="814" t="s">
        <v>5173</v>
      </c>
      <c r="H1778" s="831">
        <v>8</v>
      </c>
      <c r="I1778" s="831">
        <v>9128</v>
      </c>
      <c r="J1778" s="814"/>
      <c r="K1778" s="814">
        <v>1141</v>
      </c>
      <c r="L1778" s="831">
        <v>2</v>
      </c>
      <c r="M1778" s="831">
        <v>2288</v>
      </c>
      <c r="N1778" s="814"/>
      <c r="O1778" s="814">
        <v>1144</v>
      </c>
      <c r="P1778" s="831">
        <v>4</v>
      </c>
      <c r="Q1778" s="831">
        <v>4656</v>
      </c>
      <c r="R1778" s="819"/>
      <c r="S1778" s="832">
        <v>1164</v>
      </c>
    </row>
    <row r="1779" spans="1:19" ht="14.45" customHeight="1" x14ac:dyDescent="0.2">
      <c r="A1779" s="813" t="s">
        <v>5265</v>
      </c>
      <c r="B1779" s="814" t="s">
        <v>5266</v>
      </c>
      <c r="C1779" s="814" t="s">
        <v>614</v>
      </c>
      <c r="D1779" s="814" t="s">
        <v>1766</v>
      </c>
      <c r="E1779" s="814" t="s">
        <v>4978</v>
      </c>
      <c r="F1779" s="814" t="s">
        <v>5174</v>
      </c>
      <c r="G1779" s="814" t="s">
        <v>5175</v>
      </c>
      <c r="H1779" s="831">
        <v>7</v>
      </c>
      <c r="I1779" s="831">
        <v>1869</v>
      </c>
      <c r="J1779" s="814"/>
      <c r="K1779" s="814">
        <v>267</v>
      </c>
      <c r="L1779" s="831">
        <v>2</v>
      </c>
      <c r="M1779" s="831">
        <v>536</v>
      </c>
      <c r="N1779" s="814"/>
      <c r="O1779" s="814">
        <v>268</v>
      </c>
      <c r="P1779" s="831">
        <v>3</v>
      </c>
      <c r="Q1779" s="831">
        <v>828</v>
      </c>
      <c r="R1779" s="819"/>
      <c r="S1779" s="832">
        <v>276</v>
      </c>
    </row>
    <row r="1780" spans="1:19" ht="14.45" customHeight="1" x14ac:dyDescent="0.2">
      <c r="A1780" s="813" t="s">
        <v>5265</v>
      </c>
      <c r="B1780" s="814" t="s">
        <v>5266</v>
      </c>
      <c r="C1780" s="814" t="s">
        <v>614</v>
      </c>
      <c r="D1780" s="814" t="s">
        <v>1766</v>
      </c>
      <c r="E1780" s="814" t="s">
        <v>4978</v>
      </c>
      <c r="F1780" s="814" t="s">
        <v>5176</v>
      </c>
      <c r="G1780" s="814" t="s">
        <v>5177</v>
      </c>
      <c r="H1780" s="831"/>
      <c r="I1780" s="831"/>
      <c r="J1780" s="814"/>
      <c r="K1780" s="814"/>
      <c r="L1780" s="831">
        <v>3</v>
      </c>
      <c r="M1780" s="831">
        <v>2643</v>
      </c>
      <c r="N1780" s="814"/>
      <c r="O1780" s="814">
        <v>881</v>
      </c>
      <c r="P1780" s="831"/>
      <c r="Q1780" s="831"/>
      <c r="R1780" s="819"/>
      <c r="S1780" s="832"/>
    </row>
    <row r="1781" spans="1:19" ht="14.45" customHeight="1" x14ac:dyDescent="0.2">
      <c r="A1781" s="813" t="s">
        <v>5265</v>
      </c>
      <c r="B1781" s="814" t="s">
        <v>5266</v>
      </c>
      <c r="C1781" s="814" t="s">
        <v>614</v>
      </c>
      <c r="D1781" s="814" t="s">
        <v>1766</v>
      </c>
      <c r="E1781" s="814" t="s">
        <v>4978</v>
      </c>
      <c r="F1781" s="814" t="s">
        <v>5194</v>
      </c>
      <c r="G1781" s="814" t="s">
        <v>5195</v>
      </c>
      <c r="H1781" s="831">
        <v>1</v>
      </c>
      <c r="I1781" s="831">
        <v>571</v>
      </c>
      <c r="J1781" s="814"/>
      <c r="K1781" s="814">
        <v>571</v>
      </c>
      <c r="L1781" s="831">
        <v>2</v>
      </c>
      <c r="M1781" s="831">
        <v>1146</v>
      </c>
      <c r="N1781" s="814"/>
      <c r="O1781" s="814">
        <v>573</v>
      </c>
      <c r="P1781" s="831">
        <v>1</v>
      </c>
      <c r="Q1781" s="831">
        <v>586</v>
      </c>
      <c r="R1781" s="819"/>
      <c r="S1781" s="832">
        <v>586</v>
      </c>
    </row>
    <row r="1782" spans="1:19" ht="14.45" customHeight="1" x14ac:dyDescent="0.2">
      <c r="A1782" s="813" t="s">
        <v>5265</v>
      </c>
      <c r="B1782" s="814" t="s">
        <v>5266</v>
      </c>
      <c r="C1782" s="814" t="s">
        <v>614</v>
      </c>
      <c r="D1782" s="814" t="s">
        <v>1766</v>
      </c>
      <c r="E1782" s="814" t="s">
        <v>4978</v>
      </c>
      <c r="F1782" s="814" t="s">
        <v>5228</v>
      </c>
      <c r="G1782" s="814" t="s">
        <v>5229</v>
      </c>
      <c r="H1782" s="831">
        <v>7</v>
      </c>
      <c r="I1782" s="831">
        <v>3416</v>
      </c>
      <c r="J1782" s="814"/>
      <c r="K1782" s="814">
        <v>488</v>
      </c>
      <c r="L1782" s="831">
        <v>4</v>
      </c>
      <c r="M1782" s="831">
        <v>1960</v>
      </c>
      <c r="N1782" s="814"/>
      <c r="O1782" s="814">
        <v>490</v>
      </c>
      <c r="P1782" s="831"/>
      <c r="Q1782" s="831"/>
      <c r="R1782" s="819"/>
      <c r="S1782" s="832"/>
    </row>
    <row r="1783" spans="1:19" ht="14.45" customHeight="1" x14ac:dyDescent="0.2">
      <c r="A1783" s="813" t="s">
        <v>5265</v>
      </c>
      <c r="B1783" s="814" t="s">
        <v>5266</v>
      </c>
      <c r="C1783" s="814" t="s">
        <v>614</v>
      </c>
      <c r="D1783" s="814" t="s">
        <v>1768</v>
      </c>
      <c r="E1783" s="814" t="s">
        <v>4978</v>
      </c>
      <c r="F1783" s="814" t="s">
        <v>5194</v>
      </c>
      <c r="G1783" s="814" t="s">
        <v>5195</v>
      </c>
      <c r="H1783" s="831">
        <v>1</v>
      </c>
      <c r="I1783" s="831">
        <v>571</v>
      </c>
      <c r="J1783" s="814"/>
      <c r="K1783" s="814">
        <v>571</v>
      </c>
      <c r="L1783" s="831"/>
      <c r="M1783" s="831"/>
      <c r="N1783" s="814"/>
      <c r="O1783" s="814"/>
      <c r="P1783" s="831"/>
      <c r="Q1783" s="831"/>
      <c r="R1783" s="819"/>
      <c r="S1783" s="832"/>
    </row>
    <row r="1784" spans="1:19" ht="14.45" customHeight="1" x14ac:dyDescent="0.2">
      <c r="A1784" s="813" t="s">
        <v>5265</v>
      </c>
      <c r="B1784" s="814" t="s">
        <v>5266</v>
      </c>
      <c r="C1784" s="814" t="s">
        <v>614</v>
      </c>
      <c r="D1784" s="814" t="s">
        <v>1772</v>
      </c>
      <c r="E1784" s="814" t="s">
        <v>4978</v>
      </c>
      <c r="F1784" s="814" t="s">
        <v>5271</v>
      </c>
      <c r="G1784" s="814" t="s">
        <v>5272</v>
      </c>
      <c r="H1784" s="831">
        <v>1</v>
      </c>
      <c r="I1784" s="831">
        <v>462</v>
      </c>
      <c r="J1784" s="814"/>
      <c r="K1784" s="814">
        <v>462</v>
      </c>
      <c r="L1784" s="831">
        <v>1</v>
      </c>
      <c r="M1784" s="831">
        <v>464</v>
      </c>
      <c r="N1784" s="814"/>
      <c r="O1784" s="814">
        <v>464</v>
      </c>
      <c r="P1784" s="831"/>
      <c r="Q1784" s="831"/>
      <c r="R1784" s="819"/>
      <c r="S1784" s="832"/>
    </row>
    <row r="1785" spans="1:19" ht="14.45" customHeight="1" x14ac:dyDescent="0.2">
      <c r="A1785" s="813" t="s">
        <v>5265</v>
      </c>
      <c r="B1785" s="814" t="s">
        <v>5266</v>
      </c>
      <c r="C1785" s="814" t="s">
        <v>614</v>
      </c>
      <c r="D1785" s="814" t="s">
        <v>1772</v>
      </c>
      <c r="E1785" s="814" t="s">
        <v>4978</v>
      </c>
      <c r="F1785" s="814" t="s">
        <v>5172</v>
      </c>
      <c r="G1785" s="814" t="s">
        <v>5173</v>
      </c>
      <c r="H1785" s="831">
        <v>2</v>
      </c>
      <c r="I1785" s="831">
        <v>2282</v>
      </c>
      <c r="J1785" s="814"/>
      <c r="K1785" s="814">
        <v>1141</v>
      </c>
      <c r="L1785" s="831">
        <v>3</v>
      </c>
      <c r="M1785" s="831">
        <v>3432</v>
      </c>
      <c r="N1785" s="814"/>
      <c r="O1785" s="814">
        <v>1144</v>
      </c>
      <c r="P1785" s="831"/>
      <c r="Q1785" s="831"/>
      <c r="R1785" s="819"/>
      <c r="S1785" s="832"/>
    </row>
    <row r="1786" spans="1:19" ht="14.45" customHeight="1" x14ac:dyDescent="0.2">
      <c r="A1786" s="813" t="s">
        <v>5265</v>
      </c>
      <c r="B1786" s="814" t="s">
        <v>5266</v>
      </c>
      <c r="C1786" s="814" t="s">
        <v>614</v>
      </c>
      <c r="D1786" s="814" t="s">
        <v>1772</v>
      </c>
      <c r="E1786" s="814" t="s">
        <v>4978</v>
      </c>
      <c r="F1786" s="814" t="s">
        <v>5174</v>
      </c>
      <c r="G1786" s="814" t="s">
        <v>5175</v>
      </c>
      <c r="H1786" s="831">
        <v>1</v>
      </c>
      <c r="I1786" s="831">
        <v>267</v>
      </c>
      <c r="J1786" s="814"/>
      <c r="K1786" s="814">
        <v>267</v>
      </c>
      <c r="L1786" s="831">
        <v>6</v>
      </c>
      <c r="M1786" s="831">
        <v>1608</v>
      </c>
      <c r="N1786" s="814"/>
      <c r="O1786" s="814">
        <v>268</v>
      </c>
      <c r="P1786" s="831"/>
      <c r="Q1786" s="831"/>
      <c r="R1786" s="819"/>
      <c r="S1786" s="832"/>
    </row>
    <row r="1787" spans="1:19" ht="14.45" customHeight="1" x14ac:dyDescent="0.2">
      <c r="A1787" s="813" t="s">
        <v>5265</v>
      </c>
      <c r="B1787" s="814" t="s">
        <v>5266</v>
      </c>
      <c r="C1787" s="814" t="s">
        <v>614</v>
      </c>
      <c r="D1787" s="814" t="s">
        <v>1772</v>
      </c>
      <c r="E1787" s="814" t="s">
        <v>4978</v>
      </c>
      <c r="F1787" s="814" t="s">
        <v>5273</v>
      </c>
      <c r="G1787" s="814" t="s">
        <v>5274</v>
      </c>
      <c r="H1787" s="831"/>
      <c r="I1787" s="831"/>
      <c r="J1787" s="814"/>
      <c r="K1787" s="814"/>
      <c r="L1787" s="831">
        <v>1</v>
      </c>
      <c r="M1787" s="831">
        <v>356</v>
      </c>
      <c r="N1787" s="814"/>
      <c r="O1787" s="814">
        <v>356</v>
      </c>
      <c r="P1787" s="831"/>
      <c r="Q1787" s="831"/>
      <c r="R1787" s="819"/>
      <c r="S1787" s="832"/>
    </row>
    <row r="1788" spans="1:19" ht="14.45" customHeight="1" x14ac:dyDescent="0.2">
      <c r="A1788" s="813" t="s">
        <v>5265</v>
      </c>
      <c r="B1788" s="814" t="s">
        <v>5266</v>
      </c>
      <c r="C1788" s="814" t="s">
        <v>614</v>
      </c>
      <c r="D1788" s="814" t="s">
        <v>1772</v>
      </c>
      <c r="E1788" s="814" t="s">
        <v>4978</v>
      </c>
      <c r="F1788" s="814" t="s">
        <v>5194</v>
      </c>
      <c r="G1788" s="814" t="s">
        <v>5195</v>
      </c>
      <c r="H1788" s="831"/>
      <c r="I1788" s="831"/>
      <c r="J1788" s="814"/>
      <c r="K1788" s="814"/>
      <c r="L1788" s="831">
        <v>1</v>
      </c>
      <c r="M1788" s="831">
        <v>573</v>
      </c>
      <c r="N1788" s="814"/>
      <c r="O1788" s="814">
        <v>573</v>
      </c>
      <c r="P1788" s="831"/>
      <c r="Q1788" s="831"/>
      <c r="R1788" s="819"/>
      <c r="S1788" s="832"/>
    </row>
    <row r="1789" spans="1:19" ht="14.45" customHeight="1" x14ac:dyDescent="0.2">
      <c r="A1789" s="813" t="s">
        <v>5265</v>
      </c>
      <c r="B1789" s="814" t="s">
        <v>5266</v>
      </c>
      <c r="C1789" s="814" t="s">
        <v>614</v>
      </c>
      <c r="D1789" s="814" t="s">
        <v>1772</v>
      </c>
      <c r="E1789" s="814" t="s">
        <v>4978</v>
      </c>
      <c r="F1789" s="814" t="s">
        <v>5277</v>
      </c>
      <c r="G1789" s="814" t="s">
        <v>5278</v>
      </c>
      <c r="H1789" s="831">
        <v>1</v>
      </c>
      <c r="I1789" s="831">
        <v>5603</v>
      </c>
      <c r="J1789" s="814"/>
      <c r="K1789" s="814">
        <v>5603</v>
      </c>
      <c r="L1789" s="831">
        <v>1</v>
      </c>
      <c r="M1789" s="831">
        <v>5607</v>
      </c>
      <c r="N1789" s="814"/>
      <c r="O1789" s="814">
        <v>5607</v>
      </c>
      <c r="P1789" s="831"/>
      <c r="Q1789" s="831"/>
      <c r="R1789" s="819"/>
      <c r="S1789" s="832"/>
    </row>
    <row r="1790" spans="1:19" ht="14.45" customHeight="1" x14ac:dyDescent="0.2">
      <c r="A1790" s="813" t="s">
        <v>5265</v>
      </c>
      <c r="B1790" s="814" t="s">
        <v>5266</v>
      </c>
      <c r="C1790" s="814" t="s">
        <v>614</v>
      </c>
      <c r="D1790" s="814" t="s">
        <v>1772</v>
      </c>
      <c r="E1790" s="814" t="s">
        <v>4978</v>
      </c>
      <c r="F1790" s="814" t="s">
        <v>5228</v>
      </c>
      <c r="G1790" s="814" t="s">
        <v>5229</v>
      </c>
      <c r="H1790" s="831">
        <v>2</v>
      </c>
      <c r="I1790" s="831">
        <v>976</v>
      </c>
      <c r="J1790" s="814"/>
      <c r="K1790" s="814">
        <v>488</v>
      </c>
      <c r="L1790" s="831"/>
      <c r="M1790" s="831"/>
      <c r="N1790" s="814"/>
      <c r="O1790" s="814"/>
      <c r="P1790" s="831"/>
      <c r="Q1790" s="831"/>
      <c r="R1790" s="819"/>
      <c r="S1790" s="832"/>
    </row>
    <row r="1791" spans="1:19" ht="14.45" customHeight="1" x14ac:dyDescent="0.2">
      <c r="A1791" s="813" t="s">
        <v>5265</v>
      </c>
      <c r="B1791" s="814" t="s">
        <v>5266</v>
      </c>
      <c r="C1791" s="814" t="s">
        <v>614</v>
      </c>
      <c r="D1791" s="814" t="s">
        <v>1772</v>
      </c>
      <c r="E1791" s="814" t="s">
        <v>4978</v>
      </c>
      <c r="F1791" s="814" t="s">
        <v>5281</v>
      </c>
      <c r="G1791" s="814" t="s">
        <v>5282</v>
      </c>
      <c r="H1791" s="831"/>
      <c r="I1791" s="831"/>
      <c r="J1791" s="814"/>
      <c r="K1791" s="814"/>
      <c r="L1791" s="831">
        <v>2</v>
      </c>
      <c r="M1791" s="831">
        <v>928</v>
      </c>
      <c r="N1791" s="814"/>
      <c r="O1791" s="814">
        <v>464</v>
      </c>
      <c r="P1791" s="831"/>
      <c r="Q1791" s="831"/>
      <c r="R1791" s="819"/>
      <c r="S1791" s="832"/>
    </row>
    <row r="1792" spans="1:19" ht="14.45" customHeight="1" x14ac:dyDescent="0.2">
      <c r="A1792" s="813" t="s">
        <v>5265</v>
      </c>
      <c r="B1792" s="814" t="s">
        <v>5266</v>
      </c>
      <c r="C1792" s="814" t="s">
        <v>614</v>
      </c>
      <c r="D1792" s="814" t="s">
        <v>1776</v>
      </c>
      <c r="E1792" s="814" t="s">
        <v>4978</v>
      </c>
      <c r="F1792" s="814" t="s">
        <v>5172</v>
      </c>
      <c r="G1792" s="814" t="s">
        <v>5173</v>
      </c>
      <c r="H1792" s="831"/>
      <c r="I1792" s="831"/>
      <c r="J1792" s="814"/>
      <c r="K1792" s="814"/>
      <c r="L1792" s="831">
        <v>4</v>
      </c>
      <c r="M1792" s="831">
        <v>4576</v>
      </c>
      <c r="N1792" s="814"/>
      <c r="O1792" s="814">
        <v>1144</v>
      </c>
      <c r="P1792" s="831">
        <v>5</v>
      </c>
      <c r="Q1792" s="831">
        <v>5820</v>
      </c>
      <c r="R1792" s="819"/>
      <c r="S1792" s="832">
        <v>1164</v>
      </c>
    </row>
    <row r="1793" spans="1:19" ht="14.45" customHeight="1" x14ac:dyDescent="0.2">
      <c r="A1793" s="813" t="s">
        <v>5265</v>
      </c>
      <c r="B1793" s="814" t="s">
        <v>5266</v>
      </c>
      <c r="C1793" s="814" t="s">
        <v>614</v>
      </c>
      <c r="D1793" s="814" t="s">
        <v>1776</v>
      </c>
      <c r="E1793" s="814" t="s">
        <v>4978</v>
      </c>
      <c r="F1793" s="814" t="s">
        <v>5174</v>
      </c>
      <c r="G1793" s="814" t="s">
        <v>5175</v>
      </c>
      <c r="H1793" s="831"/>
      <c r="I1793" s="831"/>
      <c r="J1793" s="814"/>
      <c r="K1793" s="814"/>
      <c r="L1793" s="831">
        <v>4</v>
      </c>
      <c r="M1793" s="831">
        <v>1072</v>
      </c>
      <c r="N1793" s="814"/>
      <c r="O1793" s="814">
        <v>268</v>
      </c>
      <c r="P1793" s="831">
        <v>6</v>
      </c>
      <c r="Q1793" s="831">
        <v>1656</v>
      </c>
      <c r="R1793" s="819"/>
      <c r="S1793" s="832">
        <v>276</v>
      </c>
    </row>
    <row r="1794" spans="1:19" ht="14.45" customHeight="1" x14ac:dyDescent="0.2">
      <c r="A1794" s="813" t="s">
        <v>5265</v>
      </c>
      <c r="B1794" s="814" t="s">
        <v>5266</v>
      </c>
      <c r="C1794" s="814" t="s">
        <v>614</v>
      </c>
      <c r="D1794" s="814" t="s">
        <v>1776</v>
      </c>
      <c r="E1794" s="814" t="s">
        <v>4978</v>
      </c>
      <c r="F1794" s="814" t="s">
        <v>5228</v>
      </c>
      <c r="G1794" s="814" t="s">
        <v>5229</v>
      </c>
      <c r="H1794" s="831"/>
      <c r="I1794" s="831"/>
      <c r="J1794" s="814"/>
      <c r="K1794" s="814"/>
      <c r="L1794" s="831">
        <v>1</v>
      </c>
      <c r="M1794" s="831">
        <v>490</v>
      </c>
      <c r="N1794" s="814"/>
      <c r="O1794" s="814">
        <v>490</v>
      </c>
      <c r="P1794" s="831"/>
      <c r="Q1794" s="831"/>
      <c r="R1794" s="819"/>
      <c r="S1794" s="832"/>
    </row>
    <row r="1795" spans="1:19" ht="14.45" customHeight="1" x14ac:dyDescent="0.2">
      <c r="A1795" s="813" t="s">
        <v>5265</v>
      </c>
      <c r="B1795" s="814" t="s">
        <v>5266</v>
      </c>
      <c r="C1795" s="814" t="s">
        <v>614</v>
      </c>
      <c r="D1795" s="814" t="s">
        <v>1778</v>
      </c>
      <c r="E1795" s="814" t="s">
        <v>4961</v>
      </c>
      <c r="F1795" s="814" t="s">
        <v>4962</v>
      </c>
      <c r="G1795" s="814" t="s">
        <v>1735</v>
      </c>
      <c r="H1795" s="831">
        <v>0.2</v>
      </c>
      <c r="I1795" s="831">
        <v>327.9</v>
      </c>
      <c r="J1795" s="814"/>
      <c r="K1795" s="814">
        <v>1639.4999999999998</v>
      </c>
      <c r="L1795" s="831">
        <v>0.30000000000000004</v>
      </c>
      <c r="M1795" s="831">
        <v>491.84999999999997</v>
      </c>
      <c r="N1795" s="814"/>
      <c r="O1795" s="814">
        <v>1639.4999999999995</v>
      </c>
      <c r="P1795" s="831">
        <v>0.30000000000000004</v>
      </c>
      <c r="Q1795" s="831">
        <v>516.84</v>
      </c>
      <c r="R1795" s="819"/>
      <c r="S1795" s="832">
        <v>1722.8</v>
      </c>
    </row>
    <row r="1796" spans="1:19" ht="14.45" customHeight="1" x14ac:dyDescent="0.2">
      <c r="A1796" s="813" t="s">
        <v>5265</v>
      </c>
      <c r="B1796" s="814" t="s">
        <v>5266</v>
      </c>
      <c r="C1796" s="814" t="s">
        <v>614</v>
      </c>
      <c r="D1796" s="814" t="s">
        <v>1778</v>
      </c>
      <c r="E1796" s="814" t="s">
        <v>4978</v>
      </c>
      <c r="F1796" s="814" t="s">
        <v>5267</v>
      </c>
      <c r="G1796" s="814" t="s">
        <v>5268</v>
      </c>
      <c r="H1796" s="831">
        <v>1</v>
      </c>
      <c r="I1796" s="831">
        <v>227</v>
      </c>
      <c r="J1796" s="814"/>
      <c r="K1796" s="814">
        <v>227</v>
      </c>
      <c r="L1796" s="831"/>
      <c r="M1796" s="831"/>
      <c r="N1796" s="814"/>
      <c r="O1796" s="814"/>
      <c r="P1796" s="831"/>
      <c r="Q1796" s="831"/>
      <c r="R1796" s="819"/>
      <c r="S1796" s="832"/>
    </row>
    <row r="1797" spans="1:19" ht="14.45" customHeight="1" x14ac:dyDescent="0.2">
      <c r="A1797" s="813" t="s">
        <v>5265</v>
      </c>
      <c r="B1797" s="814" t="s">
        <v>5266</v>
      </c>
      <c r="C1797" s="814" t="s">
        <v>614</v>
      </c>
      <c r="D1797" s="814" t="s">
        <v>1778</v>
      </c>
      <c r="E1797" s="814" t="s">
        <v>4978</v>
      </c>
      <c r="F1797" s="814" t="s">
        <v>5172</v>
      </c>
      <c r="G1797" s="814" t="s">
        <v>5173</v>
      </c>
      <c r="H1797" s="831">
        <v>1</v>
      </c>
      <c r="I1797" s="831">
        <v>1141</v>
      </c>
      <c r="J1797" s="814"/>
      <c r="K1797" s="814">
        <v>1141</v>
      </c>
      <c r="L1797" s="831">
        <v>3</v>
      </c>
      <c r="M1797" s="831">
        <v>3432</v>
      </c>
      <c r="N1797" s="814"/>
      <c r="O1797" s="814">
        <v>1144</v>
      </c>
      <c r="P1797" s="831">
        <v>4</v>
      </c>
      <c r="Q1797" s="831">
        <v>4656</v>
      </c>
      <c r="R1797" s="819"/>
      <c r="S1797" s="832">
        <v>1164</v>
      </c>
    </row>
    <row r="1798" spans="1:19" ht="14.45" customHeight="1" x14ac:dyDescent="0.2">
      <c r="A1798" s="813" t="s">
        <v>5265</v>
      </c>
      <c r="B1798" s="814" t="s">
        <v>5266</v>
      </c>
      <c r="C1798" s="814" t="s">
        <v>614</v>
      </c>
      <c r="D1798" s="814" t="s">
        <v>1778</v>
      </c>
      <c r="E1798" s="814" t="s">
        <v>4978</v>
      </c>
      <c r="F1798" s="814" t="s">
        <v>5174</v>
      </c>
      <c r="G1798" s="814" t="s">
        <v>5175</v>
      </c>
      <c r="H1798" s="831">
        <v>1</v>
      </c>
      <c r="I1798" s="831">
        <v>267</v>
      </c>
      <c r="J1798" s="814"/>
      <c r="K1798" s="814">
        <v>267</v>
      </c>
      <c r="L1798" s="831">
        <v>3</v>
      </c>
      <c r="M1798" s="831">
        <v>804</v>
      </c>
      <c r="N1798" s="814"/>
      <c r="O1798" s="814">
        <v>268</v>
      </c>
      <c r="P1798" s="831">
        <v>3</v>
      </c>
      <c r="Q1798" s="831">
        <v>828</v>
      </c>
      <c r="R1798" s="819"/>
      <c r="S1798" s="832">
        <v>276</v>
      </c>
    </row>
    <row r="1799" spans="1:19" ht="14.45" customHeight="1" x14ac:dyDescent="0.2">
      <c r="A1799" s="813" t="s">
        <v>5265</v>
      </c>
      <c r="B1799" s="814" t="s">
        <v>5266</v>
      </c>
      <c r="C1799" s="814" t="s">
        <v>614</v>
      </c>
      <c r="D1799" s="814" t="s">
        <v>1778</v>
      </c>
      <c r="E1799" s="814" t="s">
        <v>4978</v>
      </c>
      <c r="F1799" s="814" t="s">
        <v>5194</v>
      </c>
      <c r="G1799" s="814" t="s">
        <v>5195</v>
      </c>
      <c r="H1799" s="831">
        <v>1</v>
      </c>
      <c r="I1799" s="831">
        <v>571</v>
      </c>
      <c r="J1799" s="814"/>
      <c r="K1799" s="814">
        <v>571</v>
      </c>
      <c r="L1799" s="831"/>
      <c r="M1799" s="831"/>
      <c r="N1799" s="814"/>
      <c r="O1799" s="814"/>
      <c r="P1799" s="831">
        <v>3</v>
      </c>
      <c r="Q1799" s="831">
        <v>1758</v>
      </c>
      <c r="R1799" s="819"/>
      <c r="S1799" s="832">
        <v>586</v>
      </c>
    </row>
    <row r="1800" spans="1:19" ht="14.45" customHeight="1" x14ac:dyDescent="0.2">
      <c r="A1800" s="813" t="s">
        <v>5265</v>
      </c>
      <c r="B1800" s="814" t="s">
        <v>5266</v>
      </c>
      <c r="C1800" s="814" t="s">
        <v>614</v>
      </c>
      <c r="D1800" s="814" t="s">
        <v>1778</v>
      </c>
      <c r="E1800" s="814" t="s">
        <v>4978</v>
      </c>
      <c r="F1800" s="814" t="s">
        <v>5277</v>
      </c>
      <c r="G1800" s="814" t="s">
        <v>5278</v>
      </c>
      <c r="H1800" s="831">
        <v>1</v>
      </c>
      <c r="I1800" s="831">
        <v>5603</v>
      </c>
      <c r="J1800" s="814"/>
      <c r="K1800" s="814">
        <v>5603</v>
      </c>
      <c r="L1800" s="831"/>
      <c r="M1800" s="831"/>
      <c r="N1800" s="814"/>
      <c r="O1800" s="814"/>
      <c r="P1800" s="831"/>
      <c r="Q1800" s="831"/>
      <c r="R1800" s="819"/>
      <c r="S1800" s="832"/>
    </row>
    <row r="1801" spans="1:19" ht="14.45" customHeight="1" x14ac:dyDescent="0.2">
      <c r="A1801" s="813" t="s">
        <v>5265</v>
      </c>
      <c r="B1801" s="814" t="s">
        <v>5266</v>
      </c>
      <c r="C1801" s="814" t="s">
        <v>614</v>
      </c>
      <c r="D1801" s="814" t="s">
        <v>1778</v>
      </c>
      <c r="E1801" s="814" t="s">
        <v>4978</v>
      </c>
      <c r="F1801" s="814" t="s">
        <v>5228</v>
      </c>
      <c r="G1801" s="814" t="s">
        <v>5229</v>
      </c>
      <c r="H1801" s="831"/>
      <c r="I1801" s="831"/>
      <c r="J1801" s="814"/>
      <c r="K1801" s="814"/>
      <c r="L1801" s="831"/>
      <c r="M1801" s="831"/>
      <c r="N1801" s="814"/>
      <c r="O1801" s="814"/>
      <c r="P1801" s="831">
        <v>3</v>
      </c>
      <c r="Q1801" s="831">
        <v>1503</v>
      </c>
      <c r="R1801" s="819"/>
      <c r="S1801" s="832">
        <v>501</v>
      </c>
    </row>
    <row r="1802" spans="1:19" ht="14.45" customHeight="1" x14ac:dyDescent="0.2">
      <c r="A1802" s="813" t="s">
        <v>5265</v>
      </c>
      <c r="B1802" s="814" t="s">
        <v>5266</v>
      </c>
      <c r="C1802" s="814" t="s">
        <v>614</v>
      </c>
      <c r="D1802" s="814" t="s">
        <v>1780</v>
      </c>
      <c r="E1802" s="814" t="s">
        <v>4978</v>
      </c>
      <c r="F1802" s="814" t="s">
        <v>5228</v>
      </c>
      <c r="G1802" s="814" t="s">
        <v>5229</v>
      </c>
      <c r="H1802" s="831"/>
      <c r="I1802" s="831"/>
      <c r="J1802" s="814"/>
      <c r="K1802" s="814"/>
      <c r="L1802" s="831">
        <v>1</v>
      </c>
      <c r="M1802" s="831">
        <v>490</v>
      </c>
      <c r="N1802" s="814"/>
      <c r="O1802" s="814">
        <v>490</v>
      </c>
      <c r="P1802" s="831"/>
      <c r="Q1802" s="831"/>
      <c r="R1802" s="819"/>
      <c r="S1802" s="832"/>
    </row>
    <row r="1803" spans="1:19" ht="14.45" customHeight="1" x14ac:dyDescent="0.2">
      <c r="A1803" s="813" t="s">
        <v>5265</v>
      </c>
      <c r="B1803" s="814" t="s">
        <v>5266</v>
      </c>
      <c r="C1803" s="814" t="s">
        <v>614</v>
      </c>
      <c r="D1803" s="814" t="s">
        <v>1781</v>
      </c>
      <c r="E1803" s="814" t="s">
        <v>4978</v>
      </c>
      <c r="F1803" s="814" t="s">
        <v>5267</v>
      </c>
      <c r="G1803" s="814" t="s">
        <v>5268</v>
      </c>
      <c r="H1803" s="831">
        <v>1</v>
      </c>
      <c r="I1803" s="831">
        <v>227</v>
      </c>
      <c r="J1803" s="814"/>
      <c r="K1803" s="814">
        <v>227</v>
      </c>
      <c r="L1803" s="831"/>
      <c r="M1803" s="831"/>
      <c r="N1803" s="814"/>
      <c r="O1803" s="814"/>
      <c r="P1803" s="831">
        <v>1</v>
      </c>
      <c r="Q1803" s="831">
        <v>233</v>
      </c>
      <c r="R1803" s="819"/>
      <c r="S1803" s="832">
        <v>233</v>
      </c>
    </row>
    <row r="1804" spans="1:19" ht="14.45" customHeight="1" x14ac:dyDescent="0.2">
      <c r="A1804" s="813" t="s">
        <v>5265</v>
      </c>
      <c r="B1804" s="814" t="s">
        <v>5266</v>
      </c>
      <c r="C1804" s="814" t="s">
        <v>614</v>
      </c>
      <c r="D1804" s="814" t="s">
        <v>1781</v>
      </c>
      <c r="E1804" s="814" t="s">
        <v>4978</v>
      </c>
      <c r="F1804" s="814" t="s">
        <v>5271</v>
      </c>
      <c r="G1804" s="814" t="s">
        <v>5272</v>
      </c>
      <c r="H1804" s="831"/>
      <c r="I1804" s="831"/>
      <c r="J1804" s="814"/>
      <c r="K1804" s="814"/>
      <c r="L1804" s="831"/>
      <c r="M1804" s="831"/>
      <c r="N1804" s="814"/>
      <c r="O1804" s="814"/>
      <c r="P1804" s="831">
        <v>1</v>
      </c>
      <c r="Q1804" s="831">
        <v>475</v>
      </c>
      <c r="R1804" s="819"/>
      <c r="S1804" s="832">
        <v>475</v>
      </c>
    </row>
    <row r="1805" spans="1:19" ht="14.45" customHeight="1" x14ac:dyDescent="0.2">
      <c r="A1805" s="813" t="s">
        <v>5265</v>
      </c>
      <c r="B1805" s="814" t="s">
        <v>5266</v>
      </c>
      <c r="C1805" s="814" t="s">
        <v>614</v>
      </c>
      <c r="D1805" s="814" t="s">
        <v>1781</v>
      </c>
      <c r="E1805" s="814" t="s">
        <v>4978</v>
      </c>
      <c r="F1805" s="814" t="s">
        <v>5172</v>
      </c>
      <c r="G1805" s="814" t="s">
        <v>5173</v>
      </c>
      <c r="H1805" s="831">
        <v>1</v>
      </c>
      <c r="I1805" s="831">
        <v>1141</v>
      </c>
      <c r="J1805" s="814"/>
      <c r="K1805" s="814">
        <v>1141</v>
      </c>
      <c r="L1805" s="831">
        <v>2</v>
      </c>
      <c r="M1805" s="831">
        <v>2288</v>
      </c>
      <c r="N1805" s="814"/>
      <c r="O1805" s="814">
        <v>1144</v>
      </c>
      <c r="P1805" s="831">
        <v>3</v>
      </c>
      <c r="Q1805" s="831">
        <v>3492</v>
      </c>
      <c r="R1805" s="819"/>
      <c r="S1805" s="832">
        <v>1164</v>
      </c>
    </row>
    <row r="1806" spans="1:19" ht="14.45" customHeight="1" x14ac:dyDescent="0.2">
      <c r="A1806" s="813" t="s">
        <v>5265</v>
      </c>
      <c r="B1806" s="814" t="s">
        <v>5266</v>
      </c>
      <c r="C1806" s="814" t="s">
        <v>614</v>
      </c>
      <c r="D1806" s="814" t="s">
        <v>1781</v>
      </c>
      <c r="E1806" s="814" t="s">
        <v>4978</v>
      </c>
      <c r="F1806" s="814" t="s">
        <v>5174</v>
      </c>
      <c r="G1806" s="814" t="s">
        <v>5175</v>
      </c>
      <c r="H1806" s="831">
        <v>8</v>
      </c>
      <c r="I1806" s="831">
        <v>2136</v>
      </c>
      <c r="J1806" s="814"/>
      <c r="K1806" s="814">
        <v>267</v>
      </c>
      <c r="L1806" s="831">
        <v>4</v>
      </c>
      <c r="M1806" s="831">
        <v>1072</v>
      </c>
      <c r="N1806" s="814"/>
      <c r="O1806" s="814">
        <v>268</v>
      </c>
      <c r="P1806" s="831">
        <v>4</v>
      </c>
      <c r="Q1806" s="831">
        <v>1104</v>
      </c>
      <c r="R1806" s="819"/>
      <c r="S1806" s="832">
        <v>276</v>
      </c>
    </row>
    <row r="1807" spans="1:19" ht="14.45" customHeight="1" x14ac:dyDescent="0.2">
      <c r="A1807" s="813" t="s">
        <v>5265</v>
      </c>
      <c r="B1807" s="814" t="s">
        <v>5266</v>
      </c>
      <c r="C1807" s="814" t="s">
        <v>614</v>
      </c>
      <c r="D1807" s="814" t="s">
        <v>1781</v>
      </c>
      <c r="E1807" s="814" t="s">
        <v>4978</v>
      </c>
      <c r="F1807" s="814" t="s">
        <v>5273</v>
      </c>
      <c r="G1807" s="814" t="s">
        <v>5274</v>
      </c>
      <c r="H1807" s="831"/>
      <c r="I1807" s="831"/>
      <c r="J1807" s="814"/>
      <c r="K1807" s="814"/>
      <c r="L1807" s="831"/>
      <c r="M1807" s="831"/>
      <c r="N1807" s="814"/>
      <c r="O1807" s="814"/>
      <c r="P1807" s="831">
        <v>1</v>
      </c>
      <c r="Q1807" s="831">
        <v>379</v>
      </c>
      <c r="R1807" s="819"/>
      <c r="S1807" s="832">
        <v>379</v>
      </c>
    </row>
    <row r="1808" spans="1:19" ht="14.45" customHeight="1" x14ac:dyDescent="0.2">
      <c r="A1808" s="813" t="s">
        <v>5265</v>
      </c>
      <c r="B1808" s="814" t="s">
        <v>5266</v>
      </c>
      <c r="C1808" s="814" t="s">
        <v>614</v>
      </c>
      <c r="D1808" s="814" t="s">
        <v>1781</v>
      </c>
      <c r="E1808" s="814" t="s">
        <v>4978</v>
      </c>
      <c r="F1808" s="814" t="s">
        <v>5194</v>
      </c>
      <c r="G1808" s="814" t="s">
        <v>5195</v>
      </c>
      <c r="H1808" s="831">
        <v>9</v>
      </c>
      <c r="I1808" s="831">
        <v>5139</v>
      </c>
      <c r="J1808" s="814"/>
      <c r="K1808" s="814">
        <v>571</v>
      </c>
      <c r="L1808" s="831">
        <v>3</v>
      </c>
      <c r="M1808" s="831">
        <v>1719</v>
      </c>
      <c r="N1808" s="814"/>
      <c r="O1808" s="814">
        <v>573</v>
      </c>
      <c r="P1808" s="831">
        <v>3</v>
      </c>
      <c r="Q1808" s="831">
        <v>1758</v>
      </c>
      <c r="R1808" s="819"/>
      <c r="S1808" s="832">
        <v>586</v>
      </c>
    </row>
    <row r="1809" spans="1:19" ht="14.45" customHeight="1" x14ac:dyDescent="0.2">
      <c r="A1809" s="813" t="s">
        <v>5265</v>
      </c>
      <c r="B1809" s="814" t="s">
        <v>5266</v>
      </c>
      <c r="C1809" s="814" t="s">
        <v>614</v>
      </c>
      <c r="D1809" s="814" t="s">
        <v>1781</v>
      </c>
      <c r="E1809" s="814" t="s">
        <v>4978</v>
      </c>
      <c r="F1809" s="814" t="s">
        <v>5279</v>
      </c>
      <c r="G1809" s="814" t="s">
        <v>5280</v>
      </c>
      <c r="H1809" s="831">
        <v>1</v>
      </c>
      <c r="I1809" s="831">
        <v>375</v>
      </c>
      <c r="J1809" s="814"/>
      <c r="K1809" s="814">
        <v>375</v>
      </c>
      <c r="L1809" s="831"/>
      <c r="M1809" s="831"/>
      <c r="N1809" s="814"/>
      <c r="O1809" s="814"/>
      <c r="P1809" s="831"/>
      <c r="Q1809" s="831"/>
      <c r="R1809" s="819"/>
      <c r="S1809" s="832"/>
    </row>
    <row r="1810" spans="1:19" ht="14.45" customHeight="1" x14ac:dyDescent="0.2">
      <c r="A1810" s="813" t="s">
        <v>5265</v>
      </c>
      <c r="B1810" s="814" t="s">
        <v>5266</v>
      </c>
      <c r="C1810" s="814" t="s">
        <v>614</v>
      </c>
      <c r="D1810" s="814" t="s">
        <v>1783</v>
      </c>
      <c r="E1810" s="814" t="s">
        <v>4978</v>
      </c>
      <c r="F1810" s="814" t="s">
        <v>5271</v>
      </c>
      <c r="G1810" s="814" t="s">
        <v>5272</v>
      </c>
      <c r="H1810" s="831"/>
      <c r="I1810" s="831"/>
      <c r="J1810" s="814"/>
      <c r="K1810" s="814"/>
      <c r="L1810" s="831">
        <v>1</v>
      </c>
      <c r="M1810" s="831">
        <v>464</v>
      </c>
      <c r="N1810" s="814"/>
      <c r="O1810" s="814">
        <v>464</v>
      </c>
      <c r="P1810" s="831"/>
      <c r="Q1810" s="831"/>
      <c r="R1810" s="819"/>
      <c r="S1810" s="832"/>
    </row>
    <row r="1811" spans="1:19" ht="14.45" customHeight="1" x14ac:dyDescent="0.2">
      <c r="A1811" s="813" t="s">
        <v>5265</v>
      </c>
      <c r="B1811" s="814" t="s">
        <v>5266</v>
      </c>
      <c r="C1811" s="814" t="s">
        <v>614</v>
      </c>
      <c r="D1811" s="814" t="s">
        <v>1783</v>
      </c>
      <c r="E1811" s="814" t="s">
        <v>4978</v>
      </c>
      <c r="F1811" s="814" t="s">
        <v>5172</v>
      </c>
      <c r="G1811" s="814" t="s">
        <v>5173</v>
      </c>
      <c r="H1811" s="831">
        <v>6</v>
      </c>
      <c r="I1811" s="831">
        <v>6846</v>
      </c>
      <c r="J1811" s="814"/>
      <c r="K1811" s="814">
        <v>1141</v>
      </c>
      <c r="L1811" s="831">
        <v>8</v>
      </c>
      <c r="M1811" s="831">
        <v>9152</v>
      </c>
      <c r="N1811" s="814"/>
      <c r="O1811" s="814">
        <v>1144</v>
      </c>
      <c r="P1811" s="831">
        <v>9</v>
      </c>
      <c r="Q1811" s="831">
        <v>10476</v>
      </c>
      <c r="R1811" s="819"/>
      <c r="S1811" s="832">
        <v>1164</v>
      </c>
    </row>
    <row r="1812" spans="1:19" ht="14.45" customHeight="1" x14ac:dyDescent="0.2">
      <c r="A1812" s="813" t="s">
        <v>5265</v>
      </c>
      <c r="B1812" s="814" t="s">
        <v>5266</v>
      </c>
      <c r="C1812" s="814" t="s">
        <v>614</v>
      </c>
      <c r="D1812" s="814" t="s">
        <v>1783</v>
      </c>
      <c r="E1812" s="814" t="s">
        <v>4978</v>
      </c>
      <c r="F1812" s="814" t="s">
        <v>5174</v>
      </c>
      <c r="G1812" s="814" t="s">
        <v>5175</v>
      </c>
      <c r="H1812" s="831">
        <v>6</v>
      </c>
      <c r="I1812" s="831">
        <v>1602</v>
      </c>
      <c r="J1812" s="814"/>
      <c r="K1812" s="814">
        <v>267</v>
      </c>
      <c r="L1812" s="831">
        <v>9</v>
      </c>
      <c r="M1812" s="831">
        <v>2412</v>
      </c>
      <c r="N1812" s="814"/>
      <c r="O1812" s="814">
        <v>268</v>
      </c>
      <c r="P1812" s="831">
        <v>10</v>
      </c>
      <c r="Q1812" s="831">
        <v>2760</v>
      </c>
      <c r="R1812" s="819"/>
      <c r="S1812" s="832">
        <v>276</v>
      </c>
    </row>
    <row r="1813" spans="1:19" ht="14.45" customHeight="1" x14ac:dyDescent="0.2">
      <c r="A1813" s="813" t="s">
        <v>5265</v>
      </c>
      <c r="B1813" s="814" t="s">
        <v>5266</v>
      </c>
      <c r="C1813" s="814" t="s">
        <v>614</v>
      </c>
      <c r="D1813" s="814" t="s">
        <v>1783</v>
      </c>
      <c r="E1813" s="814" t="s">
        <v>4978</v>
      </c>
      <c r="F1813" s="814" t="s">
        <v>5194</v>
      </c>
      <c r="G1813" s="814" t="s">
        <v>5195</v>
      </c>
      <c r="H1813" s="831">
        <v>3</v>
      </c>
      <c r="I1813" s="831">
        <v>1713</v>
      </c>
      <c r="J1813" s="814"/>
      <c r="K1813" s="814">
        <v>571</v>
      </c>
      <c r="L1813" s="831">
        <v>1</v>
      </c>
      <c r="M1813" s="831">
        <v>573</v>
      </c>
      <c r="N1813" s="814"/>
      <c r="O1813" s="814">
        <v>573</v>
      </c>
      <c r="P1813" s="831"/>
      <c r="Q1813" s="831"/>
      <c r="R1813" s="819"/>
      <c r="S1813" s="832"/>
    </row>
    <row r="1814" spans="1:19" ht="14.45" customHeight="1" x14ac:dyDescent="0.2">
      <c r="A1814" s="813" t="s">
        <v>5265</v>
      </c>
      <c r="B1814" s="814" t="s">
        <v>5266</v>
      </c>
      <c r="C1814" s="814" t="s">
        <v>614</v>
      </c>
      <c r="D1814" s="814" t="s">
        <v>1783</v>
      </c>
      <c r="E1814" s="814" t="s">
        <v>4978</v>
      </c>
      <c r="F1814" s="814" t="s">
        <v>5228</v>
      </c>
      <c r="G1814" s="814" t="s">
        <v>5229</v>
      </c>
      <c r="H1814" s="831"/>
      <c r="I1814" s="831"/>
      <c r="J1814" s="814"/>
      <c r="K1814" s="814"/>
      <c r="L1814" s="831"/>
      <c r="M1814" s="831"/>
      <c r="N1814" s="814"/>
      <c r="O1814" s="814"/>
      <c r="P1814" s="831">
        <v>2</v>
      </c>
      <c r="Q1814" s="831">
        <v>1002</v>
      </c>
      <c r="R1814" s="819"/>
      <c r="S1814" s="832">
        <v>501</v>
      </c>
    </row>
    <row r="1815" spans="1:19" ht="14.45" customHeight="1" x14ac:dyDescent="0.2">
      <c r="A1815" s="813" t="s">
        <v>5265</v>
      </c>
      <c r="B1815" s="814" t="s">
        <v>5266</v>
      </c>
      <c r="C1815" s="814" t="s">
        <v>614</v>
      </c>
      <c r="D1815" s="814" t="s">
        <v>1783</v>
      </c>
      <c r="E1815" s="814" t="s">
        <v>4978</v>
      </c>
      <c r="F1815" s="814" t="s">
        <v>5281</v>
      </c>
      <c r="G1815" s="814" t="s">
        <v>5282</v>
      </c>
      <c r="H1815" s="831"/>
      <c r="I1815" s="831"/>
      <c r="J1815" s="814"/>
      <c r="K1815" s="814"/>
      <c r="L1815" s="831">
        <v>1</v>
      </c>
      <c r="M1815" s="831">
        <v>464</v>
      </c>
      <c r="N1815" s="814"/>
      <c r="O1815" s="814">
        <v>464</v>
      </c>
      <c r="P1815" s="831"/>
      <c r="Q1815" s="831"/>
      <c r="R1815" s="819"/>
      <c r="S1815" s="832"/>
    </row>
    <row r="1816" spans="1:19" ht="14.45" customHeight="1" x14ac:dyDescent="0.2">
      <c r="A1816" s="813" t="s">
        <v>5265</v>
      </c>
      <c r="B1816" s="814" t="s">
        <v>5266</v>
      </c>
      <c r="C1816" s="814" t="s">
        <v>614</v>
      </c>
      <c r="D1816" s="814" t="s">
        <v>1774</v>
      </c>
      <c r="E1816" s="814" t="s">
        <v>4978</v>
      </c>
      <c r="F1816" s="814" t="s">
        <v>5172</v>
      </c>
      <c r="G1816" s="814" t="s">
        <v>5173</v>
      </c>
      <c r="H1816" s="831">
        <v>10</v>
      </c>
      <c r="I1816" s="831">
        <v>11410</v>
      </c>
      <c r="J1816" s="814"/>
      <c r="K1816" s="814">
        <v>1141</v>
      </c>
      <c r="L1816" s="831">
        <v>27</v>
      </c>
      <c r="M1816" s="831">
        <v>30888</v>
      </c>
      <c r="N1816" s="814"/>
      <c r="O1816" s="814">
        <v>1144</v>
      </c>
      <c r="P1816" s="831">
        <v>14</v>
      </c>
      <c r="Q1816" s="831">
        <v>16296</v>
      </c>
      <c r="R1816" s="819"/>
      <c r="S1816" s="832">
        <v>1164</v>
      </c>
    </row>
    <row r="1817" spans="1:19" ht="14.45" customHeight="1" x14ac:dyDescent="0.2">
      <c r="A1817" s="813" t="s">
        <v>5265</v>
      </c>
      <c r="B1817" s="814" t="s">
        <v>5266</v>
      </c>
      <c r="C1817" s="814" t="s">
        <v>614</v>
      </c>
      <c r="D1817" s="814" t="s">
        <v>1774</v>
      </c>
      <c r="E1817" s="814" t="s">
        <v>4978</v>
      </c>
      <c r="F1817" s="814" t="s">
        <v>5174</v>
      </c>
      <c r="G1817" s="814" t="s">
        <v>5175</v>
      </c>
      <c r="H1817" s="831">
        <v>10</v>
      </c>
      <c r="I1817" s="831">
        <v>2670</v>
      </c>
      <c r="J1817" s="814"/>
      <c r="K1817" s="814">
        <v>267</v>
      </c>
      <c r="L1817" s="831">
        <v>25</v>
      </c>
      <c r="M1817" s="831">
        <v>6700</v>
      </c>
      <c r="N1817" s="814"/>
      <c r="O1817" s="814">
        <v>268</v>
      </c>
      <c r="P1817" s="831">
        <v>13</v>
      </c>
      <c r="Q1817" s="831">
        <v>3588</v>
      </c>
      <c r="R1817" s="819"/>
      <c r="S1817" s="832">
        <v>276</v>
      </c>
    </row>
    <row r="1818" spans="1:19" ht="14.45" customHeight="1" x14ac:dyDescent="0.2">
      <c r="A1818" s="813" t="s">
        <v>5265</v>
      </c>
      <c r="B1818" s="814" t="s">
        <v>5266</v>
      </c>
      <c r="C1818" s="814" t="s">
        <v>614</v>
      </c>
      <c r="D1818" s="814" t="s">
        <v>1774</v>
      </c>
      <c r="E1818" s="814" t="s">
        <v>4978</v>
      </c>
      <c r="F1818" s="814" t="s">
        <v>5194</v>
      </c>
      <c r="G1818" s="814" t="s">
        <v>5195</v>
      </c>
      <c r="H1818" s="831">
        <v>1</v>
      </c>
      <c r="I1818" s="831">
        <v>571</v>
      </c>
      <c r="J1818" s="814"/>
      <c r="K1818" s="814">
        <v>571</v>
      </c>
      <c r="L1818" s="831">
        <v>7</v>
      </c>
      <c r="M1818" s="831">
        <v>4011</v>
      </c>
      <c r="N1818" s="814"/>
      <c r="O1818" s="814">
        <v>573</v>
      </c>
      <c r="P1818" s="831">
        <v>1</v>
      </c>
      <c r="Q1818" s="831">
        <v>586</v>
      </c>
      <c r="R1818" s="819"/>
      <c r="S1818" s="832">
        <v>586</v>
      </c>
    </row>
    <row r="1819" spans="1:19" ht="14.45" customHeight="1" x14ac:dyDescent="0.2">
      <c r="A1819" s="813" t="s">
        <v>5265</v>
      </c>
      <c r="B1819" s="814" t="s">
        <v>5266</v>
      </c>
      <c r="C1819" s="814" t="s">
        <v>614</v>
      </c>
      <c r="D1819" s="814" t="s">
        <v>1774</v>
      </c>
      <c r="E1819" s="814" t="s">
        <v>4978</v>
      </c>
      <c r="F1819" s="814" t="s">
        <v>5228</v>
      </c>
      <c r="G1819" s="814" t="s">
        <v>5229</v>
      </c>
      <c r="H1819" s="831">
        <v>1</v>
      </c>
      <c r="I1819" s="831">
        <v>488</v>
      </c>
      <c r="J1819" s="814"/>
      <c r="K1819" s="814">
        <v>488</v>
      </c>
      <c r="L1819" s="831">
        <v>1</v>
      </c>
      <c r="M1819" s="831">
        <v>490</v>
      </c>
      <c r="N1819" s="814"/>
      <c r="O1819" s="814">
        <v>490</v>
      </c>
      <c r="P1819" s="831">
        <v>1</v>
      </c>
      <c r="Q1819" s="831">
        <v>501</v>
      </c>
      <c r="R1819" s="819"/>
      <c r="S1819" s="832">
        <v>501</v>
      </c>
    </row>
    <row r="1820" spans="1:19" ht="14.45" customHeight="1" x14ac:dyDescent="0.2">
      <c r="A1820" s="813" t="s">
        <v>5265</v>
      </c>
      <c r="B1820" s="814" t="s">
        <v>5266</v>
      </c>
      <c r="C1820" s="814" t="s">
        <v>614</v>
      </c>
      <c r="D1820" s="814" t="s">
        <v>1770</v>
      </c>
      <c r="E1820" s="814" t="s">
        <v>4978</v>
      </c>
      <c r="F1820" s="814" t="s">
        <v>5172</v>
      </c>
      <c r="G1820" s="814" t="s">
        <v>5173</v>
      </c>
      <c r="H1820" s="831">
        <v>3</v>
      </c>
      <c r="I1820" s="831">
        <v>3423</v>
      </c>
      <c r="J1820" s="814"/>
      <c r="K1820" s="814">
        <v>1141</v>
      </c>
      <c r="L1820" s="831">
        <v>2</v>
      </c>
      <c r="M1820" s="831">
        <v>2288</v>
      </c>
      <c r="N1820" s="814"/>
      <c r="O1820" s="814">
        <v>1144</v>
      </c>
      <c r="P1820" s="831">
        <v>1</v>
      </c>
      <c r="Q1820" s="831">
        <v>1164</v>
      </c>
      <c r="R1820" s="819"/>
      <c r="S1820" s="832">
        <v>1164</v>
      </c>
    </row>
    <row r="1821" spans="1:19" ht="14.45" customHeight="1" x14ac:dyDescent="0.2">
      <c r="A1821" s="813" t="s">
        <v>5265</v>
      </c>
      <c r="B1821" s="814" t="s">
        <v>5266</v>
      </c>
      <c r="C1821" s="814" t="s">
        <v>614</v>
      </c>
      <c r="D1821" s="814" t="s">
        <v>1770</v>
      </c>
      <c r="E1821" s="814" t="s">
        <v>4978</v>
      </c>
      <c r="F1821" s="814" t="s">
        <v>5174</v>
      </c>
      <c r="G1821" s="814" t="s">
        <v>5175</v>
      </c>
      <c r="H1821" s="831">
        <v>3</v>
      </c>
      <c r="I1821" s="831">
        <v>801</v>
      </c>
      <c r="J1821" s="814"/>
      <c r="K1821" s="814">
        <v>267</v>
      </c>
      <c r="L1821" s="831">
        <v>2</v>
      </c>
      <c r="M1821" s="831">
        <v>536</v>
      </c>
      <c r="N1821" s="814"/>
      <c r="O1821" s="814">
        <v>268</v>
      </c>
      <c r="P1821" s="831">
        <v>1</v>
      </c>
      <c r="Q1821" s="831">
        <v>276</v>
      </c>
      <c r="R1821" s="819"/>
      <c r="S1821" s="832">
        <v>276</v>
      </c>
    </row>
    <row r="1822" spans="1:19" ht="14.45" customHeight="1" x14ac:dyDescent="0.2">
      <c r="A1822" s="813" t="s">
        <v>5265</v>
      </c>
      <c r="B1822" s="814" t="s">
        <v>5266</v>
      </c>
      <c r="C1822" s="814" t="s">
        <v>614</v>
      </c>
      <c r="D1822" s="814" t="s">
        <v>1770</v>
      </c>
      <c r="E1822" s="814" t="s">
        <v>4978</v>
      </c>
      <c r="F1822" s="814" t="s">
        <v>5194</v>
      </c>
      <c r="G1822" s="814" t="s">
        <v>5195</v>
      </c>
      <c r="H1822" s="831">
        <v>4</v>
      </c>
      <c r="I1822" s="831">
        <v>2284</v>
      </c>
      <c r="J1822" s="814"/>
      <c r="K1822" s="814">
        <v>571</v>
      </c>
      <c r="L1822" s="831">
        <v>1</v>
      </c>
      <c r="M1822" s="831">
        <v>573</v>
      </c>
      <c r="N1822" s="814"/>
      <c r="O1822" s="814">
        <v>573</v>
      </c>
      <c r="P1822" s="831">
        <v>1</v>
      </c>
      <c r="Q1822" s="831">
        <v>586</v>
      </c>
      <c r="R1822" s="819"/>
      <c r="S1822" s="832">
        <v>586</v>
      </c>
    </row>
    <row r="1823" spans="1:19" ht="14.45" customHeight="1" x14ac:dyDescent="0.2">
      <c r="A1823" s="813" t="s">
        <v>5265</v>
      </c>
      <c r="B1823" s="814" t="s">
        <v>5266</v>
      </c>
      <c r="C1823" s="814" t="s">
        <v>614</v>
      </c>
      <c r="D1823" s="814" t="s">
        <v>1762</v>
      </c>
      <c r="E1823" s="814" t="s">
        <v>4978</v>
      </c>
      <c r="F1823" s="814" t="s">
        <v>5172</v>
      </c>
      <c r="G1823" s="814" t="s">
        <v>5173</v>
      </c>
      <c r="H1823" s="831"/>
      <c r="I1823" s="831"/>
      <c r="J1823" s="814"/>
      <c r="K1823" s="814"/>
      <c r="L1823" s="831">
        <v>2</v>
      </c>
      <c r="M1823" s="831">
        <v>2288</v>
      </c>
      <c r="N1823" s="814"/>
      <c r="O1823" s="814">
        <v>1144</v>
      </c>
      <c r="P1823" s="831">
        <v>1</v>
      </c>
      <c r="Q1823" s="831">
        <v>1164</v>
      </c>
      <c r="R1823" s="819"/>
      <c r="S1823" s="832">
        <v>1164</v>
      </c>
    </row>
    <row r="1824" spans="1:19" ht="14.45" customHeight="1" x14ac:dyDescent="0.2">
      <c r="A1824" s="813" t="s">
        <v>5265</v>
      </c>
      <c r="B1824" s="814" t="s">
        <v>5266</v>
      </c>
      <c r="C1824" s="814" t="s">
        <v>614</v>
      </c>
      <c r="D1824" s="814" t="s">
        <v>1762</v>
      </c>
      <c r="E1824" s="814" t="s">
        <v>4978</v>
      </c>
      <c r="F1824" s="814" t="s">
        <v>5174</v>
      </c>
      <c r="G1824" s="814" t="s">
        <v>5175</v>
      </c>
      <c r="H1824" s="831"/>
      <c r="I1824" s="831"/>
      <c r="J1824" s="814"/>
      <c r="K1824" s="814"/>
      <c r="L1824" s="831">
        <v>2</v>
      </c>
      <c r="M1824" s="831">
        <v>536</v>
      </c>
      <c r="N1824" s="814"/>
      <c r="O1824" s="814">
        <v>268</v>
      </c>
      <c r="P1824" s="831">
        <v>1</v>
      </c>
      <c r="Q1824" s="831">
        <v>276</v>
      </c>
      <c r="R1824" s="819"/>
      <c r="S1824" s="832">
        <v>276</v>
      </c>
    </row>
    <row r="1825" spans="1:19" ht="14.45" customHeight="1" x14ac:dyDescent="0.2">
      <c r="A1825" s="813" t="s">
        <v>5265</v>
      </c>
      <c r="B1825" s="814" t="s">
        <v>5266</v>
      </c>
      <c r="C1825" s="814" t="s">
        <v>614</v>
      </c>
      <c r="D1825" s="814" t="s">
        <v>1762</v>
      </c>
      <c r="E1825" s="814" t="s">
        <v>4978</v>
      </c>
      <c r="F1825" s="814" t="s">
        <v>5194</v>
      </c>
      <c r="G1825" s="814" t="s">
        <v>5195</v>
      </c>
      <c r="H1825" s="831">
        <v>2</v>
      </c>
      <c r="I1825" s="831">
        <v>1142</v>
      </c>
      <c r="J1825" s="814"/>
      <c r="K1825" s="814">
        <v>571</v>
      </c>
      <c r="L1825" s="831"/>
      <c r="M1825" s="831"/>
      <c r="N1825" s="814"/>
      <c r="O1825" s="814"/>
      <c r="P1825" s="831">
        <v>2</v>
      </c>
      <c r="Q1825" s="831">
        <v>1172</v>
      </c>
      <c r="R1825" s="819"/>
      <c r="S1825" s="832">
        <v>586</v>
      </c>
    </row>
    <row r="1826" spans="1:19" ht="14.45" customHeight="1" x14ac:dyDescent="0.2">
      <c r="A1826" s="813" t="s">
        <v>5265</v>
      </c>
      <c r="B1826" s="814" t="s">
        <v>5266</v>
      </c>
      <c r="C1826" s="814" t="s">
        <v>614</v>
      </c>
      <c r="D1826" s="814" t="s">
        <v>1767</v>
      </c>
      <c r="E1826" s="814" t="s">
        <v>4978</v>
      </c>
      <c r="F1826" s="814" t="s">
        <v>5172</v>
      </c>
      <c r="G1826" s="814" t="s">
        <v>5173</v>
      </c>
      <c r="H1826" s="831"/>
      <c r="I1826" s="831"/>
      <c r="J1826" s="814"/>
      <c r="K1826" s="814"/>
      <c r="L1826" s="831"/>
      <c r="M1826" s="831"/>
      <c r="N1826" s="814"/>
      <c r="O1826" s="814"/>
      <c r="P1826" s="831">
        <v>3</v>
      </c>
      <c r="Q1826" s="831">
        <v>3492</v>
      </c>
      <c r="R1826" s="819"/>
      <c r="S1826" s="832">
        <v>1164</v>
      </c>
    </row>
    <row r="1827" spans="1:19" ht="14.45" customHeight="1" x14ac:dyDescent="0.2">
      <c r="A1827" s="813" t="s">
        <v>5265</v>
      </c>
      <c r="B1827" s="814" t="s">
        <v>5266</v>
      </c>
      <c r="C1827" s="814" t="s">
        <v>614</v>
      </c>
      <c r="D1827" s="814" t="s">
        <v>1767</v>
      </c>
      <c r="E1827" s="814" t="s">
        <v>4978</v>
      </c>
      <c r="F1827" s="814" t="s">
        <v>5174</v>
      </c>
      <c r="G1827" s="814" t="s">
        <v>5175</v>
      </c>
      <c r="H1827" s="831"/>
      <c r="I1827" s="831"/>
      <c r="J1827" s="814"/>
      <c r="K1827" s="814"/>
      <c r="L1827" s="831"/>
      <c r="M1827" s="831"/>
      <c r="N1827" s="814"/>
      <c r="O1827" s="814"/>
      <c r="P1827" s="831">
        <v>2</v>
      </c>
      <c r="Q1827" s="831">
        <v>552</v>
      </c>
      <c r="R1827" s="819"/>
      <c r="S1827" s="832">
        <v>276</v>
      </c>
    </row>
    <row r="1828" spans="1:19" ht="14.45" customHeight="1" x14ac:dyDescent="0.2">
      <c r="A1828" s="813" t="s">
        <v>5265</v>
      </c>
      <c r="B1828" s="814" t="s">
        <v>5266</v>
      </c>
      <c r="C1828" s="814" t="s">
        <v>614</v>
      </c>
      <c r="D1828" s="814" t="s">
        <v>1767</v>
      </c>
      <c r="E1828" s="814" t="s">
        <v>4978</v>
      </c>
      <c r="F1828" s="814" t="s">
        <v>5194</v>
      </c>
      <c r="G1828" s="814" t="s">
        <v>5195</v>
      </c>
      <c r="H1828" s="831">
        <v>1</v>
      </c>
      <c r="I1828" s="831">
        <v>571</v>
      </c>
      <c r="J1828" s="814"/>
      <c r="K1828" s="814">
        <v>571</v>
      </c>
      <c r="L1828" s="831"/>
      <c r="M1828" s="831"/>
      <c r="N1828" s="814"/>
      <c r="O1828" s="814"/>
      <c r="P1828" s="831">
        <v>2</v>
      </c>
      <c r="Q1828" s="831">
        <v>1172</v>
      </c>
      <c r="R1828" s="819"/>
      <c r="S1828" s="832">
        <v>586</v>
      </c>
    </row>
    <row r="1829" spans="1:19" ht="14.45" customHeight="1" x14ac:dyDescent="0.2">
      <c r="A1829" s="813" t="s">
        <v>5265</v>
      </c>
      <c r="B1829" s="814" t="s">
        <v>5266</v>
      </c>
      <c r="C1829" s="814" t="s">
        <v>614</v>
      </c>
      <c r="D1829" s="814" t="s">
        <v>4957</v>
      </c>
      <c r="E1829" s="814" t="s">
        <v>4978</v>
      </c>
      <c r="F1829" s="814" t="s">
        <v>5271</v>
      </c>
      <c r="G1829" s="814" t="s">
        <v>5272</v>
      </c>
      <c r="H1829" s="831">
        <v>1</v>
      </c>
      <c r="I1829" s="831">
        <v>462</v>
      </c>
      <c r="J1829" s="814"/>
      <c r="K1829" s="814">
        <v>462</v>
      </c>
      <c r="L1829" s="831"/>
      <c r="M1829" s="831"/>
      <c r="N1829" s="814"/>
      <c r="O1829" s="814"/>
      <c r="P1829" s="831"/>
      <c r="Q1829" s="831"/>
      <c r="R1829" s="819"/>
      <c r="S1829" s="832"/>
    </row>
    <row r="1830" spans="1:19" ht="14.45" customHeight="1" x14ac:dyDescent="0.2">
      <c r="A1830" s="813" t="s">
        <v>5265</v>
      </c>
      <c r="B1830" s="814" t="s">
        <v>5266</v>
      </c>
      <c r="C1830" s="814" t="s">
        <v>614</v>
      </c>
      <c r="D1830" s="814" t="s">
        <v>4957</v>
      </c>
      <c r="E1830" s="814" t="s">
        <v>4978</v>
      </c>
      <c r="F1830" s="814" t="s">
        <v>5194</v>
      </c>
      <c r="G1830" s="814" t="s">
        <v>5195</v>
      </c>
      <c r="H1830" s="831"/>
      <c r="I1830" s="831"/>
      <c r="J1830" s="814"/>
      <c r="K1830" s="814"/>
      <c r="L1830" s="831">
        <v>5</v>
      </c>
      <c r="M1830" s="831">
        <v>2865</v>
      </c>
      <c r="N1830" s="814"/>
      <c r="O1830" s="814">
        <v>573</v>
      </c>
      <c r="P1830" s="831"/>
      <c r="Q1830" s="831"/>
      <c r="R1830" s="819"/>
      <c r="S1830" s="832"/>
    </row>
    <row r="1831" spans="1:19" ht="14.45" customHeight="1" thickBot="1" x14ac:dyDescent="0.25">
      <c r="A1831" s="821" t="s">
        <v>5265</v>
      </c>
      <c r="B1831" s="822" t="s">
        <v>5266</v>
      </c>
      <c r="C1831" s="822" t="s">
        <v>614</v>
      </c>
      <c r="D1831" s="822" t="s">
        <v>4957</v>
      </c>
      <c r="E1831" s="822" t="s">
        <v>4978</v>
      </c>
      <c r="F1831" s="822" t="s">
        <v>5228</v>
      </c>
      <c r="G1831" s="822" t="s">
        <v>5229</v>
      </c>
      <c r="H1831" s="833"/>
      <c r="I1831" s="833"/>
      <c r="J1831" s="822"/>
      <c r="K1831" s="822"/>
      <c r="L1831" s="833">
        <v>1</v>
      </c>
      <c r="M1831" s="833">
        <v>490</v>
      </c>
      <c r="N1831" s="822"/>
      <c r="O1831" s="822">
        <v>490</v>
      </c>
      <c r="P1831" s="833"/>
      <c r="Q1831" s="833"/>
      <c r="R1831" s="827"/>
      <c r="S1831" s="834"/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BDBDCBBE-ED23-41DC-BBC0-59EAC7CBD010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1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1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1" customWidth="1"/>
    <col min="20" max="16384" width="8.85546875" style="247"/>
  </cols>
  <sheetData>
    <row r="1" spans="1:19" ht="18.600000000000001" customHeight="1" thickBot="1" x14ac:dyDescent="0.35">
      <c r="A1" s="528" t="s">
        <v>156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</row>
    <row r="2" spans="1:19" ht="14.45" customHeight="1" thickBot="1" x14ac:dyDescent="0.25">
      <c r="A2" s="370" t="s">
        <v>328</v>
      </c>
      <c r="B2" s="347"/>
      <c r="C2" s="220"/>
      <c r="D2" s="347"/>
      <c r="E2" s="220"/>
      <c r="F2" s="347"/>
      <c r="G2" s="348"/>
      <c r="H2" s="347"/>
      <c r="I2" s="220"/>
      <c r="J2" s="347"/>
      <c r="K2" s="220"/>
      <c r="L2" s="347"/>
      <c r="M2" s="348"/>
      <c r="N2" s="347"/>
      <c r="O2" s="220"/>
      <c r="P2" s="347"/>
      <c r="Q2" s="220"/>
      <c r="R2" s="347"/>
      <c r="S2" s="348"/>
    </row>
    <row r="3" spans="1:19" ht="14.45" customHeight="1" thickBot="1" x14ac:dyDescent="0.25">
      <c r="A3" s="341" t="s">
        <v>158</v>
      </c>
      <c r="B3" s="342">
        <f>SUBTOTAL(9,B6:B1048576)</f>
        <v>12495444.33</v>
      </c>
      <c r="C3" s="343">
        <f t="shared" ref="C3:R3" si="0">SUBTOTAL(9,C6:C1048576)</f>
        <v>0</v>
      </c>
      <c r="D3" s="343">
        <f t="shared" si="0"/>
        <v>11518147.800000001</v>
      </c>
      <c r="E3" s="343">
        <f t="shared" si="0"/>
        <v>0</v>
      </c>
      <c r="F3" s="343">
        <f t="shared" si="0"/>
        <v>21944389.799999997</v>
      </c>
      <c r="G3" s="346">
        <f>IF(D3&lt;&gt;0,F3/D3,"")</f>
        <v>1.9052012685581265</v>
      </c>
      <c r="H3" s="342">
        <f t="shared" si="0"/>
        <v>3224328.6300000008</v>
      </c>
      <c r="I3" s="343">
        <f t="shared" si="0"/>
        <v>0</v>
      </c>
      <c r="J3" s="343">
        <f t="shared" si="0"/>
        <v>3770037.7000000081</v>
      </c>
      <c r="K3" s="343">
        <f t="shared" si="0"/>
        <v>0</v>
      </c>
      <c r="L3" s="343">
        <f t="shared" si="0"/>
        <v>5353082.5300000021</v>
      </c>
      <c r="M3" s="344">
        <f>IF(J3&lt;&gt;0,L3/J3,"")</f>
        <v>1.4199015914350115</v>
      </c>
      <c r="N3" s="345">
        <f t="shared" si="0"/>
        <v>0</v>
      </c>
      <c r="O3" s="343">
        <f t="shared" si="0"/>
        <v>0</v>
      </c>
      <c r="P3" s="343">
        <f t="shared" si="0"/>
        <v>0</v>
      </c>
      <c r="Q3" s="343">
        <f t="shared" si="0"/>
        <v>0</v>
      </c>
      <c r="R3" s="343">
        <f t="shared" si="0"/>
        <v>0</v>
      </c>
      <c r="S3" s="344" t="str">
        <f>IF(P3&lt;&gt;0,R3/P3,"")</f>
        <v/>
      </c>
    </row>
    <row r="4" spans="1:19" ht="14.45" customHeight="1" x14ac:dyDescent="0.2">
      <c r="A4" s="627" t="s">
        <v>128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  <c r="N4" s="628" t="s">
        <v>124</v>
      </c>
      <c r="O4" s="629"/>
      <c r="P4" s="629"/>
      <c r="Q4" s="629"/>
      <c r="R4" s="629"/>
      <c r="S4" s="631"/>
    </row>
    <row r="5" spans="1:19" ht="14.45" customHeight="1" thickBot="1" x14ac:dyDescent="0.25">
      <c r="A5" s="847"/>
      <c r="B5" s="848">
        <v>2019</v>
      </c>
      <c r="C5" s="849"/>
      <c r="D5" s="849">
        <v>2020</v>
      </c>
      <c r="E5" s="849"/>
      <c r="F5" s="849">
        <v>2021</v>
      </c>
      <c r="G5" s="887" t="s">
        <v>2</v>
      </c>
      <c r="H5" s="848">
        <v>2019</v>
      </c>
      <c r="I5" s="849"/>
      <c r="J5" s="849">
        <v>2020</v>
      </c>
      <c r="K5" s="849"/>
      <c r="L5" s="849">
        <v>2021</v>
      </c>
      <c r="M5" s="887" t="s">
        <v>2</v>
      </c>
      <c r="N5" s="848">
        <v>2019</v>
      </c>
      <c r="O5" s="849"/>
      <c r="P5" s="849">
        <v>2020</v>
      </c>
      <c r="Q5" s="849"/>
      <c r="R5" s="849">
        <v>2021</v>
      </c>
      <c r="S5" s="887" t="s">
        <v>2</v>
      </c>
    </row>
    <row r="6" spans="1:19" ht="14.45" customHeight="1" x14ac:dyDescent="0.2">
      <c r="A6" s="838" t="s">
        <v>5285</v>
      </c>
      <c r="B6" s="869">
        <v>7661</v>
      </c>
      <c r="C6" s="807"/>
      <c r="D6" s="869">
        <v>7429</v>
      </c>
      <c r="E6" s="807"/>
      <c r="F6" s="869">
        <v>12263</v>
      </c>
      <c r="G6" s="812"/>
      <c r="H6" s="869">
        <v>454.76</v>
      </c>
      <c r="I6" s="807"/>
      <c r="J6" s="869">
        <v>1976.29</v>
      </c>
      <c r="K6" s="807"/>
      <c r="L6" s="869">
        <v>6101.43</v>
      </c>
      <c r="M6" s="812"/>
      <c r="N6" s="869"/>
      <c r="O6" s="807"/>
      <c r="P6" s="869"/>
      <c r="Q6" s="807"/>
      <c r="R6" s="869"/>
      <c r="S6" s="231"/>
    </row>
    <row r="7" spans="1:19" ht="14.45" customHeight="1" x14ac:dyDescent="0.2">
      <c r="A7" s="839" t="s">
        <v>5286</v>
      </c>
      <c r="B7" s="871">
        <v>22317</v>
      </c>
      <c r="C7" s="814"/>
      <c r="D7" s="871">
        <v>12371</v>
      </c>
      <c r="E7" s="814"/>
      <c r="F7" s="871">
        <v>22667.559999999998</v>
      </c>
      <c r="G7" s="819"/>
      <c r="H7" s="871">
        <v>27313.200000000008</v>
      </c>
      <c r="I7" s="814"/>
      <c r="J7" s="871">
        <v>15223.29</v>
      </c>
      <c r="K7" s="814"/>
      <c r="L7" s="871">
        <v>15083.779999999999</v>
      </c>
      <c r="M7" s="819"/>
      <c r="N7" s="871"/>
      <c r="O7" s="814"/>
      <c r="P7" s="871"/>
      <c r="Q7" s="814"/>
      <c r="R7" s="871"/>
      <c r="S7" s="820"/>
    </row>
    <row r="8" spans="1:19" ht="14.45" customHeight="1" x14ac:dyDescent="0.2">
      <c r="A8" s="839" t="s">
        <v>5287</v>
      </c>
      <c r="B8" s="871">
        <v>70886</v>
      </c>
      <c r="C8" s="814"/>
      <c r="D8" s="871">
        <v>87747</v>
      </c>
      <c r="E8" s="814"/>
      <c r="F8" s="871">
        <v>68142</v>
      </c>
      <c r="G8" s="819"/>
      <c r="H8" s="871">
        <v>57189.859999999979</v>
      </c>
      <c r="I8" s="814"/>
      <c r="J8" s="871">
        <v>58685.47</v>
      </c>
      <c r="K8" s="814"/>
      <c r="L8" s="871">
        <v>60649.69</v>
      </c>
      <c r="M8" s="819"/>
      <c r="N8" s="871"/>
      <c r="O8" s="814"/>
      <c r="P8" s="871"/>
      <c r="Q8" s="814"/>
      <c r="R8" s="871"/>
      <c r="S8" s="820"/>
    </row>
    <row r="9" spans="1:19" ht="14.45" customHeight="1" x14ac:dyDescent="0.2">
      <c r="A9" s="839" t="s">
        <v>5288</v>
      </c>
      <c r="B9" s="871">
        <v>17068</v>
      </c>
      <c r="C9" s="814"/>
      <c r="D9" s="871">
        <v>26925</v>
      </c>
      <c r="E9" s="814"/>
      <c r="F9" s="871">
        <v>11193</v>
      </c>
      <c r="G9" s="819"/>
      <c r="H9" s="871">
        <v>14724.42</v>
      </c>
      <c r="I9" s="814"/>
      <c r="J9" s="871">
        <v>10061.17</v>
      </c>
      <c r="K9" s="814"/>
      <c r="L9" s="871">
        <v>5598.66</v>
      </c>
      <c r="M9" s="819"/>
      <c r="N9" s="871"/>
      <c r="O9" s="814"/>
      <c r="P9" s="871"/>
      <c r="Q9" s="814"/>
      <c r="R9" s="871"/>
      <c r="S9" s="820"/>
    </row>
    <row r="10" spans="1:19" ht="14.45" customHeight="1" x14ac:dyDescent="0.2">
      <c r="A10" s="839" t="s">
        <v>5289</v>
      </c>
      <c r="B10" s="871">
        <v>17398</v>
      </c>
      <c r="C10" s="814"/>
      <c r="D10" s="871">
        <v>22666</v>
      </c>
      <c r="E10" s="814"/>
      <c r="F10" s="871">
        <v>2511</v>
      </c>
      <c r="G10" s="819"/>
      <c r="H10" s="871">
        <v>2205.9499999999998</v>
      </c>
      <c r="I10" s="814"/>
      <c r="J10" s="871"/>
      <c r="K10" s="814"/>
      <c r="L10" s="871"/>
      <c r="M10" s="819"/>
      <c r="N10" s="871"/>
      <c r="O10" s="814"/>
      <c r="P10" s="871"/>
      <c r="Q10" s="814"/>
      <c r="R10" s="871"/>
      <c r="S10" s="820"/>
    </row>
    <row r="11" spans="1:19" ht="14.45" customHeight="1" x14ac:dyDescent="0.2">
      <c r="A11" s="839" t="s">
        <v>5290</v>
      </c>
      <c r="B11" s="871">
        <v>152</v>
      </c>
      <c r="C11" s="814"/>
      <c r="D11" s="871">
        <v>1331</v>
      </c>
      <c r="E11" s="814"/>
      <c r="F11" s="871">
        <v>620</v>
      </c>
      <c r="G11" s="819"/>
      <c r="H11" s="871"/>
      <c r="I11" s="814"/>
      <c r="J11" s="871">
        <v>1143.2</v>
      </c>
      <c r="K11" s="814"/>
      <c r="L11" s="871"/>
      <c r="M11" s="819"/>
      <c r="N11" s="871"/>
      <c r="O11" s="814"/>
      <c r="P11" s="871"/>
      <c r="Q11" s="814"/>
      <c r="R11" s="871"/>
      <c r="S11" s="820"/>
    </row>
    <row r="12" spans="1:19" ht="14.45" customHeight="1" x14ac:dyDescent="0.2">
      <c r="A12" s="839" t="s">
        <v>5291</v>
      </c>
      <c r="B12" s="871">
        <v>4831</v>
      </c>
      <c r="C12" s="814"/>
      <c r="D12" s="871">
        <v>2294</v>
      </c>
      <c r="E12" s="814"/>
      <c r="F12" s="871">
        <v>1593</v>
      </c>
      <c r="G12" s="819"/>
      <c r="H12" s="871">
        <v>5748.6699999999992</v>
      </c>
      <c r="I12" s="814"/>
      <c r="J12" s="871">
        <v>4241.2000000000007</v>
      </c>
      <c r="K12" s="814"/>
      <c r="L12" s="871"/>
      <c r="M12" s="819"/>
      <c r="N12" s="871"/>
      <c r="O12" s="814"/>
      <c r="P12" s="871"/>
      <c r="Q12" s="814"/>
      <c r="R12" s="871"/>
      <c r="S12" s="820"/>
    </row>
    <row r="13" spans="1:19" ht="14.45" customHeight="1" x14ac:dyDescent="0.2">
      <c r="A13" s="839" t="s">
        <v>5292</v>
      </c>
      <c r="B13" s="871">
        <v>26343</v>
      </c>
      <c r="C13" s="814"/>
      <c r="D13" s="871">
        <v>18360</v>
      </c>
      <c r="E13" s="814"/>
      <c r="F13" s="871">
        <v>42334</v>
      </c>
      <c r="G13" s="819"/>
      <c r="H13" s="871">
        <v>23403.870000000003</v>
      </c>
      <c r="I13" s="814"/>
      <c r="J13" s="871">
        <v>18879.78000000001</v>
      </c>
      <c r="K13" s="814"/>
      <c r="L13" s="871">
        <v>35475.200000000004</v>
      </c>
      <c r="M13" s="819"/>
      <c r="N13" s="871"/>
      <c r="O13" s="814"/>
      <c r="P13" s="871"/>
      <c r="Q13" s="814"/>
      <c r="R13" s="871"/>
      <c r="S13" s="820"/>
    </row>
    <row r="14" spans="1:19" ht="14.45" customHeight="1" x14ac:dyDescent="0.2">
      <c r="A14" s="839" t="s">
        <v>5293</v>
      </c>
      <c r="B14" s="871"/>
      <c r="C14" s="814"/>
      <c r="D14" s="871">
        <v>867</v>
      </c>
      <c r="E14" s="814"/>
      <c r="F14" s="871">
        <v>1989</v>
      </c>
      <c r="G14" s="819"/>
      <c r="H14" s="871"/>
      <c r="I14" s="814"/>
      <c r="J14" s="871">
        <v>460.67</v>
      </c>
      <c r="K14" s="814"/>
      <c r="L14" s="871"/>
      <c r="M14" s="819"/>
      <c r="N14" s="871"/>
      <c r="O14" s="814"/>
      <c r="P14" s="871"/>
      <c r="Q14" s="814"/>
      <c r="R14" s="871"/>
      <c r="S14" s="820"/>
    </row>
    <row r="15" spans="1:19" ht="14.45" customHeight="1" x14ac:dyDescent="0.2">
      <c r="A15" s="839" t="s">
        <v>5294</v>
      </c>
      <c r="B15" s="871">
        <v>19337</v>
      </c>
      <c r="C15" s="814"/>
      <c r="D15" s="871">
        <v>52969</v>
      </c>
      <c r="E15" s="814"/>
      <c r="F15" s="871">
        <v>77378</v>
      </c>
      <c r="G15" s="819"/>
      <c r="H15" s="871">
        <v>2806.2999999999997</v>
      </c>
      <c r="I15" s="814"/>
      <c r="J15" s="871"/>
      <c r="K15" s="814"/>
      <c r="L15" s="871">
        <v>1591.8600000000001</v>
      </c>
      <c r="M15" s="819"/>
      <c r="N15" s="871"/>
      <c r="O15" s="814"/>
      <c r="P15" s="871"/>
      <c r="Q15" s="814"/>
      <c r="R15" s="871"/>
      <c r="S15" s="820"/>
    </row>
    <row r="16" spans="1:19" ht="14.45" customHeight="1" x14ac:dyDescent="0.2">
      <c r="A16" s="839" t="s">
        <v>5295</v>
      </c>
      <c r="B16" s="871">
        <v>292</v>
      </c>
      <c r="C16" s="814"/>
      <c r="D16" s="871"/>
      <c r="E16" s="814"/>
      <c r="F16" s="871">
        <v>315</v>
      </c>
      <c r="G16" s="819"/>
      <c r="H16" s="871"/>
      <c r="I16" s="814"/>
      <c r="J16" s="871"/>
      <c r="K16" s="814"/>
      <c r="L16" s="871"/>
      <c r="M16" s="819"/>
      <c r="N16" s="871"/>
      <c r="O16" s="814"/>
      <c r="P16" s="871"/>
      <c r="Q16" s="814"/>
      <c r="R16" s="871"/>
      <c r="S16" s="820"/>
    </row>
    <row r="17" spans="1:19" ht="14.45" customHeight="1" x14ac:dyDescent="0.2">
      <c r="A17" s="839" t="s">
        <v>1738</v>
      </c>
      <c r="B17" s="871">
        <v>12214274.33</v>
      </c>
      <c r="C17" s="814"/>
      <c r="D17" s="871">
        <v>11167859.120000001</v>
      </c>
      <c r="E17" s="814"/>
      <c r="F17" s="871">
        <v>21561305.560000002</v>
      </c>
      <c r="G17" s="819"/>
      <c r="H17" s="871">
        <v>2985882.9300000006</v>
      </c>
      <c r="I17" s="814"/>
      <c r="J17" s="871">
        <v>3565922.5500000077</v>
      </c>
      <c r="K17" s="814"/>
      <c r="L17" s="871">
        <v>5093523.2900000019</v>
      </c>
      <c r="M17" s="819"/>
      <c r="N17" s="871"/>
      <c r="O17" s="814"/>
      <c r="P17" s="871"/>
      <c r="Q17" s="814"/>
      <c r="R17" s="871"/>
      <c r="S17" s="820"/>
    </row>
    <row r="18" spans="1:19" ht="14.45" customHeight="1" x14ac:dyDescent="0.2">
      <c r="A18" s="839" t="s">
        <v>5296</v>
      </c>
      <c r="B18" s="871">
        <v>38</v>
      </c>
      <c r="C18" s="814"/>
      <c r="D18" s="871">
        <v>2655</v>
      </c>
      <c r="E18" s="814"/>
      <c r="F18" s="871">
        <v>40</v>
      </c>
      <c r="G18" s="819"/>
      <c r="H18" s="871"/>
      <c r="I18" s="814"/>
      <c r="J18" s="871"/>
      <c r="K18" s="814"/>
      <c r="L18" s="871"/>
      <c r="M18" s="819"/>
      <c r="N18" s="871"/>
      <c r="O18" s="814"/>
      <c r="P18" s="871"/>
      <c r="Q18" s="814"/>
      <c r="R18" s="871"/>
      <c r="S18" s="820"/>
    </row>
    <row r="19" spans="1:19" ht="14.45" customHeight="1" x14ac:dyDescent="0.2">
      <c r="A19" s="839" t="s">
        <v>5297</v>
      </c>
      <c r="B19" s="871">
        <v>76</v>
      </c>
      <c r="C19" s="814"/>
      <c r="D19" s="871"/>
      <c r="E19" s="814"/>
      <c r="F19" s="871"/>
      <c r="G19" s="819"/>
      <c r="H19" s="871"/>
      <c r="I19" s="814"/>
      <c r="J19" s="871"/>
      <c r="K19" s="814"/>
      <c r="L19" s="871"/>
      <c r="M19" s="819"/>
      <c r="N19" s="871"/>
      <c r="O19" s="814"/>
      <c r="P19" s="871"/>
      <c r="Q19" s="814"/>
      <c r="R19" s="871"/>
      <c r="S19" s="820"/>
    </row>
    <row r="20" spans="1:19" ht="14.45" customHeight="1" x14ac:dyDescent="0.2">
      <c r="A20" s="839" t="s">
        <v>5298</v>
      </c>
      <c r="B20" s="871">
        <v>6624</v>
      </c>
      <c r="C20" s="814"/>
      <c r="D20" s="871">
        <v>6213.12</v>
      </c>
      <c r="E20" s="814"/>
      <c r="F20" s="871">
        <v>4003</v>
      </c>
      <c r="G20" s="819"/>
      <c r="H20" s="871">
        <v>7534.6900000000005</v>
      </c>
      <c r="I20" s="814"/>
      <c r="J20" s="871">
        <v>8202.24</v>
      </c>
      <c r="K20" s="814"/>
      <c r="L20" s="871">
        <v>163.95</v>
      </c>
      <c r="M20" s="819"/>
      <c r="N20" s="871"/>
      <c r="O20" s="814"/>
      <c r="P20" s="871"/>
      <c r="Q20" s="814"/>
      <c r="R20" s="871"/>
      <c r="S20" s="820"/>
    </row>
    <row r="21" spans="1:19" ht="14.45" customHeight="1" x14ac:dyDescent="0.2">
      <c r="A21" s="839" t="s">
        <v>5299</v>
      </c>
      <c r="B21" s="871">
        <v>1978</v>
      </c>
      <c r="C21" s="814"/>
      <c r="D21" s="871">
        <v>3949.56</v>
      </c>
      <c r="E21" s="814"/>
      <c r="F21" s="871">
        <v>3196</v>
      </c>
      <c r="G21" s="819"/>
      <c r="H21" s="871"/>
      <c r="I21" s="814"/>
      <c r="J21" s="871"/>
      <c r="K21" s="814"/>
      <c r="L21" s="871">
        <v>163.95</v>
      </c>
      <c r="M21" s="819"/>
      <c r="N21" s="871"/>
      <c r="O21" s="814"/>
      <c r="P21" s="871"/>
      <c r="Q21" s="814"/>
      <c r="R21" s="871"/>
      <c r="S21" s="820"/>
    </row>
    <row r="22" spans="1:19" ht="14.45" customHeight="1" x14ac:dyDescent="0.2">
      <c r="A22" s="839" t="s">
        <v>5300</v>
      </c>
      <c r="B22" s="871">
        <v>126</v>
      </c>
      <c r="C22" s="814"/>
      <c r="D22" s="871">
        <v>38</v>
      </c>
      <c r="E22" s="814"/>
      <c r="F22" s="871"/>
      <c r="G22" s="819"/>
      <c r="H22" s="871"/>
      <c r="I22" s="814"/>
      <c r="J22" s="871"/>
      <c r="K22" s="814"/>
      <c r="L22" s="871"/>
      <c r="M22" s="819"/>
      <c r="N22" s="871"/>
      <c r="O22" s="814"/>
      <c r="P22" s="871"/>
      <c r="Q22" s="814"/>
      <c r="R22" s="871"/>
      <c r="S22" s="820"/>
    </row>
    <row r="23" spans="1:19" ht="14.45" customHeight="1" x14ac:dyDescent="0.2">
      <c r="A23" s="839" t="s">
        <v>5301</v>
      </c>
      <c r="B23" s="871"/>
      <c r="C23" s="814"/>
      <c r="D23" s="871">
        <v>76</v>
      </c>
      <c r="E23" s="814"/>
      <c r="F23" s="871">
        <v>80</v>
      </c>
      <c r="G23" s="819"/>
      <c r="H23" s="871"/>
      <c r="I23" s="814"/>
      <c r="J23" s="871"/>
      <c r="K23" s="814"/>
      <c r="L23" s="871"/>
      <c r="M23" s="819"/>
      <c r="N23" s="871"/>
      <c r="O23" s="814"/>
      <c r="P23" s="871"/>
      <c r="Q23" s="814"/>
      <c r="R23" s="871"/>
      <c r="S23" s="820"/>
    </row>
    <row r="24" spans="1:19" ht="14.45" customHeight="1" x14ac:dyDescent="0.2">
      <c r="A24" s="839" t="s">
        <v>5302</v>
      </c>
      <c r="B24" s="871">
        <v>52322</v>
      </c>
      <c r="C24" s="814"/>
      <c r="D24" s="871">
        <v>51853</v>
      </c>
      <c r="E24" s="814"/>
      <c r="F24" s="871">
        <v>70476</v>
      </c>
      <c r="G24" s="819"/>
      <c r="H24" s="871">
        <v>67350</v>
      </c>
      <c r="I24" s="814"/>
      <c r="J24" s="871">
        <v>43774.369999999988</v>
      </c>
      <c r="K24" s="814"/>
      <c r="L24" s="871">
        <v>87743.550000000017</v>
      </c>
      <c r="M24" s="819"/>
      <c r="N24" s="871"/>
      <c r="O24" s="814"/>
      <c r="P24" s="871"/>
      <c r="Q24" s="814"/>
      <c r="R24" s="871"/>
      <c r="S24" s="820"/>
    </row>
    <row r="25" spans="1:19" ht="14.45" customHeight="1" x14ac:dyDescent="0.2">
      <c r="A25" s="839" t="s">
        <v>5303</v>
      </c>
      <c r="B25" s="871">
        <v>3068</v>
      </c>
      <c r="C25" s="814"/>
      <c r="D25" s="871">
        <v>5537</v>
      </c>
      <c r="E25" s="814"/>
      <c r="F25" s="871">
        <v>2105</v>
      </c>
      <c r="G25" s="819"/>
      <c r="H25" s="871"/>
      <c r="I25" s="814"/>
      <c r="J25" s="871"/>
      <c r="K25" s="814"/>
      <c r="L25" s="871"/>
      <c r="M25" s="819"/>
      <c r="N25" s="871"/>
      <c r="O25" s="814"/>
      <c r="P25" s="871"/>
      <c r="Q25" s="814"/>
      <c r="R25" s="871"/>
      <c r="S25" s="820"/>
    </row>
    <row r="26" spans="1:19" ht="14.45" customHeight="1" x14ac:dyDescent="0.2">
      <c r="A26" s="839" t="s">
        <v>5304</v>
      </c>
      <c r="B26" s="871"/>
      <c r="C26" s="814"/>
      <c r="D26" s="871"/>
      <c r="E26" s="814"/>
      <c r="F26" s="871">
        <v>1656</v>
      </c>
      <c r="G26" s="819"/>
      <c r="H26" s="871"/>
      <c r="I26" s="814"/>
      <c r="J26" s="871"/>
      <c r="K26" s="814"/>
      <c r="L26" s="871"/>
      <c r="M26" s="819"/>
      <c r="N26" s="871"/>
      <c r="O26" s="814"/>
      <c r="P26" s="871"/>
      <c r="Q26" s="814"/>
      <c r="R26" s="871"/>
      <c r="S26" s="820"/>
    </row>
    <row r="27" spans="1:19" ht="14.45" customHeight="1" x14ac:dyDescent="0.2">
      <c r="A27" s="839" t="s">
        <v>5305</v>
      </c>
      <c r="B27" s="871">
        <v>744</v>
      </c>
      <c r="C27" s="814"/>
      <c r="D27" s="871">
        <v>3011</v>
      </c>
      <c r="E27" s="814"/>
      <c r="F27" s="871">
        <v>475</v>
      </c>
      <c r="G27" s="819"/>
      <c r="H27" s="871"/>
      <c r="I27" s="814"/>
      <c r="J27" s="871">
        <v>2613.9899999999998</v>
      </c>
      <c r="K27" s="814"/>
      <c r="L27" s="871"/>
      <c r="M27" s="819"/>
      <c r="N27" s="871"/>
      <c r="O27" s="814"/>
      <c r="P27" s="871"/>
      <c r="Q27" s="814"/>
      <c r="R27" s="871"/>
      <c r="S27" s="820"/>
    </row>
    <row r="28" spans="1:19" ht="14.45" customHeight="1" x14ac:dyDescent="0.2">
      <c r="A28" s="839" t="s">
        <v>5306</v>
      </c>
      <c r="B28" s="871">
        <v>4452</v>
      </c>
      <c r="C28" s="814"/>
      <c r="D28" s="871">
        <v>3979</v>
      </c>
      <c r="E28" s="814"/>
      <c r="F28" s="871">
        <v>4073</v>
      </c>
      <c r="G28" s="819"/>
      <c r="H28" s="871"/>
      <c r="I28" s="814"/>
      <c r="J28" s="871">
        <v>163.95</v>
      </c>
      <c r="K28" s="814"/>
      <c r="L28" s="871">
        <v>181.38</v>
      </c>
      <c r="M28" s="819"/>
      <c r="N28" s="871"/>
      <c r="O28" s="814"/>
      <c r="P28" s="871"/>
      <c r="Q28" s="814"/>
      <c r="R28" s="871"/>
      <c r="S28" s="820"/>
    </row>
    <row r="29" spans="1:19" ht="14.45" customHeight="1" x14ac:dyDescent="0.2">
      <c r="A29" s="839" t="s">
        <v>5307</v>
      </c>
      <c r="B29" s="871">
        <v>1291</v>
      </c>
      <c r="C29" s="814"/>
      <c r="D29" s="871">
        <v>2767</v>
      </c>
      <c r="E29" s="814"/>
      <c r="F29" s="871">
        <v>6834.56</v>
      </c>
      <c r="G29" s="819"/>
      <c r="H29" s="871">
        <v>163.95</v>
      </c>
      <c r="I29" s="814"/>
      <c r="J29" s="871">
        <v>3384.0200000000004</v>
      </c>
      <c r="K29" s="814"/>
      <c r="L29" s="871">
        <v>163.95</v>
      </c>
      <c r="M29" s="819"/>
      <c r="N29" s="871"/>
      <c r="O29" s="814"/>
      <c r="P29" s="871"/>
      <c r="Q29" s="814"/>
      <c r="R29" s="871"/>
      <c r="S29" s="820"/>
    </row>
    <row r="30" spans="1:19" ht="14.45" customHeight="1" x14ac:dyDescent="0.2">
      <c r="A30" s="839" t="s">
        <v>5308</v>
      </c>
      <c r="B30" s="871">
        <v>6480</v>
      </c>
      <c r="C30" s="814"/>
      <c r="D30" s="871">
        <v>20119</v>
      </c>
      <c r="E30" s="814"/>
      <c r="F30" s="871">
        <v>24532.559999999998</v>
      </c>
      <c r="G30" s="819"/>
      <c r="H30" s="871">
        <v>4013.74</v>
      </c>
      <c r="I30" s="814"/>
      <c r="J30" s="871">
        <v>18623.820000000003</v>
      </c>
      <c r="K30" s="814"/>
      <c r="L30" s="871">
        <v>33868.520000000004</v>
      </c>
      <c r="M30" s="819"/>
      <c r="N30" s="871"/>
      <c r="O30" s="814"/>
      <c r="P30" s="871"/>
      <c r="Q30" s="814"/>
      <c r="R30" s="871"/>
      <c r="S30" s="820"/>
    </row>
    <row r="31" spans="1:19" ht="14.45" customHeight="1" x14ac:dyDescent="0.2">
      <c r="A31" s="839" t="s">
        <v>5309</v>
      </c>
      <c r="B31" s="871">
        <v>2595</v>
      </c>
      <c r="C31" s="814"/>
      <c r="D31" s="871">
        <v>203</v>
      </c>
      <c r="E31" s="814"/>
      <c r="F31" s="871">
        <v>3361</v>
      </c>
      <c r="G31" s="819"/>
      <c r="H31" s="871">
        <v>4020.68</v>
      </c>
      <c r="I31" s="814"/>
      <c r="J31" s="871"/>
      <c r="K31" s="814"/>
      <c r="L31" s="871"/>
      <c r="M31" s="819"/>
      <c r="N31" s="871"/>
      <c r="O31" s="814"/>
      <c r="P31" s="871"/>
      <c r="Q31" s="814"/>
      <c r="R31" s="871"/>
      <c r="S31" s="820"/>
    </row>
    <row r="32" spans="1:19" ht="14.45" customHeight="1" thickBot="1" x14ac:dyDescent="0.25">
      <c r="A32" s="875" t="s">
        <v>5310</v>
      </c>
      <c r="B32" s="873">
        <v>15091</v>
      </c>
      <c r="C32" s="822"/>
      <c r="D32" s="873">
        <v>16929</v>
      </c>
      <c r="E32" s="822"/>
      <c r="F32" s="873">
        <v>21246.559999999998</v>
      </c>
      <c r="G32" s="827"/>
      <c r="H32" s="873">
        <v>21515.610000000004</v>
      </c>
      <c r="I32" s="822"/>
      <c r="J32" s="873">
        <v>16681.690000000002</v>
      </c>
      <c r="K32" s="822"/>
      <c r="L32" s="873">
        <v>12773.319999999998</v>
      </c>
      <c r="M32" s="827"/>
      <c r="N32" s="873"/>
      <c r="O32" s="822"/>
      <c r="P32" s="873"/>
      <c r="Q32" s="822"/>
      <c r="R32" s="873"/>
      <c r="S32" s="828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71C53323-64A2-4B47-AF8A-70CAFA21C11B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991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8" hidden="1" customWidth="1" outlineLevel="1"/>
    <col min="8" max="9" width="9.28515625" style="328" hidden="1" customWidth="1"/>
    <col min="10" max="11" width="11.140625" style="328" customWidth="1"/>
    <col min="12" max="13" width="9.28515625" style="328" hidden="1" customWidth="1"/>
    <col min="14" max="15" width="11.140625" style="328" customWidth="1"/>
    <col min="16" max="16" width="11.140625" style="331" customWidth="1"/>
    <col min="17" max="17" width="11.140625" style="328" customWidth="1"/>
    <col min="18" max="16384" width="8.85546875" style="247"/>
  </cols>
  <sheetData>
    <row r="1" spans="1:17" ht="18.600000000000001" customHeight="1" thickBot="1" x14ac:dyDescent="0.35">
      <c r="A1" s="516" t="s">
        <v>5953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0" t="s">
        <v>328</v>
      </c>
      <c r="B2" s="248"/>
      <c r="C2" s="248"/>
      <c r="D2" s="248"/>
      <c r="E2" s="248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50"/>
      <c r="Q2" s="349"/>
    </row>
    <row r="3" spans="1:17" ht="14.45" customHeight="1" thickBot="1" x14ac:dyDescent="0.25">
      <c r="E3" s="112" t="s">
        <v>158</v>
      </c>
      <c r="F3" s="207">
        <f t="shared" ref="F3:O3" si="0">SUBTOTAL(9,F6:F1048576)</f>
        <v>16339.140000000001</v>
      </c>
      <c r="G3" s="208">
        <f t="shared" si="0"/>
        <v>15719772.960000001</v>
      </c>
      <c r="H3" s="208"/>
      <c r="I3" s="208"/>
      <c r="J3" s="208">
        <f t="shared" si="0"/>
        <v>17276.389999999985</v>
      </c>
      <c r="K3" s="208">
        <f t="shared" si="0"/>
        <v>15288185.499999996</v>
      </c>
      <c r="L3" s="208"/>
      <c r="M3" s="208"/>
      <c r="N3" s="208">
        <f t="shared" si="0"/>
        <v>19472.319999999992</v>
      </c>
      <c r="O3" s="208">
        <f t="shared" si="0"/>
        <v>27297472.329999987</v>
      </c>
      <c r="P3" s="79">
        <f>IF(K3=0,0,O3/K3)</f>
        <v>1.7855272837970204</v>
      </c>
      <c r="Q3" s="209">
        <f>IF(N3=0,0,O3/N3)</f>
        <v>1401.8602986187573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120</v>
      </c>
      <c r="E4" s="637" t="s">
        <v>80</v>
      </c>
      <c r="F4" s="643">
        <v>2019</v>
      </c>
      <c r="G4" s="644"/>
      <c r="H4" s="210"/>
      <c r="I4" s="210"/>
      <c r="J4" s="643">
        <v>2020</v>
      </c>
      <c r="K4" s="644"/>
      <c r="L4" s="210"/>
      <c r="M4" s="210"/>
      <c r="N4" s="643">
        <v>2021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8"/>
      <c r="B5" s="876"/>
      <c r="C5" s="878"/>
      <c r="D5" s="888"/>
      <c r="E5" s="880"/>
      <c r="F5" s="889" t="s">
        <v>90</v>
      </c>
      <c r="G5" s="890" t="s">
        <v>14</v>
      </c>
      <c r="H5" s="891"/>
      <c r="I5" s="891"/>
      <c r="J5" s="889" t="s">
        <v>90</v>
      </c>
      <c r="K5" s="890" t="s">
        <v>14</v>
      </c>
      <c r="L5" s="891"/>
      <c r="M5" s="891"/>
      <c r="N5" s="889" t="s">
        <v>90</v>
      </c>
      <c r="O5" s="890" t="s">
        <v>14</v>
      </c>
      <c r="P5" s="892"/>
      <c r="Q5" s="885"/>
    </row>
    <row r="6" spans="1:17" ht="14.45" customHeight="1" x14ac:dyDescent="0.2">
      <c r="A6" s="806" t="s">
        <v>5311</v>
      </c>
      <c r="B6" s="807" t="s">
        <v>5012</v>
      </c>
      <c r="C6" s="807" t="s">
        <v>4961</v>
      </c>
      <c r="D6" s="807" t="s">
        <v>5024</v>
      </c>
      <c r="E6" s="807"/>
      <c r="F6" s="225">
        <v>0.1</v>
      </c>
      <c r="G6" s="225">
        <v>454.76</v>
      </c>
      <c r="H6" s="225"/>
      <c r="I6" s="225">
        <v>4547.5999999999995</v>
      </c>
      <c r="J6" s="225"/>
      <c r="K6" s="225"/>
      <c r="L6" s="225"/>
      <c r="M6" s="225"/>
      <c r="N6" s="225"/>
      <c r="O6" s="225"/>
      <c r="P6" s="812"/>
      <c r="Q6" s="830"/>
    </row>
    <row r="7" spans="1:17" ht="14.45" customHeight="1" x14ac:dyDescent="0.2">
      <c r="A7" s="813" t="s">
        <v>5311</v>
      </c>
      <c r="B7" s="814" t="s">
        <v>5012</v>
      </c>
      <c r="C7" s="814" t="s">
        <v>4961</v>
      </c>
      <c r="D7" s="814" t="s">
        <v>4962</v>
      </c>
      <c r="E7" s="814" t="s">
        <v>1735</v>
      </c>
      <c r="F7" s="831"/>
      <c r="G7" s="831"/>
      <c r="H7" s="831"/>
      <c r="I7" s="831"/>
      <c r="J7" s="831">
        <v>0.1</v>
      </c>
      <c r="K7" s="831">
        <v>163.95</v>
      </c>
      <c r="L7" s="831"/>
      <c r="M7" s="831">
        <v>1639.4999999999998</v>
      </c>
      <c r="N7" s="831">
        <v>0.1</v>
      </c>
      <c r="O7" s="831">
        <v>173.09</v>
      </c>
      <c r="P7" s="819"/>
      <c r="Q7" s="832">
        <v>1730.8999999999999</v>
      </c>
    </row>
    <row r="8" spans="1:17" ht="14.45" customHeight="1" x14ac:dyDescent="0.2">
      <c r="A8" s="813" t="s">
        <v>5311</v>
      </c>
      <c r="B8" s="814" t="s">
        <v>5012</v>
      </c>
      <c r="C8" s="814" t="s">
        <v>4963</v>
      </c>
      <c r="D8" s="814" t="s">
        <v>5064</v>
      </c>
      <c r="E8" s="814" t="s">
        <v>5065</v>
      </c>
      <c r="F8" s="831"/>
      <c r="G8" s="831"/>
      <c r="H8" s="831"/>
      <c r="I8" s="831"/>
      <c r="J8" s="831"/>
      <c r="K8" s="831"/>
      <c r="L8" s="831"/>
      <c r="M8" s="831"/>
      <c r="N8" s="831">
        <v>0</v>
      </c>
      <c r="O8" s="831">
        <v>0</v>
      </c>
      <c r="P8" s="819"/>
      <c r="Q8" s="832"/>
    </row>
    <row r="9" spans="1:17" ht="14.45" customHeight="1" x14ac:dyDescent="0.2">
      <c r="A9" s="813" t="s">
        <v>5311</v>
      </c>
      <c r="B9" s="814" t="s">
        <v>5012</v>
      </c>
      <c r="C9" s="814" t="s">
        <v>4963</v>
      </c>
      <c r="D9" s="814" t="s">
        <v>5066</v>
      </c>
      <c r="E9" s="814" t="s">
        <v>5067</v>
      </c>
      <c r="F9" s="831"/>
      <c r="G9" s="831"/>
      <c r="H9" s="831"/>
      <c r="I9" s="831"/>
      <c r="J9" s="831">
        <v>1</v>
      </c>
      <c r="K9" s="831">
        <v>762.3</v>
      </c>
      <c r="L9" s="831"/>
      <c r="M9" s="831">
        <v>762.3</v>
      </c>
      <c r="N9" s="831"/>
      <c r="O9" s="831"/>
      <c r="P9" s="819"/>
      <c r="Q9" s="832"/>
    </row>
    <row r="10" spans="1:17" ht="14.45" customHeight="1" x14ac:dyDescent="0.2">
      <c r="A10" s="813" t="s">
        <v>5311</v>
      </c>
      <c r="B10" s="814" t="s">
        <v>5012</v>
      </c>
      <c r="C10" s="814" t="s">
        <v>4963</v>
      </c>
      <c r="D10" s="814" t="s">
        <v>4964</v>
      </c>
      <c r="E10" s="814" t="s">
        <v>4965</v>
      </c>
      <c r="F10" s="831"/>
      <c r="G10" s="831"/>
      <c r="H10" s="831"/>
      <c r="I10" s="831"/>
      <c r="J10" s="831">
        <v>1</v>
      </c>
      <c r="K10" s="831">
        <v>408.74</v>
      </c>
      <c r="L10" s="831"/>
      <c r="M10" s="831">
        <v>408.74</v>
      </c>
      <c r="N10" s="831">
        <v>1</v>
      </c>
      <c r="O10" s="831">
        <v>408.74</v>
      </c>
      <c r="P10" s="819"/>
      <c r="Q10" s="832">
        <v>408.74</v>
      </c>
    </row>
    <row r="11" spans="1:17" ht="14.45" customHeight="1" x14ac:dyDescent="0.2">
      <c r="A11" s="813" t="s">
        <v>5311</v>
      </c>
      <c r="B11" s="814" t="s">
        <v>5012</v>
      </c>
      <c r="C11" s="814" t="s">
        <v>4963</v>
      </c>
      <c r="D11" s="814" t="s">
        <v>5100</v>
      </c>
      <c r="E11" s="814" t="s">
        <v>5101</v>
      </c>
      <c r="F11" s="831"/>
      <c r="G11" s="831"/>
      <c r="H11" s="831"/>
      <c r="I11" s="831"/>
      <c r="J11" s="831"/>
      <c r="K11" s="831"/>
      <c r="L11" s="831"/>
      <c r="M11" s="831"/>
      <c r="N11" s="831">
        <v>1</v>
      </c>
      <c r="O11" s="831">
        <v>2200</v>
      </c>
      <c r="P11" s="819"/>
      <c r="Q11" s="832">
        <v>2200</v>
      </c>
    </row>
    <row r="12" spans="1:17" ht="14.45" customHeight="1" x14ac:dyDescent="0.2">
      <c r="A12" s="813" t="s">
        <v>5311</v>
      </c>
      <c r="B12" s="814" t="s">
        <v>5012</v>
      </c>
      <c r="C12" s="814" t="s">
        <v>4963</v>
      </c>
      <c r="D12" s="814" t="s">
        <v>4976</v>
      </c>
      <c r="E12" s="814" t="s">
        <v>4977</v>
      </c>
      <c r="F12" s="831"/>
      <c r="G12" s="831"/>
      <c r="H12" s="831"/>
      <c r="I12" s="831"/>
      <c r="J12" s="831">
        <v>1</v>
      </c>
      <c r="K12" s="831">
        <v>641.29999999999995</v>
      </c>
      <c r="L12" s="831"/>
      <c r="M12" s="831">
        <v>641.29999999999995</v>
      </c>
      <c r="N12" s="831">
        <v>1</v>
      </c>
      <c r="O12" s="831">
        <v>641.29999999999995</v>
      </c>
      <c r="P12" s="819"/>
      <c r="Q12" s="832">
        <v>641.29999999999995</v>
      </c>
    </row>
    <row r="13" spans="1:17" ht="14.45" customHeight="1" x14ac:dyDescent="0.2">
      <c r="A13" s="813" t="s">
        <v>5311</v>
      </c>
      <c r="B13" s="814" t="s">
        <v>5012</v>
      </c>
      <c r="C13" s="814" t="s">
        <v>4963</v>
      </c>
      <c r="D13" s="814" t="s">
        <v>5312</v>
      </c>
      <c r="E13" s="814" t="s">
        <v>5313</v>
      </c>
      <c r="F13" s="831"/>
      <c r="G13" s="831"/>
      <c r="H13" s="831"/>
      <c r="I13" s="831"/>
      <c r="J13" s="831"/>
      <c r="K13" s="831"/>
      <c r="L13" s="831"/>
      <c r="M13" s="831"/>
      <c r="N13" s="831">
        <v>1</v>
      </c>
      <c r="O13" s="831">
        <v>2020.7</v>
      </c>
      <c r="P13" s="819"/>
      <c r="Q13" s="832">
        <v>2020.7</v>
      </c>
    </row>
    <row r="14" spans="1:17" ht="14.45" customHeight="1" x14ac:dyDescent="0.2">
      <c r="A14" s="813" t="s">
        <v>5311</v>
      </c>
      <c r="B14" s="814" t="s">
        <v>5012</v>
      </c>
      <c r="C14" s="814" t="s">
        <v>4963</v>
      </c>
      <c r="D14" s="814" t="s">
        <v>5314</v>
      </c>
      <c r="E14" s="814" t="s">
        <v>5315</v>
      </c>
      <c r="F14" s="831"/>
      <c r="G14" s="831"/>
      <c r="H14" s="831"/>
      <c r="I14" s="831"/>
      <c r="J14" s="831"/>
      <c r="K14" s="831"/>
      <c r="L14" s="831"/>
      <c r="M14" s="831"/>
      <c r="N14" s="831">
        <v>1</v>
      </c>
      <c r="O14" s="831">
        <v>657.6</v>
      </c>
      <c r="P14" s="819"/>
      <c r="Q14" s="832">
        <v>657.6</v>
      </c>
    </row>
    <row r="15" spans="1:17" ht="14.45" customHeight="1" x14ac:dyDescent="0.2">
      <c r="A15" s="813" t="s">
        <v>5311</v>
      </c>
      <c r="B15" s="814" t="s">
        <v>5012</v>
      </c>
      <c r="C15" s="814" t="s">
        <v>4978</v>
      </c>
      <c r="D15" s="814" t="s">
        <v>5138</v>
      </c>
      <c r="E15" s="814" t="s">
        <v>5139</v>
      </c>
      <c r="F15" s="831">
        <v>10</v>
      </c>
      <c r="G15" s="831">
        <v>380</v>
      </c>
      <c r="H15" s="831"/>
      <c r="I15" s="831">
        <v>38</v>
      </c>
      <c r="J15" s="831">
        <v>19</v>
      </c>
      <c r="K15" s="831">
        <v>722</v>
      </c>
      <c r="L15" s="831"/>
      <c r="M15" s="831">
        <v>38</v>
      </c>
      <c r="N15" s="831">
        <v>6</v>
      </c>
      <c r="O15" s="831">
        <v>240</v>
      </c>
      <c r="P15" s="819"/>
      <c r="Q15" s="832">
        <v>40</v>
      </c>
    </row>
    <row r="16" spans="1:17" ht="14.45" customHeight="1" x14ac:dyDescent="0.2">
      <c r="A16" s="813" t="s">
        <v>5311</v>
      </c>
      <c r="B16" s="814" t="s">
        <v>5012</v>
      </c>
      <c r="C16" s="814" t="s">
        <v>4978</v>
      </c>
      <c r="D16" s="814" t="s">
        <v>4979</v>
      </c>
      <c r="E16" s="814" t="s">
        <v>4980</v>
      </c>
      <c r="F16" s="831">
        <v>7</v>
      </c>
      <c r="G16" s="831">
        <v>1778</v>
      </c>
      <c r="H16" s="831"/>
      <c r="I16" s="831">
        <v>254</v>
      </c>
      <c r="J16" s="831">
        <v>5</v>
      </c>
      <c r="K16" s="831">
        <v>1275</v>
      </c>
      <c r="L16" s="831"/>
      <c r="M16" s="831">
        <v>255</v>
      </c>
      <c r="N16" s="831">
        <v>6</v>
      </c>
      <c r="O16" s="831">
        <v>1650</v>
      </c>
      <c r="P16" s="819"/>
      <c r="Q16" s="832">
        <v>275</v>
      </c>
    </row>
    <row r="17" spans="1:17" ht="14.45" customHeight="1" x14ac:dyDescent="0.2">
      <c r="A17" s="813" t="s">
        <v>5311</v>
      </c>
      <c r="B17" s="814" t="s">
        <v>5012</v>
      </c>
      <c r="C17" s="814" t="s">
        <v>4978</v>
      </c>
      <c r="D17" s="814" t="s">
        <v>5146</v>
      </c>
      <c r="E17" s="814" t="s">
        <v>5147</v>
      </c>
      <c r="F17" s="831">
        <v>2</v>
      </c>
      <c r="G17" s="831">
        <v>252</v>
      </c>
      <c r="H17" s="831"/>
      <c r="I17" s="831">
        <v>126</v>
      </c>
      <c r="J17" s="831">
        <v>2</v>
      </c>
      <c r="K17" s="831">
        <v>254</v>
      </c>
      <c r="L17" s="831"/>
      <c r="M17" s="831">
        <v>127</v>
      </c>
      <c r="N17" s="831">
        <v>3</v>
      </c>
      <c r="O17" s="831">
        <v>411</v>
      </c>
      <c r="P17" s="819"/>
      <c r="Q17" s="832">
        <v>137</v>
      </c>
    </row>
    <row r="18" spans="1:17" ht="14.45" customHeight="1" x14ac:dyDescent="0.2">
      <c r="A18" s="813" t="s">
        <v>5311</v>
      </c>
      <c r="B18" s="814" t="s">
        <v>5012</v>
      </c>
      <c r="C18" s="814" t="s">
        <v>4978</v>
      </c>
      <c r="D18" s="814" t="s">
        <v>4983</v>
      </c>
      <c r="E18" s="814" t="s">
        <v>4984</v>
      </c>
      <c r="F18" s="831">
        <v>2</v>
      </c>
      <c r="G18" s="831">
        <v>670</v>
      </c>
      <c r="H18" s="831"/>
      <c r="I18" s="831">
        <v>335</v>
      </c>
      <c r="J18" s="831"/>
      <c r="K18" s="831"/>
      <c r="L18" s="831"/>
      <c r="M18" s="831"/>
      <c r="N18" s="831"/>
      <c r="O18" s="831"/>
      <c r="P18" s="819"/>
      <c r="Q18" s="832"/>
    </row>
    <row r="19" spans="1:17" ht="14.45" customHeight="1" x14ac:dyDescent="0.2">
      <c r="A19" s="813" t="s">
        <v>5311</v>
      </c>
      <c r="B19" s="814" t="s">
        <v>5012</v>
      </c>
      <c r="C19" s="814" t="s">
        <v>4978</v>
      </c>
      <c r="D19" s="814" t="s">
        <v>4985</v>
      </c>
      <c r="E19" s="814" t="s">
        <v>4986</v>
      </c>
      <c r="F19" s="831"/>
      <c r="G19" s="831"/>
      <c r="H19" s="831"/>
      <c r="I19" s="831"/>
      <c r="J19" s="831">
        <v>1</v>
      </c>
      <c r="K19" s="831">
        <v>360</v>
      </c>
      <c r="L19" s="831"/>
      <c r="M19" s="831">
        <v>360</v>
      </c>
      <c r="N19" s="831"/>
      <c r="O19" s="831"/>
      <c r="P19" s="819"/>
      <c r="Q19" s="832"/>
    </row>
    <row r="20" spans="1:17" ht="14.45" customHeight="1" x14ac:dyDescent="0.2">
      <c r="A20" s="813" t="s">
        <v>5311</v>
      </c>
      <c r="B20" s="814" t="s">
        <v>5012</v>
      </c>
      <c r="C20" s="814" t="s">
        <v>4978</v>
      </c>
      <c r="D20" s="814" t="s">
        <v>4987</v>
      </c>
      <c r="E20" s="814" t="s">
        <v>4988</v>
      </c>
      <c r="F20" s="831"/>
      <c r="G20" s="831"/>
      <c r="H20" s="831"/>
      <c r="I20" s="831"/>
      <c r="J20" s="831">
        <v>1</v>
      </c>
      <c r="K20" s="831">
        <v>720</v>
      </c>
      <c r="L20" s="831"/>
      <c r="M20" s="831">
        <v>720</v>
      </c>
      <c r="N20" s="831">
        <v>0</v>
      </c>
      <c r="O20" s="831">
        <v>0</v>
      </c>
      <c r="P20" s="819"/>
      <c r="Q20" s="832"/>
    </row>
    <row r="21" spans="1:17" ht="14.45" customHeight="1" x14ac:dyDescent="0.2">
      <c r="A21" s="813" t="s">
        <v>5311</v>
      </c>
      <c r="B21" s="814" t="s">
        <v>5012</v>
      </c>
      <c r="C21" s="814" t="s">
        <v>4978</v>
      </c>
      <c r="D21" s="814" t="s">
        <v>5172</v>
      </c>
      <c r="E21" s="814" t="s">
        <v>5173</v>
      </c>
      <c r="F21" s="831"/>
      <c r="G21" s="831"/>
      <c r="H21" s="831"/>
      <c r="I21" s="831"/>
      <c r="J21" s="831"/>
      <c r="K21" s="831"/>
      <c r="L21" s="831"/>
      <c r="M21" s="831"/>
      <c r="N21" s="831">
        <v>0</v>
      </c>
      <c r="O21" s="831">
        <v>0</v>
      </c>
      <c r="P21" s="819"/>
      <c r="Q21" s="832"/>
    </row>
    <row r="22" spans="1:17" ht="14.45" customHeight="1" x14ac:dyDescent="0.2">
      <c r="A22" s="813" t="s">
        <v>5311</v>
      </c>
      <c r="B22" s="814" t="s">
        <v>5012</v>
      </c>
      <c r="C22" s="814" t="s">
        <v>4978</v>
      </c>
      <c r="D22" s="814" t="s">
        <v>5174</v>
      </c>
      <c r="E22" s="814" t="s">
        <v>5175</v>
      </c>
      <c r="F22" s="831"/>
      <c r="G22" s="831"/>
      <c r="H22" s="831"/>
      <c r="I22" s="831"/>
      <c r="J22" s="831"/>
      <c r="K22" s="831"/>
      <c r="L22" s="831"/>
      <c r="M22" s="831"/>
      <c r="N22" s="831">
        <v>0</v>
      </c>
      <c r="O22" s="831">
        <v>0</v>
      </c>
      <c r="P22" s="819"/>
      <c r="Q22" s="832"/>
    </row>
    <row r="23" spans="1:17" ht="14.45" customHeight="1" x14ac:dyDescent="0.2">
      <c r="A23" s="813" t="s">
        <v>5311</v>
      </c>
      <c r="B23" s="814" t="s">
        <v>5012</v>
      </c>
      <c r="C23" s="814" t="s">
        <v>4978</v>
      </c>
      <c r="D23" s="814" t="s">
        <v>4991</v>
      </c>
      <c r="E23" s="814" t="s">
        <v>4992</v>
      </c>
      <c r="F23" s="831">
        <v>1</v>
      </c>
      <c r="G23" s="831">
        <v>263</v>
      </c>
      <c r="H23" s="831"/>
      <c r="I23" s="831">
        <v>263</v>
      </c>
      <c r="J23" s="831">
        <v>1</v>
      </c>
      <c r="K23" s="831">
        <v>266</v>
      </c>
      <c r="L23" s="831"/>
      <c r="M23" s="831">
        <v>266</v>
      </c>
      <c r="N23" s="831">
        <v>0</v>
      </c>
      <c r="O23" s="831">
        <v>0</v>
      </c>
      <c r="P23" s="819"/>
      <c r="Q23" s="832"/>
    </row>
    <row r="24" spans="1:17" ht="14.45" customHeight="1" x14ac:dyDescent="0.2">
      <c r="A24" s="813" t="s">
        <v>5311</v>
      </c>
      <c r="B24" s="814" t="s">
        <v>5012</v>
      </c>
      <c r="C24" s="814" t="s">
        <v>4978</v>
      </c>
      <c r="D24" s="814" t="s">
        <v>4993</v>
      </c>
      <c r="E24" s="814" t="s">
        <v>4994</v>
      </c>
      <c r="F24" s="831"/>
      <c r="G24" s="831"/>
      <c r="H24" s="831"/>
      <c r="I24" s="831"/>
      <c r="J24" s="831">
        <v>1</v>
      </c>
      <c r="K24" s="831">
        <v>88</v>
      </c>
      <c r="L24" s="831"/>
      <c r="M24" s="831">
        <v>88</v>
      </c>
      <c r="N24" s="831">
        <v>0</v>
      </c>
      <c r="O24" s="831">
        <v>0</v>
      </c>
      <c r="P24" s="819"/>
      <c r="Q24" s="832"/>
    </row>
    <row r="25" spans="1:17" ht="14.45" customHeight="1" x14ac:dyDescent="0.2">
      <c r="A25" s="813" t="s">
        <v>5311</v>
      </c>
      <c r="B25" s="814" t="s">
        <v>5012</v>
      </c>
      <c r="C25" s="814" t="s">
        <v>4978</v>
      </c>
      <c r="D25" s="814" t="s">
        <v>4997</v>
      </c>
      <c r="E25" s="814" t="s">
        <v>4998</v>
      </c>
      <c r="F25" s="831">
        <v>2</v>
      </c>
      <c r="G25" s="831">
        <v>1190</v>
      </c>
      <c r="H25" s="831"/>
      <c r="I25" s="831">
        <v>595</v>
      </c>
      <c r="J25" s="831">
        <v>1</v>
      </c>
      <c r="K25" s="831">
        <v>598</v>
      </c>
      <c r="L25" s="831"/>
      <c r="M25" s="831">
        <v>598</v>
      </c>
      <c r="N25" s="831">
        <v>2</v>
      </c>
      <c r="O25" s="831">
        <v>1220</v>
      </c>
      <c r="P25" s="819"/>
      <c r="Q25" s="832">
        <v>610</v>
      </c>
    </row>
    <row r="26" spans="1:17" ht="14.45" customHeight="1" x14ac:dyDescent="0.2">
      <c r="A26" s="813" t="s">
        <v>5311</v>
      </c>
      <c r="B26" s="814" t="s">
        <v>5012</v>
      </c>
      <c r="C26" s="814" t="s">
        <v>4978</v>
      </c>
      <c r="D26" s="814" t="s">
        <v>4999</v>
      </c>
      <c r="E26" s="814" t="s">
        <v>5000</v>
      </c>
      <c r="F26" s="831"/>
      <c r="G26" s="831"/>
      <c r="H26" s="831"/>
      <c r="I26" s="831"/>
      <c r="J26" s="831">
        <v>1</v>
      </c>
      <c r="K26" s="831">
        <v>771</v>
      </c>
      <c r="L26" s="831"/>
      <c r="M26" s="831">
        <v>771</v>
      </c>
      <c r="N26" s="831">
        <v>5</v>
      </c>
      <c r="O26" s="831">
        <v>3915</v>
      </c>
      <c r="P26" s="819"/>
      <c r="Q26" s="832">
        <v>783</v>
      </c>
    </row>
    <row r="27" spans="1:17" ht="14.45" customHeight="1" x14ac:dyDescent="0.2">
      <c r="A27" s="813" t="s">
        <v>5311</v>
      </c>
      <c r="B27" s="814" t="s">
        <v>5012</v>
      </c>
      <c r="C27" s="814" t="s">
        <v>4978</v>
      </c>
      <c r="D27" s="814" t="s">
        <v>5212</v>
      </c>
      <c r="E27" s="814" t="s">
        <v>5213</v>
      </c>
      <c r="F27" s="831"/>
      <c r="G27" s="831"/>
      <c r="H27" s="831"/>
      <c r="I27" s="831"/>
      <c r="J27" s="831"/>
      <c r="K27" s="831"/>
      <c r="L27" s="831"/>
      <c r="M27" s="831"/>
      <c r="N27" s="831">
        <v>1</v>
      </c>
      <c r="O27" s="831">
        <v>127</v>
      </c>
      <c r="P27" s="819"/>
      <c r="Q27" s="832">
        <v>127</v>
      </c>
    </row>
    <row r="28" spans="1:17" ht="14.45" customHeight="1" x14ac:dyDescent="0.2">
      <c r="A28" s="813" t="s">
        <v>5311</v>
      </c>
      <c r="B28" s="814" t="s">
        <v>5012</v>
      </c>
      <c r="C28" s="814" t="s">
        <v>4978</v>
      </c>
      <c r="D28" s="814" t="s">
        <v>5003</v>
      </c>
      <c r="E28" s="814" t="s">
        <v>5004</v>
      </c>
      <c r="F28" s="831"/>
      <c r="G28" s="831"/>
      <c r="H28" s="831"/>
      <c r="I28" s="831"/>
      <c r="J28" s="831"/>
      <c r="K28" s="831"/>
      <c r="L28" s="831"/>
      <c r="M28" s="831"/>
      <c r="N28" s="831">
        <v>2</v>
      </c>
      <c r="O28" s="831">
        <v>92</v>
      </c>
      <c r="P28" s="819"/>
      <c r="Q28" s="832">
        <v>46</v>
      </c>
    </row>
    <row r="29" spans="1:17" ht="14.45" customHeight="1" x14ac:dyDescent="0.2">
      <c r="A29" s="813" t="s">
        <v>5311</v>
      </c>
      <c r="B29" s="814" t="s">
        <v>5012</v>
      </c>
      <c r="C29" s="814" t="s">
        <v>4978</v>
      </c>
      <c r="D29" s="814" t="s">
        <v>5226</v>
      </c>
      <c r="E29" s="814" t="s">
        <v>5227</v>
      </c>
      <c r="F29" s="831">
        <v>1</v>
      </c>
      <c r="G29" s="831">
        <v>376</v>
      </c>
      <c r="H29" s="831"/>
      <c r="I29" s="831">
        <v>376</v>
      </c>
      <c r="J29" s="831">
        <v>2</v>
      </c>
      <c r="K29" s="831">
        <v>758</v>
      </c>
      <c r="L29" s="831"/>
      <c r="M29" s="831">
        <v>379</v>
      </c>
      <c r="N29" s="831">
        <v>1</v>
      </c>
      <c r="O29" s="831">
        <v>408</v>
      </c>
      <c r="P29" s="819"/>
      <c r="Q29" s="832">
        <v>408</v>
      </c>
    </row>
    <row r="30" spans="1:17" ht="14.45" customHeight="1" x14ac:dyDescent="0.2">
      <c r="A30" s="813" t="s">
        <v>5311</v>
      </c>
      <c r="B30" s="814" t="s">
        <v>5012</v>
      </c>
      <c r="C30" s="814" t="s">
        <v>4978</v>
      </c>
      <c r="D30" s="814" t="s">
        <v>5005</v>
      </c>
      <c r="E30" s="814" t="s">
        <v>5006</v>
      </c>
      <c r="F30" s="831">
        <v>1</v>
      </c>
      <c r="G30" s="831">
        <v>1344</v>
      </c>
      <c r="H30" s="831"/>
      <c r="I30" s="831">
        <v>1344</v>
      </c>
      <c r="J30" s="831">
        <v>1</v>
      </c>
      <c r="K30" s="831">
        <v>1349</v>
      </c>
      <c r="L30" s="831"/>
      <c r="M30" s="831">
        <v>1349</v>
      </c>
      <c r="N30" s="831">
        <v>3</v>
      </c>
      <c r="O30" s="831">
        <v>4143</v>
      </c>
      <c r="P30" s="819"/>
      <c r="Q30" s="832">
        <v>1381</v>
      </c>
    </row>
    <row r="31" spans="1:17" ht="14.45" customHeight="1" x14ac:dyDescent="0.2">
      <c r="A31" s="813" t="s">
        <v>5311</v>
      </c>
      <c r="B31" s="814" t="s">
        <v>5012</v>
      </c>
      <c r="C31" s="814" t="s">
        <v>4978</v>
      </c>
      <c r="D31" s="814" t="s">
        <v>5316</v>
      </c>
      <c r="E31" s="814" t="s">
        <v>5317</v>
      </c>
      <c r="F31" s="831"/>
      <c r="G31" s="831"/>
      <c r="H31" s="831"/>
      <c r="I31" s="831"/>
      <c r="J31" s="831"/>
      <c r="K31" s="831"/>
      <c r="L31" s="831"/>
      <c r="M31" s="831"/>
      <c r="N31" s="831">
        <v>1</v>
      </c>
      <c r="O31" s="831">
        <v>57</v>
      </c>
      <c r="P31" s="819"/>
      <c r="Q31" s="832">
        <v>57</v>
      </c>
    </row>
    <row r="32" spans="1:17" ht="14.45" customHeight="1" x14ac:dyDescent="0.2">
      <c r="A32" s="813" t="s">
        <v>5311</v>
      </c>
      <c r="B32" s="814" t="s">
        <v>5012</v>
      </c>
      <c r="C32" s="814" t="s">
        <v>4978</v>
      </c>
      <c r="D32" s="814" t="s">
        <v>5240</v>
      </c>
      <c r="E32" s="814" t="s">
        <v>5241</v>
      </c>
      <c r="F32" s="831"/>
      <c r="G32" s="831"/>
      <c r="H32" s="831"/>
      <c r="I32" s="831"/>
      <c r="J32" s="831"/>
      <c r="K32" s="831"/>
      <c r="L32" s="831"/>
      <c r="M32" s="831"/>
      <c r="N32" s="831">
        <v>4</v>
      </c>
      <c r="O32" s="831">
        <v>0</v>
      </c>
      <c r="P32" s="819"/>
      <c r="Q32" s="832">
        <v>0</v>
      </c>
    </row>
    <row r="33" spans="1:17" ht="14.45" customHeight="1" x14ac:dyDescent="0.2">
      <c r="A33" s="813" t="s">
        <v>5311</v>
      </c>
      <c r="B33" s="814" t="s">
        <v>5012</v>
      </c>
      <c r="C33" s="814" t="s">
        <v>4978</v>
      </c>
      <c r="D33" s="814" t="s">
        <v>5245</v>
      </c>
      <c r="E33" s="814" t="s">
        <v>5246</v>
      </c>
      <c r="F33" s="831"/>
      <c r="G33" s="831"/>
      <c r="H33" s="831"/>
      <c r="I33" s="831"/>
      <c r="J33" s="831">
        <v>1</v>
      </c>
      <c r="K33" s="831">
        <v>0</v>
      </c>
      <c r="L33" s="831"/>
      <c r="M33" s="831">
        <v>0</v>
      </c>
      <c r="N33" s="831">
        <v>4</v>
      </c>
      <c r="O33" s="831">
        <v>0</v>
      </c>
      <c r="P33" s="819"/>
      <c r="Q33" s="832">
        <v>0</v>
      </c>
    </row>
    <row r="34" spans="1:17" ht="14.45" customHeight="1" x14ac:dyDescent="0.2">
      <c r="A34" s="813" t="s">
        <v>5311</v>
      </c>
      <c r="B34" s="814" t="s">
        <v>5266</v>
      </c>
      <c r="C34" s="814" t="s">
        <v>4978</v>
      </c>
      <c r="D34" s="814" t="s">
        <v>5172</v>
      </c>
      <c r="E34" s="814" t="s">
        <v>5173</v>
      </c>
      <c r="F34" s="831">
        <v>1</v>
      </c>
      <c r="G34" s="831">
        <v>1141</v>
      </c>
      <c r="H34" s="831"/>
      <c r="I34" s="831">
        <v>1141</v>
      </c>
      <c r="J34" s="831"/>
      <c r="K34" s="831"/>
      <c r="L34" s="831"/>
      <c r="M34" s="831"/>
      <c r="N34" s="831"/>
      <c r="O34" s="831"/>
      <c r="P34" s="819"/>
      <c r="Q34" s="832"/>
    </row>
    <row r="35" spans="1:17" ht="14.45" customHeight="1" x14ac:dyDescent="0.2">
      <c r="A35" s="813" t="s">
        <v>5311</v>
      </c>
      <c r="B35" s="814" t="s">
        <v>5266</v>
      </c>
      <c r="C35" s="814" t="s">
        <v>4978</v>
      </c>
      <c r="D35" s="814" t="s">
        <v>5174</v>
      </c>
      <c r="E35" s="814" t="s">
        <v>5175</v>
      </c>
      <c r="F35" s="831">
        <v>1</v>
      </c>
      <c r="G35" s="831">
        <v>267</v>
      </c>
      <c r="H35" s="831"/>
      <c r="I35" s="831">
        <v>267</v>
      </c>
      <c r="J35" s="831">
        <v>1</v>
      </c>
      <c r="K35" s="831">
        <v>268</v>
      </c>
      <c r="L35" s="831"/>
      <c r="M35" s="831">
        <v>268</v>
      </c>
      <c r="N35" s="831"/>
      <c r="O35" s="831"/>
      <c r="P35" s="819"/>
      <c r="Q35" s="832"/>
    </row>
    <row r="36" spans="1:17" ht="14.45" customHeight="1" x14ac:dyDescent="0.2">
      <c r="A36" s="813" t="s">
        <v>5318</v>
      </c>
      <c r="B36" s="814" t="s">
        <v>5012</v>
      </c>
      <c r="C36" s="814" t="s">
        <v>4961</v>
      </c>
      <c r="D36" s="814" t="s">
        <v>5024</v>
      </c>
      <c r="E36" s="814" t="s">
        <v>5025</v>
      </c>
      <c r="F36" s="831">
        <v>0.1</v>
      </c>
      <c r="G36" s="831">
        <v>454.76</v>
      </c>
      <c r="H36" s="831"/>
      <c r="I36" s="831">
        <v>4547.5999999999995</v>
      </c>
      <c r="J36" s="831"/>
      <c r="K36" s="831"/>
      <c r="L36" s="831"/>
      <c r="M36" s="831"/>
      <c r="N36" s="831"/>
      <c r="O36" s="831"/>
      <c r="P36" s="819"/>
      <c r="Q36" s="832"/>
    </row>
    <row r="37" spans="1:17" ht="14.45" customHeight="1" x14ac:dyDescent="0.2">
      <c r="A37" s="813" t="s">
        <v>5318</v>
      </c>
      <c r="B37" s="814" t="s">
        <v>5012</v>
      </c>
      <c r="C37" s="814" t="s">
        <v>4961</v>
      </c>
      <c r="D37" s="814" t="s">
        <v>4962</v>
      </c>
      <c r="E37" s="814" t="s">
        <v>1735</v>
      </c>
      <c r="F37" s="831">
        <v>0.99999999999999989</v>
      </c>
      <c r="G37" s="831">
        <v>1639.5000000000002</v>
      </c>
      <c r="H37" s="831"/>
      <c r="I37" s="831">
        <v>1639.5000000000005</v>
      </c>
      <c r="J37" s="831">
        <v>0.4</v>
      </c>
      <c r="K37" s="831">
        <v>655.8</v>
      </c>
      <c r="L37" s="831"/>
      <c r="M37" s="831">
        <v>1639.4999999999998</v>
      </c>
      <c r="N37" s="831">
        <v>1.2000000000000002</v>
      </c>
      <c r="O37" s="831">
        <v>2005.24</v>
      </c>
      <c r="P37" s="819"/>
      <c r="Q37" s="832">
        <v>1671.0333333333331</v>
      </c>
    </row>
    <row r="38" spans="1:17" ht="14.45" customHeight="1" x14ac:dyDescent="0.2">
      <c r="A38" s="813" t="s">
        <v>5318</v>
      </c>
      <c r="B38" s="814" t="s">
        <v>5012</v>
      </c>
      <c r="C38" s="814" t="s">
        <v>4963</v>
      </c>
      <c r="D38" s="814" t="s">
        <v>5064</v>
      </c>
      <c r="E38" s="814" t="s">
        <v>5065</v>
      </c>
      <c r="F38" s="831">
        <v>3</v>
      </c>
      <c r="G38" s="831">
        <v>7875.33</v>
      </c>
      <c r="H38" s="831"/>
      <c r="I38" s="831">
        <v>2625.11</v>
      </c>
      <c r="J38" s="831">
        <v>2</v>
      </c>
      <c r="K38" s="831">
        <v>5250.22</v>
      </c>
      <c r="L38" s="831"/>
      <c r="M38" s="831">
        <v>2625.11</v>
      </c>
      <c r="N38" s="831">
        <v>2</v>
      </c>
      <c r="O38" s="831">
        <v>5250.22</v>
      </c>
      <c r="P38" s="819"/>
      <c r="Q38" s="832">
        <v>2625.11</v>
      </c>
    </row>
    <row r="39" spans="1:17" ht="14.45" customHeight="1" x14ac:dyDescent="0.2">
      <c r="A39" s="813" t="s">
        <v>5318</v>
      </c>
      <c r="B39" s="814" t="s">
        <v>5012</v>
      </c>
      <c r="C39" s="814" t="s">
        <v>4963</v>
      </c>
      <c r="D39" s="814" t="s">
        <v>5072</v>
      </c>
      <c r="E39" s="814" t="s">
        <v>5073</v>
      </c>
      <c r="F39" s="831">
        <v>1</v>
      </c>
      <c r="G39" s="831">
        <v>901.64</v>
      </c>
      <c r="H39" s="831"/>
      <c r="I39" s="831">
        <v>901.64</v>
      </c>
      <c r="J39" s="831"/>
      <c r="K39" s="831"/>
      <c r="L39" s="831"/>
      <c r="M39" s="831"/>
      <c r="N39" s="831"/>
      <c r="O39" s="831"/>
      <c r="P39" s="819"/>
      <c r="Q39" s="832"/>
    </row>
    <row r="40" spans="1:17" ht="14.45" customHeight="1" x14ac:dyDescent="0.2">
      <c r="A40" s="813" t="s">
        <v>5318</v>
      </c>
      <c r="B40" s="814" t="s">
        <v>5012</v>
      </c>
      <c r="C40" s="814" t="s">
        <v>4963</v>
      </c>
      <c r="D40" s="814" t="s">
        <v>4964</v>
      </c>
      <c r="E40" s="814" t="s">
        <v>4965</v>
      </c>
      <c r="F40" s="831">
        <v>6</v>
      </c>
      <c r="G40" s="831">
        <v>2452.44</v>
      </c>
      <c r="H40" s="831"/>
      <c r="I40" s="831">
        <v>408.74</v>
      </c>
      <c r="J40" s="831">
        <v>3</v>
      </c>
      <c r="K40" s="831">
        <v>1226.22</v>
      </c>
      <c r="L40" s="831"/>
      <c r="M40" s="831">
        <v>408.74</v>
      </c>
      <c r="N40" s="831">
        <v>3</v>
      </c>
      <c r="O40" s="831">
        <v>1226.22</v>
      </c>
      <c r="P40" s="819"/>
      <c r="Q40" s="832">
        <v>408.74</v>
      </c>
    </row>
    <row r="41" spans="1:17" ht="14.45" customHeight="1" x14ac:dyDescent="0.2">
      <c r="A41" s="813" t="s">
        <v>5318</v>
      </c>
      <c r="B41" s="814" t="s">
        <v>5012</v>
      </c>
      <c r="C41" s="814" t="s">
        <v>4963</v>
      </c>
      <c r="D41" s="814" t="s">
        <v>4966</v>
      </c>
      <c r="E41" s="814" t="s">
        <v>4967</v>
      </c>
      <c r="F41" s="831">
        <v>1</v>
      </c>
      <c r="G41" s="831">
        <v>187.97</v>
      </c>
      <c r="H41" s="831"/>
      <c r="I41" s="831">
        <v>187.97</v>
      </c>
      <c r="J41" s="831"/>
      <c r="K41" s="831"/>
      <c r="L41" s="831"/>
      <c r="M41" s="831"/>
      <c r="N41" s="831"/>
      <c r="O41" s="831"/>
      <c r="P41" s="819"/>
      <c r="Q41" s="832"/>
    </row>
    <row r="42" spans="1:17" ht="14.45" customHeight="1" x14ac:dyDescent="0.2">
      <c r="A42" s="813" t="s">
        <v>5318</v>
      </c>
      <c r="B42" s="814" t="s">
        <v>5012</v>
      </c>
      <c r="C42" s="814" t="s">
        <v>4963</v>
      </c>
      <c r="D42" s="814" t="s">
        <v>4970</v>
      </c>
      <c r="E42" s="814" t="s">
        <v>4971</v>
      </c>
      <c r="F42" s="831">
        <v>3</v>
      </c>
      <c r="G42" s="831">
        <v>5657.9600000000009</v>
      </c>
      <c r="H42" s="831"/>
      <c r="I42" s="831">
        <v>1885.9866666666669</v>
      </c>
      <c r="J42" s="831"/>
      <c r="K42" s="831"/>
      <c r="L42" s="831"/>
      <c r="M42" s="831"/>
      <c r="N42" s="831">
        <v>1</v>
      </c>
      <c r="O42" s="831">
        <v>1317.9</v>
      </c>
      <c r="P42" s="819"/>
      <c r="Q42" s="832">
        <v>1317.9</v>
      </c>
    </row>
    <row r="43" spans="1:17" ht="14.45" customHeight="1" x14ac:dyDescent="0.2">
      <c r="A43" s="813" t="s">
        <v>5318</v>
      </c>
      <c r="B43" s="814" t="s">
        <v>5012</v>
      </c>
      <c r="C43" s="814" t="s">
        <v>4963</v>
      </c>
      <c r="D43" s="814" t="s">
        <v>4972</v>
      </c>
      <c r="E43" s="814" t="s">
        <v>4973</v>
      </c>
      <c r="F43" s="831"/>
      <c r="G43" s="831"/>
      <c r="H43" s="831"/>
      <c r="I43" s="831"/>
      <c r="J43" s="831">
        <v>1</v>
      </c>
      <c r="K43" s="831">
        <v>740</v>
      </c>
      <c r="L43" s="831"/>
      <c r="M43" s="831">
        <v>740</v>
      </c>
      <c r="N43" s="831"/>
      <c r="O43" s="831"/>
      <c r="P43" s="819"/>
      <c r="Q43" s="832"/>
    </row>
    <row r="44" spans="1:17" ht="14.45" customHeight="1" x14ac:dyDescent="0.2">
      <c r="A44" s="813" t="s">
        <v>5318</v>
      </c>
      <c r="B44" s="814" t="s">
        <v>5012</v>
      </c>
      <c r="C44" s="814" t="s">
        <v>4963</v>
      </c>
      <c r="D44" s="814" t="s">
        <v>4974</v>
      </c>
      <c r="E44" s="814" t="s">
        <v>4975</v>
      </c>
      <c r="F44" s="831"/>
      <c r="G44" s="831"/>
      <c r="H44" s="831"/>
      <c r="I44" s="831"/>
      <c r="J44" s="831"/>
      <c r="K44" s="831"/>
      <c r="L44" s="831"/>
      <c r="M44" s="831"/>
      <c r="N44" s="831">
        <v>1</v>
      </c>
      <c r="O44" s="831">
        <v>1040</v>
      </c>
      <c r="P44" s="819"/>
      <c r="Q44" s="832">
        <v>1040</v>
      </c>
    </row>
    <row r="45" spans="1:17" ht="14.45" customHeight="1" x14ac:dyDescent="0.2">
      <c r="A45" s="813" t="s">
        <v>5318</v>
      </c>
      <c r="B45" s="814" t="s">
        <v>5012</v>
      </c>
      <c r="C45" s="814" t="s">
        <v>4963</v>
      </c>
      <c r="D45" s="814" t="s">
        <v>5096</v>
      </c>
      <c r="E45" s="814" t="s">
        <v>5097</v>
      </c>
      <c r="F45" s="831">
        <v>1</v>
      </c>
      <c r="G45" s="831">
        <v>2631.6</v>
      </c>
      <c r="H45" s="831"/>
      <c r="I45" s="831">
        <v>2631.6</v>
      </c>
      <c r="J45" s="831">
        <v>2</v>
      </c>
      <c r="K45" s="831">
        <v>5263.2</v>
      </c>
      <c r="L45" s="831"/>
      <c r="M45" s="831">
        <v>2631.6</v>
      </c>
      <c r="N45" s="831"/>
      <c r="O45" s="831"/>
      <c r="P45" s="819"/>
      <c r="Q45" s="832"/>
    </row>
    <row r="46" spans="1:17" ht="14.45" customHeight="1" x14ac:dyDescent="0.2">
      <c r="A46" s="813" t="s">
        <v>5318</v>
      </c>
      <c r="B46" s="814" t="s">
        <v>5012</v>
      </c>
      <c r="C46" s="814" t="s">
        <v>4963</v>
      </c>
      <c r="D46" s="814" t="s">
        <v>5106</v>
      </c>
      <c r="E46" s="814" t="s">
        <v>5107</v>
      </c>
      <c r="F46" s="831">
        <v>1</v>
      </c>
      <c r="G46" s="831">
        <v>2302.6999999999998</v>
      </c>
      <c r="H46" s="831"/>
      <c r="I46" s="831">
        <v>2302.6999999999998</v>
      </c>
      <c r="J46" s="831"/>
      <c r="K46" s="831"/>
      <c r="L46" s="831"/>
      <c r="M46" s="831"/>
      <c r="N46" s="831"/>
      <c r="O46" s="831"/>
      <c r="P46" s="819"/>
      <c r="Q46" s="832"/>
    </row>
    <row r="47" spans="1:17" ht="14.45" customHeight="1" x14ac:dyDescent="0.2">
      <c r="A47" s="813" t="s">
        <v>5318</v>
      </c>
      <c r="B47" s="814" t="s">
        <v>5012</v>
      </c>
      <c r="C47" s="814" t="s">
        <v>4963</v>
      </c>
      <c r="D47" s="814" t="s">
        <v>4976</v>
      </c>
      <c r="E47" s="814" t="s">
        <v>4977</v>
      </c>
      <c r="F47" s="831">
        <v>5</v>
      </c>
      <c r="G47" s="831">
        <v>3209.3</v>
      </c>
      <c r="H47" s="831"/>
      <c r="I47" s="831">
        <v>641.86</v>
      </c>
      <c r="J47" s="831">
        <v>3</v>
      </c>
      <c r="K47" s="831">
        <v>1923.8999999999999</v>
      </c>
      <c r="L47" s="831"/>
      <c r="M47" s="831">
        <v>641.29999999999995</v>
      </c>
      <c r="N47" s="831">
        <v>4</v>
      </c>
      <c r="O47" s="831">
        <v>2565.1999999999998</v>
      </c>
      <c r="P47" s="819"/>
      <c r="Q47" s="832">
        <v>641.29999999999995</v>
      </c>
    </row>
    <row r="48" spans="1:17" ht="14.45" customHeight="1" x14ac:dyDescent="0.2">
      <c r="A48" s="813" t="s">
        <v>5318</v>
      </c>
      <c r="B48" s="814" t="s">
        <v>5012</v>
      </c>
      <c r="C48" s="814" t="s">
        <v>4963</v>
      </c>
      <c r="D48" s="814" t="s">
        <v>5114</v>
      </c>
      <c r="E48" s="814" t="s">
        <v>5115</v>
      </c>
      <c r="F48" s="831"/>
      <c r="G48" s="831"/>
      <c r="H48" s="831"/>
      <c r="I48" s="831"/>
      <c r="J48" s="831"/>
      <c r="K48" s="831"/>
      <c r="L48" s="831"/>
      <c r="M48" s="831"/>
      <c r="N48" s="831">
        <v>1</v>
      </c>
      <c r="O48" s="831">
        <v>1679</v>
      </c>
      <c r="P48" s="819"/>
      <c r="Q48" s="832">
        <v>1679</v>
      </c>
    </row>
    <row r="49" spans="1:17" ht="14.45" customHeight="1" x14ac:dyDescent="0.2">
      <c r="A49" s="813" t="s">
        <v>5318</v>
      </c>
      <c r="B49" s="814" t="s">
        <v>5012</v>
      </c>
      <c r="C49" s="814" t="s">
        <v>4978</v>
      </c>
      <c r="D49" s="814" t="s">
        <v>5138</v>
      </c>
      <c r="E49" s="814" t="s">
        <v>5139</v>
      </c>
      <c r="F49" s="831">
        <v>6</v>
      </c>
      <c r="G49" s="831">
        <v>228</v>
      </c>
      <c r="H49" s="831"/>
      <c r="I49" s="831">
        <v>38</v>
      </c>
      <c r="J49" s="831">
        <v>8</v>
      </c>
      <c r="K49" s="831">
        <v>304</v>
      </c>
      <c r="L49" s="831"/>
      <c r="M49" s="831">
        <v>38</v>
      </c>
      <c r="N49" s="831">
        <v>4</v>
      </c>
      <c r="O49" s="831">
        <v>160</v>
      </c>
      <c r="P49" s="819"/>
      <c r="Q49" s="832">
        <v>40</v>
      </c>
    </row>
    <row r="50" spans="1:17" ht="14.45" customHeight="1" x14ac:dyDescent="0.2">
      <c r="A50" s="813" t="s">
        <v>5318</v>
      </c>
      <c r="B50" s="814" t="s">
        <v>5012</v>
      </c>
      <c r="C50" s="814" t="s">
        <v>4978</v>
      </c>
      <c r="D50" s="814" t="s">
        <v>4979</v>
      </c>
      <c r="E50" s="814" t="s">
        <v>4980</v>
      </c>
      <c r="F50" s="831">
        <v>3</v>
      </c>
      <c r="G50" s="831">
        <v>762</v>
      </c>
      <c r="H50" s="831"/>
      <c r="I50" s="831">
        <v>254</v>
      </c>
      <c r="J50" s="831">
        <v>5</v>
      </c>
      <c r="K50" s="831">
        <v>1275</v>
      </c>
      <c r="L50" s="831"/>
      <c r="M50" s="831">
        <v>255</v>
      </c>
      <c r="N50" s="831">
        <v>3</v>
      </c>
      <c r="O50" s="831">
        <v>825</v>
      </c>
      <c r="P50" s="819"/>
      <c r="Q50" s="832">
        <v>275</v>
      </c>
    </row>
    <row r="51" spans="1:17" ht="14.45" customHeight="1" x14ac:dyDescent="0.2">
      <c r="A51" s="813" t="s">
        <v>5318</v>
      </c>
      <c r="B51" s="814" t="s">
        <v>5012</v>
      </c>
      <c r="C51" s="814" t="s">
        <v>4978</v>
      </c>
      <c r="D51" s="814" t="s">
        <v>5146</v>
      </c>
      <c r="E51" s="814" t="s">
        <v>5147</v>
      </c>
      <c r="F51" s="831">
        <v>4</v>
      </c>
      <c r="G51" s="831">
        <v>504</v>
      </c>
      <c r="H51" s="831"/>
      <c r="I51" s="831">
        <v>126</v>
      </c>
      <c r="J51" s="831">
        <v>1</v>
      </c>
      <c r="K51" s="831">
        <v>127</v>
      </c>
      <c r="L51" s="831"/>
      <c r="M51" s="831">
        <v>127</v>
      </c>
      <c r="N51" s="831">
        <v>11</v>
      </c>
      <c r="O51" s="831">
        <v>1507</v>
      </c>
      <c r="P51" s="819"/>
      <c r="Q51" s="832">
        <v>137</v>
      </c>
    </row>
    <row r="52" spans="1:17" ht="14.45" customHeight="1" x14ac:dyDescent="0.2">
      <c r="A52" s="813" t="s">
        <v>5318</v>
      </c>
      <c r="B52" s="814" t="s">
        <v>5012</v>
      </c>
      <c r="C52" s="814" t="s">
        <v>4978</v>
      </c>
      <c r="D52" s="814" t="s">
        <v>4983</v>
      </c>
      <c r="E52" s="814" t="s">
        <v>4984</v>
      </c>
      <c r="F52" s="831">
        <v>1</v>
      </c>
      <c r="G52" s="831">
        <v>335</v>
      </c>
      <c r="H52" s="831"/>
      <c r="I52" s="831">
        <v>335</v>
      </c>
      <c r="J52" s="831">
        <v>3</v>
      </c>
      <c r="K52" s="831">
        <v>1008</v>
      </c>
      <c r="L52" s="831"/>
      <c r="M52" s="831">
        <v>336</v>
      </c>
      <c r="N52" s="831"/>
      <c r="O52" s="831"/>
      <c r="P52" s="819"/>
      <c r="Q52" s="832"/>
    </row>
    <row r="53" spans="1:17" ht="14.45" customHeight="1" x14ac:dyDescent="0.2">
      <c r="A53" s="813" t="s">
        <v>5318</v>
      </c>
      <c r="B53" s="814" t="s">
        <v>5012</v>
      </c>
      <c r="C53" s="814" t="s">
        <v>4978</v>
      </c>
      <c r="D53" s="814" t="s">
        <v>4985</v>
      </c>
      <c r="E53" s="814" t="s">
        <v>4986</v>
      </c>
      <c r="F53" s="831">
        <v>1</v>
      </c>
      <c r="G53" s="831">
        <v>357</v>
      </c>
      <c r="H53" s="831"/>
      <c r="I53" s="831">
        <v>357</v>
      </c>
      <c r="J53" s="831"/>
      <c r="K53" s="831"/>
      <c r="L53" s="831"/>
      <c r="M53" s="831"/>
      <c r="N53" s="831"/>
      <c r="O53" s="831"/>
      <c r="P53" s="819"/>
      <c r="Q53" s="832"/>
    </row>
    <row r="54" spans="1:17" ht="14.45" customHeight="1" x14ac:dyDescent="0.2">
      <c r="A54" s="813" t="s">
        <v>5318</v>
      </c>
      <c r="B54" s="814" t="s">
        <v>5012</v>
      </c>
      <c r="C54" s="814" t="s">
        <v>4978</v>
      </c>
      <c r="D54" s="814" t="s">
        <v>5166</v>
      </c>
      <c r="E54" s="814" t="s">
        <v>5167</v>
      </c>
      <c r="F54" s="831">
        <v>1</v>
      </c>
      <c r="G54" s="831">
        <v>1187</v>
      </c>
      <c r="H54" s="831"/>
      <c r="I54" s="831">
        <v>1187</v>
      </c>
      <c r="J54" s="831">
        <v>1</v>
      </c>
      <c r="K54" s="831">
        <v>1190</v>
      </c>
      <c r="L54" s="831"/>
      <c r="M54" s="831">
        <v>1190</v>
      </c>
      <c r="N54" s="831"/>
      <c r="O54" s="831"/>
      <c r="P54" s="819"/>
      <c r="Q54" s="832"/>
    </row>
    <row r="55" spans="1:17" ht="14.45" customHeight="1" x14ac:dyDescent="0.2">
      <c r="A55" s="813" t="s">
        <v>5318</v>
      </c>
      <c r="B55" s="814" t="s">
        <v>5012</v>
      </c>
      <c r="C55" s="814" t="s">
        <v>4978</v>
      </c>
      <c r="D55" s="814" t="s">
        <v>4987</v>
      </c>
      <c r="E55" s="814" t="s">
        <v>4988</v>
      </c>
      <c r="F55" s="831">
        <v>3</v>
      </c>
      <c r="G55" s="831">
        <v>2145</v>
      </c>
      <c r="H55" s="831"/>
      <c r="I55" s="831">
        <v>715</v>
      </c>
      <c r="J55" s="831">
        <v>1</v>
      </c>
      <c r="K55" s="831">
        <v>720</v>
      </c>
      <c r="L55" s="831"/>
      <c r="M55" s="831">
        <v>720</v>
      </c>
      <c r="N55" s="831">
        <v>2</v>
      </c>
      <c r="O55" s="831">
        <v>1504</v>
      </c>
      <c r="P55" s="819"/>
      <c r="Q55" s="832">
        <v>752</v>
      </c>
    </row>
    <row r="56" spans="1:17" ht="14.45" customHeight="1" x14ac:dyDescent="0.2">
      <c r="A56" s="813" t="s">
        <v>5318</v>
      </c>
      <c r="B56" s="814" t="s">
        <v>5012</v>
      </c>
      <c r="C56" s="814" t="s">
        <v>4978</v>
      </c>
      <c r="D56" s="814" t="s">
        <v>5172</v>
      </c>
      <c r="E56" s="814" t="s">
        <v>5173</v>
      </c>
      <c r="F56" s="831"/>
      <c r="G56" s="831"/>
      <c r="H56" s="831"/>
      <c r="I56" s="831"/>
      <c r="J56" s="831"/>
      <c r="K56" s="831"/>
      <c r="L56" s="831"/>
      <c r="M56" s="831"/>
      <c r="N56" s="831">
        <v>1</v>
      </c>
      <c r="O56" s="831">
        <v>1164</v>
      </c>
      <c r="P56" s="819"/>
      <c r="Q56" s="832">
        <v>1164</v>
      </c>
    </row>
    <row r="57" spans="1:17" ht="14.45" customHeight="1" x14ac:dyDescent="0.2">
      <c r="A57" s="813" t="s">
        <v>5318</v>
      </c>
      <c r="B57" s="814" t="s">
        <v>5012</v>
      </c>
      <c r="C57" s="814" t="s">
        <v>4978</v>
      </c>
      <c r="D57" s="814" t="s">
        <v>5174</v>
      </c>
      <c r="E57" s="814" t="s">
        <v>5175</v>
      </c>
      <c r="F57" s="831"/>
      <c r="G57" s="831"/>
      <c r="H57" s="831"/>
      <c r="I57" s="831"/>
      <c r="J57" s="831"/>
      <c r="K57" s="831"/>
      <c r="L57" s="831"/>
      <c r="M57" s="831"/>
      <c r="N57" s="831">
        <v>1</v>
      </c>
      <c r="O57" s="831">
        <v>276</v>
      </c>
      <c r="P57" s="819"/>
      <c r="Q57" s="832">
        <v>276</v>
      </c>
    </row>
    <row r="58" spans="1:17" ht="14.45" customHeight="1" x14ac:dyDescent="0.2">
      <c r="A58" s="813" t="s">
        <v>5318</v>
      </c>
      <c r="B58" s="814" t="s">
        <v>5012</v>
      </c>
      <c r="C58" s="814" t="s">
        <v>4978</v>
      </c>
      <c r="D58" s="814" t="s">
        <v>4989</v>
      </c>
      <c r="E58" s="814" t="s">
        <v>4990</v>
      </c>
      <c r="F58" s="831"/>
      <c r="G58" s="831"/>
      <c r="H58" s="831"/>
      <c r="I58" s="831"/>
      <c r="J58" s="831"/>
      <c r="K58" s="831"/>
      <c r="L58" s="831"/>
      <c r="M58" s="831"/>
      <c r="N58" s="831">
        <v>1</v>
      </c>
      <c r="O58" s="831">
        <v>45.56</v>
      </c>
      <c r="P58" s="819"/>
      <c r="Q58" s="832">
        <v>45.56</v>
      </c>
    </row>
    <row r="59" spans="1:17" ht="14.45" customHeight="1" x14ac:dyDescent="0.2">
      <c r="A59" s="813" t="s">
        <v>5318</v>
      </c>
      <c r="B59" s="814" t="s">
        <v>5012</v>
      </c>
      <c r="C59" s="814" t="s">
        <v>4978</v>
      </c>
      <c r="D59" s="814" t="s">
        <v>4991</v>
      </c>
      <c r="E59" s="814" t="s">
        <v>4992</v>
      </c>
      <c r="F59" s="831">
        <v>7</v>
      </c>
      <c r="G59" s="831">
        <v>1841</v>
      </c>
      <c r="H59" s="831"/>
      <c r="I59" s="831">
        <v>263</v>
      </c>
      <c r="J59" s="831">
        <v>3</v>
      </c>
      <c r="K59" s="831">
        <v>798</v>
      </c>
      <c r="L59" s="831"/>
      <c r="M59" s="831">
        <v>266</v>
      </c>
      <c r="N59" s="831">
        <v>3</v>
      </c>
      <c r="O59" s="831">
        <v>846</v>
      </c>
      <c r="P59" s="819"/>
      <c r="Q59" s="832">
        <v>282</v>
      </c>
    </row>
    <row r="60" spans="1:17" ht="14.45" customHeight="1" x14ac:dyDescent="0.2">
      <c r="A60" s="813" t="s">
        <v>5318</v>
      </c>
      <c r="B60" s="814" t="s">
        <v>5012</v>
      </c>
      <c r="C60" s="814" t="s">
        <v>4978</v>
      </c>
      <c r="D60" s="814" t="s">
        <v>4993</v>
      </c>
      <c r="E60" s="814" t="s">
        <v>4994</v>
      </c>
      <c r="F60" s="831">
        <v>1</v>
      </c>
      <c r="G60" s="831">
        <v>87</v>
      </c>
      <c r="H60" s="831"/>
      <c r="I60" s="831">
        <v>87</v>
      </c>
      <c r="J60" s="831"/>
      <c r="K60" s="831"/>
      <c r="L60" s="831"/>
      <c r="M60" s="831"/>
      <c r="N60" s="831">
        <v>1</v>
      </c>
      <c r="O60" s="831">
        <v>93</v>
      </c>
      <c r="P60" s="819"/>
      <c r="Q60" s="832">
        <v>93</v>
      </c>
    </row>
    <row r="61" spans="1:17" ht="14.45" customHeight="1" x14ac:dyDescent="0.2">
      <c r="A61" s="813" t="s">
        <v>5318</v>
      </c>
      <c r="B61" s="814" t="s">
        <v>5012</v>
      </c>
      <c r="C61" s="814" t="s">
        <v>4978</v>
      </c>
      <c r="D61" s="814" t="s">
        <v>5198</v>
      </c>
      <c r="E61" s="814" t="s">
        <v>5199</v>
      </c>
      <c r="F61" s="831"/>
      <c r="G61" s="831"/>
      <c r="H61" s="831"/>
      <c r="I61" s="831"/>
      <c r="J61" s="831"/>
      <c r="K61" s="831"/>
      <c r="L61" s="831"/>
      <c r="M61" s="831"/>
      <c r="N61" s="831">
        <v>1</v>
      </c>
      <c r="O61" s="831">
        <v>985</v>
      </c>
      <c r="P61" s="819"/>
      <c r="Q61" s="832">
        <v>985</v>
      </c>
    </row>
    <row r="62" spans="1:17" ht="14.45" customHeight="1" x14ac:dyDescent="0.2">
      <c r="A62" s="813" t="s">
        <v>5318</v>
      </c>
      <c r="B62" s="814" t="s">
        <v>5012</v>
      </c>
      <c r="C62" s="814" t="s">
        <v>4978</v>
      </c>
      <c r="D62" s="814" t="s">
        <v>4997</v>
      </c>
      <c r="E62" s="814" t="s">
        <v>4998</v>
      </c>
      <c r="F62" s="831">
        <v>5</v>
      </c>
      <c r="G62" s="831">
        <v>2975</v>
      </c>
      <c r="H62" s="831"/>
      <c r="I62" s="831">
        <v>595</v>
      </c>
      <c r="J62" s="831">
        <v>2</v>
      </c>
      <c r="K62" s="831">
        <v>1196</v>
      </c>
      <c r="L62" s="831"/>
      <c r="M62" s="831">
        <v>598</v>
      </c>
      <c r="N62" s="831">
        <v>4</v>
      </c>
      <c r="O62" s="831">
        <v>2440</v>
      </c>
      <c r="P62" s="819"/>
      <c r="Q62" s="832">
        <v>610</v>
      </c>
    </row>
    <row r="63" spans="1:17" ht="14.45" customHeight="1" x14ac:dyDescent="0.2">
      <c r="A63" s="813" t="s">
        <v>5318</v>
      </c>
      <c r="B63" s="814" t="s">
        <v>5012</v>
      </c>
      <c r="C63" s="814" t="s">
        <v>4978</v>
      </c>
      <c r="D63" s="814" t="s">
        <v>4999</v>
      </c>
      <c r="E63" s="814" t="s">
        <v>5000</v>
      </c>
      <c r="F63" s="831">
        <v>7</v>
      </c>
      <c r="G63" s="831">
        <v>5390</v>
      </c>
      <c r="H63" s="831"/>
      <c r="I63" s="831">
        <v>770</v>
      </c>
      <c r="J63" s="831">
        <v>2</v>
      </c>
      <c r="K63" s="831">
        <v>1542</v>
      </c>
      <c r="L63" s="831"/>
      <c r="M63" s="831">
        <v>771</v>
      </c>
      <c r="N63" s="831">
        <v>5</v>
      </c>
      <c r="O63" s="831">
        <v>3915</v>
      </c>
      <c r="P63" s="819"/>
      <c r="Q63" s="832">
        <v>783</v>
      </c>
    </row>
    <row r="64" spans="1:17" ht="14.45" customHeight="1" x14ac:dyDescent="0.2">
      <c r="A64" s="813" t="s">
        <v>5318</v>
      </c>
      <c r="B64" s="814" t="s">
        <v>5012</v>
      </c>
      <c r="C64" s="814" t="s">
        <v>4978</v>
      </c>
      <c r="D64" s="814" t="s">
        <v>5208</v>
      </c>
      <c r="E64" s="814" t="s">
        <v>5209</v>
      </c>
      <c r="F64" s="831"/>
      <c r="G64" s="831"/>
      <c r="H64" s="831"/>
      <c r="I64" s="831"/>
      <c r="J64" s="831"/>
      <c r="K64" s="831"/>
      <c r="L64" s="831"/>
      <c r="M64" s="831"/>
      <c r="N64" s="831">
        <v>1</v>
      </c>
      <c r="O64" s="831">
        <v>4510</v>
      </c>
      <c r="P64" s="819"/>
      <c r="Q64" s="832">
        <v>4510</v>
      </c>
    </row>
    <row r="65" spans="1:17" ht="14.45" customHeight="1" x14ac:dyDescent="0.2">
      <c r="A65" s="813" t="s">
        <v>5318</v>
      </c>
      <c r="B65" s="814" t="s">
        <v>5012</v>
      </c>
      <c r="C65" s="814" t="s">
        <v>4978</v>
      </c>
      <c r="D65" s="814" t="s">
        <v>5212</v>
      </c>
      <c r="E65" s="814" t="s">
        <v>5213</v>
      </c>
      <c r="F65" s="831"/>
      <c r="G65" s="831"/>
      <c r="H65" s="831"/>
      <c r="I65" s="831"/>
      <c r="J65" s="831"/>
      <c r="K65" s="831"/>
      <c r="L65" s="831"/>
      <c r="M65" s="831"/>
      <c r="N65" s="831">
        <v>2</v>
      </c>
      <c r="O65" s="831">
        <v>254</v>
      </c>
      <c r="P65" s="819"/>
      <c r="Q65" s="832">
        <v>127</v>
      </c>
    </row>
    <row r="66" spans="1:17" ht="14.45" customHeight="1" x14ac:dyDescent="0.2">
      <c r="A66" s="813" t="s">
        <v>5318</v>
      </c>
      <c r="B66" s="814" t="s">
        <v>5012</v>
      </c>
      <c r="C66" s="814" t="s">
        <v>4978</v>
      </c>
      <c r="D66" s="814" t="s">
        <v>5003</v>
      </c>
      <c r="E66" s="814" t="s">
        <v>5004</v>
      </c>
      <c r="F66" s="831">
        <v>1</v>
      </c>
      <c r="G66" s="831">
        <v>44</v>
      </c>
      <c r="H66" s="831"/>
      <c r="I66" s="831">
        <v>44</v>
      </c>
      <c r="J66" s="831"/>
      <c r="K66" s="831"/>
      <c r="L66" s="831"/>
      <c r="M66" s="831"/>
      <c r="N66" s="831"/>
      <c r="O66" s="831"/>
      <c r="P66" s="819"/>
      <c r="Q66" s="832"/>
    </row>
    <row r="67" spans="1:17" ht="14.45" customHeight="1" x14ac:dyDescent="0.2">
      <c r="A67" s="813" t="s">
        <v>5318</v>
      </c>
      <c r="B67" s="814" t="s">
        <v>5012</v>
      </c>
      <c r="C67" s="814" t="s">
        <v>4978</v>
      </c>
      <c r="D67" s="814" t="s">
        <v>5226</v>
      </c>
      <c r="E67" s="814" t="s">
        <v>5227</v>
      </c>
      <c r="F67" s="831">
        <v>1</v>
      </c>
      <c r="G67" s="831">
        <v>376</v>
      </c>
      <c r="H67" s="831"/>
      <c r="I67" s="831">
        <v>376</v>
      </c>
      <c r="J67" s="831"/>
      <c r="K67" s="831"/>
      <c r="L67" s="831"/>
      <c r="M67" s="831"/>
      <c r="N67" s="831"/>
      <c r="O67" s="831"/>
      <c r="P67" s="819"/>
      <c r="Q67" s="832"/>
    </row>
    <row r="68" spans="1:17" ht="14.45" customHeight="1" x14ac:dyDescent="0.2">
      <c r="A68" s="813" t="s">
        <v>5318</v>
      </c>
      <c r="B68" s="814" t="s">
        <v>5012</v>
      </c>
      <c r="C68" s="814" t="s">
        <v>4978</v>
      </c>
      <c r="D68" s="814" t="s">
        <v>5005</v>
      </c>
      <c r="E68" s="814" t="s">
        <v>5006</v>
      </c>
      <c r="F68" s="831">
        <v>1</v>
      </c>
      <c r="G68" s="831">
        <v>1344</v>
      </c>
      <c r="H68" s="831"/>
      <c r="I68" s="831">
        <v>1344</v>
      </c>
      <c r="J68" s="831">
        <v>1</v>
      </c>
      <c r="K68" s="831">
        <v>1349</v>
      </c>
      <c r="L68" s="831"/>
      <c r="M68" s="831">
        <v>1349</v>
      </c>
      <c r="N68" s="831">
        <v>3</v>
      </c>
      <c r="O68" s="831">
        <v>4143</v>
      </c>
      <c r="P68" s="819"/>
      <c r="Q68" s="832">
        <v>1381</v>
      </c>
    </row>
    <row r="69" spans="1:17" ht="14.45" customHeight="1" x14ac:dyDescent="0.2">
      <c r="A69" s="813" t="s">
        <v>5318</v>
      </c>
      <c r="B69" s="814" t="s">
        <v>5012</v>
      </c>
      <c r="C69" s="814" t="s">
        <v>4978</v>
      </c>
      <c r="D69" s="814" t="s">
        <v>5240</v>
      </c>
      <c r="E69" s="814" t="s">
        <v>5241</v>
      </c>
      <c r="F69" s="831"/>
      <c r="G69" s="831"/>
      <c r="H69" s="831"/>
      <c r="I69" s="831"/>
      <c r="J69" s="831">
        <v>1</v>
      </c>
      <c r="K69" s="831">
        <v>0</v>
      </c>
      <c r="L69" s="831"/>
      <c r="M69" s="831">
        <v>0</v>
      </c>
      <c r="N69" s="831"/>
      <c r="O69" s="831"/>
      <c r="P69" s="819"/>
      <c r="Q69" s="832"/>
    </row>
    <row r="70" spans="1:17" ht="14.45" customHeight="1" x14ac:dyDescent="0.2">
      <c r="A70" s="813" t="s">
        <v>5318</v>
      </c>
      <c r="B70" s="814" t="s">
        <v>5012</v>
      </c>
      <c r="C70" s="814" t="s">
        <v>4978</v>
      </c>
      <c r="D70" s="814" t="s">
        <v>5245</v>
      </c>
      <c r="E70" s="814" t="s">
        <v>5246</v>
      </c>
      <c r="F70" s="831"/>
      <c r="G70" s="831"/>
      <c r="H70" s="831"/>
      <c r="I70" s="831"/>
      <c r="J70" s="831">
        <v>1</v>
      </c>
      <c r="K70" s="831">
        <v>0</v>
      </c>
      <c r="L70" s="831"/>
      <c r="M70" s="831">
        <v>0</v>
      </c>
      <c r="N70" s="831"/>
      <c r="O70" s="831"/>
      <c r="P70" s="819"/>
      <c r="Q70" s="832"/>
    </row>
    <row r="71" spans="1:17" ht="14.45" customHeight="1" x14ac:dyDescent="0.2">
      <c r="A71" s="813" t="s">
        <v>5318</v>
      </c>
      <c r="B71" s="814" t="s">
        <v>5256</v>
      </c>
      <c r="C71" s="814" t="s">
        <v>4978</v>
      </c>
      <c r="D71" s="814" t="s">
        <v>5138</v>
      </c>
      <c r="E71" s="814" t="s">
        <v>5139</v>
      </c>
      <c r="F71" s="831"/>
      <c r="G71" s="831"/>
      <c r="H71" s="831"/>
      <c r="I71" s="831"/>
      <c r="J71" s="831">
        <v>1</v>
      </c>
      <c r="K71" s="831">
        <v>38</v>
      </c>
      <c r="L71" s="831"/>
      <c r="M71" s="831">
        <v>38</v>
      </c>
      <c r="N71" s="831"/>
      <c r="O71" s="831"/>
      <c r="P71" s="819"/>
      <c r="Q71" s="832"/>
    </row>
    <row r="72" spans="1:17" ht="14.45" customHeight="1" x14ac:dyDescent="0.2">
      <c r="A72" s="813" t="s">
        <v>5318</v>
      </c>
      <c r="B72" s="814" t="s">
        <v>5266</v>
      </c>
      <c r="C72" s="814" t="s">
        <v>4961</v>
      </c>
      <c r="D72" s="814" t="s">
        <v>4962</v>
      </c>
      <c r="E72" s="814" t="s">
        <v>1735</v>
      </c>
      <c r="F72" s="831"/>
      <c r="G72" s="831"/>
      <c r="H72" s="831"/>
      <c r="I72" s="831"/>
      <c r="J72" s="831">
        <v>0.1</v>
      </c>
      <c r="K72" s="831">
        <v>163.95</v>
      </c>
      <c r="L72" s="831"/>
      <c r="M72" s="831">
        <v>1639.4999999999998</v>
      </c>
      <c r="N72" s="831"/>
      <c r="O72" s="831"/>
      <c r="P72" s="819"/>
      <c r="Q72" s="832"/>
    </row>
    <row r="73" spans="1:17" ht="14.45" customHeight="1" x14ac:dyDescent="0.2">
      <c r="A73" s="813" t="s">
        <v>5318</v>
      </c>
      <c r="B73" s="814" t="s">
        <v>5266</v>
      </c>
      <c r="C73" s="814" t="s">
        <v>4978</v>
      </c>
      <c r="D73" s="814" t="s">
        <v>5271</v>
      </c>
      <c r="E73" s="814" t="s">
        <v>5272</v>
      </c>
      <c r="F73" s="831">
        <v>1</v>
      </c>
      <c r="G73" s="831">
        <v>462</v>
      </c>
      <c r="H73" s="831"/>
      <c r="I73" s="831">
        <v>462</v>
      </c>
      <c r="J73" s="831"/>
      <c r="K73" s="831"/>
      <c r="L73" s="831"/>
      <c r="M73" s="831"/>
      <c r="N73" s="831"/>
      <c r="O73" s="831"/>
      <c r="P73" s="819"/>
      <c r="Q73" s="832"/>
    </row>
    <row r="74" spans="1:17" ht="14.45" customHeight="1" x14ac:dyDescent="0.2">
      <c r="A74" s="813" t="s">
        <v>5318</v>
      </c>
      <c r="B74" s="814" t="s">
        <v>5266</v>
      </c>
      <c r="C74" s="814" t="s">
        <v>4978</v>
      </c>
      <c r="D74" s="814" t="s">
        <v>5172</v>
      </c>
      <c r="E74" s="814" t="s">
        <v>5173</v>
      </c>
      <c r="F74" s="831">
        <v>2</v>
      </c>
      <c r="G74" s="831">
        <v>2282</v>
      </c>
      <c r="H74" s="831"/>
      <c r="I74" s="831">
        <v>1141</v>
      </c>
      <c r="J74" s="831">
        <v>2</v>
      </c>
      <c r="K74" s="831">
        <v>2288</v>
      </c>
      <c r="L74" s="831"/>
      <c r="M74" s="831">
        <v>1144</v>
      </c>
      <c r="N74" s="831"/>
      <c r="O74" s="831"/>
      <c r="P74" s="819"/>
      <c r="Q74" s="832"/>
    </row>
    <row r="75" spans="1:17" ht="14.45" customHeight="1" x14ac:dyDescent="0.2">
      <c r="A75" s="813" t="s">
        <v>5318</v>
      </c>
      <c r="B75" s="814" t="s">
        <v>5266</v>
      </c>
      <c r="C75" s="814" t="s">
        <v>4978</v>
      </c>
      <c r="D75" s="814" t="s">
        <v>5174</v>
      </c>
      <c r="E75" s="814" t="s">
        <v>5175</v>
      </c>
      <c r="F75" s="831">
        <v>2</v>
      </c>
      <c r="G75" s="831">
        <v>534</v>
      </c>
      <c r="H75" s="831"/>
      <c r="I75" s="831">
        <v>267</v>
      </c>
      <c r="J75" s="831">
        <v>2</v>
      </c>
      <c r="K75" s="831">
        <v>536</v>
      </c>
      <c r="L75" s="831"/>
      <c r="M75" s="831">
        <v>268</v>
      </c>
      <c r="N75" s="831"/>
      <c r="O75" s="831"/>
      <c r="P75" s="819"/>
      <c r="Q75" s="832"/>
    </row>
    <row r="76" spans="1:17" ht="14.45" customHeight="1" x14ac:dyDescent="0.2">
      <c r="A76" s="813" t="s">
        <v>5318</v>
      </c>
      <c r="B76" s="814" t="s">
        <v>5266</v>
      </c>
      <c r="C76" s="814" t="s">
        <v>4978</v>
      </c>
      <c r="D76" s="814" t="s">
        <v>5228</v>
      </c>
      <c r="E76" s="814" t="s">
        <v>5229</v>
      </c>
      <c r="F76" s="831">
        <v>3</v>
      </c>
      <c r="G76" s="831">
        <v>1464</v>
      </c>
      <c r="H76" s="831"/>
      <c r="I76" s="831">
        <v>488</v>
      </c>
      <c r="J76" s="831"/>
      <c r="K76" s="831"/>
      <c r="L76" s="831"/>
      <c r="M76" s="831"/>
      <c r="N76" s="831"/>
      <c r="O76" s="831"/>
      <c r="P76" s="819"/>
      <c r="Q76" s="832"/>
    </row>
    <row r="77" spans="1:17" ht="14.45" customHeight="1" x14ac:dyDescent="0.2">
      <c r="A77" s="813" t="s">
        <v>5319</v>
      </c>
      <c r="B77" s="814" t="s">
        <v>5012</v>
      </c>
      <c r="C77" s="814" t="s">
        <v>4961</v>
      </c>
      <c r="D77" s="814" t="s">
        <v>4962</v>
      </c>
      <c r="E77" s="814" t="s">
        <v>1735</v>
      </c>
      <c r="F77" s="831">
        <v>2.4000000000000008</v>
      </c>
      <c r="G77" s="831">
        <v>3934.7499999999977</v>
      </c>
      <c r="H77" s="831"/>
      <c r="I77" s="831">
        <v>1639.4791666666652</v>
      </c>
      <c r="J77" s="831">
        <v>2.0000000000000004</v>
      </c>
      <c r="K77" s="831">
        <v>3278.9899999999989</v>
      </c>
      <c r="L77" s="831"/>
      <c r="M77" s="831">
        <v>1639.494999999999</v>
      </c>
      <c r="N77" s="831">
        <v>1.8000000000000003</v>
      </c>
      <c r="O77" s="831">
        <v>3073.14</v>
      </c>
      <c r="P77" s="819"/>
      <c r="Q77" s="832">
        <v>1707.2999999999997</v>
      </c>
    </row>
    <row r="78" spans="1:17" ht="14.45" customHeight="1" x14ac:dyDescent="0.2">
      <c r="A78" s="813" t="s">
        <v>5319</v>
      </c>
      <c r="B78" s="814" t="s">
        <v>5012</v>
      </c>
      <c r="C78" s="814" t="s">
        <v>4963</v>
      </c>
      <c r="D78" s="814" t="s">
        <v>5062</v>
      </c>
      <c r="E78" s="814" t="s">
        <v>5063</v>
      </c>
      <c r="F78" s="831"/>
      <c r="G78" s="831"/>
      <c r="H78" s="831"/>
      <c r="I78" s="831"/>
      <c r="J78" s="831">
        <v>1</v>
      </c>
      <c r="K78" s="831">
        <v>1512.71</v>
      </c>
      <c r="L78" s="831"/>
      <c r="M78" s="831">
        <v>1512.71</v>
      </c>
      <c r="N78" s="831">
        <v>2</v>
      </c>
      <c r="O78" s="831">
        <v>3004.76</v>
      </c>
      <c r="P78" s="819"/>
      <c r="Q78" s="832">
        <v>1502.38</v>
      </c>
    </row>
    <row r="79" spans="1:17" ht="14.45" customHeight="1" x14ac:dyDescent="0.2">
      <c r="A79" s="813" t="s">
        <v>5319</v>
      </c>
      <c r="B79" s="814" t="s">
        <v>5012</v>
      </c>
      <c r="C79" s="814" t="s">
        <v>4963</v>
      </c>
      <c r="D79" s="814" t="s">
        <v>5064</v>
      </c>
      <c r="E79" s="814" t="s">
        <v>5065</v>
      </c>
      <c r="F79" s="831">
        <v>2</v>
      </c>
      <c r="G79" s="831">
        <v>5250.22</v>
      </c>
      <c r="H79" s="831"/>
      <c r="I79" s="831">
        <v>2625.11</v>
      </c>
      <c r="J79" s="831">
        <v>4</v>
      </c>
      <c r="K79" s="831">
        <v>10500.44</v>
      </c>
      <c r="L79" s="831"/>
      <c r="M79" s="831">
        <v>2625.11</v>
      </c>
      <c r="N79" s="831">
        <v>5</v>
      </c>
      <c r="O79" s="831">
        <v>13125.550000000001</v>
      </c>
      <c r="P79" s="819"/>
      <c r="Q79" s="832">
        <v>2625.11</v>
      </c>
    </row>
    <row r="80" spans="1:17" ht="14.45" customHeight="1" x14ac:dyDescent="0.2">
      <c r="A80" s="813" t="s">
        <v>5319</v>
      </c>
      <c r="B80" s="814" t="s">
        <v>5012</v>
      </c>
      <c r="C80" s="814" t="s">
        <v>4963</v>
      </c>
      <c r="D80" s="814" t="s">
        <v>5068</v>
      </c>
      <c r="E80" s="814" t="s">
        <v>5069</v>
      </c>
      <c r="F80" s="831"/>
      <c r="G80" s="831"/>
      <c r="H80" s="831"/>
      <c r="I80" s="831"/>
      <c r="J80" s="831">
        <v>1</v>
      </c>
      <c r="K80" s="831">
        <v>653.4</v>
      </c>
      <c r="L80" s="831"/>
      <c r="M80" s="831">
        <v>653.4</v>
      </c>
      <c r="N80" s="831"/>
      <c r="O80" s="831"/>
      <c r="P80" s="819"/>
      <c r="Q80" s="832"/>
    </row>
    <row r="81" spans="1:17" ht="14.45" customHeight="1" x14ac:dyDescent="0.2">
      <c r="A81" s="813" t="s">
        <v>5319</v>
      </c>
      <c r="B81" s="814" t="s">
        <v>5012</v>
      </c>
      <c r="C81" s="814" t="s">
        <v>4963</v>
      </c>
      <c r="D81" s="814" t="s">
        <v>5072</v>
      </c>
      <c r="E81" s="814" t="s">
        <v>5073</v>
      </c>
      <c r="F81" s="831"/>
      <c r="G81" s="831"/>
      <c r="H81" s="831"/>
      <c r="I81" s="831"/>
      <c r="J81" s="831">
        <v>1</v>
      </c>
      <c r="K81" s="831">
        <v>847</v>
      </c>
      <c r="L81" s="831"/>
      <c r="M81" s="831">
        <v>847</v>
      </c>
      <c r="N81" s="831">
        <v>1</v>
      </c>
      <c r="O81" s="831">
        <v>847</v>
      </c>
      <c r="P81" s="819"/>
      <c r="Q81" s="832">
        <v>847</v>
      </c>
    </row>
    <row r="82" spans="1:17" ht="14.45" customHeight="1" x14ac:dyDescent="0.2">
      <c r="A82" s="813" t="s">
        <v>5319</v>
      </c>
      <c r="B82" s="814" t="s">
        <v>5012</v>
      </c>
      <c r="C82" s="814" t="s">
        <v>4963</v>
      </c>
      <c r="D82" s="814" t="s">
        <v>4964</v>
      </c>
      <c r="E82" s="814" t="s">
        <v>4965</v>
      </c>
      <c r="F82" s="831">
        <v>12</v>
      </c>
      <c r="G82" s="831">
        <v>4904.8799999999992</v>
      </c>
      <c r="H82" s="831"/>
      <c r="I82" s="831">
        <v>408.73999999999995</v>
      </c>
      <c r="J82" s="831">
        <v>13</v>
      </c>
      <c r="K82" s="831">
        <v>5313.619999999999</v>
      </c>
      <c r="L82" s="831"/>
      <c r="M82" s="831">
        <v>408.7399999999999</v>
      </c>
      <c r="N82" s="831">
        <v>14</v>
      </c>
      <c r="O82" s="831">
        <v>5722.36</v>
      </c>
      <c r="P82" s="819"/>
      <c r="Q82" s="832">
        <v>408.73999999999995</v>
      </c>
    </row>
    <row r="83" spans="1:17" ht="14.45" customHeight="1" x14ac:dyDescent="0.2">
      <c r="A83" s="813" t="s">
        <v>5319</v>
      </c>
      <c r="B83" s="814" t="s">
        <v>5012</v>
      </c>
      <c r="C83" s="814" t="s">
        <v>4963</v>
      </c>
      <c r="D83" s="814" t="s">
        <v>4966</v>
      </c>
      <c r="E83" s="814" t="s">
        <v>4967</v>
      </c>
      <c r="F83" s="831">
        <v>1</v>
      </c>
      <c r="G83" s="831">
        <v>187.97</v>
      </c>
      <c r="H83" s="831"/>
      <c r="I83" s="831">
        <v>187.97</v>
      </c>
      <c r="J83" s="831"/>
      <c r="K83" s="831"/>
      <c r="L83" s="831"/>
      <c r="M83" s="831"/>
      <c r="N83" s="831">
        <v>1</v>
      </c>
      <c r="O83" s="831">
        <v>153.19999999999999</v>
      </c>
      <c r="P83" s="819"/>
      <c r="Q83" s="832">
        <v>153.19999999999999</v>
      </c>
    </row>
    <row r="84" spans="1:17" ht="14.45" customHeight="1" x14ac:dyDescent="0.2">
      <c r="A84" s="813" t="s">
        <v>5319</v>
      </c>
      <c r="B84" s="814" t="s">
        <v>5012</v>
      </c>
      <c r="C84" s="814" t="s">
        <v>4963</v>
      </c>
      <c r="D84" s="814" t="s">
        <v>4968</v>
      </c>
      <c r="E84" s="814" t="s">
        <v>4969</v>
      </c>
      <c r="F84" s="831">
        <v>1</v>
      </c>
      <c r="G84" s="831">
        <v>1665</v>
      </c>
      <c r="H84" s="831"/>
      <c r="I84" s="831">
        <v>1665</v>
      </c>
      <c r="J84" s="831">
        <v>2</v>
      </c>
      <c r="K84" s="831">
        <v>2196.5</v>
      </c>
      <c r="L84" s="831"/>
      <c r="M84" s="831">
        <v>1098.25</v>
      </c>
      <c r="N84" s="831"/>
      <c r="O84" s="831"/>
      <c r="P84" s="819"/>
      <c r="Q84" s="832"/>
    </row>
    <row r="85" spans="1:17" ht="14.45" customHeight="1" x14ac:dyDescent="0.2">
      <c r="A85" s="813" t="s">
        <v>5319</v>
      </c>
      <c r="B85" s="814" t="s">
        <v>5012</v>
      </c>
      <c r="C85" s="814" t="s">
        <v>4963</v>
      </c>
      <c r="D85" s="814" t="s">
        <v>4970</v>
      </c>
      <c r="E85" s="814" t="s">
        <v>4971</v>
      </c>
      <c r="F85" s="831">
        <v>6</v>
      </c>
      <c r="G85" s="831">
        <v>12168.050000000001</v>
      </c>
      <c r="H85" s="831"/>
      <c r="I85" s="831">
        <v>2028.0083333333334</v>
      </c>
      <c r="J85" s="831">
        <v>7</v>
      </c>
      <c r="K85" s="831">
        <v>10929.56</v>
      </c>
      <c r="L85" s="831"/>
      <c r="M85" s="831">
        <v>1561.3657142857141</v>
      </c>
      <c r="N85" s="831">
        <v>6</v>
      </c>
      <c r="O85" s="831">
        <v>8759.5299999999988</v>
      </c>
      <c r="P85" s="819"/>
      <c r="Q85" s="832">
        <v>1459.9216666666664</v>
      </c>
    </row>
    <row r="86" spans="1:17" ht="14.45" customHeight="1" x14ac:dyDescent="0.2">
      <c r="A86" s="813" t="s">
        <v>5319</v>
      </c>
      <c r="B86" s="814" t="s">
        <v>5012</v>
      </c>
      <c r="C86" s="814" t="s">
        <v>4963</v>
      </c>
      <c r="D86" s="814" t="s">
        <v>4972</v>
      </c>
      <c r="E86" s="814" t="s">
        <v>4973</v>
      </c>
      <c r="F86" s="831">
        <v>1</v>
      </c>
      <c r="G86" s="831">
        <v>740</v>
      </c>
      <c r="H86" s="831"/>
      <c r="I86" s="831">
        <v>740</v>
      </c>
      <c r="J86" s="831">
        <v>1</v>
      </c>
      <c r="K86" s="831">
        <v>740</v>
      </c>
      <c r="L86" s="831"/>
      <c r="M86" s="831">
        <v>740</v>
      </c>
      <c r="N86" s="831"/>
      <c r="O86" s="831"/>
      <c r="P86" s="819"/>
      <c r="Q86" s="832"/>
    </row>
    <row r="87" spans="1:17" ht="14.45" customHeight="1" x14ac:dyDescent="0.2">
      <c r="A87" s="813" t="s">
        <v>5319</v>
      </c>
      <c r="B87" s="814" t="s">
        <v>5012</v>
      </c>
      <c r="C87" s="814" t="s">
        <v>4963</v>
      </c>
      <c r="D87" s="814" t="s">
        <v>5078</v>
      </c>
      <c r="E87" s="814" t="s">
        <v>5079</v>
      </c>
      <c r="F87" s="831">
        <v>3</v>
      </c>
      <c r="G87" s="831">
        <v>10505.61</v>
      </c>
      <c r="H87" s="831"/>
      <c r="I87" s="831">
        <v>3501.8700000000003</v>
      </c>
      <c r="J87" s="831"/>
      <c r="K87" s="831"/>
      <c r="L87" s="831"/>
      <c r="M87" s="831"/>
      <c r="N87" s="831"/>
      <c r="O87" s="831"/>
      <c r="P87" s="819"/>
      <c r="Q87" s="832"/>
    </row>
    <row r="88" spans="1:17" ht="14.45" customHeight="1" x14ac:dyDescent="0.2">
      <c r="A88" s="813" t="s">
        <v>5319</v>
      </c>
      <c r="B88" s="814" t="s">
        <v>5012</v>
      </c>
      <c r="C88" s="814" t="s">
        <v>4963</v>
      </c>
      <c r="D88" s="814" t="s">
        <v>4974</v>
      </c>
      <c r="E88" s="814" t="s">
        <v>4975</v>
      </c>
      <c r="F88" s="831">
        <v>1</v>
      </c>
      <c r="G88" s="831">
        <v>1400</v>
      </c>
      <c r="H88" s="831"/>
      <c r="I88" s="831">
        <v>1400</v>
      </c>
      <c r="J88" s="831">
        <v>4</v>
      </c>
      <c r="K88" s="831">
        <v>4880</v>
      </c>
      <c r="L88" s="831"/>
      <c r="M88" s="831">
        <v>1220</v>
      </c>
      <c r="N88" s="831">
        <v>5</v>
      </c>
      <c r="O88" s="831">
        <v>5200</v>
      </c>
      <c r="P88" s="819"/>
      <c r="Q88" s="832">
        <v>1040</v>
      </c>
    </row>
    <row r="89" spans="1:17" ht="14.45" customHeight="1" x14ac:dyDescent="0.2">
      <c r="A89" s="813" t="s">
        <v>5319</v>
      </c>
      <c r="B89" s="814" t="s">
        <v>5012</v>
      </c>
      <c r="C89" s="814" t="s">
        <v>4963</v>
      </c>
      <c r="D89" s="814" t="s">
        <v>5096</v>
      </c>
      <c r="E89" s="814" t="s">
        <v>5097</v>
      </c>
      <c r="F89" s="831">
        <v>2</v>
      </c>
      <c r="G89" s="831">
        <v>5263.2</v>
      </c>
      <c r="H89" s="831"/>
      <c r="I89" s="831">
        <v>2631.6</v>
      </c>
      <c r="J89" s="831">
        <v>1</v>
      </c>
      <c r="K89" s="831">
        <v>2631.6</v>
      </c>
      <c r="L89" s="831"/>
      <c r="M89" s="831">
        <v>2631.6</v>
      </c>
      <c r="N89" s="831">
        <v>2</v>
      </c>
      <c r="O89" s="831">
        <v>5263.2</v>
      </c>
      <c r="P89" s="819"/>
      <c r="Q89" s="832">
        <v>2631.6</v>
      </c>
    </row>
    <row r="90" spans="1:17" ht="14.45" customHeight="1" x14ac:dyDescent="0.2">
      <c r="A90" s="813" t="s">
        <v>5319</v>
      </c>
      <c r="B90" s="814" t="s">
        <v>5012</v>
      </c>
      <c r="C90" s="814" t="s">
        <v>4963</v>
      </c>
      <c r="D90" s="814" t="s">
        <v>5102</v>
      </c>
      <c r="E90" s="814" t="s">
        <v>5103</v>
      </c>
      <c r="F90" s="831">
        <v>1</v>
      </c>
      <c r="G90" s="831">
        <v>1075.98</v>
      </c>
      <c r="H90" s="831"/>
      <c r="I90" s="831">
        <v>1075.98</v>
      </c>
      <c r="J90" s="831"/>
      <c r="K90" s="831"/>
      <c r="L90" s="831"/>
      <c r="M90" s="831"/>
      <c r="N90" s="831"/>
      <c r="O90" s="831"/>
      <c r="P90" s="819"/>
      <c r="Q90" s="832"/>
    </row>
    <row r="91" spans="1:17" ht="14.45" customHeight="1" x14ac:dyDescent="0.2">
      <c r="A91" s="813" t="s">
        <v>5319</v>
      </c>
      <c r="B91" s="814" t="s">
        <v>5012</v>
      </c>
      <c r="C91" s="814" t="s">
        <v>4963</v>
      </c>
      <c r="D91" s="814" t="s">
        <v>5106</v>
      </c>
      <c r="E91" s="814" t="s">
        <v>5107</v>
      </c>
      <c r="F91" s="831"/>
      <c r="G91" s="831"/>
      <c r="H91" s="831"/>
      <c r="I91" s="831"/>
      <c r="J91" s="831"/>
      <c r="K91" s="831"/>
      <c r="L91" s="831"/>
      <c r="M91" s="831"/>
      <c r="N91" s="831">
        <v>1</v>
      </c>
      <c r="O91" s="831">
        <v>1076.9000000000001</v>
      </c>
      <c r="P91" s="819"/>
      <c r="Q91" s="832">
        <v>1076.9000000000001</v>
      </c>
    </row>
    <row r="92" spans="1:17" ht="14.45" customHeight="1" x14ac:dyDescent="0.2">
      <c r="A92" s="813" t="s">
        <v>5319</v>
      </c>
      <c r="B92" s="814" t="s">
        <v>5012</v>
      </c>
      <c r="C92" s="814" t="s">
        <v>4963</v>
      </c>
      <c r="D92" s="814" t="s">
        <v>4976</v>
      </c>
      <c r="E92" s="814" t="s">
        <v>4977</v>
      </c>
      <c r="F92" s="831">
        <v>12</v>
      </c>
      <c r="G92" s="831">
        <v>7701.2000000000007</v>
      </c>
      <c r="H92" s="831"/>
      <c r="I92" s="831">
        <v>641.76666666666677</v>
      </c>
      <c r="J92" s="831">
        <v>17</v>
      </c>
      <c r="K92" s="831">
        <v>10902.099999999997</v>
      </c>
      <c r="L92" s="831"/>
      <c r="M92" s="831">
        <v>641.29999999999984</v>
      </c>
      <c r="N92" s="831">
        <v>17</v>
      </c>
      <c r="O92" s="831">
        <v>10902.099999999999</v>
      </c>
      <c r="P92" s="819"/>
      <c r="Q92" s="832">
        <v>641.29999999999995</v>
      </c>
    </row>
    <row r="93" spans="1:17" ht="14.45" customHeight="1" x14ac:dyDescent="0.2">
      <c r="A93" s="813" t="s">
        <v>5319</v>
      </c>
      <c r="B93" s="814" t="s">
        <v>5012</v>
      </c>
      <c r="C93" s="814" t="s">
        <v>4963</v>
      </c>
      <c r="D93" s="814" t="s">
        <v>5114</v>
      </c>
      <c r="E93" s="814" t="s">
        <v>5115</v>
      </c>
      <c r="F93" s="831">
        <v>1</v>
      </c>
      <c r="G93" s="831">
        <v>2393</v>
      </c>
      <c r="H93" s="831"/>
      <c r="I93" s="831">
        <v>2393</v>
      </c>
      <c r="J93" s="831">
        <v>2</v>
      </c>
      <c r="K93" s="831">
        <v>3358</v>
      </c>
      <c r="L93" s="831"/>
      <c r="M93" s="831">
        <v>1679</v>
      </c>
      <c r="N93" s="831">
        <v>2</v>
      </c>
      <c r="O93" s="831">
        <v>3358</v>
      </c>
      <c r="P93" s="819"/>
      <c r="Q93" s="832">
        <v>1679</v>
      </c>
    </row>
    <row r="94" spans="1:17" ht="14.45" customHeight="1" x14ac:dyDescent="0.2">
      <c r="A94" s="813" t="s">
        <v>5319</v>
      </c>
      <c r="B94" s="814" t="s">
        <v>5012</v>
      </c>
      <c r="C94" s="814" t="s">
        <v>4963</v>
      </c>
      <c r="D94" s="814" t="s">
        <v>5320</v>
      </c>
      <c r="E94" s="814" t="s">
        <v>5321</v>
      </c>
      <c r="F94" s="831"/>
      <c r="G94" s="831"/>
      <c r="H94" s="831"/>
      <c r="I94" s="831"/>
      <c r="J94" s="831">
        <v>1</v>
      </c>
      <c r="K94" s="831">
        <v>777.6</v>
      </c>
      <c r="L94" s="831"/>
      <c r="M94" s="831">
        <v>777.6</v>
      </c>
      <c r="N94" s="831"/>
      <c r="O94" s="831"/>
      <c r="P94" s="819"/>
      <c r="Q94" s="832"/>
    </row>
    <row r="95" spans="1:17" ht="14.45" customHeight="1" x14ac:dyDescent="0.2">
      <c r="A95" s="813" t="s">
        <v>5319</v>
      </c>
      <c r="B95" s="814" t="s">
        <v>5012</v>
      </c>
      <c r="C95" s="814" t="s">
        <v>4978</v>
      </c>
      <c r="D95" s="814" t="s">
        <v>5138</v>
      </c>
      <c r="E95" s="814" t="s">
        <v>5139</v>
      </c>
      <c r="F95" s="831">
        <v>16</v>
      </c>
      <c r="G95" s="831">
        <v>608</v>
      </c>
      <c r="H95" s="831"/>
      <c r="I95" s="831">
        <v>38</v>
      </c>
      <c r="J95" s="831">
        <v>15</v>
      </c>
      <c r="K95" s="831">
        <v>570</v>
      </c>
      <c r="L95" s="831"/>
      <c r="M95" s="831">
        <v>38</v>
      </c>
      <c r="N95" s="831">
        <v>12</v>
      </c>
      <c r="O95" s="831">
        <v>480</v>
      </c>
      <c r="P95" s="819"/>
      <c r="Q95" s="832">
        <v>40</v>
      </c>
    </row>
    <row r="96" spans="1:17" ht="14.45" customHeight="1" x14ac:dyDescent="0.2">
      <c r="A96" s="813" t="s">
        <v>5319</v>
      </c>
      <c r="B96" s="814" t="s">
        <v>5012</v>
      </c>
      <c r="C96" s="814" t="s">
        <v>4978</v>
      </c>
      <c r="D96" s="814" t="s">
        <v>4979</v>
      </c>
      <c r="E96" s="814" t="s">
        <v>4980</v>
      </c>
      <c r="F96" s="831">
        <v>20</v>
      </c>
      <c r="G96" s="831">
        <v>5080</v>
      </c>
      <c r="H96" s="831"/>
      <c r="I96" s="831">
        <v>254</v>
      </c>
      <c r="J96" s="831">
        <v>31</v>
      </c>
      <c r="K96" s="831">
        <v>7905</v>
      </c>
      <c r="L96" s="831"/>
      <c r="M96" s="831">
        <v>255</v>
      </c>
      <c r="N96" s="831">
        <v>16</v>
      </c>
      <c r="O96" s="831">
        <v>4400</v>
      </c>
      <c r="P96" s="819"/>
      <c r="Q96" s="832">
        <v>275</v>
      </c>
    </row>
    <row r="97" spans="1:17" ht="14.45" customHeight="1" x14ac:dyDescent="0.2">
      <c r="A97" s="813" t="s">
        <v>5319</v>
      </c>
      <c r="B97" s="814" t="s">
        <v>5012</v>
      </c>
      <c r="C97" s="814" t="s">
        <v>4978</v>
      </c>
      <c r="D97" s="814" t="s">
        <v>5146</v>
      </c>
      <c r="E97" s="814" t="s">
        <v>5147</v>
      </c>
      <c r="F97" s="831">
        <v>12</v>
      </c>
      <c r="G97" s="831">
        <v>1512</v>
      </c>
      <c r="H97" s="831"/>
      <c r="I97" s="831">
        <v>126</v>
      </c>
      <c r="J97" s="831">
        <v>16</v>
      </c>
      <c r="K97" s="831">
        <v>2032</v>
      </c>
      <c r="L97" s="831"/>
      <c r="M97" s="831">
        <v>127</v>
      </c>
      <c r="N97" s="831">
        <v>13</v>
      </c>
      <c r="O97" s="831">
        <v>1781</v>
      </c>
      <c r="P97" s="819"/>
      <c r="Q97" s="832">
        <v>137</v>
      </c>
    </row>
    <row r="98" spans="1:17" ht="14.45" customHeight="1" x14ac:dyDescent="0.2">
      <c r="A98" s="813" t="s">
        <v>5319</v>
      </c>
      <c r="B98" s="814" t="s">
        <v>5012</v>
      </c>
      <c r="C98" s="814" t="s">
        <v>4978</v>
      </c>
      <c r="D98" s="814" t="s">
        <v>5148</v>
      </c>
      <c r="E98" s="814" t="s">
        <v>5149</v>
      </c>
      <c r="F98" s="831"/>
      <c r="G98" s="831"/>
      <c r="H98" s="831"/>
      <c r="I98" s="831"/>
      <c r="J98" s="831">
        <v>2</v>
      </c>
      <c r="K98" s="831">
        <v>634</v>
      </c>
      <c r="L98" s="831"/>
      <c r="M98" s="831">
        <v>317</v>
      </c>
      <c r="N98" s="831"/>
      <c r="O98" s="831"/>
      <c r="P98" s="819"/>
      <c r="Q98" s="832"/>
    </row>
    <row r="99" spans="1:17" ht="14.45" customHeight="1" x14ac:dyDescent="0.2">
      <c r="A99" s="813" t="s">
        <v>5319</v>
      </c>
      <c r="B99" s="814" t="s">
        <v>5012</v>
      </c>
      <c r="C99" s="814" t="s">
        <v>4978</v>
      </c>
      <c r="D99" s="814" t="s">
        <v>4983</v>
      </c>
      <c r="E99" s="814" t="s">
        <v>4984</v>
      </c>
      <c r="F99" s="831">
        <v>6</v>
      </c>
      <c r="G99" s="831">
        <v>2010</v>
      </c>
      <c r="H99" s="831"/>
      <c r="I99" s="831">
        <v>335</v>
      </c>
      <c r="J99" s="831">
        <v>3</v>
      </c>
      <c r="K99" s="831">
        <v>1008</v>
      </c>
      <c r="L99" s="831"/>
      <c r="M99" s="831">
        <v>336</v>
      </c>
      <c r="N99" s="831">
        <v>4</v>
      </c>
      <c r="O99" s="831">
        <v>1380</v>
      </c>
      <c r="P99" s="819"/>
      <c r="Q99" s="832">
        <v>345</v>
      </c>
    </row>
    <row r="100" spans="1:17" ht="14.45" customHeight="1" x14ac:dyDescent="0.2">
      <c r="A100" s="813" t="s">
        <v>5319</v>
      </c>
      <c r="B100" s="814" t="s">
        <v>5012</v>
      </c>
      <c r="C100" s="814" t="s">
        <v>4978</v>
      </c>
      <c r="D100" s="814" t="s">
        <v>5154</v>
      </c>
      <c r="E100" s="814" t="s">
        <v>5155</v>
      </c>
      <c r="F100" s="831"/>
      <c r="G100" s="831"/>
      <c r="H100" s="831"/>
      <c r="I100" s="831"/>
      <c r="J100" s="831">
        <v>1</v>
      </c>
      <c r="K100" s="831">
        <v>117</v>
      </c>
      <c r="L100" s="831"/>
      <c r="M100" s="831">
        <v>117</v>
      </c>
      <c r="N100" s="831"/>
      <c r="O100" s="831"/>
      <c r="P100" s="819"/>
      <c r="Q100" s="832"/>
    </row>
    <row r="101" spans="1:17" ht="14.45" customHeight="1" x14ac:dyDescent="0.2">
      <c r="A101" s="813" t="s">
        <v>5319</v>
      </c>
      <c r="B101" s="814" t="s">
        <v>5012</v>
      </c>
      <c r="C101" s="814" t="s">
        <v>4978</v>
      </c>
      <c r="D101" s="814" t="s">
        <v>4985</v>
      </c>
      <c r="E101" s="814" t="s">
        <v>4986</v>
      </c>
      <c r="F101" s="831">
        <v>2</v>
      </c>
      <c r="G101" s="831">
        <v>714</v>
      </c>
      <c r="H101" s="831"/>
      <c r="I101" s="831">
        <v>357</v>
      </c>
      <c r="J101" s="831"/>
      <c r="K101" s="831"/>
      <c r="L101" s="831"/>
      <c r="M101" s="831"/>
      <c r="N101" s="831"/>
      <c r="O101" s="831"/>
      <c r="P101" s="819"/>
      <c r="Q101" s="832"/>
    </row>
    <row r="102" spans="1:17" ht="14.45" customHeight="1" x14ac:dyDescent="0.2">
      <c r="A102" s="813" t="s">
        <v>5319</v>
      </c>
      <c r="B102" s="814" t="s">
        <v>5012</v>
      </c>
      <c r="C102" s="814" t="s">
        <v>4978</v>
      </c>
      <c r="D102" s="814" t="s">
        <v>4987</v>
      </c>
      <c r="E102" s="814" t="s">
        <v>4988</v>
      </c>
      <c r="F102" s="831">
        <v>1</v>
      </c>
      <c r="G102" s="831">
        <v>715</v>
      </c>
      <c r="H102" s="831"/>
      <c r="I102" s="831">
        <v>715</v>
      </c>
      <c r="J102" s="831">
        <v>6</v>
      </c>
      <c r="K102" s="831">
        <v>4320</v>
      </c>
      <c r="L102" s="831"/>
      <c r="M102" s="831">
        <v>720</v>
      </c>
      <c r="N102" s="831">
        <v>5</v>
      </c>
      <c r="O102" s="831">
        <v>3760</v>
      </c>
      <c r="P102" s="819"/>
      <c r="Q102" s="832">
        <v>752</v>
      </c>
    </row>
    <row r="103" spans="1:17" ht="14.45" customHeight="1" x14ac:dyDescent="0.2">
      <c r="A103" s="813" t="s">
        <v>5319</v>
      </c>
      <c r="B103" s="814" t="s">
        <v>5012</v>
      </c>
      <c r="C103" s="814" t="s">
        <v>4978</v>
      </c>
      <c r="D103" s="814" t="s">
        <v>5174</v>
      </c>
      <c r="E103" s="814" t="s">
        <v>5175</v>
      </c>
      <c r="F103" s="831"/>
      <c r="G103" s="831"/>
      <c r="H103" s="831"/>
      <c r="I103" s="831"/>
      <c r="J103" s="831"/>
      <c r="K103" s="831"/>
      <c r="L103" s="831"/>
      <c r="M103" s="831"/>
      <c r="N103" s="831">
        <v>1</v>
      </c>
      <c r="O103" s="831">
        <v>276</v>
      </c>
      <c r="P103" s="819"/>
      <c r="Q103" s="832">
        <v>276</v>
      </c>
    </row>
    <row r="104" spans="1:17" ht="14.45" customHeight="1" x14ac:dyDescent="0.2">
      <c r="A104" s="813" t="s">
        <v>5319</v>
      </c>
      <c r="B104" s="814" t="s">
        <v>5012</v>
      </c>
      <c r="C104" s="814" t="s">
        <v>4978</v>
      </c>
      <c r="D104" s="814" t="s">
        <v>4991</v>
      </c>
      <c r="E104" s="814" t="s">
        <v>4992</v>
      </c>
      <c r="F104" s="831">
        <v>7</v>
      </c>
      <c r="G104" s="831">
        <v>1841</v>
      </c>
      <c r="H104" s="831"/>
      <c r="I104" s="831">
        <v>263</v>
      </c>
      <c r="J104" s="831">
        <v>18</v>
      </c>
      <c r="K104" s="831">
        <v>4788</v>
      </c>
      <c r="L104" s="831"/>
      <c r="M104" s="831">
        <v>266</v>
      </c>
      <c r="N104" s="831">
        <v>16</v>
      </c>
      <c r="O104" s="831">
        <v>4512</v>
      </c>
      <c r="P104" s="819"/>
      <c r="Q104" s="832">
        <v>282</v>
      </c>
    </row>
    <row r="105" spans="1:17" ht="14.45" customHeight="1" x14ac:dyDescent="0.2">
      <c r="A105" s="813" t="s">
        <v>5319</v>
      </c>
      <c r="B105" s="814" t="s">
        <v>5012</v>
      </c>
      <c r="C105" s="814" t="s">
        <v>4978</v>
      </c>
      <c r="D105" s="814" t="s">
        <v>4993</v>
      </c>
      <c r="E105" s="814" t="s">
        <v>4994</v>
      </c>
      <c r="F105" s="831">
        <v>2</v>
      </c>
      <c r="G105" s="831">
        <v>174</v>
      </c>
      <c r="H105" s="831"/>
      <c r="I105" s="831">
        <v>87</v>
      </c>
      <c r="J105" s="831">
        <v>2</v>
      </c>
      <c r="K105" s="831">
        <v>176</v>
      </c>
      <c r="L105" s="831"/>
      <c r="M105" s="831">
        <v>88</v>
      </c>
      <c r="N105" s="831">
        <v>3</v>
      </c>
      <c r="O105" s="831">
        <v>279</v>
      </c>
      <c r="P105" s="819"/>
      <c r="Q105" s="832">
        <v>93</v>
      </c>
    </row>
    <row r="106" spans="1:17" ht="14.45" customHeight="1" x14ac:dyDescent="0.2">
      <c r="A106" s="813" t="s">
        <v>5319</v>
      </c>
      <c r="B106" s="814" t="s">
        <v>5012</v>
      </c>
      <c r="C106" s="814" t="s">
        <v>4978</v>
      </c>
      <c r="D106" s="814" t="s">
        <v>5198</v>
      </c>
      <c r="E106" s="814" t="s">
        <v>5199</v>
      </c>
      <c r="F106" s="831">
        <v>1</v>
      </c>
      <c r="G106" s="831">
        <v>964</v>
      </c>
      <c r="H106" s="831"/>
      <c r="I106" s="831">
        <v>964</v>
      </c>
      <c r="J106" s="831">
        <v>2</v>
      </c>
      <c r="K106" s="831">
        <v>1934</v>
      </c>
      <c r="L106" s="831"/>
      <c r="M106" s="831">
        <v>967</v>
      </c>
      <c r="N106" s="831">
        <v>1</v>
      </c>
      <c r="O106" s="831">
        <v>985</v>
      </c>
      <c r="P106" s="819"/>
      <c r="Q106" s="832">
        <v>985</v>
      </c>
    </row>
    <row r="107" spans="1:17" ht="14.45" customHeight="1" x14ac:dyDescent="0.2">
      <c r="A107" s="813" t="s">
        <v>5319</v>
      </c>
      <c r="B107" s="814" t="s">
        <v>5012</v>
      </c>
      <c r="C107" s="814" t="s">
        <v>4978</v>
      </c>
      <c r="D107" s="814" t="s">
        <v>4997</v>
      </c>
      <c r="E107" s="814" t="s">
        <v>4998</v>
      </c>
      <c r="F107" s="831">
        <v>19</v>
      </c>
      <c r="G107" s="831">
        <v>11305</v>
      </c>
      <c r="H107" s="831"/>
      <c r="I107" s="831">
        <v>595</v>
      </c>
      <c r="J107" s="831">
        <v>14</v>
      </c>
      <c r="K107" s="831">
        <v>8372</v>
      </c>
      <c r="L107" s="831"/>
      <c r="M107" s="831">
        <v>598</v>
      </c>
      <c r="N107" s="831">
        <v>19</v>
      </c>
      <c r="O107" s="831">
        <v>11590</v>
      </c>
      <c r="P107" s="819"/>
      <c r="Q107" s="832">
        <v>610</v>
      </c>
    </row>
    <row r="108" spans="1:17" ht="14.45" customHeight="1" x14ac:dyDescent="0.2">
      <c r="A108" s="813" t="s">
        <v>5319</v>
      </c>
      <c r="B108" s="814" t="s">
        <v>5012</v>
      </c>
      <c r="C108" s="814" t="s">
        <v>4978</v>
      </c>
      <c r="D108" s="814" t="s">
        <v>4999</v>
      </c>
      <c r="E108" s="814" t="s">
        <v>5000</v>
      </c>
      <c r="F108" s="831">
        <v>22</v>
      </c>
      <c r="G108" s="831">
        <v>16940</v>
      </c>
      <c r="H108" s="831"/>
      <c r="I108" s="831">
        <v>770</v>
      </c>
      <c r="J108" s="831">
        <v>24</v>
      </c>
      <c r="K108" s="831">
        <v>18504</v>
      </c>
      <c r="L108" s="831"/>
      <c r="M108" s="831">
        <v>771</v>
      </c>
      <c r="N108" s="831">
        <v>23</v>
      </c>
      <c r="O108" s="831">
        <v>18009</v>
      </c>
      <c r="P108" s="819"/>
      <c r="Q108" s="832">
        <v>783</v>
      </c>
    </row>
    <row r="109" spans="1:17" ht="14.45" customHeight="1" x14ac:dyDescent="0.2">
      <c r="A109" s="813" t="s">
        <v>5319</v>
      </c>
      <c r="B109" s="814" t="s">
        <v>5012</v>
      </c>
      <c r="C109" s="814" t="s">
        <v>4978</v>
      </c>
      <c r="D109" s="814" t="s">
        <v>5208</v>
      </c>
      <c r="E109" s="814" t="s">
        <v>5209</v>
      </c>
      <c r="F109" s="831"/>
      <c r="G109" s="831"/>
      <c r="H109" s="831"/>
      <c r="I109" s="831"/>
      <c r="J109" s="831">
        <v>1</v>
      </c>
      <c r="K109" s="831">
        <v>4447</v>
      </c>
      <c r="L109" s="831"/>
      <c r="M109" s="831">
        <v>4447</v>
      </c>
      <c r="N109" s="831">
        <v>1</v>
      </c>
      <c r="O109" s="831">
        <v>4510</v>
      </c>
      <c r="P109" s="819"/>
      <c r="Q109" s="832">
        <v>4510</v>
      </c>
    </row>
    <row r="110" spans="1:17" ht="14.45" customHeight="1" x14ac:dyDescent="0.2">
      <c r="A110" s="813" t="s">
        <v>5319</v>
      </c>
      <c r="B110" s="814" t="s">
        <v>5012</v>
      </c>
      <c r="C110" s="814" t="s">
        <v>4978</v>
      </c>
      <c r="D110" s="814" t="s">
        <v>5212</v>
      </c>
      <c r="E110" s="814" t="s">
        <v>5213</v>
      </c>
      <c r="F110" s="831"/>
      <c r="G110" s="831"/>
      <c r="H110" s="831"/>
      <c r="I110" s="831"/>
      <c r="J110" s="831">
        <v>1</v>
      </c>
      <c r="K110" s="831">
        <v>117</v>
      </c>
      <c r="L110" s="831"/>
      <c r="M110" s="831">
        <v>117</v>
      </c>
      <c r="N110" s="831"/>
      <c r="O110" s="831"/>
      <c r="P110" s="819"/>
      <c r="Q110" s="832"/>
    </row>
    <row r="111" spans="1:17" ht="14.45" customHeight="1" x14ac:dyDescent="0.2">
      <c r="A111" s="813" t="s">
        <v>5319</v>
      </c>
      <c r="B111" s="814" t="s">
        <v>5012</v>
      </c>
      <c r="C111" s="814" t="s">
        <v>4978</v>
      </c>
      <c r="D111" s="814" t="s">
        <v>5001</v>
      </c>
      <c r="E111" s="814" t="s">
        <v>5002</v>
      </c>
      <c r="F111" s="831">
        <v>1</v>
      </c>
      <c r="G111" s="831">
        <v>162</v>
      </c>
      <c r="H111" s="831"/>
      <c r="I111" s="831">
        <v>162</v>
      </c>
      <c r="J111" s="831">
        <v>1</v>
      </c>
      <c r="K111" s="831">
        <v>163</v>
      </c>
      <c r="L111" s="831"/>
      <c r="M111" s="831">
        <v>163</v>
      </c>
      <c r="N111" s="831"/>
      <c r="O111" s="831"/>
      <c r="P111" s="819"/>
      <c r="Q111" s="832"/>
    </row>
    <row r="112" spans="1:17" ht="14.45" customHeight="1" x14ac:dyDescent="0.2">
      <c r="A112" s="813" t="s">
        <v>5319</v>
      </c>
      <c r="B112" s="814" t="s">
        <v>5012</v>
      </c>
      <c r="C112" s="814" t="s">
        <v>4978</v>
      </c>
      <c r="D112" s="814" t="s">
        <v>5003</v>
      </c>
      <c r="E112" s="814" t="s">
        <v>5004</v>
      </c>
      <c r="F112" s="831">
        <v>1</v>
      </c>
      <c r="G112" s="831">
        <v>44</v>
      </c>
      <c r="H112" s="831"/>
      <c r="I112" s="831">
        <v>44</v>
      </c>
      <c r="J112" s="831">
        <v>3</v>
      </c>
      <c r="K112" s="831">
        <v>135</v>
      </c>
      <c r="L112" s="831"/>
      <c r="M112" s="831">
        <v>45</v>
      </c>
      <c r="N112" s="831">
        <v>1</v>
      </c>
      <c r="O112" s="831">
        <v>46</v>
      </c>
      <c r="P112" s="819"/>
      <c r="Q112" s="832">
        <v>46</v>
      </c>
    </row>
    <row r="113" spans="1:17" ht="14.45" customHeight="1" x14ac:dyDescent="0.2">
      <c r="A113" s="813" t="s">
        <v>5319</v>
      </c>
      <c r="B113" s="814" t="s">
        <v>5012</v>
      </c>
      <c r="C113" s="814" t="s">
        <v>4978</v>
      </c>
      <c r="D113" s="814" t="s">
        <v>5226</v>
      </c>
      <c r="E113" s="814" t="s">
        <v>5227</v>
      </c>
      <c r="F113" s="831">
        <v>7</v>
      </c>
      <c r="G113" s="831">
        <v>2632</v>
      </c>
      <c r="H113" s="831"/>
      <c r="I113" s="831">
        <v>376</v>
      </c>
      <c r="J113" s="831">
        <v>3</v>
      </c>
      <c r="K113" s="831">
        <v>1137</v>
      </c>
      <c r="L113" s="831"/>
      <c r="M113" s="831">
        <v>379</v>
      </c>
      <c r="N113" s="831">
        <v>2</v>
      </c>
      <c r="O113" s="831">
        <v>816</v>
      </c>
      <c r="P113" s="819"/>
      <c r="Q113" s="832">
        <v>408</v>
      </c>
    </row>
    <row r="114" spans="1:17" ht="14.45" customHeight="1" x14ac:dyDescent="0.2">
      <c r="A114" s="813" t="s">
        <v>5319</v>
      </c>
      <c r="B114" s="814" t="s">
        <v>5012</v>
      </c>
      <c r="C114" s="814" t="s">
        <v>4978</v>
      </c>
      <c r="D114" s="814" t="s">
        <v>5005</v>
      </c>
      <c r="E114" s="814" t="s">
        <v>5006</v>
      </c>
      <c r="F114" s="831">
        <v>12</v>
      </c>
      <c r="G114" s="831">
        <v>16128</v>
      </c>
      <c r="H114" s="831"/>
      <c r="I114" s="831">
        <v>1344</v>
      </c>
      <c r="J114" s="831">
        <v>13</v>
      </c>
      <c r="K114" s="831">
        <v>17537</v>
      </c>
      <c r="L114" s="831"/>
      <c r="M114" s="831">
        <v>1349</v>
      </c>
      <c r="N114" s="831">
        <v>7</v>
      </c>
      <c r="O114" s="831">
        <v>9667</v>
      </c>
      <c r="P114" s="819"/>
      <c r="Q114" s="832">
        <v>1381</v>
      </c>
    </row>
    <row r="115" spans="1:17" ht="14.45" customHeight="1" x14ac:dyDescent="0.2">
      <c r="A115" s="813" t="s">
        <v>5319</v>
      </c>
      <c r="B115" s="814" t="s">
        <v>5012</v>
      </c>
      <c r="C115" s="814" t="s">
        <v>4978</v>
      </c>
      <c r="D115" s="814" t="s">
        <v>5007</v>
      </c>
      <c r="E115" s="814" t="s">
        <v>5008</v>
      </c>
      <c r="F115" s="831">
        <v>18</v>
      </c>
      <c r="G115" s="831">
        <v>6552</v>
      </c>
      <c r="H115" s="831"/>
      <c r="I115" s="831">
        <v>364</v>
      </c>
      <c r="J115" s="831">
        <v>20</v>
      </c>
      <c r="K115" s="831">
        <v>7300</v>
      </c>
      <c r="L115" s="831"/>
      <c r="M115" s="831">
        <v>365</v>
      </c>
      <c r="N115" s="831">
        <v>10</v>
      </c>
      <c r="O115" s="831">
        <v>3710</v>
      </c>
      <c r="P115" s="819"/>
      <c r="Q115" s="832">
        <v>371</v>
      </c>
    </row>
    <row r="116" spans="1:17" ht="14.45" customHeight="1" x14ac:dyDescent="0.2">
      <c r="A116" s="813" t="s">
        <v>5319</v>
      </c>
      <c r="B116" s="814" t="s">
        <v>5012</v>
      </c>
      <c r="C116" s="814" t="s">
        <v>4978</v>
      </c>
      <c r="D116" s="814" t="s">
        <v>5240</v>
      </c>
      <c r="E116" s="814" t="s">
        <v>5241</v>
      </c>
      <c r="F116" s="831"/>
      <c r="G116" s="831"/>
      <c r="H116" s="831"/>
      <c r="I116" s="831"/>
      <c r="J116" s="831">
        <v>8</v>
      </c>
      <c r="K116" s="831">
        <v>0</v>
      </c>
      <c r="L116" s="831"/>
      <c r="M116" s="831">
        <v>0</v>
      </c>
      <c r="N116" s="831">
        <v>5</v>
      </c>
      <c r="O116" s="831">
        <v>0</v>
      </c>
      <c r="P116" s="819"/>
      <c r="Q116" s="832">
        <v>0</v>
      </c>
    </row>
    <row r="117" spans="1:17" ht="14.45" customHeight="1" x14ac:dyDescent="0.2">
      <c r="A117" s="813" t="s">
        <v>5319</v>
      </c>
      <c r="B117" s="814" t="s">
        <v>5012</v>
      </c>
      <c r="C117" s="814" t="s">
        <v>4978</v>
      </c>
      <c r="D117" s="814" t="s">
        <v>5245</v>
      </c>
      <c r="E117" s="814" t="s">
        <v>5246</v>
      </c>
      <c r="F117" s="831"/>
      <c r="G117" s="831"/>
      <c r="H117" s="831"/>
      <c r="I117" s="831"/>
      <c r="J117" s="831">
        <v>8</v>
      </c>
      <c r="K117" s="831">
        <v>0</v>
      </c>
      <c r="L117" s="831"/>
      <c r="M117" s="831">
        <v>0</v>
      </c>
      <c r="N117" s="831">
        <v>5</v>
      </c>
      <c r="O117" s="831">
        <v>0</v>
      </c>
      <c r="P117" s="819"/>
      <c r="Q117" s="832">
        <v>0</v>
      </c>
    </row>
    <row r="118" spans="1:17" ht="14.45" customHeight="1" x14ac:dyDescent="0.2">
      <c r="A118" s="813" t="s">
        <v>5319</v>
      </c>
      <c r="B118" s="814" t="s">
        <v>5256</v>
      </c>
      <c r="C118" s="814" t="s">
        <v>4978</v>
      </c>
      <c r="D118" s="814" t="s">
        <v>4997</v>
      </c>
      <c r="E118" s="814" t="s">
        <v>4998</v>
      </c>
      <c r="F118" s="831"/>
      <c r="G118" s="831"/>
      <c r="H118" s="831"/>
      <c r="I118" s="831"/>
      <c r="J118" s="831">
        <v>1</v>
      </c>
      <c r="K118" s="831">
        <v>598</v>
      </c>
      <c r="L118" s="831"/>
      <c r="M118" s="831">
        <v>598</v>
      </c>
      <c r="N118" s="831"/>
      <c r="O118" s="831"/>
      <c r="P118" s="819"/>
      <c r="Q118" s="832"/>
    </row>
    <row r="119" spans="1:17" ht="14.45" customHeight="1" x14ac:dyDescent="0.2">
      <c r="A119" s="813" t="s">
        <v>5319</v>
      </c>
      <c r="B119" s="814" t="s">
        <v>5266</v>
      </c>
      <c r="C119" s="814" t="s">
        <v>4961</v>
      </c>
      <c r="D119" s="814" t="s">
        <v>4962</v>
      </c>
      <c r="E119" s="814" t="s">
        <v>1735</v>
      </c>
      <c r="F119" s="831"/>
      <c r="G119" s="831"/>
      <c r="H119" s="831"/>
      <c r="I119" s="831"/>
      <c r="J119" s="831">
        <v>0.1</v>
      </c>
      <c r="K119" s="831">
        <v>163.95</v>
      </c>
      <c r="L119" s="831"/>
      <c r="M119" s="831">
        <v>1639.4999999999998</v>
      </c>
      <c r="N119" s="831">
        <v>0.1</v>
      </c>
      <c r="O119" s="831">
        <v>163.95</v>
      </c>
      <c r="P119" s="819"/>
      <c r="Q119" s="832">
        <v>1639.4999999999998</v>
      </c>
    </row>
    <row r="120" spans="1:17" ht="14.45" customHeight="1" x14ac:dyDescent="0.2">
      <c r="A120" s="813" t="s">
        <v>5319</v>
      </c>
      <c r="B120" s="814" t="s">
        <v>5266</v>
      </c>
      <c r="C120" s="814" t="s">
        <v>4978</v>
      </c>
      <c r="D120" s="814" t="s">
        <v>5267</v>
      </c>
      <c r="E120" s="814" t="s">
        <v>5268</v>
      </c>
      <c r="F120" s="831">
        <v>1</v>
      </c>
      <c r="G120" s="831">
        <v>227</v>
      </c>
      <c r="H120" s="831"/>
      <c r="I120" s="831">
        <v>227</v>
      </c>
      <c r="J120" s="831"/>
      <c r="K120" s="831"/>
      <c r="L120" s="831"/>
      <c r="M120" s="831"/>
      <c r="N120" s="831"/>
      <c r="O120" s="831"/>
      <c r="P120" s="819"/>
      <c r="Q120" s="832"/>
    </row>
    <row r="121" spans="1:17" ht="14.45" customHeight="1" x14ac:dyDescent="0.2">
      <c r="A121" s="813" t="s">
        <v>5319</v>
      </c>
      <c r="B121" s="814" t="s">
        <v>5266</v>
      </c>
      <c r="C121" s="814" t="s">
        <v>4978</v>
      </c>
      <c r="D121" s="814" t="s">
        <v>5271</v>
      </c>
      <c r="E121" s="814" t="s">
        <v>5272</v>
      </c>
      <c r="F121" s="831">
        <v>1</v>
      </c>
      <c r="G121" s="831">
        <v>462</v>
      </c>
      <c r="H121" s="831"/>
      <c r="I121" s="831">
        <v>462</v>
      </c>
      <c r="J121" s="831"/>
      <c r="K121" s="831"/>
      <c r="L121" s="831"/>
      <c r="M121" s="831"/>
      <c r="N121" s="831"/>
      <c r="O121" s="831"/>
      <c r="P121" s="819"/>
      <c r="Q121" s="832"/>
    </row>
    <row r="122" spans="1:17" ht="14.45" customHeight="1" x14ac:dyDescent="0.2">
      <c r="A122" s="813" t="s">
        <v>5319</v>
      </c>
      <c r="B122" s="814" t="s">
        <v>5266</v>
      </c>
      <c r="C122" s="814" t="s">
        <v>4978</v>
      </c>
      <c r="D122" s="814" t="s">
        <v>5172</v>
      </c>
      <c r="E122" s="814" t="s">
        <v>5173</v>
      </c>
      <c r="F122" s="831">
        <v>2</v>
      </c>
      <c r="G122" s="831">
        <v>2282</v>
      </c>
      <c r="H122" s="831"/>
      <c r="I122" s="831">
        <v>1141</v>
      </c>
      <c r="J122" s="831">
        <v>4</v>
      </c>
      <c r="K122" s="831">
        <v>4576</v>
      </c>
      <c r="L122" s="831"/>
      <c r="M122" s="831">
        <v>1144</v>
      </c>
      <c r="N122" s="831">
        <v>1</v>
      </c>
      <c r="O122" s="831">
        <v>1164</v>
      </c>
      <c r="P122" s="819"/>
      <c r="Q122" s="832">
        <v>1164</v>
      </c>
    </row>
    <row r="123" spans="1:17" ht="14.45" customHeight="1" x14ac:dyDescent="0.2">
      <c r="A123" s="813" t="s">
        <v>5319</v>
      </c>
      <c r="B123" s="814" t="s">
        <v>5266</v>
      </c>
      <c r="C123" s="814" t="s">
        <v>4978</v>
      </c>
      <c r="D123" s="814" t="s">
        <v>5174</v>
      </c>
      <c r="E123" s="814" t="s">
        <v>5175</v>
      </c>
      <c r="F123" s="831">
        <v>2</v>
      </c>
      <c r="G123" s="831">
        <v>534</v>
      </c>
      <c r="H123" s="831"/>
      <c r="I123" s="831">
        <v>267</v>
      </c>
      <c r="J123" s="831">
        <v>3</v>
      </c>
      <c r="K123" s="831">
        <v>804</v>
      </c>
      <c r="L123" s="831"/>
      <c r="M123" s="831">
        <v>268</v>
      </c>
      <c r="N123" s="831">
        <v>1</v>
      </c>
      <c r="O123" s="831">
        <v>276</v>
      </c>
      <c r="P123" s="819"/>
      <c r="Q123" s="832">
        <v>276</v>
      </c>
    </row>
    <row r="124" spans="1:17" ht="14.45" customHeight="1" x14ac:dyDescent="0.2">
      <c r="A124" s="813" t="s">
        <v>5319</v>
      </c>
      <c r="B124" s="814" t="s">
        <v>5266</v>
      </c>
      <c r="C124" s="814" t="s">
        <v>4978</v>
      </c>
      <c r="D124" s="814" t="s">
        <v>5194</v>
      </c>
      <c r="E124" s="814" t="s">
        <v>5195</v>
      </c>
      <c r="F124" s="831"/>
      <c r="G124" s="831"/>
      <c r="H124" s="831"/>
      <c r="I124" s="831"/>
      <c r="J124" s="831">
        <v>1</v>
      </c>
      <c r="K124" s="831">
        <v>573</v>
      </c>
      <c r="L124" s="831"/>
      <c r="M124" s="831">
        <v>573</v>
      </c>
      <c r="N124" s="831"/>
      <c r="O124" s="831"/>
      <c r="P124" s="819"/>
      <c r="Q124" s="832"/>
    </row>
    <row r="125" spans="1:17" ht="14.45" customHeight="1" x14ac:dyDescent="0.2">
      <c r="A125" s="813" t="s">
        <v>5319</v>
      </c>
      <c r="B125" s="814" t="s">
        <v>5266</v>
      </c>
      <c r="C125" s="814" t="s">
        <v>4978</v>
      </c>
      <c r="D125" s="814" t="s">
        <v>5228</v>
      </c>
      <c r="E125" s="814" t="s">
        <v>5229</v>
      </c>
      <c r="F125" s="831"/>
      <c r="G125" s="831"/>
      <c r="H125" s="831"/>
      <c r="I125" s="831"/>
      <c r="J125" s="831"/>
      <c r="K125" s="831"/>
      <c r="L125" s="831"/>
      <c r="M125" s="831"/>
      <c r="N125" s="831">
        <v>1</v>
      </c>
      <c r="O125" s="831">
        <v>501</v>
      </c>
      <c r="P125" s="819"/>
      <c r="Q125" s="832">
        <v>501</v>
      </c>
    </row>
    <row r="126" spans="1:17" ht="14.45" customHeight="1" x14ac:dyDescent="0.2">
      <c r="A126" s="813" t="s">
        <v>5322</v>
      </c>
      <c r="B126" s="814" t="s">
        <v>5012</v>
      </c>
      <c r="C126" s="814" t="s">
        <v>4961</v>
      </c>
      <c r="D126" s="814" t="s">
        <v>4962</v>
      </c>
      <c r="E126" s="814" t="s">
        <v>1735</v>
      </c>
      <c r="F126" s="831">
        <v>1.3</v>
      </c>
      <c r="G126" s="831">
        <v>2131.29</v>
      </c>
      <c r="H126" s="831"/>
      <c r="I126" s="831">
        <v>1639.4538461538461</v>
      </c>
      <c r="J126" s="831">
        <v>0.5</v>
      </c>
      <c r="K126" s="831">
        <v>819.75</v>
      </c>
      <c r="L126" s="831"/>
      <c r="M126" s="831">
        <v>1639.5</v>
      </c>
      <c r="N126" s="831">
        <v>0.2</v>
      </c>
      <c r="O126" s="831">
        <v>327.9</v>
      </c>
      <c r="P126" s="819"/>
      <c r="Q126" s="832">
        <v>1639.4999999999998</v>
      </c>
    </row>
    <row r="127" spans="1:17" ht="14.45" customHeight="1" x14ac:dyDescent="0.2">
      <c r="A127" s="813" t="s">
        <v>5322</v>
      </c>
      <c r="B127" s="814" t="s">
        <v>5012</v>
      </c>
      <c r="C127" s="814" t="s">
        <v>4963</v>
      </c>
      <c r="D127" s="814" t="s">
        <v>5064</v>
      </c>
      <c r="E127" s="814" t="s">
        <v>5065</v>
      </c>
      <c r="F127" s="831"/>
      <c r="G127" s="831"/>
      <c r="H127" s="831"/>
      <c r="I127" s="831"/>
      <c r="J127" s="831">
        <v>1</v>
      </c>
      <c r="K127" s="831">
        <v>2625.11</v>
      </c>
      <c r="L127" s="831"/>
      <c r="M127" s="831">
        <v>2625.11</v>
      </c>
      <c r="N127" s="831"/>
      <c r="O127" s="831"/>
      <c r="P127" s="819"/>
      <c r="Q127" s="832"/>
    </row>
    <row r="128" spans="1:17" ht="14.45" customHeight="1" x14ac:dyDescent="0.2">
      <c r="A128" s="813" t="s">
        <v>5322</v>
      </c>
      <c r="B128" s="814" t="s">
        <v>5012</v>
      </c>
      <c r="C128" s="814" t="s">
        <v>4963</v>
      </c>
      <c r="D128" s="814" t="s">
        <v>4964</v>
      </c>
      <c r="E128" s="814" t="s">
        <v>4965</v>
      </c>
      <c r="F128" s="831">
        <v>3</v>
      </c>
      <c r="G128" s="831">
        <v>1226.22</v>
      </c>
      <c r="H128" s="831"/>
      <c r="I128" s="831">
        <v>408.74</v>
      </c>
      <c r="J128" s="831">
        <v>4</v>
      </c>
      <c r="K128" s="831">
        <v>1634.96</v>
      </c>
      <c r="L128" s="831"/>
      <c r="M128" s="831">
        <v>408.74</v>
      </c>
      <c r="N128" s="831">
        <v>2</v>
      </c>
      <c r="O128" s="831">
        <v>817.48</v>
      </c>
      <c r="P128" s="819"/>
      <c r="Q128" s="832">
        <v>408.74</v>
      </c>
    </row>
    <row r="129" spans="1:17" ht="14.45" customHeight="1" x14ac:dyDescent="0.2">
      <c r="A129" s="813" t="s">
        <v>5322</v>
      </c>
      <c r="B129" s="814" t="s">
        <v>5012</v>
      </c>
      <c r="C129" s="814" t="s">
        <v>4963</v>
      </c>
      <c r="D129" s="814" t="s">
        <v>4968</v>
      </c>
      <c r="E129" s="814" t="s">
        <v>4969</v>
      </c>
      <c r="F129" s="831"/>
      <c r="G129" s="831"/>
      <c r="H129" s="831"/>
      <c r="I129" s="831"/>
      <c r="J129" s="831">
        <v>1</v>
      </c>
      <c r="K129" s="831">
        <v>1098.25</v>
      </c>
      <c r="L129" s="831"/>
      <c r="M129" s="831">
        <v>1098.25</v>
      </c>
      <c r="N129" s="831"/>
      <c r="O129" s="831"/>
      <c r="P129" s="819"/>
      <c r="Q129" s="832"/>
    </row>
    <row r="130" spans="1:17" ht="14.45" customHeight="1" x14ac:dyDescent="0.2">
      <c r="A130" s="813" t="s">
        <v>5322</v>
      </c>
      <c r="B130" s="814" t="s">
        <v>5012</v>
      </c>
      <c r="C130" s="814" t="s">
        <v>4963</v>
      </c>
      <c r="D130" s="814" t="s">
        <v>4970</v>
      </c>
      <c r="E130" s="814" t="s">
        <v>4971</v>
      </c>
      <c r="F130" s="831">
        <v>2</v>
      </c>
      <c r="G130" s="831">
        <v>3487.9300000000003</v>
      </c>
      <c r="H130" s="831"/>
      <c r="I130" s="831">
        <v>1743.9650000000001</v>
      </c>
      <c r="J130" s="831">
        <v>1</v>
      </c>
      <c r="K130" s="831">
        <v>1317.9</v>
      </c>
      <c r="L130" s="831"/>
      <c r="M130" s="831">
        <v>1317.9</v>
      </c>
      <c r="N130" s="831">
        <v>2</v>
      </c>
      <c r="O130" s="831">
        <v>2635.8</v>
      </c>
      <c r="P130" s="819"/>
      <c r="Q130" s="832">
        <v>1317.9</v>
      </c>
    </row>
    <row r="131" spans="1:17" ht="14.45" customHeight="1" x14ac:dyDescent="0.2">
      <c r="A131" s="813" t="s">
        <v>5322</v>
      </c>
      <c r="B131" s="814" t="s">
        <v>5012</v>
      </c>
      <c r="C131" s="814" t="s">
        <v>4963</v>
      </c>
      <c r="D131" s="814" t="s">
        <v>4972</v>
      </c>
      <c r="E131" s="814" t="s">
        <v>4973</v>
      </c>
      <c r="F131" s="831">
        <v>1</v>
      </c>
      <c r="G131" s="831">
        <v>735.68</v>
      </c>
      <c r="H131" s="831"/>
      <c r="I131" s="831">
        <v>735.68</v>
      </c>
      <c r="J131" s="831"/>
      <c r="K131" s="831"/>
      <c r="L131" s="831"/>
      <c r="M131" s="831"/>
      <c r="N131" s="831"/>
      <c r="O131" s="831"/>
      <c r="P131" s="819"/>
      <c r="Q131" s="832"/>
    </row>
    <row r="132" spans="1:17" ht="14.45" customHeight="1" x14ac:dyDescent="0.2">
      <c r="A132" s="813" t="s">
        <v>5322</v>
      </c>
      <c r="B132" s="814" t="s">
        <v>5012</v>
      </c>
      <c r="C132" s="814" t="s">
        <v>4963</v>
      </c>
      <c r="D132" s="814" t="s">
        <v>5102</v>
      </c>
      <c r="E132" s="814" t="s">
        <v>5103</v>
      </c>
      <c r="F132" s="831"/>
      <c r="G132" s="831"/>
      <c r="H132" s="831"/>
      <c r="I132" s="831"/>
      <c r="J132" s="831"/>
      <c r="K132" s="831"/>
      <c r="L132" s="831"/>
      <c r="M132" s="831"/>
      <c r="N132" s="831">
        <v>1</v>
      </c>
      <c r="O132" s="831">
        <v>534.88</v>
      </c>
      <c r="P132" s="819"/>
      <c r="Q132" s="832">
        <v>534.88</v>
      </c>
    </row>
    <row r="133" spans="1:17" ht="14.45" customHeight="1" x14ac:dyDescent="0.2">
      <c r="A133" s="813" t="s">
        <v>5322</v>
      </c>
      <c r="B133" s="814" t="s">
        <v>5012</v>
      </c>
      <c r="C133" s="814" t="s">
        <v>4963</v>
      </c>
      <c r="D133" s="814" t="s">
        <v>5104</v>
      </c>
      <c r="E133" s="814" t="s">
        <v>5105</v>
      </c>
      <c r="F133" s="831">
        <v>1</v>
      </c>
      <c r="G133" s="831">
        <v>612.6</v>
      </c>
      <c r="H133" s="831"/>
      <c r="I133" s="831">
        <v>612.6</v>
      </c>
      <c r="J133" s="831"/>
      <c r="K133" s="831"/>
      <c r="L133" s="831"/>
      <c r="M133" s="831"/>
      <c r="N133" s="831"/>
      <c r="O133" s="831"/>
      <c r="P133" s="819"/>
      <c r="Q133" s="832"/>
    </row>
    <row r="134" spans="1:17" ht="14.45" customHeight="1" x14ac:dyDescent="0.2">
      <c r="A134" s="813" t="s">
        <v>5322</v>
      </c>
      <c r="B134" s="814" t="s">
        <v>5012</v>
      </c>
      <c r="C134" s="814" t="s">
        <v>4963</v>
      </c>
      <c r="D134" s="814" t="s">
        <v>5106</v>
      </c>
      <c r="E134" s="814" t="s">
        <v>5107</v>
      </c>
      <c r="F134" s="831">
        <v>2</v>
      </c>
      <c r="G134" s="831">
        <v>4605.3999999999996</v>
      </c>
      <c r="H134" s="831"/>
      <c r="I134" s="831">
        <v>2302.6999999999998</v>
      </c>
      <c r="J134" s="831"/>
      <c r="K134" s="831"/>
      <c r="L134" s="831"/>
      <c r="M134" s="831"/>
      <c r="N134" s="831"/>
      <c r="O134" s="831"/>
      <c r="P134" s="819"/>
      <c r="Q134" s="832"/>
    </row>
    <row r="135" spans="1:17" ht="14.45" customHeight="1" x14ac:dyDescent="0.2">
      <c r="A135" s="813" t="s">
        <v>5322</v>
      </c>
      <c r="B135" s="814" t="s">
        <v>5012</v>
      </c>
      <c r="C135" s="814" t="s">
        <v>4963</v>
      </c>
      <c r="D135" s="814" t="s">
        <v>4976</v>
      </c>
      <c r="E135" s="814" t="s">
        <v>4977</v>
      </c>
      <c r="F135" s="831">
        <v>3</v>
      </c>
      <c r="G135" s="831">
        <v>1925.3</v>
      </c>
      <c r="H135" s="831"/>
      <c r="I135" s="831">
        <v>641.76666666666665</v>
      </c>
      <c r="J135" s="831">
        <v>4</v>
      </c>
      <c r="K135" s="831">
        <v>2565.1999999999998</v>
      </c>
      <c r="L135" s="831"/>
      <c r="M135" s="831">
        <v>641.29999999999995</v>
      </c>
      <c r="N135" s="831">
        <v>2</v>
      </c>
      <c r="O135" s="831">
        <v>1282.5999999999999</v>
      </c>
      <c r="P135" s="819"/>
      <c r="Q135" s="832">
        <v>641.29999999999995</v>
      </c>
    </row>
    <row r="136" spans="1:17" ht="14.45" customHeight="1" x14ac:dyDescent="0.2">
      <c r="A136" s="813" t="s">
        <v>5322</v>
      </c>
      <c r="B136" s="814" t="s">
        <v>5012</v>
      </c>
      <c r="C136" s="814" t="s">
        <v>4978</v>
      </c>
      <c r="D136" s="814" t="s">
        <v>5138</v>
      </c>
      <c r="E136" s="814" t="s">
        <v>5139</v>
      </c>
      <c r="F136" s="831">
        <v>8</v>
      </c>
      <c r="G136" s="831">
        <v>304</v>
      </c>
      <c r="H136" s="831"/>
      <c r="I136" s="831">
        <v>38</v>
      </c>
      <c r="J136" s="831">
        <v>1</v>
      </c>
      <c r="K136" s="831">
        <v>38</v>
      </c>
      <c r="L136" s="831"/>
      <c r="M136" s="831">
        <v>38</v>
      </c>
      <c r="N136" s="831">
        <v>7</v>
      </c>
      <c r="O136" s="831">
        <v>280</v>
      </c>
      <c r="P136" s="819"/>
      <c r="Q136" s="832">
        <v>40</v>
      </c>
    </row>
    <row r="137" spans="1:17" ht="14.45" customHeight="1" x14ac:dyDescent="0.2">
      <c r="A137" s="813" t="s">
        <v>5322</v>
      </c>
      <c r="B137" s="814" t="s">
        <v>5012</v>
      </c>
      <c r="C137" s="814" t="s">
        <v>4978</v>
      </c>
      <c r="D137" s="814" t="s">
        <v>4979</v>
      </c>
      <c r="E137" s="814" t="s">
        <v>4980</v>
      </c>
      <c r="F137" s="831">
        <v>3</v>
      </c>
      <c r="G137" s="831">
        <v>762</v>
      </c>
      <c r="H137" s="831"/>
      <c r="I137" s="831">
        <v>254</v>
      </c>
      <c r="J137" s="831">
        <v>8</v>
      </c>
      <c r="K137" s="831">
        <v>2040</v>
      </c>
      <c r="L137" s="831"/>
      <c r="M137" s="831">
        <v>255</v>
      </c>
      <c r="N137" s="831"/>
      <c r="O137" s="831"/>
      <c r="P137" s="819"/>
      <c r="Q137" s="832"/>
    </row>
    <row r="138" spans="1:17" ht="14.45" customHeight="1" x14ac:dyDescent="0.2">
      <c r="A138" s="813" t="s">
        <v>5322</v>
      </c>
      <c r="B138" s="814" t="s">
        <v>5012</v>
      </c>
      <c r="C138" s="814" t="s">
        <v>4978</v>
      </c>
      <c r="D138" s="814" t="s">
        <v>5146</v>
      </c>
      <c r="E138" s="814" t="s">
        <v>5147</v>
      </c>
      <c r="F138" s="831">
        <v>7</v>
      </c>
      <c r="G138" s="831">
        <v>882</v>
      </c>
      <c r="H138" s="831"/>
      <c r="I138" s="831">
        <v>126</v>
      </c>
      <c r="J138" s="831">
        <v>3</v>
      </c>
      <c r="K138" s="831">
        <v>381</v>
      </c>
      <c r="L138" s="831"/>
      <c r="M138" s="831">
        <v>127</v>
      </c>
      <c r="N138" s="831">
        <v>10</v>
      </c>
      <c r="O138" s="831">
        <v>1370</v>
      </c>
      <c r="P138" s="819"/>
      <c r="Q138" s="832">
        <v>137</v>
      </c>
    </row>
    <row r="139" spans="1:17" ht="14.45" customHeight="1" x14ac:dyDescent="0.2">
      <c r="A139" s="813" t="s">
        <v>5322</v>
      </c>
      <c r="B139" s="814" t="s">
        <v>5012</v>
      </c>
      <c r="C139" s="814" t="s">
        <v>4978</v>
      </c>
      <c r="D139" s="814" t="s">
        <v>5148</v>
      </c>
      <c r="E139" s="814" t="s">
        <v>5149</v>
      </c>
      <c r="F139" s="831"/>
      <c r="G139" s="831"/>
      <c r="H139" s="831"/>
      <c r="I139" s="831"/>
      <c r="J139" s="831">
        <v>3</v>
      </c>
      <c r="K139" s="831">
        <v>951</v>
      </c>
      <c r="L139" s="831"/>
      <c r="M139" s="831">
        <v>317</v>
      </c>
      <c r="N139" s="831"/>
      <c r="O139" s="831"/>
      <c r="P139" s="819"/>
      <c r="Q139" s="832"/>
    </row>
    <row r="140" spans="1:17" ht="14.45" customHeight="1" x14ac:dyDescent="0.2">
      <c r="A140" s="813" t="s">
        <v>5322</v>
      </c>
      <c r="B140" s="814" t="s">
        <v>5012</v>
      </c>
      <c r="C140" s="814" t="s">
        <v>4978</v>
      </c>
      <c r="D140" s="814" t="s">
        <v>4983</v>
      </c>
      <c r="E140" s="814" t="s">
        <v>4984</v>
      </c>
      <c r="F140" s="831"/>
      <c r="G140" s="831"/>
      <c r="H140" s="831"/>
      <c r="I140" s="831"/>
      <c r="J140" s="831"/>
      <c r="K140" s="831"/>
      <c r="L140" s="831"/>
      <c r="M140" s="831"/>
      <c r="N140" s="831">
        <v>1</v>
      </c>
      <c r="O140" s="831">
        <v>345</v>
      </c>
      <c r="P140" s="819"/>
      <c r="Q140" s="832">
        <v>345</v>
      </c>
    </row>
    <row r="141" spans="1:17" ht="14.45" customHeight="1" x14ac:dyDescent="0.2">
      <c r="A141" s="813" t="s">
        <v>5322</v>
      </c>
      <c r="B141" s="814" t="s">
        <v>5012</v>
      </c>
      <c r="C141" s="814" t="s">
        <v>4978</v>
      </c>
      <c r="D141" s="814" t="s">
        <v>4985</v>
      </c>
      <c r="E141" s="814" t="s">
        <v>4986</v>
      </c>
      <c r="F141" s="831">
        <v>1</v>
      </c>
      <c r="G141" s="831">
        <v>357</v>
      </c>
      <c r="H141" s="831"/>
      <c r="I141" s="831">
        <v>357</v>
      </c>
      <c r="J141" s="831"/>
      <c r="K141" s="831"/>
      <c r="L141" s="831"/>
      <c r="M141" s="831"/>
      <c r="N141" s="831"/>
      <c r="O141" s="831"/>
      <c r="P141" s="819"/>
      <c r="Q141" s="832"/>
    </row>
    <row r="142" spans="1:17" ht="14.45" customHeight="1" x14ac:dyDescent="0.2">
      <c r="A142" s="813" t="s">
        <v>5322</v>
      </c>
      <c r="B142" s="814" t="s">
        <v>5012</v>
      </c>
      <c r="C142" s="814" t="s">
        <v>4978</v>
      </c>
      <c r="D142" s="814" t="s">
        <v>4987</v>
      </c>
      <c r="E142" s="814" t="s">
        <v>4988</v>
      </c>
      <c r="F142" s="831">
        <v>1</v>
      </c>
      <c r="G142" s="831">
        <v>715</v>
      </c>
      <c r="H142" s="831"/>
      <c r="I142" s="831">
        <v>715</v>
      </c>
      <c r="J142" s="831">
        <v>1</v>
      </c>
      <c r="K142" s="831">
        <v>720</v>
      </c>
      <c r="L142" s="831"/>
      <c r="M142" s="831">
        <v>720</v>
      </c>
      <c r="N142" s="831"/>
      <c r="O142" s="831"/>
      <c r="P142" s="819"/>
      <c r="Q142" s="832"/>
    </row>
    <row r="143" spans="1:17" ht="14.45" customHeight="1" x14ac:dyDescent="0.2">
      <c r="A143" s="813" t="s">
        <v>5322</v>
      </c>
      <c r="B143" s="814" t="s">
        <v>5012</v>
      </c>
      <c r="C143" s="814" t="s">
        <v>4978</v>
      </c>
      <c r="D143" s="814" t="s">
        <v>4991</v>
      </c>
      <c r="E143" s="814" t="s">
        <v>4992</v>
      </c>
      <c r="F143" s="831">
        <v>2</v>
      </c>
      <c r="G143" s="831">
        <v>526</v>
      </c>
      <c r="H143" s="831"/>
      <c r="I143" s="831">
        <v>263</v>
      </c>
      <c r="J143" s="831">
        <v>2</v>
      </c>
      <c r="K143" s="831">
        <v>532</v>
      </c>
      <c r="L143" s="831"/>
      <c r="M143" s="831">
        <v>266</v>
      </c>
      <c r="N143" s="831">
        <v>3</v>
      </c>
      <c r="O143" s="831">
        <v>846</v>
      </c>
      <c r="P143" s="819"/>
      <c r="Q143" s="832">
        <v>282</v>
      </c>
    </row>
    <row r="144" spans="1:17" ht="14.45" customHeight="1" x14ac:dyDescent="0.2">
      <c r="A144" s="813" t="s">
        <v>5322</v>
      </c>
      <c r="B144" s="814" t="s">
        <v>5012</v>
      </c>
      <c r="C144" s="814" t="s">
        <v>4978</v>
      </c>
      <c r="D144" s="814" t="s">
        <v>4997</v>
      </c>
      <c r="E144" s="814" t="s">
        <v>4998</v>
      </c>
      <c r="F144" s="831">
        <v>2</v>
      </c>
      <c r="G144" s="831">
        <v>1190</v>
      </c>
      <c r="H144" s="831"/>
      <c r="I144" s="831">
        <v>595</v>
      </c>
      <c r="J144" s="831">
        <v>3</v>
      </c>
      <c r="K144" s="831">
        <v>1794</v>
      </c>
      <c r="L144" s="831"/>
      <c r="M144" s="831">
        <v>598</v>
      </c>
      <c r="N144" s="831">
        <v>2</v>
      </c>
      <c r="O144" s="831">
        <v>1220</v>
      </c>
      <c r="P144" s="819"/>
      <c r="Q144" s="832">
        <v>610</v>
      </c>
    </row>
    <row r="145" spans="1:17" ht="14.45" customHeight="1" x14ac:dyDescent="0.2">
      <c r="A145" s="813" t="s">
        <v>5322</v>
      </c>
      <c r="B145" s="814" t="s">
        <v>5012</v>
      </c>
      <c r="C145" s="814" t="s">
        <v>4978</v>
      </c>
      <c r="D145" s="814" t="s">
        <v>4999</v>
      </c>
      <c r="E145" s="814" t="s">
        <v>5000</v>
      </c>
      <c r="F145" s="831">
        <v>7</v>
      </c>
      <c r="G145" s="831">
        <v>5390</v>
      </c>
      <c r="H145" s="831"/>
      <c r="I145" s="831">
        <v>770</v>
      </c>
      <c r="J145" s="831">
        <v>4</v>
      </c>
      <c r="K145" s="831">
        <v>3084</v>
      </c>
      <c r="L145" s="831"/>
      <c r="M145" s="831">
        <v>771</v>
      </c>
      <c r="N145" s="831">
        <v>6</v>
      </c>
      <c r="O145" s="831">
        <v>4698</v>
      </c>
      <c r="P145" s="819"/>
      <c r="Q145" s="832">
        <v>783</v>
      </c>
    </row>
    <row r="146" spans="1:17" ht="14.45" customHeight="1" x14ac:dyDescent="0.2">
      <c r="A146" s="813" t="s">
        <v>5322</v>
      </c>
      <c r="B146" s="814" t="s">
        <v>5012</v>
      </c>
      <c r="C146" s="814" t="s">
        <v>4978</v>
      </c>
      <c r="D146" s="814" t="s">
        <v>5212</v>
      </c>
      <c r="E146" s="814" t="s">
        <v>5213</v>
      </c>
      <c r="F146" s="831">
        <v>2</v>
      </c>
      <c r="G146" s="831">
        <v>232</v>
      </c>
      <c r="H146" s="831"/>
      <c r="I146" s="831">
        <v>116</v>
      </c>
      <c r="J146" s="831"/>
      <c r="K146" s="831"/>
      <c r="L146" s="831"/>
      <c r="M146" s="831"/>
      <c r="N146" s="831">
        <v>2</v>
      </c>
      <c r="O146" s="831">
        <v>254</v>
      </c>
      <c r="P146" s="819"/>
      <c r="Q146" s="832">
        <v>127</v>
      </c>
    </row>
    <row r="147" spans="1:17" ht="14.45" customHeight="1" x14ac:dyDescent="0.2">
      <c r="A147" s="813" t="s">
        <v>5322</v>
      </c>
      <c r="B147" s="814" t="s">
        <v>5012</v>
      </c>
      <c r="C147" s="814" t="s">
        <v>4978</v>
      </c>
      <c r="D147" s="814" t="s">
        <v>5222</v>
      </c>
      <c r="E147" s="814" t="s">
        <v>5223</v>
      </c>
      <c r="F147" s="831">
        <v>1</v>
      </c>
      <c r="G147" s="831">
        <v>320</v>
      </c>
      <c r="H147" s="831"/>
      <c r="I147" s="831">
        <v>320</v>
      </c>
      <c r="J147" s="831"/>
      <c r="K147" s="831"/>
      <c r="L147" s="831"/>
      <c r="M147" s="831"/>
      <c r="N147" s="831"/>
      <c r="O147" s="831"/>
      <c r="P147" s="819"/>
      <c r="Q147" s="832"/>
    </row>
    <row r="148" spans="1:17" ht="14.45" customHeight="1" x14ac:dyDescent="0.2">
      <c r="A148" s="813" t="s">
        <v>5322</v>
      </c>
      <c r="B148" s="814" t="s">
        <v>5012</v>
      </c>
      <c r="C148" s="814" t="s">
        <v>4978</v>
      </c>
      <c r="D148" s="814" t="s">
        <v>5005</v>
      </c>
      <c r="E148" s="814" t="s">
        <v>5006</v>
      </c>
      <c r="F148" s="831"/>
      <c r="G148" s="831"/>
      <c r="H148" s="831"/>
      <c r="I148" s="831"/>
      <c r="J148" s="831">
        <v>2</v>
      </c>
      <c r="K148" s="831">
        <v>2698</v>
      </c>
      <c r="L148" s="831"/>
      <c r="M148" s="831">
        <v>1349</v>
      </c>
      <c r="N148" s="831">
        <v>1</v>
      </c>
      <c r="O148" s="831">
        <v>1381</v>
      </c>
      <c r="P148" s="819"/>
      <c r="Q148" s="832">
        <v>1381</v>
      </c>
    </row>
    <row r="149" spans="1:17" ht="14.45" customHeight="1" x14ac:dyDescent="0.2">
      <c r="A149" s="813" t="s">
        <v>5322</v>
      </c>
      <c r="B149" s="814" t="s">
        <v>5012</v>
      </c>
      <c r="C149" s="814" t="s">
        <v>4978</v>
      </c>
      <c r="D149" s="814" t="s">
        <v>5007</v>
      </c>
      <c r="E149" s="814" t="s">
        <v>5008</v>
      </c>
      <c r="F149" s="831"/>
      <c r="G149" s="831"/>
      <c r="H149" s="831"/>
      <c r="I149" s="831"/>
      <c r="J149" s="831"/>
      <c r="K149" s="831"/>
      <c r="L149" s="831"/>
      <c r="M149" s="831"/>
      <c r="N149" s="831">
        <v>2</v>
      </c>
      <c r="O149" s="831">
        <v>742</v>
      </c>
      <c r="P149" s="819"/>
      <c r="Q149" s="832">
        <v>371</v>
      </c>
    </row>
    <row r="150" spans="1:17" ht="14.45" customHeight="1" x14ac:dyDescent="0.2">
      <c r="A150" s="813" t="s">
        <v>5322</v>
      </c>
      <c r="B150" s="814" t="s">
        <v>5012</v>
      </c>
      <c r="C150" s="814" t="s">
        <v>4978</v>
      </c>
      <c r="D150" s="814" t="s">
        <v>5316</v>
      </c>
      <c r="E150" s="814" t="s">
        <v>5317</v>
      </c>
      <c r="F150" s="831"/>
      <c r="G150" s="831"/>
      <c r="H150" s="831"/>
      <c r="I150" s="831"/>
      <c r="J150" s="831"/>
      <c r="K150" s="831"/>
      <c r="L150" s="831"/>
      <c r="M150" s="831"/>
      <c r="N150" s="831">
        <v>1</v>
      </c>
      <c r="O150" s="831">
        <v>57</v>
      </c>
      <c r="P150" s="819"/>
      <c r="Q150" s="832">
        <v>57</v>
      </c>
    </row>
    <row r="151" spans="1:17" ht="14.45" customHeight="1" x14ac:dyDescent="0.2">
      <c r="A151" s="813" t="s">
        <v>5322</v>
      </c>
      <c r="B151" s="814" t="s">
        <v>5012</v>
      </c>
      <c r="C151" s="814" t="s">
        <v>4978</v>
      </c>
      <c r="D151" s="814" t="s">
        <v>5240</v>
      </c>
      <c r="E151" s="814" t="s">
        <v>5241</v>
      </c>
      <c r="F151" s="831"/>
      <c r="G151" s="831"/>
      <c r="H151" s="831"/>
      <c r="I151" s="831"/>
      <c r="J151" s="831">
        <v>1</v>
      </c>
      <c r="K151" s="831">
        <v>0</v>
      </c>
      <c r="L151" s="831"/>
      <c r="M151" s="831">
        <v>0</v>
      </c>
      <c r="N151" s="831"/>
      <c r="O151" s="831"/>
      <c r="P151" s="819"/>
      <c r="Q151" s="832"/>
    </row>
    <row r="152" spans="1:17" ht="14.45" customHeight="1" x14ac:dyDescent="0.2">
      <c r="A152" s="813" t="s">
        <v>5322</v>
      </c>
      <c r="B152" s="814" t="s">
        <v>5012</v>
      </c>
      <c r="C152" s="814" t="s">
        <v>4978</v>
      </c>
      <c r="D152" s="814" t="s">
        <v>5245</v>
      </c>
      <c r="E152" s="814" t="s">
        <v>5246</v>
      </c>
      <c r="F152" s="831"/>
      <c r="G152" s="831"/>
      <c r="H152" s="831"/>
      <c r="I152" s="831"/>
      <c r="J152" s="831">
        <v>3</v>
      </c>
      <c r="K152" s="831">
        <v>0</v>
      </c>
      <c r="L152" s="831"/>
      <c r="M152" s="831">
        <v>0</v>
      </c>
      <c r="N152" s="831"/>
      <c r="O152" s="831"/>
      <c r="P152" s="819"/>
      <c r="Q152" s="832"/>
    </row>
    <row r="153" spans="1:17" ht="14.45" customHeight="1" x14ac:dyDescent="0.2">
      <c r="A153" s="813" t="s">
        <v>5322</v>
      </c>
      <c r="B153" s="814" t="s">
        <v>4960</v>
      </c>
      <c r="C153" s="814" t="s">
        <v>4978</v>
      </c>
      <c r="D153" s="814" t="s">
        <v>5323</v>
      </c>
      <c r="E153" s="814" t="s">
        <v>5324</v>
      </c>
      <c r="F153" s="831">
        <v>1</v>
      </c>
      <c r="G153" s="831">
        <v>4494</v>
      </c>
      <c r="H153" s="831"/>
      <c r="I153" s="831">
        <v>4494</v>
      </c>
      <c r="J153" s="831">
        <v>1</v>
      </c>
      <c r="K153" s="831">
        <v>4518</v>
      </c>
      <c r="L153" s="831"/>
      <c r="M153" s="831">
        <v>4518</v>
      </c>
      <c r="N153" s="831"/>
      <c r="O153" s="831"/>
      <c r="P153" s="819"/>
      <c r="Q153" s="832"/>
    </row>
    <row r="154" spans="1:17" ht="14.45" customHeight="1" x14ac:dyDescent="0.2">
      <c r="A154" s="813" t="s">
        <v>5322</v>
      </c>
      <c r="B154" s="814" t="s">
        <v>4960</v>
      </c>
      <c r="C154" s="814" t="s">
        <v>4978</v>
      </c>
      <c r="D154" s="814" t="s">
        <v>5325</v>
      </c>
      <c r="E154" s="814" t="s">
        <v>5326</v>
      </c>
      <c r="F154" s="831"/>
      <c r="G154" s="831"/>
      <c r="H154" s="831"/>
      <c r="I154" s="831"/>
      <c r="J154" s="831">
        <v>1</v>
      </c>
      <c r="K154" s="831">
        <v>9596</v>
      </c>
      <c r="L154" s="831"/>
      <c r="M154" s="831">
        <v>9596</v>
      </c>
      <c r="N154" s="831"/>
      <c r="O154" s="831"/>
      <c r="P154" s="819"/>
      <c r="Q154" s="832"/>
    </row>
    <row r="155" spans="1:17" ht="14.45" customHeight="1" x14ac:dyDescent="0.2">
      <c r="A155" s="813" t="s">
        <v>5322</v>
      </c>
      <c r="B155" s="814" t="s">
        <v>5266</v>
      </c>
      <c r="C155" s="814" t="s">
        <v>4978</v>
      </c>
      <c r="D155" s="814" t="s">
        <v>5172</v>
      </c>
      <c r="E155" s="814" t="s">
        <v>5173</v>
      </c>
      <c r="F155" s="831">
        <v>1</v>
      </c>
      <c r="G155" s="831">
        <v>1141</v>
      </c>
      <c r="H155" s="831"/>
      <c r="I155" s="831">
        <v>1141</v>
      </c>
      <c r="J155" s="831"/>
      <c r="K155" s="831"/>
      <c r="L155" s="831"/>
      <c r="M155" s="831"/>
      <c r="N155" s="831"/>
      <c r="O155" s="831"/>
      <c r="P155" s="819"/>
      <c r="Q155" s="832"/>
    </row>
    <row r="156" spans="1:17" ht="14.45" customHeight="1" x14ac:dyDescent="0.2">
      <c r="A156" s="813" t="s">
        <v>5322</v>
      </c>
      <c r="B156" s="814" t="s">
        <v>5266</v>
      </c>
      <c r="C156" s="814" t="s">
        <v>4978</v>
      </c>
      <c r="D156" s="814" t="s">
        <v>5174</v>
      </c>
      <c r="E156" s="814" t="s">
        <v>5175</v>
      </c>
      <c r="F156" s="831">
        <v>1</v>
      </c>
      <c r="G156" s="831">
        <v>267</v>
      </c>
      <c r="H156" s="831"/>
      <c r="I156" s="831">
        <v>267</v>
      </c>
      <c r="J156" s="831"/>
      <c r="K156" s="831"/>
      <c r="L156" s="831"/>
      <c r="M156" s="831"/>
      <c r="N156" s="831"/>
      <c r="O156" s="831"/>
      <c r="P156" s="819"/>
      <c r="Q156" s="832"/>
    </row>
    <row r="157" spans="1:17" ht="14.45" customHeight="1" x14ac:dyDescent="0.2">
      <c r="A157" s="813" t="s">
        <v>5322</v>
      </c>
      <c r="B157" s="814" t="s">
        <v>5266</v>
      </c>
      <c r="C157" s="814" t="s">
        <v>4978</v>
      </c>
      <c r="D157" s="814" t="s">
        <v>5194</v>
      </c>
      <c r="E157" s="814" t="s">
        <v>5195</v>
      </c>
      <c r="F157" s="831"/>
      <c r="G157" s="831"/>
      <c r="H157" s="831"/>
      <c r="I157" s="831"/>
      <c r="J157" s="831">
        <v>1</v>
      </c>
      <c r="K157" s="831">
        <v>573</v>
      </c>
      <c r="L157" s="831"/>
      <c r="M157" s="831">
        <v>573</v>
      </c>
      <c r="N157" s="831"/>
      <c r="O157" s="831"/>
      <c r="P157" s="819"/>
      <c r="Q157" s="832"/>
    </row>
    <row r="158" spans="1:17" ht="14.45" customHeight="1" x14ac:dyDescent="0.2">
      <c r="A158" s="813" t="s">
        <v>5322</v>
      </c>
      <c r="B158" s="814" t="s">
        <v>5266</v>
      </c>
      <c r="C158" s="814" t="s">
        <v>4978</v>
      </c>
      <c r="D158" s="814" t="s">
        <v>5228</v>
      </c>
      <c r="E158" s="814" t="s">
        <v>5229</v>
      </c>
      <c r="F158" s="831">
        <v>1</v>
      </c>
      <c r="G158" s="831">
        <v>488</v>
      </c>
      <c r="H158" s="831"/>
      <c r="I158" s="831">
        <v>488</v>
      </c>
      <c r="J158" s="831"/>
      <c r="K158" s="831"/>
      <c r="L158" s="831"/>
      <c r="M158" s="831"/>
      <c r="N158" s="831"/>
      <c r="O158" s="831"/>
      <c r="P158" s="819"/>
      <c r="Q158" s="832"/>
    </row>
    <row r="159" spans="1:17" ht="14.45" customHeight="1" x14ac:dyDescent="0.2">
      <c r="A159" s="813" t="s">
        <v>5327</v>
      </c>
      <c r="B159" s="814" t="s">
        <v>5012</v>
      </c>
      <c r="C159" s="814" t="s">
        <v>4961</v>
      </c>
      <c r="D159" s="814" t="s">
        <v>4962</v>
      </c>
      <c r="E159" s="814" t="s">
        <v>1735</v>
      </c>
      <c r="F159" s="831">
        <v>0.1</v>
      </c>
      <c r="G159" s="831">
        <v>163.95</v>
      </c>
      <c r="H159" s="831"/>
      <c r="I159" s="831">
        <v>1639.4999999999998</v>
      </c>
      <c r="J159" s="831"/>
      <c r="K159" s="831"/>
      <c r="L159" s="831"/>
      <c r="M159" s="831"/>
      <c r="N159" s="831"/>
      <c r="O159" s="831"/>
      <c r="P159" s="819"/>
      <c r="Q159" s="832"/>
    </row>
    <row r="160" spans="1:17" ht="14.45" customHeight="1" x14ac:dyDescent="0.2">
      <c r="A160" s="813" t="s">
        <v>5327</v>
      </c>
      <c r="B160" s="814" t="s">
        <v>5012</v>
      </c>
      <c r="C160" s="814" t="s">
        <v>4963</v>
      </c>
      <c r="D160" s="814" t="s">
        <v>4974</v>
      </c>
      <c r="E160" s="814" t="s">
        <v>4975</v>
      </c>
      <c r="F160" s="831">
        <v>1</v>
      </c>
      <c r="G160" s="831">
        <v>1400</v>
      </c>
      <c r="H160" s="831"/>
      <c r="I160" s="831">
        <v>1400</v>
      </c>
      <c r="J160" s="831"/>
      <c r="K160" s="831"/>
      <c r="L160" s="831"/>
      <c r="M160" s="831"/>
      <c r="N160" s="831"/>
      <c r="O160" s="831"/>
      <c r="P160" s="819"/>
      <c r="Q160" s="832"/>
    </row>
    <row r="161" spans="1:17" ht="14.45" customHeight="1" x14ac:dyDescent="0.2">
      <c r="A161" s="813" t="s">
        <v>5327</v>
      </c>
      <c r="B161" s="814" t="s">
        <v>5012</v>
      </c>
      <c r="C161" s="814" t="s">
        <v>4963</v>
      </c>
      <c r="D161" s="814" t="s">
        <v>4976</v>
      </c>
      <c r="E161" s="814" t="s">
        <v>4977</v>
      </c>
      <c r="F161" s="831">
        <v>1</v>
      </c>
      <c r="G161" s="831">
        <v>642</v>
      </c>
      <c r="H161" s="831"/>
      <c r="I161" s="831">
        <v>642</v>
      </c>
      <c r="J161" s="831"/>
      <c r="K161" s="831"/>
      <c r="L161" s="831"/>
      <c r="M161" s="831"/>
      <c r="N161" s="831"/>
      <c r="O161" s="831"/>
      <c r="P161" s="819"/>
      <c r="Q161" s="832"/>
    </row>
    <row r="162" spans="1:17" ht="14.45" customHeight="1" x14ac:dyDescent="0.2">
      <c r="A162" s="813" t="s">
        <v>5327</v>
      </c>
      <c r="B162" s="814" t="s">
        <v>5012</v>
      </c>
      <c r="C162" s="814" t="s">
        <v>4978</v>
      </c>
      <c r="D162" s="814" t="s">
        <v>5138</v>
      </c>
      <c r="E162" s="814" t="s">
        <v>5139</v>
      </c>
      <c r="F162" s="831">
        <v>2</v>
      </c>
      <c r="G162" s="831">
        <v>76</v>
      </c>
      <c r="H162" s="831"/>
      <c r="I162" s="831">
        <v>38</v>
      </c>
      <c r="J162" s="831">
        <v>2</v>
      </c>
      <c r="K162" s="831">
        <v>76</v>
      </c>
      <c r="L162" s="831"/>
      <c r="M162" s="831">
        <v>38</v>
      </c>
      <c r="N162" s="831">
        <v>2</v>
      </c>
      <c r="O162" s="831">
        <v>80</v>
      </c>
      <c r="P162" s="819"/>
      <c r="Q162" s="832">
        <v>40</v>
      </c>
    </row>
    <row r="163" spans="1:17" ht="14.45" customHeight="1" x14ac:dyDescent="0.2">
      <c r="A163" s="813" t="s">
        <v>5327</v>
      </c>
      <c r="B163" s="814" t="s">
        <v>5012</v>
      </c>
      <c r="C163" s="814" t="s">
        <v>4978</v>
      </c>
      <c r="D163" s="814" t="s">
        <v>4979</v>
      </c>
      <c r="E163" s="814" t="s">
        <v>4980</v>
      </c>
      <c r="F163" s="831">
        <v>1</v>
      </c>
      <c r="G163" s="831">
        <v>254</v>
      </c>
      <c r="H163" s="831"/>
      <c r="I163" s="831">
        <v>254</v>
      </c>
      <c r="J163" s="831"/>
      <c r="K163" s="831"/>
      <c r="L163" s="831"/>
      <c r="M163" s="831"/>
      <c r="N163" s="831">
        <v>1</v>
      </c>
      <c r="O163" s="831">
        <v>275</v>
      </c>
      <c r="P163" s="819"/>
      <c r="Q163" s="832">
        <v>275</v>
      </c>
    </row>
    <row r="164" spans="1:17" ht="14.45" customHeight="1" x14ac:dyDescent="0.2">
      <c r="A164" s="813" t="s">
        <v>5327</v>
      </c>
      <c r="B164" s="814" t="s">
        <v>5012</v>
      </c>
      <c r="C164" s="814" t="s">
        <v>4978</v>
      </c>
      <c r="D164" s="814" t="s">
        <v>5146</v>
      </c>
      <c r="E164" s="814" t="s">
        <v>5147</v>
      </c>
      <c r="F164" s="831">
        <v>2</v>
      </c>
      <c r="G164" s="831">
        <v>252</v>
      </c>
      <c r="H164" s="831"/>
      <c r="I164" s="831">
        <v>126</v>
      </c>
      <c r="J164" s="831"/>
      <c r="K164" s="831"/>
      <c r="L164" s="831"/>
      <c r="M164" s="831"/>
      <c r="N164" s="831">
        <v>2</v>
      </c>
      <c r="O164" s="831">
        <v>274</v>
      </c>
      <c r="P164" s="819"/>
      <c r="Q164" s="832">
        <v>137</v>
      </c>
    </row>
    <row r="165" spans="1:17" ht="14.45" customHeight="1" x14ac:dyDescent="0.2">
      <c r="A165" s="813" t="s">
        <v>5327</v>
      </c>
      <c r="B165" s="814" t="s">
        <v>5012</v>
      </c>
      <c r="C165" s="814" t="s">
        <v>4978</v>
      </c>
      <c r="D165" s="814" t="s">
        <v>5148</v>
      </c>
      <c r="E165" s="814" t="s">
        <v>5149</v>
      </c>
      <c r="F165" s="831">
        <v>1</v>
      </c>
      <c r="G165" s="831">
        <v>314</v>
      </c>
      <c r="H165" s="831"/>
      <c r="I165" s="831">
        <v>314</v>
      </c>
      <c r="J165" s="831"/>
      <c r="K165" s="831"/>
      <c r="L165" s="831"/>
      <c r="M165" s="831"/>
      <c r="N165" s="831"/>
      <c r="O165" s="831"/>
      <c r="P165" s="819"/>
      <c r="Q165" s="832"/>
    </row>
    <row r="166" spans="1:17" ht="14.45" customHeight="1" x14ac:dyDescent="0.2">
      <c r="A166" s="813" t="s">
        <v>5327</v>
      </c>
      <c r="B166" s="814" t="s">
        <v>5012</v>
      </c>
      <c r="C166" s="814" t="s">
        <v>4978</v>
      </c>
      <c r="D166" s="814" t="s">
        <v>4983</v>
      </c>
      <c r="E166" s="814" t="s">
        <v>4984</v>
      </c>
      <c r="F166" s="831">
        <v>1</v>
      </c>
      <c r="G166" s="831">
        <v>335</v>
      </c>
      <c r="H166" s="831"/>
      <c r="I166" s="831">
        <v>335</v>
      </c>
      <c r="J166" s="831"/>
      <c r="K166" s="831"/>
      <c r="L166" s="831"/>
      <c r="M166" s="831"/>
      <c r="N166" s="831"/>
      <c r="O166" s="831"/>
      <c r="P166" s="819"/>
      <c r="Q166" s="832"/>
    </row>
    <row r="167" spans="1:17" ht="14.45" customHeight="1" x14ac:dyDescent="0.2">
      <c r="A167" s="813" t="s">
        <v>5327</v>
      </c>
      <c r="B167" s="814" t="s">
        <v>5012</v>
      </c>
      <c r="C167" s="814" t="s">
        <v>4978</v>
      </c>
      <c r="D167" s="814" t="s">
        <v>5154</v>
      </c>
      <c r="E167" s="814" t="s">
        <v>5155</v>
      </c>
      <c r="F167" s="831"/>
      <c r="G167" s="831"/>
      <c r="H167" s="831"/>
      <c r="I167" s="831"/>
      <c r="J167" s="831"/>
      <c r="K167" s="831"/>
      <c r="L167" s="831"/>
      <c r="M167" s="831"/>
      <c r="N167" s="831">
        <v>1</v>
      </c>
      <c r="O167" s="831">
        <v>123</v>
      </c>
      <c r="P167" s="819"/>
      <c r="Q167" s="832">
        <v>123</v>
      </c>
    </row>
    <row r="168" spans="1:17" ht="14.45" customHeight="1" x14ac:dyDescent="0.2">
      <c r="A168" s="813" t="s">
        <v>5327</v>
      </c>
      <c r="B168" s="814" t="s">
        <v>5012</v>
      </c>
      <c r="C168" s="814" t="s">
        <v>4978</v>
      </c>
      <c r="D168" s="814" t="s">
        <v>4985</v>
      </c>
      <c r="E168" s="814" t="s">
        <v>4986</v>
      </c>
      <c r="F168" s="831"/>
      <c r="G168" s="831"/>
      <c r="H168" s="831"/>
      <c r="I168" s="831"/>
      <c r="J168" s="831"/>
      <c r="K168" s="831"/>
      <c r="L168" s="831"/>
      <c r="M168" s="831"/>
      <c r="N168" s="831">
        <v>1</v>
      </c>
      <c r="O168" s="831">
        <v>378</v>
      </c>
      <c r="P168" s="819"/>
      <c r="Q168" s="832">
        <v>378</v>
      </c>
    </row>
    <row r="169" spans="1:17" ht="14.45" customHeight="1" x14ac:dyDescent="0.2">
      <c r="A169" s="813" t="s">
        <v>5327</v>
      </c>
      <c r="B169" s="814" t="s">
        <v>5012</v>
      </c>
      <c r="C169" s="814" t="s">
        <v>4978</v>
      </c>
      <c r="D169" s="814" t="s">
        <v>4999</v>
      </c>
      <c r="E169" s="814" t="s">
        <v>5000</v>
      </c>
      <c r="F169" s="831">
        <v>1</v>
      </c>
      <c r="G169" s="831">
        <v>770</v>
      </c>
      <c r="H169" s="831"/>
      <c r="I169" s="831">
        <v>770</v>
      </c>
      <c r="J169" s="831"/>
      <c r="K169" s="831"/>
      <c r="L169" s="831"/>
      <c r="M169" s="831"/>
      <c r="N169" s="831"/>
      <c r="O169" s="831"/>
      <c r="P169" s="819"/>
      <c r="Q169" s="832"/>
    </row>
    <row r="170" spans="1:17" ht="14.45" customHeight="1" x14ac:dyDescent="0.2">
      <c r="A170" s="813" t="s">
        <v>5327</v>
      </c>
      <c r="B170" s="814" t="s">
        <v>5012</v>
      </c>
      <c r="C170" s="814" t="s">
        <v>4978</v>
      </c>
      <c r="D170" s="814" t="s">
        <v>5005</v>
      </c>
      <c r="E170" s="814" t="s">
        <v>5006</v>
      </c>
      <c r="F170" s="831">
        <v>1</v>
      </c>
      <c r="G170" s="831">
        <v>1344</v>
      </c>
      <c r="H170" s="831"/>
      <c r="I170" s="831">
        <v>1344</v>
      </c>
      <c r="J170" s="831"/>
      <c r="K170" s="831"/>
      <c r="L170" s="831"/>
      <c r="M170" s="831"/>
      <c r="N170" s="831">
        <v>1</v>
      </c>
      <c r="O170" s="831">
        <v>1381</v>
      </c>
      <c r="P170" s="819"/>
      <c r="Q170" s="832">
        <v>1381</v>
      </c>
    </row>
    <row r="171" spans="1:17" ht="14.45" customHeight="1" x14ac:dyDescent="0.2">
      <c r="A171" s="813" t="s">
        <v>5327</v>
      </c>
      <c r="B171" s="814" t="s">
        <v>4960</v>
      </c>
      <c r="C171" s="814" t="s">
        <v>4978</v>
      </c>
      <c r="D171" s="814" t="s">
        <v>5323</v>
      </c>
      <c r="E171" s="814" t="s">
        <v>5324</v>
      </c>
      <c r="F171" s="831">
        <v>3</v>
      </c>
      <c r="G171" s="831">
        <v>13482</v>
      </c>
      <c r="H171" s="831"/>
      <c r="I171" s="831">
        <v>4494</v>
      </c>
      <c r="J171" s="831">
        <v>5</v>
      </c>
      <c r="K171" s="831">
        <v>22590</v>
      </c>
      <c r="L171" s="831"/>
      <c r="M171" s="831">
        <v>4518</v>
      </c>
      <c r="N171" s="831"/>
      <c r="O171" s="831"/>
      <c r="P171" s="819"/>
      <c r="Q171" s="832"/>
    </row>
    <row r="172" spans="1:17" ht="14.45" customHeight="1" x14ac:dyDescent="0.2">
      <c r="A172" s="813" t="s">
        <v>5327</v>
      </c>
      <c r="B172" s="814" t="s">
        <v>5266</v>
      </c>
      <c r="C172" s="814" t="s">
        <v>4978</v>
      </c>
      <c r="D172" s="814" t="s">
        <v>5194</v>
      </c>
      <c r="E172" s="814" t="s">
        <v>5195</v>
      </c>
      <c r="F172" s="831">
        <v>1</v>
      </c>
      <c r="G172" s="831">
        <v>571</v>
      </c>
      <c r="H172" s="831"/>
      <c r="I172" s="831">
        <v>571</v>
      </c>
      <c r="J172" s="831"/>
      <c r="K172" s="831"/>
      <c r="L172" s="831"/>
      <c r="M172" s="831"/>
      <c r="N172" s="831"/>
      <c r="O172" s="831"/>
      <c r="P172" s="819"/>
      <c r="Q172" s="832"/>
    </row>
    <row r="173" spans="1:17" ht="14.45" customHeight="1" x14ac:dyDescent="0.2">
      <c r="A173" s="813" t="s">
        <v>5011</v>
      </c>
      <c r="B173" s="814" t="s">
        <v>5012</v>
      </c>
      <c r="C173" s="814" t="s">
        <v>4963</v>
      </c>
      <c r="D173" s="814" t="s">
        <v>5088</v>
      </c>
      <c r="E173" s="814" t="s">
        <v>5089</v>
      </c>
      <c r="F173" s="831"/>
      <c r="G173" s="831"/>
      <c r="H173" s="831"/>
      <c r="I173" s="831"/>
      <c r="J173" s="831">
        <v>1</v>
      </c>
      <c r="K173" s="831">
        <v>1143.2</v>
      </c>
      <c r="L173" s="831"/>
      <c r="M173" s="831">
        <v>1143.2</v>
      </c>
      <c r="N173" s="831"/>
      <c r="O173" s="831"/>
      <c r="P173" s="819"/>
      <c r="Q173" s="832"/>
    </row>
    <row r="174" spans="1:17" ht="14.45" customHeight="1" x14ac:dyDescent="0.2">
      <c r="A174" s="813" t="s">
        <v>5011</v>
      </c>
      <c r="B174" s="814" t="s">
        <v>5012</v>
      </c>
      <c r="C174" s="814" t="s">
        <v>4978</v>
      </c>
      <c r="D174" s="814" t="s">
        <v>5138</v>
      </c>
      <c r="E174" s="814" t="s">
        <v>5139</v>
      </c>
      <c r="F174" s="831">
        <v>4</v>
      </c>
      <c r="G174" s="831">
        <v>152</v>
      </c>
      <c r="H174" s="831"/>
      <c r="I174" s="831">
        <v>38</v>
      </c>
      <c r="J174" s="831">
        <v>1</v>
      </c>
      <c r="K174" s="831">
        <v>38</v>
      </c>
      <c r="L174" s="831"/>
      <c r="M174" s="831">
        <v>38</v>
      </c>
      <c r="N174" s="831"/>
      <c r="O174" s="831"/>
      <c r="P174" s="819"/>
      <c r="Q174" s="832"/>
    </row>
    <row r="175" spans="1:17" ht="14.45" customHeight="1" x14ac:dyDescent="0.2">
      <c r="A175" s="813" t="s">
        <v>5011</v>
      </c>
      <c r="B175" s="814" t="s">
        <v>5012</v>
      </c>
      <c r="C175" s="814" t="s">
        <v>4978</v>
      </c>
      <c r="D175" s="814" t="s">
        <v>4979</v>
      </c>
      <c r="E175" s="814" t="s">
        <v>4980</v>
      </c>
      <c r="F175" s="831"/>
      <c r="G175" s="831"/>
      <c r="H175" s="831"/>
      <c r="I175" s="831"/>
      <c r="J175" s="831">
        <v>1</v>
      </c>
      <c r="K175" s="831">
        <v>255</v>
      </c>
      <c r="L175" s="831"/>
      <c r="M175" s="831">
        <v>255</v>
      </c>
      <c r="N175" s="831">
        <v>1</v>
      </c>
      <c r="O175" s="831">
        <v>275</v>
      </c>
      <c r="P175" s="819"/>
      <c r="Q175" s="832">
        <v>275</v>
      </c>
    </row>
    <row r="176" spans="1:17" ht="14.45" customHeight="1" x14ac:dyDescent="0.2">
      <c r="A176" s="813" t="s">
        <v>5011</v>
      </c>
      <c r="B176" s="814" t="s">
        <v>5012</v>
      </c>
      <c r="C176" s="814" t="s">
        <v>4978</v>
      </c>
      <c r="D176" s="814" t="s">
        <v>4983</v>
      </c>
      <c r="E176" s="814" t="s">
        <v>4984</v>
      </c>
      <c r="F176" s="831"/>
      <c r="G176" s="831"/>
      <c r="H176" s="831"/>
      <c r="I176" s="831"/>
      <c r="J176" s="831">
        <v>1</v>
      </c>
      <c r="K176" s="831">
        <v>336</v>
      </c>
      <c r="L176" s="831"/>
      <c r="M176" s="831">
        <v>336</v>
      </c>
      <c r="N176" s="831">
        <v>1</v>
      </c>
      <c r="O176" s="831">
        <v>345</v>
      </c>
      <c r="P176" s="819"/>
      <c r="Q176" s="832">
        <v>345</v>
      </c>
    </row>
    <row r="177" spans="1:17" ht="14.45" customHeight="1" x14ac:dyDescent="0.2">
      <c r="A177" s="813" t="s">
        <v>5011</v>
      </c>
      <c r="B177" s="814" t="s">
        <v>5012</v>
      </c>
      <c r="C177" s="814" t="s">
        <v>4978</v>
      </c>
      <c r="D177" s="814" t="s">
        <v>5222</v>
      </c>
      <c r="E177" s="814" t="s">
        <v>5223</v>
      </c>
      <c r="F177" s="831"/>
      <c r="G177" s="831"/>
      <c r="H177" s="831"/>
      <c r="I177" s="831"/>
      <c r="J177" s="831">
        <v>1</v>
      </c>
      <c r="K177" s="831">
        <v>323</v>
      </c>
      <c r="L177" s="831"/>
      <c r="M177" s="831">
        <v>323</v>
      </c>
      <c r="N177" s="831"/>
      <c r="O177" s="831"/>
      <c r="P177" s="819"/>
      <c r="Q177" s="832"/>
    </row>
    <row r="178" spans="1:17" ht="14.45" customHeight="1" x14ac:dyDescent="0.2">
      <c r="A178" s="813" t="s">
        <v>5011</v>
      </c>
      <c r="B178" s="814" t="s">
        <v>5012</v>
      </c>
      <c r="C178" s="814" t="s">
        <v>4978</v>
      </c>
      <c r="D178" s="814" t="s">
        <v>5226</v>
      </c>
      <c r="E178" s="814" t="s">
        <v>5227</v>
      </c>
      <c r="F178" s="831"/>
      <c r="G178" s="831"/>
      <c r="H178" s="831"/>
      <c r="I178" s="831"/>
      <c r="J178" s="831">
        <v>1</v>
      </c>
      <c r="K178" s="831">
        <v>379</v>
      </c>
      <c r="L178" s="831"/>
      <c r="M178" s="831">
        <v>379</v>
      </c>
      <c r="N178" s="831"/>
      <c r="O178" s="831"/>
      <c r="P178" s="819"/>
      <c r="Q178" s="832"/>
    </row>
    <row r="179" spans="1:17" ht="14.45" customHeight="1" x14ac:dyDescent="0.2">
      <c r="A179" s="813" t="s">
        <v>5328</v>
      </c>
      <c r="B179" s="814" t="s">
        <v>5012</v>
      </c>
      <c r="C179" s="814" t="s">
        <v>4961</v>
      </c>
      <c r="D179" s="814" t="s">
        <v>4962</v>
      </c>
      <c r="E179" s="814" t="s">
        <v>1735</v>
      </c>
      <c r="F179" s="831">
        <v>0.2</v>
      </c>
      <c r="G179" s="831">
        <v>327.9</v>
      </c>
      <c r="H179" s="831"/>
      <c r="I179" s="831">
        <v>1639.4999999999998</v>
      </c>
      <c r="J179" s="831"/>
      <c r="K179" s="831"/>
      <c r="L179" s="831"/>
      <c r="M179" s="831"/>
      <c r="N179" s="831"/>
      <c r="O179" s="831"/>
      <c r="P179" s="819"/>
      <c r="Q179" s="832"/>
    </row>
    <row r="180" spans="1:17" ht="14.45" customHeight="1" x14ac:dyDescent="0.2">
      <c r="A180" s="813" t="s">
        <v>5328</v>
      </c>
      <c r="B180" s="814" t="s">
        <v>5012</v>
      </c>
      <c r="C180" s="814" t="s">
        <v>4963</v>
      </c>
      <c r="D180" s="814" t="s">
        <v>4964</v>
      </c>
      <c r="E180" s="814" t="s">
        <v>4965</v>
      </c>
      <c r="F180" s="831">
        <v>1</v>
      </c>
      <c r="G180" s="831">
        <v>408.74</v>
      </c>
      <c r="H180" s="831"/>
      <c r="I180" s="831">
        <v>408.74</v>
      </c>
      <c r="J180" s="831"/>
      <c r="K180" s="831"/>
      <c r="L180" s="831"/>
      <c r="M180" s="831"/>
      <c r="N180" s="831"/>
      <c r="O180" s="831"/>
      <c r="P180" s="819"/>
      <c r="Q180" s="832"/>
    </row>
    <row r="181" spans="1:17" ht="14.45" customHeight="1" x14ac:dyDescent="0.2">
      <c r="A181" s="813" t="s">
        <v>5328</v>
      </c>
      <c r="B181" s="814" t="s">
        <v>5012</v>
      </c>
      <c r="C181" s="814" t="s">
        <v>4963</v>
      </c>
      <c r="D181" s="814" t="s">
        <v>4966</v>
      </c>
      <c r="E181" s="814" t="s">
        <v>4967</v>
      </c>
      <c r="F181" s="831"/>
      <c r="G181" s="831"/>
      <c r="H181" s="831"/>
      <c r="I181" s="831"/>
      <c r="J181" s="831">
        <v>1</v>
      </c>
      <c r="K181" s="831">
        <v>187.97</v>
      </c>
      <c r="L181" s="831"/>
      <c r="M181" s="831">
        <v>187.97</v>
      </c>
      <c r="N181" s="831"/>
      <c r="O181" s="831"/>
      <c r="P181" s="819"/>
      <c r="Q181" s="832"/>
    </row>
    <row r="182" spans="1:17" ht="14.45" customHeight="1" x14ac:dyDescent="0.2">
      <c r="A182" s="813" t="s">
        <v>5328</v>
      </c>
      <c r="B182" s="814" t="s">
        <v>5012</v>
      </c>
      <c r="C182" s="814" t="s">
        <v>4963</v>
      </c>
      <c r="D182" s="814" t="s">
        <v>4970</v>
      </c>
      <c r="E182" s="814" t="s">
        <v>4971</v>
      </c>
      <c r="F182" s="831">
        <v>1</v>
      </c>
      <c r="G182" s="831">
        <v>2170.0300000000002</v>
      </c>
      <c r="H182" s="831"/>
      <c r="I182" s="831">
        <v>2170.0300000000002</v>
      </c>
      <c r="J182" s="831">
        <v>1</v>
      </c>
      <c r="K182" s="831">
        <v>2170.0300000000002</v>
      </c>
      <c r="L182" s="831"/>
      <c r="M182" s="831">
        <v>2170.0300000000002</v>
      </c>
      <c r="N182" s="831"/>
      <c r="O182" s="831"/>
      <c r="P182" s="819"/>
      <c r="Q182" s="832"/>
    </row>
    <row r="183" spans="1:17" ht="14.45" customHeight="1" x14ac:dyDescent="0.2">
      <c r="A183" s="813" t="s">
        <v>5328</v>
      </c>
      <c r="B183" s="814" t="s">
        <v>5012</v>
      </c>
      <c r="C183" s="814" t="s">
        <v>4963</v>
      </c>
      <c r="D183" s="814" t="s">
        <v>4972</v>
      </c>
      <c r="E183" s="814" t="s">
        <v>4973</v>
      </c>
      <c r="F183" s="831"/>
      <c r="G183" s="831"/>
      <c r="H183" s="831"/>
      <c r="I183" s="831"/>
      <c r="J183" s="831">
        <v>1</v>
      </c>
      <c r="K183" s="831">
        <v>740</v>
      </c>
      <c r="L183" s="831"/>
      <c r="M183" s="831">
        <v>740</v>
      </c>
      <c r="N183" s="831"/>
      <c r="O183" s="831"/>
      <c r="P183" s="819"/>
      <c r="Q183" s="832"/>
    </row>
    <row r="184" spans="1:17" ht="14.45" customHeight="1" x14ac:dyDescent="0.2">
      <c r="A184" s="813" t="s">
        <v>5328</v>
      </c>
      <c r="B184" s="814" t="s">
        <v>5012</v>
      </c>
      <c r="C184" s="814" t="s">
        <v>4963</v>
      </c>
      <c r="D184" s="814" t="s">
        <v>5088</v>
      </c>
      <c r="E184" s="814" t="s">
        <v>5089</v>
      </c>
      <c r="F184" s="831"/>
      <c r="G184" s="831"/>
      <c r="H184" s="831"/>
      <c r="I184" s="831"/>
      <c r="J184" s="831">
        <v>1</v>
      </c>
      <c r="K184" s="831">
        <v>1143.2</v>
      </c>
      <c r="L184" s="831"/>
      <c r="M184" s="831">
        <v>1143.2</v>
      </c>
      <c r="N184" s="831"/>
      <c r="O184" s="831"/>
      <c r="P184" s="819"/>
      <c r="Q184" s="832"/>
    </row>
    <row r="185" spans="1:17" ht="14.45" customHeight="1" x14ac:dyDescent="0.2">
      <c r="A185" s="813" t="s">
        <v>5328</v>
      </c>
      <c r="B185" s="814" t="s">
        <v>5012</v>
      </c>
      <c r="C185" s="814" t="s">
        <v>4963</v>
      </c>
      <c r="D185" s="814" t="s">
        <v>5100</v>
      </c>
      <c r="E185" s="814" t="s">
        <v>5101</v>
      </c>
      <c r="F185" s="831">
        <v>1</v>
      </c>
      <c r="G185" s="831">
        <v>2200</v>
      </c>
      <c r="H185" s="831"/>
      <c r="I185" s="831">
        <v>2200</v>
      </c>
      <c r="J185" s="831"/>
      <c r="K185" s="831"/>
      <c r="L185" s="831"/>
      <c r="M185" s="831"/>
      <c r="N185" s="831"/>
      <c r="O185" s="831"/>
      <c r="P185" s="819"/>
      <c r="Q185" s="832"/>
    </row>
    <row r="186" spans="1:17" ht="14.45" customHeight="1" x14ac:dyDescent="0.2">
      <c r="A186" s="813" t="s">
        <v>5328</v>
      </c>
      <c r="B186" s="814" t="s">
        <v>5012</v>
      </c>
      <c r="C186" s="814" t="s">
        <v>4963</v>
      </c>
      <c r="D186" s="814" t="s">
        <v>4976</v>
      </c>
      <c r="E186" s="814" t="s">
        <v>4977</v>
      </c>
      <c r="F186" s="831">
        <v>1</v>
      </c>
      <c r="G186" s="831">
        <v>642</v>
      </c>
      <c r="H186" s="831"/>
      <c r="I186" s="831">
        <v>642</v>
      </c>
      <c r="J186" s="831"/>
      <c r="K186" s="831"/>
      <c r="L186" s="831"/>
      <c r="M186" s="831"/>
      <c r="N186" s="831"/>
      <c r="O186" s="831"/>
      <c r="P186" s="819"/>
      <c r="Q186" s="832"/>
    </row>
    <row r="187" spans="1:17" ht="14.45" customHeight="1" x14ac:dyDescent="0.2">
      <c r="A187" s="813" t="s">
        <v>5328</v>
      </c>
      <c r="B187" s="814" t="s">
        <v>5012</v>
      </c>
      <c r="C187" s="814" t="s">
        <v>4978</v>
      </c>
      <c r="D187" s="814" t="s">
        <v>5138</v>
      </c>
      <c r="E187" s="814" t="s">
        <v>5139</v>
      </c>
      <c r="F187" s="831">
        <v>4</v>
      </c>
      <c r="G187" s="831">
        <v>152</v>
      </c>
      <c r="H187" s="831"/>
      <c r="I187" s="831">
        <v>38</v>
      </c>
      <c r="J187" s="831">
        <v>3</v>
      </c>
      <c r="K187" s="831">
        <v>114</v>
      </c>
      <c r="L187" s="831"/>
      <c r="M187" s="831">
        <v>38</v>
      </c>
      <c r="N187" s="831">
        <v>3</v>
      </c>
      <c r="O187" s="831">
        <v>120</v>
      </c>
      <c r="P187" s="819"/>
      <c r="Q187" s="832">
        <v>40</v>
      </c>
    </row>
    <row r="188" spans="1:17" ht="14.45" customHeight="1" x14ac:dyDescent="0.2">
      <c r="A188" s="813" t="s">
        <v>5328</v>
      </c>
      <c r="B188" s="814" t="s">
        <v>5012</v>
      </c>
      <c r="C188" s="814" t="s">
        <v>4978</v>
      </c>
      <c r="D188" s="814" t="s">
        <v>4979</v>
      </c>
      <c r="E188" s="814" t="s">
        <v>4980</v>
      </c>
      <c r="F188" s="831"/>
      <c r="G188" s="831"/>
      <c r="H188" s="831"/>
      <c r="I188" s="831"/>
      <c r="J188" s="831">
        <v>1</v>
      </c>
      <c r="K188" s="831">
        <v>255</v>
      </c>
      <c r="L188" s="831"/>
      <c r="M188" s="831">
        <v>255</v>
      </c>
      <c r="N188" s="831">
        <v>2</v>
      </c>
      <c r="O188" s="831">
        <v>550</v>
      </c>
      <c r="P188" s="819"/>
      <c r="Q188" s="832">
        <v>275</v>
      </c>
    </row>
    <row r="189" spans="1:17" ht="14.45" customHeight="1" x14ac:dyDescent="0.2">
      <c r="A189" s="813" t="s">
        <v>5328</v>
      </c>
      <c r="B189" s="814" t="s">
        <v>5012</v>
      </c>
      <c r="C189" s="814" t="s">
        <v>4978</v>
      </c>
      <c r="D189" s="814" t="s">
        <v>5146</v>
      </c>
      <c r="E189" s="814" t="s">
        <v>5147</v>
      </c>
      <c r="F189" s="831">
        <v>2</v>
      </c>
      <c r="G189" s="831">
        <v>252</v>
      </c>
      <c r="H189" s="831"/>
      <c r="I189" s="831">
        <v>126</v>
      </c>
      <c r="J189" s="831">
        <v>4</v>
      </c>
      <c r="K189" s="831">
        <v>508</v>
      </c>
      <c r="L189" s="831"/>
      <c r="M189" s="831">
        <v>127</v>
      </c>
      <c r="N189" s="831">
        <v>1</v>
      </c>
      <c r="O189" s="831">
        <v>137</v>
      </c>
      <c r="P189" s="819"/>
      <c r="Q189" s="832">
        <v>137</v>
      </c>
    </row>
    <row r="190" spans="1:17" ht="14.45" customHeight="1" x14ac:dyDescent="0.2">
      <c r="A190" s="813" t="s">
        <v>5328</v>
      </c>
      <c r="B190" s="814" t="s">
        <v>5012</v>
      </c>
      <c r="C190" s="814" t="s">
        <v>4978</v>
      </c>
      <c r="D190" s="814" t="s">
        <v>4983</v>
      </c>
      <c r="E190" s="814" t="s">
        <v>4984</v>
      </c>
      <c r="F190" s="831">
        <v>1</v>
      </c>
      <c r="G190" s="831">
        <v>335</v>
      </c>
      <c r="H190" s="831"/>
      <c r="I190" s="831">
        <v>335</v>
      </c>
      <c r="J190" s="831"/>
      <c r="K190" s="831"/>
      <c r="L190" s="831"/>
      <c r="M190" s="831"/>
      <c r="N190" s="831"/>
      <c r="O190" s="831"/>
      <c r="P190" s="819"/>
      <c r="Q190" s="832"/>
    </row>
    <row r="191" spans="1:17" ht="14.45" customHeight="1" x14ac:dyDescent="0.2">
      <c r="A191" s="813" t="s">
        <v>5328</v>
      </c>
      <c r="B191" s="814" t="s">
        <v>5012</v>
      </c>
      <c r="C191" s="814" t="s">
        <v>4978</v>
      </c>
      <c r="D191" s="814" t="s">
        <v>4985</v>
      </c>
      <c r="E191" s="814" t="s">
        <v>4986</v>
      </c>
      <c r="F191" s="831"/>
      <c r="G191" s="831"/>
      <c r="H191" s="831"/>
      <c r="I191" s="831"/>
      <c r="J191" s="831"/>
      <c r="K191" s="831"/>
      <c r="L191" s="831"/>
      <c r="M191" s="831"/>
      <c r="N191" s="831">
        <v>1</v>
      </c>
      <c r="O191" s="831">
        <v>378</v>
      </c>
      <c r="P191" s="819"/>
      <c r="Q191" s="832">
        <v>378</v>
      </c>
    </row>
    <row r="192" spans="1:17" ht="14.45" customHeight="1" x14ac:dyDescent="0.2">
      <c r="A192" s="813" t="s">
        <v>5328</v>
      </c>
      <c r="B192" s="814" t="s">
        <v>5012</v>
      </c>
      <c r="C192" s="814" t="s">
        <v>4978</v>
      </c>
      <c r="D192" s="814" t="s">
        <v>4991</v>
      </c>
      <c r="E192" s="814" t="s">
        <v>4992</v>
      </c>
      <c r="F192" s="831">
        <v>1</v>
      </c>
      <c r="G192" s="831">
        <v>263</v>
      </c>
      <c r="H192" s="831"/>
      <c r="I192" s="831">
        <v>263</v>
      </c>
      <c r="J192" s="831"/>
      <c r="K192" s="831"/>
      <c r="L192" s="831"/>
      <c r="M192" s="831"/>
      <c r="N192" s="831"/>
      <c r="O192" s="831"/>
      <c r="P192" s="819"/>
      <c r="Q192" s="832"/>
    </row>
    <row r="193" spans="1:17" ht="14.45" customHeight="1" x14ac:dyDescent="0.2">
      <c r="A193" s="813" t="s">
        <v>5328</v>
      </c>
      <c r="B193" s="814" t="s">
        <v>5012</v>
      </c>
      <c r="C193" s="814" t="s">
        <v>4978</v>
      </c>
      <c r="D193" s="814" t="s">
        <v>4997</v>
      </c>
      <c r="E193" s="814" t="s">
        <v>4998</v>
      </c>
      <c r="F193" s="831">
        <v>1</v>
      </c>
      <c r="G193" s="831">
        <v>595</v>
      </c>
      <c r="H193" s="831"/>
      <c r="I193" s="831">
        <v>595</v>
      </c>
      <c r="J193" s="831"/>
      <c r="K193" s="831"/>
      <c r="L193" s="831"/>
      <c r="M193" s="831"/>
      <c r="N193" s="831"/>
      <c r="O193" s="831"/>
      <c r="P193" s="819"/>
      <c r="Q193" s="832"/>
    </row>
    <row r="194" spans="1:17" ht="14.45" customHeight="1" x14ac:dyDescent="0.2">
      <c r="A194" s="813" t="s">
        <v>5328</v>
      </c>
      <c r="B194" s="814" t="s">
        <v>5012</v>
      </c>
      <c r="C194" s="814" t="s">
        <v>4978</v>
      </c>
      <c r="D194" s="814" t="s">
        <v>4999</v>
      </c>
      <c r="E194" s="814" t="s">
        <v>5000</v>
      </c>
      <c r="F194" s="831">
        <v>3</v>
      </c>
      <c r="G194" s="831">
        <v>2310</v>
      </c>
      <c r="H194" s="831"/>
      <c r="I194" s="831">
        <v>770</v>
      </c>
      <c r="J194" s="831">
        <v>1</v>
      </c>
      <c r="K194" s="831">
        <v>771</v>
      </c>
      <c r="L194" s="831"/>
      <c r="M194" s="831">
        <v>771</v>
      </c>
      <c r="N194" s="831"/>
      <c r="O194" s="831"/>
      <c r="P194" s="819"/>
      <c r="Q194" s="832"/>
    </row>
    <row r="195" spans="1:17" ht="14.45" customHeight="1" x14ac:dyDescent="0.2">
      <c r="A195" s="813" t="s">
        <v>5328</v>
      </c>
      <c r="B195" s="814" t="s">
        <v>5012</v>
      </c>
      <c r="C195" s="814" t="s">
        <v>4978</v>
      </c>
      <c r="D195" s="814" t="s">
        <v>5212</v>
      </c>
      <c r="E195" s="814" t="s">
        <v>5213</v>
      </c>
      <c r="F195" s="831">
        <v>1</v>
      </c>
      <c r="G195" s="831">
        <v>116</v>
      </c>
      <c r="H195" s="831"/>
      <c r="I195" s="831">
        <v>116</v>
      </c>
      <c r="J195" s="831"/>
      <c r="K195" s="831"/>
      <c r="L195" s="831"/>
      <c r="M195" s="831"/>
      <c r="N195" s="831"/>
      <c r="O195" s="831"/>
      <c r="P195" s="819"/>
      <c r="Q195" s="832"/>
    </row>
    <row r="196" spans="1:17" ht="14.45" customHeight="1" x14ac:dyDescent="0.2">
      <c r="A196" s="813" t="s">
        <v>5328</v>
      </c>
      <c r="B196" s="814" t="s">
        <v>5012</v>
      </c>
      <c r="C196" s="814" t="s">
        <v>4978</v>
      </c>
      <c r="D196" s="814" t="s">
        <v>5222</v>
      </c>
      <c r="E196" s="814" t="s">
        <v>5223</v>
      </c>
      <c r="F196" s="831">
        <v>1</v>
      </c>
      <c r="G196" s="831">
        <v>320</v>
      </c>
      <c r="H196" s="831"/>
      <c r="I196" s="831">
        <v>320</v>
      </c>
      <c r="J196" s="831">
        <v>2</v>
      </c>
      <c r="K196" s="831">
        <v>646</v>
      </c>
      <c r="L196" s="831"/>
      <c r="M196" s="831">
        <v>323</v>
      </c>
      <c r="N196" s="831"/>
      <c r="O196" s="831"/>
      <c r="P196" s="819"/>
      <c r="Q196" s="832"/>
    </row>
    <row r="197" spans="1:17" ht="14.45" customHeight="1" x14ac:dyDescent="0.2">
      <c r="A197" s="813" t="s">
        <v>5328</v>
      </c>
      <c r="B197" s="814" t="s">
        <v>5012</v>
      </c>
      <c r="C197" s="814" t="s">
        <v>4978</v>
      </c>
      <c r="D197" s="814" t="s">
        <v>5226</v>
      </c>
      <c r="E197" s="814" t="s">
        <v>5227</v>
      </c>
      <c r="F197" s="831"/>
      <c r="G197" s="831"/>
      <c r="H197" s="831"/>
      <c r="I197" s="831"/>
      <c r="J197" s="831"/>
      <c r="K197" s="831"/>
      <c r="L197" s="831"/>
      <c r="M197" s="831"/>
      <c r="N197" s="831">
        <v>1</v>
      </c>
      <c r="O197" s="831">
        <v>408</v>
      </c>
      <c r="P197" s="819"/>
      <c r="Q197" s="832">
        <v>408</v>
      </c>
    </row>
    <row r="198" spans="1:17" ht="14.45" customHeight="1" x14ac:dyDescent="0.2">
      <c r="A198" s="813" t="s">
        <v>5328</v>
      </c>
      <c r="B198" s="814" t="s">
        <v>5012</v>
      </c>
      <c r="C198" s="814" t="s">
        <v>4978</v>
      </c>
      <c r="D198" s="814" t="s">
        <v>5234</v>
      </c>
      <c r="E198" s="814" t="s">
        <v>5235</v>
      </c>
      <c r="F198" s="831">
        <v>0</v>
      </c>
      <c r="G198" s="831">
        <v>0</v>
      </c>
      <c r="H198" s="831"/>
      <c r="I198" s="831"/>
      <c r="J198" s="831"/>
      <c r="K198" s="831"/>
      <c r="L198" s="831"/>
      <c r="M198" s="831"/>
      <c r="N198" s="831"/>
      <c r="O198" s="831"/>
      <c r="P198" s="819"/>
      <c r="Q198" s="832"/>
    </row>
    <row r="199" spans="1:17" ht="14.45" customHeight="1" x14ac:dyDescent="0.2">
      <c r="A199" s="813" t="s">
        <v>5328</v>
      </c>
      <c r="B199" s="814" t="s">
        <v>5012</v>
      </c>
      <c r="C199" s="814" t="s">
        <v>4978</v>
      </c>
      <c r="D199" s="814" t="s">
        <v>5240</v>
      </c>
      <c r="E199" s="814" t="s">
        <v>5241</v>
      </c>
      <c r="F199" s="831"/>
      <c r="G199" s="831"/>
      <c r="H199" s="831"/>
      <c r="I199" s="831"/>
      <c r="J199" s="831">
        <v>1</v>
      </c>
      <c r="K199" s="831">
        <v>0</v>
      </c>
      <c r="L199" s="831"/>
      <c r="M199" s="831">
        <v>0</v>
      </c>
      <c r="N199" s="831"/>
      <c r="O199" s="831"/>
      <c r="P199" s="819"/>
      <c r="Q199" s="832"/>
    </row>
    <row r="200" spans="1:17" ht="14.45" customHeight="1" x14ac:dyDescent="0.2">
      <c r="A200" s="813" t="s">
        <v>5328</v>
      </c>
      <c r="B200" s="814" t="s">
        <v>5012</v>
      </c>
      <c r="C200" s="814" t="s">
        <v>4978</v>
      </c>
      <c r="D200" s="814" t="s">
        <v>5245</v>
      </c>
      <c r="E200" s="814" t="s">
        <v>5246</v>
      </c>
      <c r="F200" s="831"/>
      <c r="G200" s="831"/>
      <c r="H200" s="831"/>
      <c r="I200" s="831"/>
      <c r="J200" s="831">
        <v>1</v>
      </c>
      <c r="K200" s="831">
        <v>0</v>
      </c>
      <c r="L200" s="831"/>
      <c r="M200" s="831">
        <v>0</v>
      </c>
      <c r="N200" s="831"/>
      <c r="O200" s="831"/>
      <c r="P200" s="819"/>
      <c r="Q200" s="832"/>
    </row>
    <row r="201" spans="1:17" ht="14.45" customHeight="1" x14ac:dyDescent="0.2">
      <c r="A201" s="813" t="s">
        <v>5328</v>
      </c>
      <c r="B201" s="814" t="s">
        <v>5266</v>
      </c>
      <c r="C201" s="814" t="s">
        <v>4978</v>
      </c>
      <c r="D201" s="814" t="s">
        <v>5228</v>
      </c>
      <c r="E201" s="814" t="s">
        <v>5229</v>
      </c>
      <c r="F201" s="831">
        <v>1</v>
      </c>
      <c r="G201" s="831">
        <v>488</v>
      </c>
      <c r="H201" s="831"/>
      <c r="I201" s="831">
        <v>488</v>
      </c>
      <c r="J201" s="831"/>
      <c r="K201" s="831"/>
      <c r="L201" s="831"/>
      <c r="M201" s="831"/>
      <c r="N201" s="831"/>
      <c r="O201" s="831"/>
      <c r="P201" s="819"/>
      <c r="Q201" s="832"/>
    </row>
    <row r="202" spans="1:17" ht="14.45" customHeight="1" x14ac:dyDescent="0.2">
      <c r="A202" s="813" t="s">
        <v>5329</v>
      </c>
      <c r="B202" s="814" t="s">
        <v>5012</v>
      </c>
      <c r="C202" s="814" t="s">
        <v>4961</v>
      </c>
      <c r="D202" s="814" t="s">
        <v>4962</v>
      </c>
      <c r="E202" s="814" t="s">
        <v>1735</v>
      </c>
      <c r="F202" s="831">
        <v>0.5</v>
      </c>
      <c r="G202" s="831">
        <v>819.75</v>
      </c>
      <c r="H202" s="831"/>
      <c r="I202" s="831">
        <v>1639.5</v>
      </c>
      <c r="J202" s="831">
        <v>1.2</v>
      </c>
      <c r="K202" s="831">
        <v>1967.3800000000003</v>
      </c>
      <c r="L202" s="831"/>
      <c r="M202" s="831">
        <v>1639.4833333333336</v>
      </c>
      <c r="N202" s="831">
        <v>1.0999999999999999</v>
      </c>
      <c r="O202" s="831">
        <v>1875.4700000000003</v>
      </c>
      <c r="P202" s="819"/>
      <c r="Q202" s="832">
        <v>1704.9727272727278</v>
      </c>
    </row>
    <row r="203" spans="1:17" ht="14.45" customHeight="1" x14ac:dyDescent="0.2">
      <c r="A203" s="813" t="s">
        <v>5329</v>
      </c>
      <c r="B203" s="814" t="s">
        <v>5012</v>
      </c>
      <c r="C203" s="814" t="s">
        <v>4963</v>
      </c>
      <c r="D203" s="814" t="s">
        <v>5064</v>
      </c>
      <c r="E203" s="814" t="s">
        <v>5065</v>
      </c>
      <c r="F203" s="831"/>
      <c r="G203" s="831"/>
      <c r="H203" s="831"/>
      <c r="I203" s="831"/>
      <c r="J203" s="831">
        <v>1</v>
      </c>
      <c r="K203" s="831">
        <v>2625.11</v>
      </c>
      <c r="L203" s="831"/>
      <c r="M203" s="831">
        <v>2625.11</v>
      </c>
      <c r="N203" s="831">
        <v>1</v>
      </c>
      <c r="O203" s="831">
        <v>2625.11</v>
      </c>
      <c r="P203" s="819"/>
      <c r="Q203" s="832">
        <v>2625.11</v>
      </c>
    </row>
    <row r="204" spans="1:17" ht="14.45" customHeight="1" x14ac:dyDescent="0.2">
      <c r="A204" s="813" t="s">
        <v>5329</v>
      </c>
      <c r="B204" s="814" t="s">
        <v>5012</v>
      </c>
      <c r="C204" s="814" t="s">
        <v>4963</v>
      </c>
      <c r="D204" s="814" t="s">
        <v>4964</v>
      </c>
      <c r="E204" s="814" t="s">
        <v>4965</v>
      </c>
      <c r="F204" s="831">
        <v>8</v>
      </c>
      <c r="G204" s="831">
        <v>3269.92</v>
      </c>
      <c r="H204" s="831"/>
      <c r="I204" s="831">
        <v>408.74</v>
      </c>
      <c r="J204" s="831">
        <v>9</v>
      </c>
      <c r="K204" s="831">
        <v>3678.66</v>
      </c>
      <c r="L204" s="831"/>
      <c r="M204" s="831">
        <v>408.74</v>
      </c>
      <c r="N204" s="831">
        <v>6</v>
      </c>
      <c r="O204" s="831">
        <v>2452.44</v>
      </c>
      <c r="P204" s="819"/>
      <c r="Q204" s="832">
        <v>408.74</v>
      </c>
    </row>
    <row r="205" spans="1:17" ht="14.45" customHeight="1" x14ac:dyDescent="0.2">
      <c r="A205" s="813" t="s">
        <v>5329</v>
      </c>
      <c r="B205" s="814" t="s">
        <v>5012</v>
      </c>
      <c r="C205" s="814" t="s">
        <v>4963</v>
      </c>
      <c r="D205" s="814" t="s">
        <v>4966</v>
      </c>
      <c r="E205" s="814" t="s">
        <v>4967</v>
      </c>
      <c r="F205" s="831">
        <v>2</v>
      </c>
      <c r="G205" s="831">
        <v>375.94</v>
      </c>
      <c r="H205" s="831"/>
      <c r="I205" s="831">
        <v>187.97</v>
      </c>
      <c r="J205" s="831"/>
      <c r="K205" s="831"/>
      <c r="L205" s="831"/>
      <c r="M205" s="831"/>
      <c r="N205" s="831"/>
      <c r="O205" s="831"/>
      <c r="P205" s="819"/>
      <c r="Q205" s="832"/>
    </row>
    <row r="206" spans="1:17" ht="14.45" customHeight="1" x14ac:dyDescent="0.2">
      <c r="A206" s="813" t="s">
        <v>5329</v>
      </c>
      <c r="B206" s="814" t="s">
        <v>5012</v>
      </c>
      <c r="C206" s="814" t="s">
        <v>4963</v>
      </c>
      <c r="D206" s="814" t="s">
        <v>4968</v>
      </c>
      <c r="E206" s="814" t="s">
        <v>4969</v>
      </c>
      <c r="F206" s="831">
        <v>1</v>
      </c>
      <c r="G206" s="831">
        <v>1665</v>
      </c>
      <c r="H206" s="831"/>
      <c r="I206" s="831">
        <v>1665</v>
      </c>
      <c r="J206" s="831"/>
      <c r="K206" s="831"/>
      <c r="L206" s="831"/>
      <c r="M206" s="831"/>
      <c r="N206" s="831">
        <v>5</v>
      </c>
      <c r="O206" s="831">
        <v>7191.5</v>
      </c>
      <c r="P206" s="819"/>
      <c r="Q206" s="832">
        <v>1438.3</v>
      </c>
    </row>
    <row r="207" spans="1:17" ht="14.45" customHeight="1" x14ac:dyDescent="0.2">
      <c r="A207" s="813" t="s">
        <v>5329</v>
      </c>
      <c r="B207" s="814" t="s">
        <v>5012</v>
      </c>
      <c r="C207" s="814" t="s">
        <v>4963</v>
      </c>
      <c r="D207" s="814" t="s">
        <v>4970</v>
      </c>
      <c r="E207" s="814" t="s">
        <v>4971</v>
      </c>
      <c r="F207" s="831">
        <v>2</v>
      </c>
      <c r="G207" s="831">
        <v>4340.0600000000004</v>
      </c>
      <c r="H207" s="831"/>
      <c r="I207" s="831">
        <v>2170.0300000000002</v>
      </c>
      <c r="J207" s="831">
        <v>2</v>
      </c>
      <c r="K207" s="831">
        <v>3487.9300000000003</v>
      </c>
      <c r="L207" s="831"/>
      <c r="M207" s="831">
        <v>1743.9650000000001</v>
      </c>
      <c r="N207" s="831">
        <v>3</v>
      </c>
      <c r="O207" s="831">
        <v>3953.7000000000003</v>
      </c>
      <c r="P207" s="819"/>
      <c r="Q207" s="832">
        <v>1317.9</v>
      </c>
    </row>
    <row r="208" spans="1:17" ht="14.45" customHeight="1" x14ac:dyDescent="0.2">
      <c r="A208" s="813" t="s">
        <v>5329</v>
      </c>
      <c r="B208" s="814" t="s">
        <v>5012</v>
      </c>
      <c r="C208" s="814" t="s">
        <v>4963</v>
      </c>
      <c r="D208" s="814" t="s">
        <v>4972</v>
      </c>
      <c r="E208" s="814" t="s">
        <v>4973</v>
      </c>
      <c r="F208" s="831"/>
      <c r="G208" s="831"/>
      <c r="H208" s="831"/>
      <c r="I208" s="831"/>
      <c r="J208" s="831"/>
      <c r="K208" s="831"/>
      <c r="L208" s="831"/>
      <c r="M208" s="831"/>
      <c r="N208" s="831">
        <v>1</v>
      </c>
      <c r="O208" s="831">
        <v>740</v>
      </c>
      <c r="P208" s="819"/>
      <c r="Q208" s="832">
        <v>740</v>
      </c>
    </row>
    <row r="209" spans="1:17" ht="14.45" customHeight="1" x14ac:dyDescent="0.2">
      <c r="A209" s="813" t="s">
        <v>5329</v>
      </c>
      <c r="B209" s="814" t="s">
        <v>5012</v>
      </c>
      <c r="C209" s="814" t="s">
        <v>4963</v>
      </c>
      <c r="D209" s="814" t="s">
        <v>4974</v>
      </c>
      <c r="E209" s="814" t="s">
        <v>4975</v>
      </c>
      <c r="F209" s="831">
        <v>1</v>
      </c>
      <c r="G209" s="831">
        <v>1400</v>
      </c>
      <c r="H209" s="831"/>
      <c r="I209" s="831">
        <v>1400</v>
      </c>
      <c r="J209" s="831"/>
      <c r="K209" s="831"/>
      <c r="L209" s="831"/>
      <c r="M209" s="831"/>
      <c r="N209" s="831">
        <v>5</v>
      </c>
      <c r="O209" s="831">
        <v>5200</v>
      </c>
      <c r="P209" s="819"/>
      <c r="Q209" s="832">
        <v>1040</v>
      </c>
    </row>
    <row r="210" spans="1:17" ht="14.45" customHeight="1" x14ac:dyDescent="0.2">
      <c r="A210" s="813" t="s">
        <v>5329</v>
      </c>
      <c r="B210" s="814" t="s">
        <v>5012</v>
      </c>
      <c r="C210" s="814" t="s">
        <v>4963</v>
      </c>
      <c r="D210" s="814" t="s">
        <v>5096</v>
      </c>
      <c r="E210" s="814" t="s">
        <v>5097</v>
      </c>
      <c r="F210" s="831"/>
      <c r="G210" s="831"/>
      <c r="H210" s="831"/>
      <c r="I210" s="831"/>
      <c r="J210" s="831">
        <v>1</v>
      </c>
      <c r="K210" s="831">
        <v>2631.6</v>
      </c>
      <c r="L210" s="831"/>
      <c r="M210" s="831">
        <v>2631.6</v>
      </c>
      <c r="N210" s="831"/>
      <c r="O210" s="831"/>
      <c r="P210" s="819"/>
      <c r="Q210" s="832"/>
    </row>
    <row r="211" spans="1:17" ht="14.45" customHeight="1" x14ac:dyDescent="0.2">
      <c r="A211" s="813" t="s">
        <v>5329</v>
      </c>
      <c r="B211" s="814" t="s">
        <v>5012</v>
      </c>
      <c r="C211" s="814" t="s">
        <v>4963</v>
      </c>
      <c r="D211" s="814" t="s">
        <v>5102</v>
      </c>
      <c r="E211" s="814" t="s">
        <v>5103</v>
      </c>
      <c r="F211" s="831">
        <v>5</v>
      </c>
      <c r="G211" s="831">
        <v>5379.9</v>
      </c>
      <c r="H211" s="831"/>
      <c r="I211" s="831">
        <v>1075.98</v>
      </c>
      <c r="J211" s="831"/>
      <c r="K211" s="831"/>
      <c r="L211" s="831"/>
      <c r="M211" s="831"/>
      <c r="N211" s="831">
        <v>1</v>
      </c>
      <c r="O211" s="831">
        <v>534.88</v>
      </c>
      <c r="P211" s="819"/>
      <c r="Q211" s="832">
        <v>534.88</v>
      </c>
    </row>
    <row r="212" spans="1:17" ht="14.45" customHeight="1" x14ac:dyDescent="0.2">
      <c r="A212" s="813" t="s">
        <v>5329</v>
      </c>
      <c r="B212" s="814" t="s">
        <v>5012</v>
      </c>
      <c r="C212" s="814" t="s">
        <v>4963</v>
      </c>
      <c r="D212" s="814" t="s">
        <v>5106</v>
      </c>
      <c r="E212" s="814" t="s">
        <v>5107</v>
      </c>
      <c r="F212" s="831">
        <v>1</v>
      </c>
      <c r="G212" s="831">
        <v>2302.6999999999998</v>
      </c>
      <c r="H212" s="831"/>
      <c r="I212" s="831">
        <v>2302.6999999999998</v>
      </c>
      <c r="J212" s="831"/>
      <c r="K212" s="831"/>
      <c r="L212" s="831"/>
      <c r="M212" s="831"/>
      <c r="N212" s="831"/>
      <c r="O212" s="831"/>
      <c r="P212" s="819"/>
      <c r="Q212" s="832"/>
    </row>
    <row r="213" spans="1:17" ht="14.45" customHeight="1" x14ac:dyDescent="0.2">
      <c r="A213" s="813" t="s">
        <v>5329</v>
      </c>
      <c r="B213" s="814" t="s">
        <v>5012</v>
      </c>
      <c r="C213" s="814" t="s">
        <v>4963</v>
      </c>
      <c r="D213" s="814" t="s">
        <v>4976</v>
      </c>
      <c r="E213" s="814" t="s">
        <v>4977</v>
      </c>
      <c r="F213" s="831">
        <v>6</v>
      </c>
      <c r="G213" s="831">
        <v>3850.6000000000004</v>
      </c>
      <c r="H213" s="831"/>
      <c r="I213" s="831">
        <v>641.76666666666677</v>
      </c>
      <c r="J213" s="831">
        <v>7</v>
      </c>
      <c r="K213" s="831">
        <v>4489.0999999999995</v>
      </c>
      <c r="L213" s="831"/>
      <c r="M213" s="831">
        <v>641.29999999999995</v>
      </c>
      <c r="N213" s="831">
        <v>17</v>
      </c>
      <c r="O213" s="831">
        <v>10902.099999999999</v>
      </c>
      <c r="P213" s="819"/>
      <c r="Q213" s="832">
        <v>641.29999999999995</v>
      </c>
    </row>
    <row r="214" spans="1:17" ht="14.45" customHeight="1" x14ac:dyDescent="0.2">
      <c r="A214" s="813" t="s">
        <v>5329</v>
      </c>
      <c r="B214" s="814" t="s">
        <v>5012</v>
      </c>
      <c r="C214" s="814" t="s">
        <v>4978</v>
      </c>
      <c r="D214" s="814" t="s">
        <v>5138</v>
      </c>
      <c r="E214" s="814" t="s">
        <v>5139</v>
      </c>
      <c r="F214" s="831">
        <v>2</v>
      </c>
      <c r="G214" s="831">
        <v>76</v>
      </c>
      <c r="H214" s="831"/>
      <c r="I214" s="831">
        <v>38</v>
      </c>
      <c r="J214" s="831">
        <v>1</v>
      </c>
      <c r="K214" s="831">
        <v>38</v>
      </c>
      <c r="L214" s="831"/>
      <c r="M214" s="831">
        <v>38</v>
      </c>
      <c r="N214" s="831">
        <v>2</v>
      </c>
      <c r="O214" s="831">
        <v>80</v>
      </c>
      <c r="P214" s="819"/>
      <c r="Q214" s="832">
        <v>40</v>
      </c>
    </row>
    <row r="215" spans="1:17" ht="14.45" customHeight="1" x14ac:dyDescent="0.2">
      <c r="A215" s="813" t="s">
        <v>5329</v>
      </c>
      <c r="B215" s="814" t="s">
        <v>5012</v>
      </c>
      <c r="C215" s="814" t="s">
        <v>4978</v>
      </c>
      <c r="D215" s="814" t="s">
        <v>4979</v>
      </c>
      <c r="E215" s="814" t="s">
        <v>4980</v>
      </c>
      <c r="F215" s="831">
        <v>5</v>
      </c>
      <c r="G215" s="831">
        <v>1270</v>
      </c>
      <c r="H215" s="831"/>
      <c r="I215" s="831">
        <v>254</v>
      </c>
      <c r="J215" s="831">
        <v>6</v>
      </c>
      <c r="K215" s="831">
        <v>1530</v>
      </c>
      <c r="L215" s="831"/>
      <c r="M215" s="831">
        <v>255</v>
      </c>
      <c r="N215" s="831">
        <v>6</v>
      </c>
      <c r="O215" s="831">
        <v>1650</v>
      </c>
      <c r="P215" s="819"/>
      <c r="Q215" s="832">
        <v>275</v>
      </c>
    </row>
    <row r="216" spans="1:17" ht="14.45" customHeight="1" x14ac:dyDescent="0.2">
      <c r="A216" s="813" t="s">
        <v>5329</v>
      </c>
      <c r="B216" s="814" t="s">
        <v>5012</v>
      </c>
      <c r="C216" s="814" t="s">
        <v>4978</v>
      </c>
      <c r="D216" s="814" t="s">
        <v>5146</v>
      </c>
      <c r="E216" s="814" t="s">
        <v>5147</v>
      </c>
      <c r="F216" s="831">
        <v>3</v>
      </c>
      <c r="G216" s="831">
        <v>378</v>
      </c>
      <c r="H216" s="831"/>
      <c r="I216" s="831">
        <v>126</v>
      </c>
      <c r="J216" s="831">
        <v>4</v>
      </c>
      <c r="K216" s="831">
        <v>508</v>
      </c>
      <c r="L216" s="831"/>
      <c r="M216" s="831">
        <v>127</v>
      </c>
      <c r="N216" s="831">
        <v>4</v>
      </c>
      <c r="O216" s="831">
        <v>548</v>
      </c>
      <c r="P216" s="819"/>
      <c r="Q216" s="832">
        <v>137</v>
      </c>
    </row>
    <row r="217" spans="1:17" ht="14.45" customHeight="1" x14ac:dyDescent="0.2">
      <c r="A217" s="813" t="s">
        <v>5329</v>
      </c>
      <c r="B217" s="814" t="s">
        <v>5012</v>
      </c>
      <c r="C217" s="814" t="s">
        <v>4978</v>
      </c>
      <c r="D217" s="814" t="s">
        <v>5148</v>
      </c>
      <c r="E217" s="814" t="s">
        <v>5149</v>
      </c>
      <c r="F217" s="831"/>
      <c r="G217" s="831"/>
      <c r="H217" s="831"/>
      <c r="I217" s="831"/>
      <c r="J217" s="831">
        <v>1</v>
      </c>
      <c r="K217" s="831">
        <v>317</v>
      </c>
      <c r="L217" s="831"/>
      <c r="M217" s="831">
        <v>317</v>
      </c>
      <c r="N217" s="831">
        <v>1</v>
      </c>
      <c r="O217" s="831">
        <v>333</v>
      </c>
      <c r="P217" s="819"/>
      <c r="Q217" s="832">
        <v>333</v>
      </c>
    </row>
    <row r="218" spans="1:17" ht="14.45" customHeight="1" x14ac:dyDescent="0.2">
      <c r="A218" s="813" t="s">
        <v>5329</v>
      </c>
      <c r="B218" s="814" t="s">
        <v>5012</v>
      </c>
      <c r="C218" s="814" t="s">
        <v>4978</v>
      </c>
      <c r="D218" s="814" t="s">
        <v>4983</v>
      </c>
      <c r="E218" s="814" t="s">
        <v>4984</v>
      </c>
      <c r="F218" s="831">
        <v>3</v>
      </c>
      <c r="G218" s="831">
        <v>1005</v>
      </c>
      <c r="H218" s="831"/>
      <c r="I218" s="831">
        <v>335</v>
      </c>
      <c r="J218" s="831"/>
      <c r="K218" s="831"/>
      <c r="L218" s="831"/>
      <c r="M218" s="831"/>
      <c r="N218" s="831">
        <v>1</v>
      </c>
      <c r="O218" s="831">
        <v>345</v>
      </c>
      <c r="P218" s="819"/>
      <c r="Q218" s="832">
        <v>345</v>
      </c>
    </row>
    <row r="219" spans="1:17" ht="14.45" customHeight="1" x14ac:dyDescent="0.2">
      <c r="A219" s="813" t="s">
        <v>5329</v>
      </c>
      <c r="B219" s="814" t="s">
        <v>5012</v>
      </c>
      <c r="C219" s="814" t="s">
        <v>4978</v>
      </c>
      <c r="D219" s="814" t="s">
        <v>4987</v>
      </c>
      <c r="E219" s="814" t="s">
        <v>4988</v>
      </c>
      <c r="F219" s="831"/>
      <c r="G219" s="831"/>
      <c r="H219" s="831"/>
      <c r="I219" s="831"/>
      <c r="J219" s="831">
        <v>1</v>
      </c>
      <c r="K219" s="831">
        <v>720</v>
      </c>
      <c r="L219" s="831"/>
      <c r="M219" s="831">
        <v>720</v>
      </c>
      <c r="N219" s="831">
        <v>1</v>
      </c>
      <c r="O219" s="831">
        <v>752</v>
      </c>
      <c r="P219" s="819"/>
      <c r="Q219" s="832">
        <v>752</v>
      </c>
    </row>
    <row r="220" spans="1:17" ht="14.45" customHeight="1" x14ac:dyDescent="0.2">
      <c r="A220" s="813" t="s">
        <v>5329</v>
      </c>
      <c r="B220" s="814" t="s">
        <v>5012</v>
      </c>
      <c r="C220" s="814" t="s">
        <v>4978</v>
      </c>
      <c r="D220" s="814" t="s">
        <v>4991</v>
      </c>
      <c r="E220" s="814" t="s">
        <v>4992</v>
      </c>
      <c r="F220" s="831">
        <v>6</v>
      </c>
      <c r="G220" s="831">
        <v>1578</v>
      </c>
      <c r="H220" s="831"/>
      <c r="I220" s="831">
        <v>263</v>
      </c>
      <c r="J220" s="831">
        <v>8</v>
      </c>
      <c r="K220" s="831">
        <v>2128</v>
      </c>
      <c r="L220" s="831"/>
      <c r="M220" s="831">
        <v>266</v>
      </c>
      <c r="N220" s="831">
        <v>8</v>
      </c>
      <c r="O220" s="831">
        <v>2256</v>
      </c>
      <c r="P220" s="819"/>
      <c r="Q220" s="832">
        <v>282</v>
      </c>
    </row>
    <row r="221" spans="1:17" ht="14.45" customHeight="1" x14ac:dyDescent="0.2">
      <c r="A221" s="813" t="s">
        <v>5329</v>
      </c>
      <c r="B221" s="814" t="s">
        <v>5012</v>
      </c>
      <c r="C221" s="814" t="s">
        <v>4978</v>
      </c>
      <c r="D221" s="814" t="s">
        <v>4993</v>
      </c>
      <c r="E221" s="814" t="s">
        <v>4994</v>
      </c>
      <c r="F221" s="831"/>
      <c r="G221" s="831"/>
      <c r="H221" s="831"/>
      <c r="I221" s="831"/>
      <c r="J221" s="831"/>
      <c r="K221" s="831"/>
      <c r="L221" s="831"/>
      <c r="M221" s="831"/>
      <c r="N221" s="831">
        <v>1</v>
      </c>
      <c r="O221" s="831">
        <v>93</v>
      </c>
      <c r="P221" s="819"/>
      <c r="Q221" s="832">
        <v>93</v>
      </c>
    </row>
    <row r="222" spans="1:17" ht="14.45" customHeight="1" x14ac:dyDescent="0.2">
      <c r="A222" s="813" t="s">
        <v>5329</v>
      </c>
      <c r="B222" s="814" t="s">
        <v>5012</v>
      </c>
      <c r="C222" s="814" t="s">
        <v>4978</v>
      </c>
      <c r="D222" s="814" t="s">
        <v>4997</v>
      </c>
      <c r="E222" s="814" t="s">
        <v>4998</v>
      </c>
      <c r="F222" s="831">
        <v>10</v>
      </c>
      <c r="G222" s="831">
        <v>5950</v>
      </c>
      <c r="H222" s="831"/>
      <c r="I222" s="831">
        <v>595</v>
      </c>
      <c r="J222" s="831">
        <v>6</v>
      </c>
      <c r="K222" s="831">
        <v>3588</v>
      </c>
      <c r="L222" s="831"/>
      <c r="M222" s="831">
        <v>598</v>
      </c>
      <c r="N222" s="831">
        <v>9</v>
      </c>
      <c r="O222" s="831">
        <v>5490</v>
      </c>
      <c r="P222" s="819"/>
      <c r="Q222" s="832">
        <v>610</v>
      </c>
    </row>
    <row r="223" spans="1:17" ht="14.45" customHeight="1" x14ac:dyDescent="0.2">
      <c r="A223" s="813" t="s">
        <v>5329</v>
      </c>
      <c r="B223" s="814" t="s">
        <v>5012</v>
      </c>
      <c r="C223" s="814" t="s">
        <v>4978</v>
      </c>
      <c r="D223" s="814" t="s">
        <v>4999</v>
      </c>
      <c r="E223" s="814" t="s">
        <v>5000</v>
      </c>
      <c r="F223" s="831">
        <v>17</v>
      </c>
      <c r="G223" s="831">
        <v>13090</v>
      </c>
      <c r="H223" s="831"/>
      <c r="I223" s="831">
        <v>770</v>
      </c>
      <c r="J223" s="831">
        <v>9</v>
      </c>
      <c r="K223" s="831">
        <v>6939</v>
      </c>
      <c r="L223" s="831"/>
      <c r="M223" s="831">
        <v>771</v>
      </c>
      <c r="N223" s="831">
        <v>18</v>
      </c>
      <c r="O223" s="831">
        <v>14094</v>
      </c>
      <c r="P223" s="819"/>
      <c r="Q223" s="832">
        <v>783</v>
      </c>
    </row>
    <row r="224" spans="1:17" ht="14.45" customHeight="1" x14ac:dyDescent="0.2">
      <c r="A224" s="813" t="s">
        <v>5329</v>
      </c>
      <c r="B224" s="814" t="s">
        <v>5012</v>
      </c>
      <c r="C224" s="814" t="s">
        <v>4978</v>
      </c>
      <c r="D224" s="814" t="s">
        <v>5212</v>
      </c>
      <c r="E224" s="814" t="s">
        <v>5213</v>
      </c>
      <c r="F224" s="831"/>
      <c r="G224" s="831"/>
      <c r="H224" s="831"/>
      <c r="I224" s="831"/>
      <c r="J224" s="831">
        <v>1</v>
      </c>
      <c r="K224" s="831">
        <v>117</v>
      </c>
      <c r="L224" s="831"/>
      <c r="M224" s="831">
        <v>117</v>
      </c>
      <c r="N224" s="831"/>
      <c r="O224" s="831"/>
      <c r="P224" s="819"/>
      <c r="Q224" s="832"/>
    </row>
    <row r="225" spans="1:17" ht="14.45" customHeight="1" x14ac:dyDescent="0.2">
      <c r="A225" s="813" t="s">
        <v>5329</v>
      </c>
      <c r="B225" s="814" t="s">
        <v>5012</v>
      </c>
      <c r="C225" s="814" t="s">
        <v>4978</v>
      </c>
      <c r="D225" s="814" t="s">
        <v>5003</v>
      </c>
      <c r="E225" s="814" t="s">
        <v>5004</v>
      </c>
      <c r="F225" s="831">
        <v>3</v>
      </c>
      <c r="G225" s="831">
        <v>132</v>
      </c>
      <c r="H225" s="831"/>
      <c r="I225" s="831">
        <v>44</v>
      </c>
      <c r="J225" s="831"/>
      <c r="K225" s="831"/>
      <c r="L225" s="831"/>
      <c r="M225" s="831"/>
      <c r="N225" s="831"/>
      <c r="O225" s="831"/>
      <c r="P225" s="819"/>
      <c r="Q225" s="832"/>
    </row>
    <row r="226" spans="1:17" ht="14.45" customHeight="1" x14ac:dyDescent="0.2">
      <c r="A226" s="813" t="s">
        <v>5329</v>
      </c>
      <c r="B226" s="814" t="s">
        <v>5012</v>
      </c>
      <c r="C226" s="814" t="s">
        <v>4978</v>
      </c>
      <c r="D226" s="814" t="s">
        <v>5007</v>
      </c>
      <c r="E226" s="814" t="s">
        <v>5008</v>
      </c>
      <c r="F226" s="831">
        <v>4</v>
      </c>
      <c r="G226" s="831">
        <v>1456</v>
      </c>
      <c r="H226" s="831"/>
      <c r="I226" s="831">
        <v>364</v>
      </c>
      <c r="J226" s="831"/>
      <c r="K226" s="831"/>
      <c r="L226" s="831"/>
      <c r="M226" s="831"/>
      <c r="N226" s="831"/>
      <c r="O226" s="831"/>
      <c r="P226" s="819"/>
      <c r="Q226" s="832"/>
    </row>
    <row r="227" spans="1:17" ht="14.45" customHeight="1" x14ac:dyDescent="0.2">
      <c r="A227" s="813" t="s">
        <v>5329</v>
      </c>
      <c r="B227" s="814" t="s">
        <v>5012</v>
      </c>
      <c r="C227" s="814" t="s">
        <v>4978</v>
      </c>
      <c r="D227" s="814" t="s">
        <v>5240</v>
      </c>
      <c r="E227" s="814" t="s">
        <v>5241</v>
      </c>
      <c r="F227" s="831"/>
      <c r="G227" s="831"/>
      <c r="H227" s="831"/>
      <c r="I227" s="831"/>
      <c r="J227" s="831">
        <v>1</v>
      </c>
      <c r="K227" s="831">
        <v>0</v>
      </c>
      <c r="L227" s="831"/>
      <c r="M227" s="831">
        <v>0</v>
      </c>
      <c r="N227" s="831">
        <v>2</v>
      </c>
      <c r="O227" s="831">
        <v>0</v>
      </c>
      <c r="P227" s="819"/>
      <c r="Q227" s="832">
        <v>0</v>
      </c>
    </row>
    <row r="228" spans="1:17" ht="14.45" customHeight="1" x14ac:dyDescent="0.2">
      <c r="A228" s="813" t="s">
        <v>5329</v>
      </c>
      <c r="B228" s="814" t="s">
        <v>5012</v>
      </c>
      <c r="C228" s="814" t="s">
        <v>4978</v>
      </c>
      <c r="D228" s="814" t="s">
        <v>5245</v>
      </c>
      <c r="E228" s="814" t="s">
        <v>5246</v>
      </c>
      <c r="F228" s="831"/>
      <c r="G228" s="831"/>
      <c r="H228" s="831"/>
      <c r="I228" s="831"/>
      <c r="J228" s="831">
        <v>2</v>
      </c>
      <c r="K228" s="831">
        <v>0</v>
      </c>
      <c r="L228" s="831"/>
      <c r="M228" s="831">
        <v>0</v>
      </c>
      <c r="N228" s="831">
        <v>2</v>
      </c>
      <c r="O228" s="831">
        <v>0</v>
      </c>
      <c r="P228" s="819"/>
      <c r="Q228" s="832">
        <v>0</v>
      </c>
    </row>
    <row r="229" spans="1:17" ht="14.45" customHeight="1" x14ac:dyDescent="0.2">
      <c r="A229" s="813" t="s">
        <v>5329</v>
      </c>
      <c r="B229" s="814" t="s">
        <v>4960</v>
      </c>
      <c r="C229" s="814" t="s">
        <v>4978</v>
      </c>
      <c r="D229" s="814" t="s">
        <v>5323</v>
      </c>
      <c r="E229" s="814" t="s">
        <v>5324</v>
      </c>
      <c r="F229" s="831"/>
      <c r="G229" s="831"/>
      <c r="H229" s="831"/>
      <c r="I229" s="831"/>
      <c r="J229" s="831"/>
      <c r="K229" s="831"/>
      <c r="L229" s="831"/>
      <c r="M229" s="831"/>
      <c r="N229" s="831">
        <v>1</v>
      </c>
      <c r="O229" s="831">
        <v>4744</v>
      </c>
      <c r="P229" s="819"/>
      <c r="Q229" s="832">
        <v>4744</v>
      </c>
    </row>
    <row r="230" spans="1:17" ht="14.45" customHeight="1" x14ac:dyDescent="0.2">
      <c r="A230" s="813" t="s">
        <v>5329</v>
      </c>
      <c r="B230" s="814" t="s">
        <v>4960</v>
      </c>
      <c r="C230" s="814" t="s">
        <v>4978</v>
      </c>
      <c r="D230" s="814" t="s">
        <v>5325</v>
      </c>
      <c r="E230" s="814" t="s">
        <v>5326</v>
      </c>
      <c r="F230" s="831"/>
      <c r="G230" s="831"/>
      <c r="H230" s="831"/>
      <c r="I230" s="831"/>
      <c r="J230" s="831"/>
      <c r="K230" s="831"/>
      <c r="L230" s="831"/>
      <c r="M230" s="831"/>
      <c r="N230" s="831">
        <v>1</v>
      </c>
      <c r="O230" s="831">
        <v>9957</v>
      </c>
      <c r="P230" s="819"/>
      <c r="Q230" s="832">
        <v>9957</v>
      </c>
    </row>
    <row r="231" spans="1:17" ht="14.45" customHeight="1" x14ac:dyDescent="0.2">
      <c r="A231" s="813" t="s">
        <v>5329</v>
      </c>
      <c r="B231" s="814" t="s">
        <v>5266</v>
      </c>
      <c r="C231" s="814" t="s">
        <v>4978</v>
      </c>
      <c r="D231" s="814" t="s">
        <v>5172</v>
      </c>
      <c r="E231" s="814" t="s">
        <v>5173</v>
      </c>
      <c r="F231" s="831">
        <v>1</v>
      </c>
      <c r="G231" s="831">
        <v>1141</v>
      </c>
      <c r="H231" s="831"/>
      <c r="I231" s="831">
        <v>1141</v>
      </c>
      <c r="J231" s="831">
        <v>1</v>
      </c>
      <c r="K231" s="831">
        <v>1144</v>
      </c>
      <c r="L231" s="831"/>
      <c r="M231" s="831">
        <v>1144</v>
      </c>
      <c r="N231" s="831">
        <v>1</v>
      </c>
      <c r="O231" s="831">
        <v>1164</v>
      </c>
      <c r="P231" s="819"/>
      <c r="Q231" s="832">
        <v>1164</v>
      </c>
    </row>
    <row r="232" spans="1:17" ht="14.45" customHeight="1" x14ac:dyDescent="0.2">
      <c r="A232" s="813" t="s">
        <v>5329</v>
      </c>
      <c r="B232" s="814" t="s">
        <v>5266</v>
      </c>
      <c r="C232" s="814" t="s">
        <v>4978</v>
      </c>
      <c r="D232" s="814" t="s">
        <v>5174</v>
      </c>
      <c r="E232" s="814" t="s">
        <v>5175</v>
      </c>
      <c r="F232" s="831">
        <v>1</v>
      </c>
      <c r="G232" s="831">
        <v>267</v>
      </c>
      <c r="H232" s="831"/>
      <c r="I232" s="831">
        <v>267</v>
      </c>
      <c r="J232" s="831">
        <v>1</v>
      </c>
      <c r="K232" s="831">
        <v>268</v>
      </c>
      <c r="L232" s="831"/>
      <c r="M232" s="831">
        <v>268</v>
      </c>
      <c r="N232" s="831">
        <v>3</v>
      </c>
      <c r="O232" s="831">
        <v>828</v>
      </c>
      <c r="P232" s="819"/>
      <c r="Q232" s="832">
        <v>276</v>
      </c>
    </row>
    <row r="233" spans="1:17" ht="14.45" customHeight="1" x14ac:dyDescent="0.2">
      <c r="A233" s="813" t="s">
        <v>5329</v>
      </c>
      <c r="B233" s="814" t="s">
        <v>5266</v>
      </c>
      <c r="C233" s="814" t="s">
        <v>4978</v>
      </c>
      <c r="D233" s="814" t="s">
        <v>5194</v>
      </c>
      <c r="E233" s="814" t="s">
        <v>5195</v>
      </c>
      <c r="F233" s="831"/>
      <c r="G233" s="831"/>
      <c r="H233" s="831"/>
      <c r="I233" s="831"/>
      <c r="J233" s="831">
        <v>1</v>
      </c>
      <c r="K233" s="831">
        <v>573</v>
      </c>
      <c r="L233" s="831"/>
      <c r="M233" s="831">
        <v>573</v>
      </c>
      <c r="N233" s="831"/>
      <c r="O233" s="831"/>
      <c r="P233" s="819"/>
      <c r="Q233" s="832"/>
    </row>
    <row r="234" spans="1:17" ht="14.45" customHeight="1" x14ac:dyDescent="0.2">
      <c r="A234" s="813" t="s">
        <v>5329</v>
      </c>
      <c r="B234" s="814" t="s">
        <v>5266</v>
      </c>
      <c r="C234" s="814" t="s">
        <v>4978</v>
      </c>
      <c r="D234" s="814" t="s">
        <v>5228</v>
      </c>
      <c r="E234" s="814" t="s">
        <v>5229</v>
      </c>
      <c r="F234" s="831"/>
      <c r="G234" s="831"/>
      <c r="H234" s="831"/>
      <c r="I234" s="831"/>
      <c r="J234" s="831">
        <v>1</v>
      </c>
      <c r="K234" s="831">
        <v>490</v>
      </c>
      <c r="L234" s="831"/>
      <c r="M234" s="831">
        <v>490</v>
      </c>
      <c r="N234" s="831"/>
      <c r="O234" s="831"/>
      <c r="P234" s="819"/>
      <c r="Q234" s="832"/>
    </row>
    <row r="235" spans="1:17" ht="14.45" customHeight="1" x14ac:dyDescent="0.2">
      <c r="A235" s="813" t="s">
        <v>5265</v>
      </c>
      <c r="B235" s="814" t="s">
        <v>5012</v>
      </c>
      <c r="C235" s="814" t="s">
        <v>4963</v>
      </c>
      <c r="D235" s="814" t="s">
        <v>5330</v>
      </c>
      <c r="E235" s="814" t="s">
        <v>5331</v>
      </c>
      <c r="F235" s="831"/>
      <c r="G235" s="831"/>
      <c r="H235" s="831"/>
      <c r="I235" s="831"/>
      <c r="J235" s="831">
        <v>1</v>
      </c>
      <c r="K235" s="831">
        <v>460.67</v>
      </c>
      <c r="L235" s="831"/>
      <c r="M235" s="831">
        <v>460.67</v>
      </c>
      <c r="N235" s="831"/>
      <c r="O235" s="831"/>
      <c r="P235" s="819"/>
      <c r="Q235" s="832"/>
    </row>
    <row r="236" spans="1:17" ht="14.45" customHeight="1" x14ac:dyDescent="0.2">
      <c r="A236" s="813" t="s">
        <v>5265</v>
      </c>
      <c r="B236" s="814" t="s">
        <v>5012</v>
      </c>
      <c r="C236" s="814" t="s">
        <v>4978</v>
      </c>
      <c r="D236" s="814" t="s">
        <v>5170</v>
      </c>
      <c r="E236" s="814" t="s">
        <v>5171</v>
      </c>
      <c r="F236" s="831"/>
      <c r="G236" s="831"/>
      <c r="H236" s="831"/>
      <c r="I236" s="831"/>
      <c r="J236" s="831"/>
      <c r="K236" s="831"/>
      <c r="L236" s="831"/>
      <c r="M236" s="831"/>
      <c r="N236" s="831">
        <v>2</v>
      </c>
      <c r="O236" s="831">
        <v>274</v>
      </c>
      <c r="P236" s="819"/>
      <c r="Q236" s="832">
        <v>137</v>
      </c>
    </row>
    <row r="237" spans="1:17" ht="14.45" customHeight="1" x14ac:dyDescent="0.2">
      <c r="A237" s="813" t="s">
        <v>5265</v>
      </c>
      <c r="B237" s="814" t="s">
        <v>5012</v>
      </c>
      <c r="C237" s="814" t="s">
        <v>4978</v>
      </c>
      <c r="D237" s="814" t="s">
        <v>5222</v>
      </c>
      <c r="E237" s="814" t="s">
        <v>5223</v>
      </c>
      <c r="F237" s="831"/>
      <c r="G237" s="831"/>
      <c r="H237" s="831"/>
      <c r="I237" s="831"/>
      <c r="J237" s="831">
        <v>1</v>
      </c>
      <c r="K237" s="831">
        <v>323</v>
      </c>
      <c r="L237" s="831"/>
      <c r="M237" s="831">
        <v>323</v>
      </c>
      <c r="N237" s="831"/>
      <c r="O237" s="831"/>
      <c r="P237" s="819"/>
      <c r="Q237" s="832"/>
    </row>
    <row r="238" spans="1:17" ht="14.45" customHeight="1" x14ac:dyDescent="0.2">
      <c r="A238" s="813" t="s">
        <v>5265</v>
      </c>
      <c r="B238" s="814" t="s">
        <v>5256</v>
      </c>
      <c r="C238" s="814" t="s">
        <v>4978</v>
      </c>
      <c r="D238" s="814" t="s">
        <v>5138</v>
      </c>
      <c r="E238" s="814" t="s">
        <v>5139</v>
      </c>
      <c r="F238" s="831"/>
      <c r="G238" s="831"/>
      <c r="H238" s="831"/>
      <c r="I238" s="831"/>
      <c r="J238" s="831">
        <v>1</v>
      </c>
      <c r="K238" s="831">
        <v>38</v>
      </c>
      <c r="L238" s="831"/>
      <c r="M238" s="831">
        <v>38</v>
      </c>
      <c r="N238" s="831">
        <v>2</v>
      </c>
      <c r="O238" s="831">
        <v>80</v>
      </c>
      <c r="P238" s="819"/>
      <c r="Q238" s="832">
        <v>40</v>
      </c>
    </row>
    <row r="239" spans="1:17" ht="14.45" customHeight="1" x14ac:dyDescent="0.2">
      <c r="A239" s="813" t="s">
        <v>5265</v>
      </c>
      <c r="B239" s="814" t="s">
        <v>5256</v>
      </c>
      <c r="C239" s="814" t="s">
        <v>4978</v>
      </c>
      <c r="D239" s="814" t="s">
        <v>5170</v>
      </c>
      <c r="E239" s="814" t="s">
        <v>5171</v>
      </c>
      <c r="F239" s="831"/>
      <c r="G239" s="831"/>
      <c r="H239" s="831"/>
      <c r="I239" s="831"/>
      <c r="J239" s="831">
        <v>1</v>
      </c>
      <c r="K239" s="831">
        <v>127</v>
      </c>
      <c r="L239" s="831"/>
      <c r="M239" s="831">
        <v>127</v>
      </c>
      <c r="N239" s="831">
        <v>3</v>
      </c>
      <c r="O239" s="831">
        <v>411</v>
      </c>
      <c r="P239" s="819"/>
      <c r="Q239" s="832">
        <v>137</v>
      </c>
    </row>
    <row r="240" spans="1:17" ht="14.45" customHeight="1" x14ac:dyDescent="0.2">
      <c r="A240" s="813" t="s">
        <v>5265</v>
      </c>
      <c r="B240" s="814" t="s">
        <v>5256</v>
      </c>
      <c r="C240" s="814" t="s">
        <v>4978</v>
      </c>
      <c r="D240" s="814" t="s">
        <v>5190</v>
      </c>
      <c r="E240" s="814" t="s">
        <v>5191</v>
      </c>
      <c r="F240" s="831"/>
      <c r="G240" s="831"/>
      <c r="H240" s="831"/>
      <c r="I240" s="831"/>
      <c r="J240" s="831">
        <v>1</v>
      </c>
      <c r="K240" s="831">
        <v>379</v>
      </c>
      <c r="L240" s="831"/>
      <c r="M240" s="831">
        <v>379</v>
      </c>
      <c r="N240" s="831">
        <v>3</v>
      </c>
      <c r="O240" s="831">
        <v>1224</v>
      </c>
      <c r="P240" s="819"/>
      <c r="Q240" s="832">
        <v>408</v>
      </c>
    </row>
    <row r="241" spans="1:17" ht="14.45" customHeight="1" x14ac:dyDescent="0.2">
      <c r="A241" s="813" t="s">
        <v>5332</v>
      </c>
      <c r="B241" s="814" t="s">
        <v>5012</v>
      </c>
      <c r="C241" s="814" t="s">
        <v>4963</v>
      </c>
      <c r="D241" s="814" t="s">
        <v>4966</v>
      </c>
      <c r="E241" s="814" t="s">
        <v>4967</v>
      </c>
      <c r="F241" s="831">
        <v>1</v>
      </c>
      <c r="G241" s="831">
        <v>153.19999999999999</v>
      </c>
      <c r="H241" s="831"/>
      <c r="I241" s="831">
        <v>153.19999999999999</v>
      </c>
      <c r="J241" s="831"/>
      <c r="K241" s="831"/>
      <c r="L241" s="831"/>
      <c r="M241" s="831"/>
      <c r="N241" s="831"/>
      <c r="O241" s="831"/>
      <c r="P241" s="819"/>
      <c r="Q241" s="832"/>
    </row>
    <row r="242" spans="1:17" ht="14.45" customHeight="1" x14ac:dyDescent="0.2">
      <c r="A242" s="813" t="s">
        <v>5332</v>
      </c>
      <c r="B242" s="814" t="s">
        <v>5012</v>
      </c>
      <c r="C242" s="814" t="s">
        <v>4963</v>
      </c>
      <c r="D242" s="814" t="s">
        <v>5333</v>
      </c>
      <c r="E242" s="814" t="s">
        <v>5334</v>
      </c>
      <c r="F242" s="831">
        <v>4</v>
      </c>
      <c r="G242" s="831">
        <v>2122.48</v>
      </c>
      <c r="H242" s="831"/>
      <c r="I242" s="831">
        <v>530.62</v>
      </c>
      <c r="J242" s="831"/>
      <c r="K242" s="831"/>
      <c r="L242" s="831"/>
      <c r="M242" s="831"/>
      <c r="N242" s="831">
        <v>3</v>
      </c>
      <c r="O242" s="831">
        <v>1591.8600000000001</v>
      </c>
      <c r="P242" s="819"/>
      <c r="Q242" s="832">
        <v>530.62</v>
      </c>
    </row>
    <row r="243" spans="1:17" ht="14.45" customHeight="1" x14ac:dyDescent="0.2">
      <c r="A243" s="813" t="s">
        <v>5332</v>
      </c>
      <c r="B243" s="814" t="s">
        <v>5012</v>
      </c>
      <c r="C243" s="814" t="s">
        <v>4978</v>
      </c>
      <c r="D243" s="814" t="s">
        <v>5138</v>
      </c>
      <c r="E243" s="814" t="s">
        <v>5139</v>
      </c>
      <c r="F243" s="831">
        <v>5</v>
      </c>
      <c r="G243" s="831">
        <v>190</v>
      </c>
      <c r="H243" s="831"/>
      <c r="I243" s="831">
        <v>38</v>
      </c>
      <c r="J243" s="831">
        <v>2</v>
      </c>
      <c r="K243" s="831">
        <v>76</v>
      </c>
      <c r="L243" s="831"/>
      <c r="M243" s="831">
        <v>38</v>
      </c>
      <c r="N243" s="831"/>
      <c r="O243" s="831"/>
      <c r="P243" s="819"/>
      <c r="Q243" s="832"/>
    </row>
    <row r="244" spans="1:17" ht="14.45" customHeight="1" x14ac:dyDescent="0.2">
      <c r="A244" s="813" t="s">
        <v>5332</v>
      </c>
      <c r="B244" s="814" t="s">
        <v>5012</v>
      </c>
      <c r="C244" s="814" t="s">
        <v>4978</v>
      </c>
      <c r="D244" s="814" t="s">
        <v>4979</v>
      </c>
      <c r="E244" s="814" t="s">
        <v>4980</v>
      </c>
      <c r="F244" s="831">
        <v>2</v>
      </c>
      <c r="G244" s="831">
        <v>508</v>
      </c>
      <c r="H244" s="831"/>
      <c r="I244" s="831">
        <v>254</v>
      </c>
      <c r="J244" s="831">
        <v>3</v>
      </c>
      <c r="K244" s="831">
        <v>765</v>
      </c>
      <c r="L244" s="831"/>
      <c r="M244" s="831">
        <v>255</v>
      </c>
      <c r="N244" s="831">
        <v>4</v>
      </c>
      <c r="O244" s="831">
        <v>1100</v>
      </c>
      <c r="P244" s="819"/>
      <c r="Q244" s="832">
        <v>275</v>
      </c>
    </row>
    <row r="245" spans="1:17" ht="14.45" customHeight="1" x14ac:dyDescent="0.2">
      <c r="A245" s="813" t="s">
        <v>5332</v>
      </c>
      <c r="B245" s="814" t="s">
        <v>5012</v>
      </c>
      <c r="C245" s="814" t="s">
        <v>4978</v>
      </c>
      <c r="D245" s="814" t="s">
        <v>5146</v>
      </c>
      <c r="E245" s="814" t="s">
        <v>5147</v>
      </c>
      <c r="F245" s="831">
        <v>3</v>
      </c>
      <c r="G245" s="831">
        <v>378</v>
      </c>
      <c r="H245" s="831"/>
      <c r="I245" s="831">
        <v>126</v>
      </c>
      <c r="J245" s="831">
        <v>3</v>
      </c>
      <c r="K245" s="831">
        <v>381</v>
      </c>
      <c r="L245" s="831"/>
      <c r="M245" s="831">
        <v>127</v>
      </c>
      <c r="N245" s="831">
        <v>1</v>
      </c>
      <c r="O245" s="831">
        <v>137</v>
      </c>
      <c r="P245" s="819"/>
      <c r="Q245" s="832">
        <v>137</v>
      </c>
    </row>
    <row r="246" spans="1:17" ht="14.45" customHeight="1" x14ac:dyDescent="0.2">
      <c r="A246" s="813" t="s">
        <v>5332</v>
      </c>
      <c r="B246" s="814" t="s">
        <v>5012</v>
      </c>
      <c r="C246" s="814" t="s">
        <v>4978</v>
      </c>
      <c r="D246" s="814" t="s">
        <v>4981</v>
      </c>
      <c r="E246" s="814" t="s">
        <v>4982</v>
      </c>
      <c r="F246" s="831">
        <v>7</v>
      </c>
      <c r="G246" s="831">
        <v>1400</v>
      </c>
      <c r="H246" s="831"/>
      <c r="I246" s="831">
        <v>200</v>
      </c>
      <c r="J246" s="831">
        <v>4</v>
      </c>
      <c r="K246" s="831">
        <v>804</v>
      </c>
      <c r="L246" s="831"/>
      <c r="M246" s="831">
        <v>201</v>
      </c>
      <c r="N246" s="831">
        <v>9</v>
      </c>
      <c r="O246" s="831">
        <v>1890</v>
      </c>
      <c r="P246" s="819"/>
      <c r="Q246" s="832">
        <v>210</v>
      </c>
    </row>
    <row r="247" spans="1:17" ht="14.45" customHeight="1" x14ac:dyDescent="0.2">
      <c r="A247" s="813" t="s">
        <v>5332</v>
      </c>
      <c r="B247" s="814" t="s">
        <v>5012</v>
      </c>
      <c r="C247" s="814" t="s">
        <v>4978</v>
      </c>
      <c r="D247" s="814" t="s">
        <v>4983</v>
      </c>
      <c r="E247" s="814" t="s">
        <v>4984</v>
      </c>
      <c r="F247" s="831">
        <v>1</v>
      </c>
      <c r="G247" s="831">
        <v>335</v>
      </c>
      <c r="H247" s="831"/>
      <c r="I247" s="831">
        <v>335</v>
      </c>
      <c r="J247" s="831"/>
      <c r="K247" s="831"/>
      <c r="L247" s="831"/>
      <c r="M247" s="831"/>
      <c r="N247" s="831"/>
      <c r="O247" s="831"/>
      <c r="P247" s="819"/>
      <c r="Q247" s="832"/>
    </row>
    <row r="248" spans="1:17" ht="14.45" customHeight="1" x14ac:dyDescent="0.2">
      <c r="A248" s="813" t="s">
        <v>5332</v>
      </c>
      <c r="B248" s="814" t="s">
        <v>5012</v>
      </c>
      <c r="C248" s="814" t="s">
        <v>4978</v>
      </c>
      <c r="D248" s="814" t="s">
        <v>5154</v>
      </c>
      <c r="E248" s="814" t="s">
        <v>5155</v>
      </c>
      <c r="F248" s="831"/>
      <c r="G248" s="831"/>
      <c r="H248" s="831"/>
      <c r="I248" s="831"/>
      <c r="J248" s="831">
        <v>1</v>
      </c>
      <c r="K248" s="831">
        <v>117</v>
      </c>
      <c r="L248" s="831"/>
      <c r="M248" s="831">
        <v>117</v>
      </c>
      <c r="N248" s="831"/>
      <c r="O248" s="831"/>
      <c r="P248" s="819"/>
      <c r="Q248" s="832"/>
    </row>
    <row r="249" spans="1:17" ht="14.45" customHeight="1" x14ac:dyDescent="0.2">
      <c r="A249" s="813" t="s">
        <v>5332</v>
      </c>
      <c r="B249" s="814" t="s">
        <v>5012</v>
      </c>
      <c r="C249" s="814" t="s">
        <v>4978</v>
      </c>
      <c r="D249" s="814" t="s">
        <v>5160</v>
      </c>
      <c r="E249" s="814" t="s">
        <v>5161</v>
      </c>
      <c r="F249" s="831">
        <v>1</v>
      </c>
      <c r="G249" s="831">
        <v>325</v>
      </c>
      <c r="H249" s="831"/>
      <c r="I249" s="831">
        <v>325</v>
      </c>
      <c r="J249" s="831"/>
      <c r="K249" s="831"/>
      <c r="L249" s="831"/>
      <c r="M249" s="831"/>
      <c r="N249" s="831">
        <v>1</v>
      </c>
      <c r="O249" s="831">
        <v>335</v>
      </c>
      <c r="P249" s="819"/>
      <c r="Q249" s="832">
        <v>335</v>
      </c>
    </row>
    <row r="250" spans="1:17" ht="14.45" customHeight="1" x14ac:dyDescent="0.2">
      <c r="A250" s="813" t="s">
        <v>5332</v>
      </c>
      <c r="B250" s="814" t="s">
        <v>5012</v>
      </c>
      <c r="C250" s="814" t="s">
        <v>4978</v>
      </c>
      <c r="D250" s="814" t="s">
        <v>5162</v>
      </c>
      <c r="E250" s="814" t="s">
        <v>5163</v>
      </c>
      <c r="F250" s="831"/>
      <c r="G250" s="831"/>
      <c r="H250" s="831"/>
      <c r="I250" s="831"/>
      <c r="J250" s="831"/>
      <c r="K250" s="831"/>
      <c r="L250" s="831"/>
      <c r="M250" s="831"/>
      <c r="N250" s="831">
        <v>1</v>
      </c>
      <c r="O250" s="831">
        <v>310</v>
      </c>
      <c r="P250" s="819"/>
      <c r="Q250" s="832">
        <v>310</v>
      </c>
    </row>
    <row r="251" spans="1:17" ht="14.45" customHeight="1" x14ac:dyDescent="0.2">
      <c r="A251" s="813" t="s">
        <v>5332</v>
      </c>
      <c r="B251" s="814" t="s">
        <v>5012</v>
      </c>
      <c r="C251" s="814" t="s">
        <v>4978</v>
      </c>
      <c r="D251" s="814" t="s">
        <v>5335</v>
      </c>
      <c r="E251" s="814" t="s">
        <v>5336</v>
      </c>
      <c r="F251" s="831"/>
      <c r="G251" s="831"/>
      <c r="H251" s="831"/>
      <c r="I251" s="831"/>
      <c r="J251" s="831"/>
      <c r="K251" s="831"/>
      <c r="L251" s="831"/>
      <c r="M251" s="831"/>
      <c r="N251" s="831">
        <v>1</v>
      </c>
      <c r="O251" s="831">
        <v>709</v>
      </c>
      <c r="P251" s="819"/>
      <c r="Q251" s="832">
        <v>709</v>
      </c>
    </row>
    <row r="252" spans="1:17" ht="14.45" customHeight="1" x14ac:dyDescent="0.2">
      <c r="A252" s="813" t="s">
        <v>5332</v>
      </c>
      <c r="B252" s="814" t="s">
        <v>5012</v>
      </c>
      <c r="C252" s="814" t="s">
        <v>4978</v>
      </c>
      <c r="D252" s="814" t="s">
        <v>4987</v>
      </c>
      <c r="E252" s="814" t="s">
        <v>4988</v>
      </c>
      <c r="F252" s="831"/>
      <c r="G252" s="831"/>
      <c r="H252" s="831"/>
      <c r="I252" s="831"/>
      <c r="J252" s="831"/>
      <c r="K252" s="831"/>
      <c r="L252" s="831"/>
      <c r="M252" s="831"/>
      <c r="N252" s="831">
        <v>1</v>
      </c>
      <c r="O252" s="831">
        <v>752</v>
      </c>
      <c r="P252" s="819"/>
      <c r="Q252" s="832">
        <v>752</v>
      </c>
    </row>
    <row r="253" spans="1:17" ht="14.45" customHeight="1" x14ac:dyDescent="0.2">
      <c r="A253" s="813" t="s">
        <v>5332</v>
      </c>
      <c r="B253" s="814" t="s">
        <v>5012</v>
      </c>
      <c r="C253" s="814" t="s">
        <v>4978</v>
      </c>
      <c r="D253" s="814" t="s">
        <v>5170</v>
      </c>
      <c r="E253" s="814" t="s">
        <v>5171</v>
      </c>
      <c r="F253" s="831"/>
      <c r="G253" s="831"/>
      <c r="H253" s="831"/>
      <c r="I253" s="831"/>
      <c r="J253" s="831"/>
      <c r="K253" s="831"/>
      <c r="L253" s="831"/>
      <c r="M253" s="831"/>
      <c r="N253" s="831">
        <v>5</v>
      </c>
      <c r="O253" s="831">
        <v>685</v>
      </c>
      <c r="P253" s="819"/>
      <c r="Q253" s="832">
        <v>137</v>
      </c>
    </row>
    <row r="254" spans="1:17" ht="14.45" customHeight="1" x14ac:dyDescent="0.2">
      <c r="A254" s="813" t="s">
        <v>5332</v>
      </c>
      <c r="B254" s="814" t="s">
        <v>5012</v>
      </c>
      <c r="C254" s="814" t="s">
        <v>4978</v>
      </c>
      <c r="D254" s="814" t="s">
        <v>5186</v>
      </c>
      <c r="E254" s="814" t="s">
        <v>5187</v>
      </c>
      <c r="F254" s="831"/>
      <c r="G254" s="831"/>
      <c r="H254" s="831"/>
      <c r="I254" s="831"/>
      <c r="J254" s="831">
        <v>1</v>
      </c>
      <c r="K254" s="831">
        <v>33</v>
      </c>
      <c r="L254" s="831"/>
      <c r="M254" s="831">
        <v>33</v>
      </c>
      <c r="N254" s="831"/>
      <c r="O254" s="831"/>
      <c r="P254" s="819"/>
      <c r="Q254" s="832"/>
    </row>
    <row r="255" spans="1:17" ht="14.45" customHeight="1" x14ac:dyDescent="0.2">
      <c r="A255" s="813" t="s">
        <v>5332</v>
      </c>
      <c r="B255" s="814" t="s">
        <v>5012</v>
      </c>
      <c r="C255" s="814" t="s">
        <v>4978</v>
      </c>
      <c r="D255" s="814" t="s">
        <v>4999</v>
      </c>
      <c r="E255" s="814" t="s">
        <v>5000</v>
      </c>
      <c r="F255" s="831">
        <v>1</v>
      </c>
      <c r="G255" s="831">
        <v>770</v>
      </c>
      <c r="H255" s="831"/>
      <c r="I255" s="831">
        <v>770</v>
      </c>
      <c r="J255" s="831"/>
      <c r="K255" s="831"/>
      <c r="L255" s="831"/>
      <c r="M255" s="831"/>
      <c r="N255" s="831">
        <v>1</v>
      </c>
      <c r="O255" s="831">
        <v>783</v>
      </c>
      <c r="P255" s="819"/>
      <c r="Q255" s="832">
        <v>783</v>
      </c>
    </row>
    <row r="256" spans="1:17" ht="14.45" customHeight="1" x14ac:dyDescent="0.2">
      <c r="A256" s="813" t="s">
        <v>5332</v>
      </c>
      <c r="B256" s="814" t="s">
        <v>5012</v>
      </c>
      <c r="C256" s="814" t="s">
        <v>4978</v>
      </c>
      <c r="D256" s="814" t="s">
        <v>5208</v>
      </c>
      <c r="E256" s="814" t="s">
        <v>5209</v>
      </c>
      <c r="F256" s="831">
        <v>2</v>
      </c>
      <c r="G256" s="831">
        <v>8858</v>
      </c>
      <c r="H256" s="831"/>
      <c r="I256" s="831">
        <v>4429</v>
      </c>
      <c r="J256" s="831">
        <v>8</v>
      </c>
      <c r="K256" s="831">
        <v>35576</v>
      </c>
      <c r="L256" s="831"/>
      <c r="M256" s="831">
        <v>4447</v>
      </c>
      <c r="N256" s="831">
        <v>4</v>
      </c>
      <c r="O256" s="831">
        <v>18040</v>
      </c>
      <c r="P256" s="819"/>
      <c r="Q256" s="832">
        <v>4510</v>
      </c>
    </row>
    <row r="257" spans="1:17" ht="14.45" customHeight="1" x14ac:dyDescent="0.2">
      <c r="A257" s="813" t="s">
        <v>5332</v>
      </c>
      <c r="B257" s="814" t="s">
        <v>5012</v>
      </c>
      <c r="C257" s="814" t="s">
        <v>4978</v>
      </c>
      <c r="D257" s="814" t="s">
        <v>5003</v>
      </c>
      <c r="E257" s="814" t="s">
        <v>5004</v>
      </c>
      <c r="F257" s="831"/>
      <c r="G257" s="831"/>
      <c r="H257" s="831"/>
      <c r="I257" s="831"/>
      <c r="J257" s="831"/>
      <c r="K257" s="831"/>
      <c r="L257" s="831"/>
      <c r="M257" s="831"/>
      <c r="N257" s="831">
        <v>2</v>
      </c>
      <c r="O257" s="831">
        <v>92</v>
      </c>
      <c r="P257" s="819"/>
      <c r="Q257" s="832">
        <v>46</v>
      </c>
    </row>
    <row r="258" spans="1:17" ht="14.45" customHeight="1" x14ac:dyDescent="0.2">
      <c r="A258" s="813" t="s">
        <v>5332</v>
      </c>
      <c r="B258" s="814" t="s">
        <v>5012</v>
      </c>
      <c r="C258" s="814" t="s">
        <v>4978</v>
      </c>
      <c r="D258" s="814" t="s">
        <v>5222</v>
      </c>
      <c r="E258" s="814" t="s">
        <v>5223</v>
      </c>
      <c r="F258" s="831">
        <v>3</v>
      </c>
      <c r="G258" s="831">
        <v>960</v>
      </c>
      <c r="H258" s="831"/>
      <c r="I258" s="831">
        <v>320</v>
      </c>
      <c r="J258" s="831"/>
      <c r="K258" s="831"/>
      <c r="L258" s="831"/>
      <c r="M258" s="831"/>
      <c r="N258" s="831">
        <v>2</v>
      </c>
      <c r="O258" s="831">
        <v>670</v>
      </c>
      <c r="P258" s="819"/>
      <c r="Q258" s="832">
        <v>335</v>
      </c>
    </row>
    <row r="259" spans="1:17" ht="14.45" customHeight="1" x14ac:dyDescent="0.2">
      <c r="A259" s="813" t="s">
        <v>5332</v>
      </c>
      <c r="B259" s="814" t="s">
        <v>5012</v>
      </c>
      <c r="C259" s="814" t="s">
        <v>4978</v>
      </c>
      <c r="D259" s="814" t="s">
        <v>5007</v>
      </c>
      <c r="E259" s="814" t="s">
        <v>5008</v>
      </c>
      <c r="F259" s="831"/>
      <c r="G259" s="831"/>
      <c r="H259" s="831"/>
      <c r="I259" s="831"/>
      <c r="J259" s="831"/>
      <c r="K259" s="831"/>
      <c r="L259" s="831"/>
      <c r="M259" s="831"/>
      <c r="N259" s="831">
        <v>2</v>
      </c>
      <c r="O259" s="831">
        <v>742</v>
      </c>
      <c r="P259" s="819"/>
      <c r="Q259" s="832">
        <v>371</v>
      </c>
    </row>
    <row r="260" spans="1:17" ht="14.45" customHeight="1" x14ac:dyDescent="0.2">
      <c r="A260" s="813" t="s">
        <v>5332</v>
      </c>
      <c r="B260" s="814" t="s">
        <v>5012</v>
      </c>
      <c r="C260" s="814" t="s">
        <v>4978</v>
      </c>
      <c r="D260" s="814" t="s">
        <v>5337</v>
      </c>
      <c r="E260" s="814" t="s">
        <v>5338</v>
      </c>
      <c r="F260" s="831"/>
      <c r="G260" s="831"/>
      <c r="H260" s="831"/>
      <c r="I260" s="831"/>
      <c r="J260" s="831"/>
      <c r="K260" s="831"/>
      <c r="L260" s="831"/>
      <c r="M260" s="831"/>
      <c r="N260" s="831">
        <v>1</v>
      </c>
      <c r="O260" s="831">
        <v>2059</v>
      </c>
      <c r="P260" s="819"/>
      <c r="Q260" s="832">
        <v>2059</v>
      </c>
    </row>
    <row r="261" spans="1:17" ht="14.45" customHeight="1" x14ac:dyDescent="0.2">
      <c r="A261" s="813" t="s">
        <v>5332</v>
      </c>
      <c r="B261" s="814" t="s">
        <v>5256</v>
      </c>
      <c r="C261" s="814" t="s">
        <v>4963</v>
      </c>
      <c r="D261" s="814" t="s">
        <v>5333</v>
      </c>
      <c r="E261" s="814" t="s">
        <v>5334</v>
      </c>
      <c r="F261" s="831">
        <v>1</v>
      </c>
      <c r="G261" s="831">
        <v>530.62</v>
      </c>
      <c r="H261" s="831"/>
      <c r="I261" s="831">
        <v>530.62</v>
      </c>
      <c r="J261" s="831"/>
      <c r="K261" s="831"/>
      <c r="L261" s="831"/>
      <c r="M261" s="831"/>
      <c r="N261" s="831"/>
      <c r="O261" s="831"/>
      <c r="P261" s="819"/>
      <c r="Q261" s="832"/>
    </row>
    <row r="262" spans="1:17" ht="14.45" customHeight="1" x14ac:dyDescent="0.2">
      <c r="A262" s="813" t="s">
        <v>5332</v>
      </c>
      <c r="B262" s="814" t="s">
        <v>5256</v>
      </c>
      <c r="C262" s="814" t="s">
        <v>4978</v>
      </c>
      <c r="D262" s="814" t="s">
        <v>5138</v>
      </c>
      <c r="E262" s="814" t="s">
        <v>5139</v>
      </c>
      <c r="F262" s="831">
        <v>12</v>
      </c>
      <c r="G262" s="831">
        <v>456</v>
      </c>
      <c r="H262" s="831"/>
      <c r="I262" s="831">
        <v>38</v>
      </c>
      <c r="J262" s="831">
        <v>10</v>
      </c>
      <c r="K262" s="831">
        <v>380</v>
      </c>
      <c r="L262" s="831"/>
      <c r="M262" s="831">
        <v>38</v>
      </c>
      <c r="N262" s="831">
        <v>18</v>
      </c>
      <c r="O262" s="831">
        <v>720</v>
      </c>
      <c r="P262" s="819"/>
      <c r="Q262" s="832">
        <v>40</v>
      </c>
    </row>
    <row r="263" spans="1:17" ht="14.45" customHeight="1" x14ac:dyDescent="0.2">
      <c r="A263" s="813" t="s">
        <v>5332</v>
      </c>
      <c r="B263" s="814" t="s">
        <v>5256</v>
      </c>
      <c r="C263" s="814" t="s">
        <v>4978</v>
      </c>
      <c r="D263" s="814" t="s">
        <v>4981</v>
      </c>
      <c r="E263" s="814" t="s">
        <v>4982</v>
      </c>
      <c r="F263" s="831"/>
      <c r="G263" s="831"/>
      <c r="H263" s="831"/>
      <c r="I263" s="831"/>
      <c r="J263" s="831">
        <v>5</v>
      </c>
      <c r="K263" s="831">
        <v>1005</v>
      </c>
      <c r="L263" s="831"/>
      <c r="M263" s="831">
        <v>201</v>
      </c>
      <c r="N263" s="831">
        <v>3</v>
      </c>
      <c r="O263" s="831">
        <v>630</v>
      </c>
      <c r="P263" s="819"/>
      <c r="Q263" s="832">
        <v>210</v>
      </c>
    </row>
    <row r="264" spans="1:17" ht="14.45" customHeight="1" x14ac:dyDescent="0.2">
      <c r="A264" s="813" t="s">
        <v>5332</v>
      </c>
      <c r="B264" s="814" t="s">
        <v>5256</v>
      </c>
      <c r="C264" s="814" t="s">
        <v>4978</v>
      </c>
      <c r="D264" s="814" t="s">
        <v>5160</v>
      </c>
      <c r="E264" s="814" t="s">
        <v>5161</v>
      </c>
      <c r="F264" s="831">
        <v>1</v>
      </c>
      <c r="G264" s="831">
        <v>325</v>
      </c>
      <c r="H264" s="831"/>
      <c r="I264" s="831">
        <v>325</v>
      </c>
      <c r="J264" s="831"/>
      <c r="K264" s="831"/>
      <c r="L264" s="831"/>
      <c r="M264" s="831"/>
      <c r="N264" s="831"/>
      <c r="O264" s="831"/>
      <c r="P264" s="819"/>
      <c r="Q264" s="832"/>
    </row>
    <row r="265" spans="1:17" ht="14.45" customHeight="1" x14ac:dyDescent="0.2">
      <c r="A265" s="813" t="s">
        <v>5332</v>
      </c>
      <c r="B265" s="814" t="s">
        <v>5256</v>
      </c>
      <c r="C265" s="814" t="s">
        <v>4978</v>
      </c>
      <c r="D265" s="814" t="s">
        <v>5162</v>
      </c>
      <c r="E265" s="814" t="s">
        <v>5163</v>
      </c>
      <c r="F265" s="831"/>
      <c r="G265" s="831"/>
      <c r="H265" s="831"/>
      <c r="I265" s="831"/>
      <c r="J265" s="831">
        <v>0</v>
      </c>
      <c r="K265" s="831">
        <v>0</v>
      </c>
      <c r="L265" s="831"/>
      <c r="M265" s="831"/>
      <c r="N265" s="831"/>
      <c r="O265" s="831"/>
      <c r="P265" s="819"/>
      <c r="Q265" s="832"/>
    </row>
    <row r="266" spans="1:17" ht="14.45" customHeight="1" x14ac:dyDescent="0.2">
      <c r="A266" s="813" t="s">
        <v>5332</v>
      </c>
      <c r="B266" s="814" t="s">
        <v>5256</v>
      </c>
      <c r="C266" s="814" t="s">
        <v>4978</v>
      </c>
      <c r="D266" s="814" t="s">
        <v>5335</v>
      </c>
      <c r="E266" s="814" t="s">
        <v>5336</v>
      </c>
      <c r="F266" s="831"/>
      <c r="G266" s="831"/>
      <c r="H266" s="831"/>
      <c r="I266" s="831"/>
      <c r="J266" s="831"/>
      <c r="K266" s="831"/>
      <c r="L266" s="831"/>
      <c r="M266" s="831"/>
      <c r="N266" s="831">
        <v>0</v>
      </c>
      <c r="O266" s="831">
        <v>0</v>
      </c>
      <c r="P266" s="819"/>
      <c r="Q266" s="832"/>
    </row>
    <row r="267" spans="1:17" ht="14.45" customHeight="1" x14ac:dyDescent="0.2">
      <c r="A267" s="813" t="s">
        <v>5332</v>
      </c>
      <c r="B267" s="814" t="s">
        <v>5256</v>
      </c>
      <c r="C267" s="814" t="s">
        <v>4978</v>
      </c>
      <c r="D267" s="814" t="s">
        <v>5339</v>
      </c>
      <c r="E267" s="814" t="s">
        <v>5340</v>
      </c>
      <c r="F267" s="831"/>
      <c r="G267" s="831"/>
      <c r="H267" s="831"/>
      <c r="I267" s="831"/>
      <c r="J267" s="831"/>
      <c r="K267" s="831"/>
      <c r="L267" s="831"/>
      <c r="M267" s="831"/>
      <c r="N267" s="831">
        <v>1</v>
      </c>
      <c r="O267" s="831">
        <v>694</v>
      </c>
      <c r="P267" s="819"/>
      <c r="Q267" s="832">
        <v>694</v>
      </c>
    </row>
    <row r="268" spans="1:17" ht="14.45" customHeight="1" x14ac:dyDescent="0.2">
      <c r="A268" s="813" t="s">
        <v>5332</v>
      </c>
      <c r="B268" s="814" t="s">
        <v>5256</v>
      </c>
      <c r="C268" s="814" t="s">
        <v>4978</v>
      </c>
      <c r="D268" s="814" t="s">
        <v>5168</v>
      </c>
      <c r="E268" s="814" t="s">
        <v>5169</v>
      </c>
      <c r="F268" s="831">
        <v>6</v>
      </c>
      <c r="G268" s="831">
        <v>1524</v>
      </c>
      <c r="H268" s="831"/>
      <c r="I268" s="831">
        <v>254</v>
      </c>
      <c r="J268" s="831">
        <v>4</v>
      </c>
      <c r="K268" s="831">
        <v>1020</v>
      </c>
      <c r="L268" s="831"/>
      <c r="M268" s="831">
        <v>255</v>
      </c>
      <c r="N268" s="831">
        <v>7</v>
      </c>
      <c r="O268" s="831">
        <v>1925</v>
      </c>
      <c r="P268" s="819"/>
      <c r="Q268" s="832">
        <v>275</v>
      </c>
    </row>
    <row r="269" spans="1:17" ht="14.45" customHeight="1" x14ac:dyDescent="0.2">
      <c r="A269" s="813" t="s">
        <v>5332</v>
      </c>
      <c r="B269" s="814" t="s">
        <v>5256</v>
      </c>
      <c r="C269" s="814" t="s">
        <v>4978</v>
      </c>
      <c r="D269" s="814" t="s">
        <v>5170</v>
      </c>
      <c r="E269" s="814" t="s">
        <v>5171</v>
      </c>
      <c r="F269" s="831">
        <v>19</v>
      </c>
      <c r="G269" s="831">
        <v>2394</v>
      </c>
      <c r="H269" s="831"/>
      <c r="I269" s="831">
        <v>126</v>
      </c>
      <c r="J269" s="831">
        <v>21</v>
      </c>
      <c r="K269" s="831">
        <v>2667</v>
      </c>
      <c r="L269" s="831"/>
      <c r="M269" s="831">
        <v>127</v>
      </c>
      <c r="N269" s="831">
        <v>91</v>
      </c>
      <c r="O269" s="831">
        <v>12467</v>
      </c>
      <c r="P269" s="819"/>
      <c r="Q269" s="832">
        <v>137</v>
      </c>
    </row>
    <row r="270" spans="1:17" ht="14.45" customHeight="1" x14ac:dyDescent="0.2">
      <c r="A270" s="813" t="s">
        <v>5332</v>
      </c>
      <c r="B270" s="814" t="s">
        <v>5256</v>
      </c>
      <c r="C270" s="814" t="s">
        <v>4978</v>
      </c>
      <c r="D270" s="814" t="s">
        <v>5341</v>
      </c>
      <c r="E270" s="814" t="s">
        <v>5342</v>
      </c>
      <c r="F270" s="831"/>
      <c r="G270" s="831"/>
      <c r="H270" s="831"/>
      <c r="I270" s="831"/>
      <c r="J270" s="831"/>
      <c r="K270" s="831"/>
      <c r="L270" s="831"/>
      <c r="M270" s="831"/>
      <c r="N270" s="831">
        <v>3</v>
      </c>
      <c r="O270" s="831">
        <v>25839</v>
      </c>
      <c r="P270" s="819"/>
      <c r="Q270" s="832">
        <v>8613</v>
      </c>
    </row>
    <row r="271" spans="1:17" ht="14.45" customHeight="1" x14ac:dyDescent="0.2">
      <c r="A271" s="813" t="s">
        <v>5332</v>
      </c>
      <c r="B271" s="814" t="s">
        <v>5256</v>
      </c>
      <c r="C271" s="814" t="s">
        <v>4978</v>
      </c>
      <c r="D271" s="814" t="s">
        <v>5190</v>
      </c>
      <c r="E271" s="814" t="s">
        <v>5191</v>
      </c>
      <c r="F271" s="831">
        <v>2</v>
      </c>
      <c r="G271" s="831">
        <v>752</v>
      </c>
      <c r="H271" s="831"/>
      <c r="I271" s="831">
        <v>376</v>
      </c>
      <c r="J271" s="831">
        <v>1</v>
      </c>
      <c r="K271" s="831">
        <v>379</v>
      </c>
      <c r="L271" s="831"/>
      <c r="M271" s="831">
        <v>379</v>
      </c>
      <c r="N271" s="831">
        <v>8</v>
      </c>
      <c r="O271" s="831">
        <v>3264</v>
      </c>
      <c r="P271" s="819"/>
      <c r="Q271" s="832">
        <v>408</v>
      </c>
    </row>
    <row r="272" spans="1:17" ht="14.45" customHeight="1" x14ac:dyDescent="0.2">
      <c r="A272" s="813" t="s">
        <v>5332</v>
      </c>
      <c r="B272" s="814" t="s">
        <v>5256</v>
      </c>
      <c r="C272" s="814" t="s">
        <v>4978</v>
      </c>
      <c r="D272" s="814" t="s">
        <v>5343</v>
      </c>
      <c r="E272" s="814" t="s">
        <v>5344</v>
      </c>
      <c r="F272" s="831"/>
      <c r="G272" s="831"/>
      <c r="H272" s="831"/>
      <c r="I272" s="831"/>
      <c r="J272" s="831"/>
      <c r="K272" s="831"/>
      <c r="L272" s="831"/>
      <c r="M272" s="831"/>
      <c r="N272" s="831">
        <v>1</v>
      </c>
      <c r="O272" s="831">
        <v>1797</v>
      </c>
      <c r="P272" s="819"/>
      <c r="Q272" s="832">
        <v>1797</v>
      </c>
    </row>
    <row r="273" spans="1:17" ht="14.45" customHeight="1" x14ac:dyDescent="0.2">
      <c r="A273" s="813" t="s">
        <v>5332</v>
      </c>
      <c r="B273" s="814" t="s">
        <v>5256</v>
      </c>
      <c r="C273" s="814" t="s">
        <v>4978</v>
      </c>
      <c r="D273" s="814" t="s">
        <v>5208</v>
      </c>
      <c r="E273" s="814" t="s">
        <v>5209</v>
      </c>
      <c r="F273" s="831"/>
      <c r="G273" s="831"/>
      <c r="H273" s="831"/>
      <c r="I273" s="831"/>
      <c r="J273" s="831">
        <v>2</v>
      </c>
      <c r="K273" s="831">
        <v>8894</v>
      </c>
      <c r="L273" s="831"/>
      <c r="M273" s="831">
        <v>4447</v>
      </c>
      <c r="N273" s="831"/>
      <c r="O273" s="831"/>
      <c r="P273" s="819"/>
      <c r="Q273" s="832"/>
    </row>
    <row r="274" spans="1:17" ht="14.45" customHeight="1" x14ac:dyDescent="0.2">
      <c r="A274" s="813" t="s">
        <v>5332</v>
      </c>
      <c r="B274" s="814" t="s">
        <v>5256</v>
      </c>
      <c r="C274" s="814" t="s">
        <v>4978</v>
      </c>
      <c r="D274" s="814" t="s">
        <v>5001</v>
      </c>
      <c r="E274" s="814" t="s">
        <v>5002</v>
      </c>
      <c r="F274" s="831">
        <v>1</v>
      </c>
      <c r="G274" s="831">
        <v>162</v>
      </c>
      <c r="H274" s="831"/>
      <c r="I274" s="831">
        <v>162</v>
      </c>
      <c r="J274" s="831"/>
      <c r="K274" s="831"/>
      <c r="L274" s="831"/>
      <c r="M274" s="831"/>
      <c r="N274" s="831">
        <v>1</v>
      </c>
      <c r="O274" s="831">
        <v>172</v>
      </c>
      <c r="P274" s="819"/>
      <c r="Q274" s="832">
        <v>172</v>
      </c>
    </row>
    <row r="275" spans="1:17" ht="14.45" customHeight="1" x14ac:dyDescent="0.2">
      <c r="A275" s="813" t="s">
        <v>5332</v>
      </c>
      <c r="B275" s="814" t="s">
        <v>5256</v>
      </c>
      <c r="C275" s="814" t="s">
        <v>4978</v>
      </c>
      <c r="D275" s="814" t="s">
        <v>5222</v>
      </c>
      <c r="E275" s="814" t="s">
        <v>5223</v>
      </c>
      <c r="F275" s="831"/>
      <c r="G275" s="831"/>
      <c r="H275" s="831"/>
      <c r="I275" s="831"/>
      <c r="J275" s="831"/>
      <c r="K275" s="831"/>
      <c r="L275" s="831"/>
      <c r="M275" s="831"/>
      <c r="N275" s="831">
        <v>1</v>
      </c>
      <c r="O275" s="831">
        <v>335</v>
      </c>
      <c r="P275" s="819"/>
      <c r="Q275" s="832">
        <v>335</v>
      </c>
    </row>
    <row r="276" spans="1:17" ht="14.45" customHeight="1" x14ac:dyDescent="0.2">
      <c r="A276" s="813" t="s">
        <v>5332</v>
      </c>
      <c r="B276" s="814" t="s">
        <v>5256</v>
      </c>
      <c r="C276" s="814" t="s">
        <v>4978</v>
      </c>
      <c r="D276" s="814" t="s">
        <v>5337</v>
      </c>
      <c r="E276" s="814" t="s">
        <v>5338</v>
      </c>
      <c r="F276" s="831"/>
      <c r="G276" s="831"/>
      <c r="H276" s="831"/>
      <c r="I276" s="831"/>
      <c r="J276" s="831"/>
      <c r="K276" s="831"/>
      <c r="L276" s="831"/>
      <c r="M276" s="831"/>
      <c r="N276" s="831">
        <v>0</v>
      </c>
      <c r="O276" s="831">
        <v>0</v>
      </c>
      <c r="P276" s="819"/>
      <c r="Q276" s="832"/>
    </row>
    <row r="277" spans="1:17" ht="14.45" customHeight="1" x14ac:dyDescent="0.2">
      <c r="A277" s="813" t="s">
        <v>5332</v>
      </c>
      <c r="B277" s="814" t="s">
        <v>5256</v>
      </c>
      <c r="C277" s="814" t="s">
        <v>4978</v>
      </c>
      <c r="D277" s="814" t="s">
        <v>5345</v>
      </c>
      <c r="E277" s="814" t="s">
        <v>5346</v>
      </c>
      <c r="F277" s="831"/>
      <c r="G277" s="831"/>
      <c r="H277" s="831"/>
      <c r="I277" s="831"/>
      <c r="J277" s="831"/>
      <c r="K277" s="831"/>
      <c r="L277" s="831"/>
      <c r="M277" s="831"/>
      <c r="N277" s="831">
        <v>0</v>
      </c>
      <c r="O277" s="831">
        <v>0</v>
      </c>
      <c r="P277" s="819"/>
      <c r="Q277" s="832"/>
    </row>
    <row r="278" spans="1:17" ht="14.45" customHeight="1" x14ac:dyDescent="0.2">
      <c r="A278" s="813" t="s">
        <v>5332</v>
      </c>
      <c r="B278" s="814" t="s">
        <v>5256</v>
      </c>
      <c r="C278" s="814" t="s">
        <v>4978</v>
      </c>
      <c r="D278" s="814" t="s">
        <v>5347</v>
      </c>
      <c r="E278" s="814" t="s">
        <v>5348</v>
      </c>
      <c r="F278" s="831"/>
      <c r="G278" s="831"/>
      <c r="H278" s="831"/>
      <c r="I278" s="831"/>
      <c r="J278" s="831"/>
      <c r="K278" s="831"/>
      <c r="L278" s="831"/>
      <c r="M278" s="831"/>
      <c r="N278" s="831">
        <v>2</v>
      </c>
      <c r="O278" s="831">
        <v>340</v>
      </c>
      <c r="P278" s="819"/>
      <c r="Q278" s="832">
        <v>170</v>
      </c>
    </row>
    <row r="279" spans="1:17" ht="14.45" customHeight="1" x14ac:dyDescent="0.2">
      <c r="A279" s="813" t="s">
        <v>5332</v>
      </c>
      <c r="B279" s="814" t="s">
        <v>4960</v>
      </c>
      <c r="C279" s="814" t="s">
        <v>4978</v>
      </c>
      <c r="D279" s="814" t="s">
        <v>5349</v>
      </c>
      <c r="E279" s="814" t="s">
        <v>5350</v>
      </c>
      <c r="F279" s="831"/>
      <c r="G279" s="831"/>
      <c r="H279" s="831"/>
      <c r="I279" s="831"/>
      <c r="J279" s="831">
        <v>1</v>
      </c>
      <c r="K279" s="831">
        <v>872</v>
      </c>
      <c r="L279" s="831"/>
      <c r="M279" s="831">
        <v>872</v>
      </c>
      <c r="N279" s="831">
        <v>1</v>
      </c>
      <c r="O279" s="831">
        <v>891</v>
      </c>
      <c r="P279" s="819"/>
      <c r="Q279" s="832">
        <v>891</v>
      </c>
    </row>
    <row r="280" spans="1:17" ht="14.45" customHeight="1" x14ac:dyDescent="0.2">
      <c r="A280" s="813" t="s">
        <v>5332</v>
      </c>
      <c r="B280" s="814" t="s">
        <v>4960</v>
      </c>
      <c r="C280" s="814" t="s">
        <v>4978</v>
      </c>
      <c r="D280" s="814" t="s">
        <v>5240</v>
      </c>
      <c r="E280" s="814" t="s">
        <v>5241</v>
      </c>
      <c r="F280" s="831"/>
      <c r="G280" s="831"/>
      <c r="H280" s="831"/>
      <c r="I280" s="831"/>
      <c r="J280" s="831">
        <v>1</v>
      </c>
      <c r="K280" s="831">
        <v>0</v>
      </c>
      <c r="L280" s="831"/>
      <c r="M280" s="831">
        <v>0</v>
      </c>
      <c r="N280" s="831"/>
      <c r="O280" s="831"/>
      <c r="P280" s="819"/>
      <c r="Q280" s="832"/>
    </row>
    <row r="281" spans="1:17" ht="14.45" customHeight="1" x14ac:dyDescent="0.2">
      <c r="A281" s="813" t="s">
        <v>5332</v>
      </c>
      <c r="B281" s="814" t="s">
        <v>4960</v>
      </c>
      <c r="C281" s="814" t="s">
        <v>4978</v>
      </c>
      <c r="D281" s="814" t="s">
        <v>5242</v>
      </c>
      <c r="E281" s="814" t="s">
        <v>5243</v>
      </c>
      <c r="F281" s="831"/>
      <c r="G281" s="831"/>
      <c r="H281" s="831"/>
      <c r="I281" s="831"/>
      <c r="J281" s="831">
        <v>1</v>
      </c>
      <c r="K281" s="831">
        <v>0</v>
      </c>
      <c r="L281" s="831"/>
      <c r="M281" s="831">
        <v>0</v>
      </c>
      <c r="N281" s="831"/>
      <c r="O281" s="831"/>
      <c r="P281" s="819"/>
      <c r="Q281" s="832"/>
    </row>
    <row r="282" spans="1:17" ht="14.45" customHeight="1" x14ac:dyDescent="0.2">
      <c r="A282" s="813" t="s">
        <v>5332</v>
      </c>
      <c r="B282" s="814" t="s">
        <v>4960</v>
      </c>
      <c r="C282" s="814" t="s">
        <v>4978</v>
      </c>
      <c r="D282" s="814" t="s">
        <v>5245</v>
      </c>
      <c r="E282" s="814" t="s">
        <v>5246</v>
      </c>
      <c r="F282" s="831"/>
      <c r="G282" s="831"/>
      <c r="H282" s="831"/>
      <c r="I282" s="831"/>
      <c r="J282" s="831">
        <v>1</v>
      </c>
      <c r="K282" s="831">
        <v>0</v>
      </c>
      <c r="L282" s="831"/>
      <c r="M282" s="831">
        <v>0</v>
      </c>
      <c r="N282" s="831"/>
      <c r="O282" s="831"/>
      <c r="P282" s="819"/>
      <c r="Q282" s="832"/>
    </row>
    <row r="283" spans="1:17" ht="14.45" customHeight="1" x14ac:dyDescent="0.2">
      <c r="A283" s="813" t="s">
        <v>5351</v>
      </c>
      <c r="B283" s="814" t="s">
        <v>5012</v>
      </c>
      <c r="C283" s="814" t="s">
        <v>4978</v>
      </c>
      <c r="D283" s="814" t="s">
        <v>5138</v>
      </c>
      <c r="E283" s="814" t="s">
        <v>5139</v>
      </c>
      <c r="F283" s="831">
        <v>1</v>
      </c>
      <c r="G283" s="831">
        <v>38</v>
      </c>
      <c r="H283" s="831"/>
      <c r="I283" s="831">
        <v>38</v>
      </c>
      <c r="J283" s="831"/>
      <c r="K283" s="831"/>
      <c r="L283" s="831"/>
      <c r="M283" s="831"/>
      <c r="N283" s="831">
        <v>1</v>
      </c>
      <c r="O283" s="831">
        <v>40</v>
      </c>
      <c r="P283" s="819"/>
      <c r="Q283" s="832">
        <v>40</v>
      </c>
    </row>
    <row r="284" spans="1:17" ht="14.45" customHeight="1" x14ac:dyDescent="0.2">
      <c r="A284" s="813" t="s">
        <v>5351</v>
      </c>
      <c r="B284" s="814" t="s">
        <v>5012</v>
      </c>
      <c r="C284" s="814" t="s">
        <v>4978</v>
      </c>
      <c r="D284" s="814" t="s">
        <v>4979</v>
      </c>
      <c r="E284" s="814" t="s">
        <v>4980</v>
      </c>
      <c r="F284" s="831">
        <v>1</v>
      </c>
      <c r="G284" s="831">
        <v>254</v>
      </c>
      <c r="H284" s="831"/>
      <c r="I284" s="831">
        <v>254</v>
      </c>
      <c r="J284" s="831"/>
      <c r="K284" s="831"/>
      <c r="L284" s="831"/>
      <c r="M284" s="831"/>
      <c r="N284" s="831">
        <v>1</v>
      </c>
      <c r="O284" s="831">
        <v>275</v>
      </c>
      <c r="P284" s="819"/>
      <c r="Q284" s="832">
        <v>275</v>
      </c>
    </row>
    <row r="285" spans="1:17" ht="14.45" customHeight="1" x14ac:dyDescent="0.2">
      <c r="A285" s="813" t="s">
        <v>595</v>
      </c>
      <c r="B285" s="814" t="s">
        <v>5352</v>
      </c>
      <c r="C285" s="814" t="s">
        <v>4978</v>
      </c>
      <c r="D285" s="814" t="s">
        <v>5353</v>
      </c>
      <c r="E285" s="814" t="s">
        <v>5354</v>
      </c>
      <c r="F285" s="831"/>
      <c r="G285" s="831"/>
      <c r="H285" s="831"/>
      <c r="I285" s="831"/>
      <c r="J285" s="831"/>
      <c r="K285" s="831"/>
      <c r="L285" s="831"/>
      <c r="M285" s="831"/>
      <c r="N285" s="831">
        <v>3</v>
      </c>
      <c r="O285" s="831">
        <v>8658</v>
      </c>
      <c r="P285" s="819"/>
      <c r="Q285" s="832">
        <v>2886</v>
      </c>
    </row>
    <row r="286" spans="1:17" ht="14.45" customHeight="1" x14ac:dyDescent="0.2">
      <c r="A286" s="813" t="s">
        <v>595</v>
      </c>
      <c r="B286" s="814" t="s">
        <v>5352</v>
      </c>
      <c r="C286" s="814" t="s">
        <v>4978</v>
      </c>
      <c r="D286" s="814" t="s">
        <v>5355</v>
      </c>
      <c r="E286" s="814" t="s">
        <v>5356</v>
      </c>
      <c r="F286" s="831"/>
      <c r="G286" s="831"/>
      <c r="H286" s="831"/>
      <c r="I286" s="831"/>
      <c r="J286" s="831"/>
      <c r="K286" s="831"/>
      <c r="L286" s="831"/>
      <c r="M286" s="831"/>
      <c r="N286" s="831">
        <v>1</v>
      </c>
      <c r="O286" s="831">
        <v>6457</v>
      </c>
      <c r="P286" s="819"/>
      <c r="Q286" s="832">
        <v>6457</v>
      </c>
    </row>
    <row r="287" spans="1:17" ht="14.45" customHeight="1" x14ac:dyDescent="0.2">
      <c r="A287" s="813" t="s">
        <v>595</v>
      </c>
      <c r="B287" s="814" t="s">
        <v>5352</v>
      </c>
      <c r="C287" s="814" t="s">
        <v>4978</v>
      </c>
      <c r="D287" s="814" t="s">
        <v>5357</v>
      </c>
      <c r="E287" s="814" t="s">
        <v>5358</v>
      </c>
      <c r="F287" s="831"/>
      <c r="G287" s="831"/>
      <c r="H287" s="831"/>
      <c r="I287" s="831"/>
      <c r="J287" s="831"/>
      <c r="K287" s="831"/>
      <c r="L287" s="831"/>
      <c r="M287" s="831"/>
      <c r="N287" s="831">
        <v>1</v>
      </c>
      <c r="O287" s="831">
        <v>2261</v>
      </c>
      <c r="P287" s="819"/>
      <c r="Q287" s="832">
        <v>2261</v>
      </c>
    </row>
    <row r="288" spans="1:17" ht="14.45" customHeight="1" x14ac:dyDescent="0.2">
      <c r="A288" s="813" t="s">
        <v>595</v>
      </c>
      <c r="B288" s="814" t="s">
        <v>5352</v>
      </c>
      <c r="C288" s="814" t="s">
        <v>4978</v>
      </c>
      <c r="D288" s="814" t="s">
        <v>5359</v>
      </c>
      <c r="E288" s="814" t="s">
        <v>5360</v>
      </c>
      <c r="F288" s="831"/>
      <c r="G288" s="831"/>
      <c r="H288" s="831"/>
      <c r="I288" s="831"/>
      <c r="J288" s="831"/>
      <c r="K288" s="831"/>
      <c r="L288" s="831"/>
      <c r="M288" s="831"/>
      <c r="N288" s="831">
        <v>1</v>
      </c>
      <c r="O288" s="831">
        <v>3491</v>
      </c>
      <c r="P288" s="819"/>
      <c r="Q288" s="832">
        <v>3491</v>
      </c>
    </row>
    <row r="289" spans="1:17" ht="14.45" customHeight="1" x14ac:dyDescent="0.2">
      <c r="A289" s="813" t="s">
        <v>595</v>
      </c>
      <c r="B289" s="814" t="s">
        <v>5352</v>
      </c>
      <c r="C289" s="814" t="s">
        <v>4978</v>
      </c>
      <c r="D289" s="814" t="s">
        <v>5361</v>
      </c>
      <c r="E289" s="814" t="s">
        <v>5362</v>
      </c>
      <c r="F289" s="831"/>
      <c r="G289" s="831"/>
      <c r="H289" s="831"/>
      <c r="I289" s="831"/>
      <c r="J289" s="831"/>
      <c r="K289" s="831"/>
      <c r="L289" s="831"/>
      <c r="M289" s="831"/>
      <c r="N289" s="831">
        <v>1</v>
      </c>
      <c r="O289" s="831">
        <v>5148</v>
      </c>
      <c r="P289" s="819"/>
      <c r="Q289" s="832">
        <v>5148</v>
      </c>
    </row>
    <row r="290" spans="1:17" ht="14.45" customHeight="1" x14ac:dyDescent="0.2">
      <c r="A290" s="813" t="s">
        <v>595</v>
      </c>
      <c r="B290" s="814" t="s">
        <v>5352</v>
      </c>
      <c r="C290" s="814" t="s">
        <v>4978</v>
      </c>
      <c r="D290" s="814" t="s">
        <v>5363</v>
      </c>
      <c r="E290" s="814" t="s">
        <v>5364</v>
      </c>
      <c r="F290" s="831"/>
      <c r="G290" s="831"/>
      <c r="H290" s="831"/>
      <c r="I290" s="831"/>
      <c r="J290" s="831"/>
      <c r="K290" s="831"/>
      <c r="L290" s="831"/>
      <c r="M290" s="831"/>
      <c r="N290" s="831">
        <v>1</v>
      </c>
      <c r="O290" s="831">
        <v>706</v>
      </c>
      <c r="P290" s="819"/>
      <c r="Q290" s="832">
        <v>706</v>
      </c>
    </row>
    <row r="291" spans="1:17" ht="14.45" customHeight="1" x14ac:dyDescent="0.2">
      <c r="A291" s="813" t="s">
        <v>595</v>
      </c>
      <c r="B291" s="814" t="s">
        <v>5352</v>
      </c>
      <c r="C291" s="814" t="s">
        <v>4978</v>
      </c>
      <c r="D291" s="814" t="s">
        <v>5365</v>
      </c>
      <c r="E291" s="814" t="s">
        <v>5366</v>
      </c>
      <c r="F291" s="831"/>
      <c r="G291" s="831"/>
      <c r="H291" s="831"/>
      <c r="I291" s="831"/>
      <c r="J291" s="831"/>
      <c r="K291" s="831"/>
      <c r="L291" s="831"/>
      <c r="M291" s="831"/>
      <c r="N291" s="831">
        <v>4</v>
      </c>
      <c r="O291" s="831">
        <v>0</v>
      </c>
      <c r="P291" s="819"/>
      <c r="Q291" s="832">
        <v>0</v>
      </c>
    </row>
    <row r="292" spans="1:17" ht="14.45" customHeight="1" x14ac:dyDescent="0.2">
      <c r="A292" s="813" t="s">
        <v>595</v>
      </c>
      <c r="B292" s="814" t="s">
        <v>5352</v>
      </c>
      <c r="C292" s="814" t="s">
        <v>4978</v>
      </c>
      <c r="D292" s="814" t="s">
        <v>5367</v>
      </c>
      <c r="E292" s="814" t="s">
        <v>5368</v>
      </c>
      <c r="F292" s="831"/>
      <c r="G292" s="831"/>
      <c r="H292" s="831"/>
      <c r="I292" s="831"/>
      <c r="J292" s="831"/>
      <c r="K292" s="831"/>
      <c r="L292" s="831"/>
      <c r="M292" s="831"/>
      <c r="N292" s="831">
        <v>2</v>
      </c>
      <c r="O292" s="831">
        <v>0</v>
      </c>
      <c r="P292" s="819"/>
      <c r="Q292" s="832">
        <v>0</v>
      </c>
    </row>
    <row r="293" spans="1:17" ht="14.45" customHeight="1" x14ac:dyDescent="0.2">
      <c r="A293" s="813" t="s">
        <v>595</v>
      </c>
      <c r="B293" s="814" t="s">
        <v>5352</v>
      </c>
      <c r="C293" s="814" t="s">
        <v>4978</v>
      </c>
      <c r="D293" s="814" t="s">
        <v>5369</v>
      </c>
      <c r="E293" s="814" t="s">
        <v>5370</v>
      </c>
      <c r="F293" s="831"/>
      <c r="G293" s="831"/>
      <c r="H293" s="831"/>
      <c r="I293" s="831"/>
      <c r="J293" s="831"/>
      <c r="K293" s="831"/>
      <c r="L293" s="831"/>
      <c r="M293" s="831"/>
      <c r="N293" s="831">
        <v>1</v>
      </c>
      <c r="O293" s="831">
        <v>0</v>
      </c>
      <c r="P293" s="819"/>
      <c r="Q293" s="832">
        <v>0</v>
      </c>
    </row>
    <row r="294" spans="1:17" ht="14.45" customHeight="1" x14ac:dyDescent="0.2">
      <c r="A294" s="813" t="s">
        <v>595</v>
      </c>
      <c r="B294" s="814" t="s">
        <v>5352</v>
      </c>
      <c r="C294" s="814" t="s">
        <v>4978</v>
      </c>
      <c r="D294" s="814" t="s">
        <v>5371</v>
      </c>
      <c r="E294" s="814" t="s">
        <v>5372</v>
      </c>
      <c r="F294" s="831"/>
      <c r="G294" s="831"/>
      <c r="H294" s="831"/>
      <c r="I294" s="831"/>
      <c r="J294" s="831"/>
      <c r="K294" s="831"/>
      <c r="L294" s="831"/>
      <c r="M294" s="831"/>
      <c r="N294" s="831">
        <v>1</v>
      </c>
      <c r="O294" s="831">
        <v>0</v>
      </c>
      <c r="P294" s="819"/>
      <c r="Q294" s="832">
        <v>0</v>
      </c>
    </row>
    <row r="295" spans="1:17" ht="14.45" customHeight="1" x14ac:dyDescent="0.2">
      <c r="A295" s="813" t="s">
        <v>595</v>
      </c>
      <c r="B295" s="814" t="s">
        <v>5352</v>
      </c>
      <c r="C295" s="814" t="s">
        <v>4978</v>
      </c>
      <c r="D295" s="814" t="s">
        <v>5373</v>
      </c>
      <c r="E295" s="814" t="s">
        <v>5374</v>
      </c>
      <c r="F295" s="831"/>
      <c r="G295" s="831"/>
      <c r="H295" s="831"/>
      <c r="I295" s="831"/>
      <c r="J295" s="831"/>
      <c r="K295" s="831"/>
      <c r="L295" s="831"/>
      <c r="M295" s="831"/>
      <c r="N295" s="831">
        <v>1</v>
      </c>
      <c r="O295" s="831">
        <v>0</v>
      </c>
      <c r="P295" s="819"/>
      <c r="Q295" s="832">
        <v>0</v>
      </c>
    </row>
    <row r="296" spans="1:17" ht="14.45" customHeight="1" x14ac:dyDescent="0.2">
      <c r="A296" s="813" t="s">
        <v>595</v>
      </c>
      <c r="B296" s="814" t="s">
        <v>5352</v>
      </c>
      <c r="C296" s="814" t="s">
        <v>4978</v>
      </c>
      <c r="D296" s="814" t="s">
        <v>5375</v>
      </c>
      <c r="E296" s="814" t="s">
        <v>5376</v>
      </c>
      <c r="F296" s="831"/>
      <c r="G296" s="831"/>
      <c r="H296" s="831"/>
      <c r="I296" s="831"/>
      <c r="J296" s="831"/>
      <c r="K296" s="831"/>
      <c r="L296" s="831"/>
      <c r="M296" s="831"/>
      <c r="N296" s="831">
        <v>1</v>
      </c>
      <c r="O296" s="831">
        <v>0</v>
      </c>
      <c r="P296" s="819"/>
      <c r="Q296" s="832">
        <v>0</v>
      </c>
    </row>
    <row r="297" spans="1:17" ht="14.45" customHeight="1" x14ac:dyDescent="0.2">
      <c r="A297" s="813" t="s">
        <v>595</v>
      </c>
      <c r="B297" s="814" t="s">
        <v>5352</v>
      </c>
      <c r="C297" s="814" t="s">
        <v>4978</v>
      </c>
      <c r="D297" s="814" t="s">
        <v>5377</v>
      </c>
      <c r="E297" s="814" t="s">
        <v>5378</v>
      </c>
      <c r="F297" s="831"/>
      <c r="G297" s="831"/>
      <c r="H297" s="831"/>
      <c r="I297" s="831"/>
      <c r="J297" s="831"/>
      <c r="K297" s="831"/>
      <c r="L297" s="831"/>
      <c r="M297" s="831"/>
      <c r="N297" s="831">
        <v>8</v>
      </c>
      <c r="O297" s="831">
        <v>0</v>
      </c>
      <c r="P297" s="819"/>
      <c r="Q297" s="832">
        <v>0</v>
      </c>
    </row>
    <row r="298" spans="1:17" ht="14.45" customHeight="1" x14ac:dyDescent="0.2">
      <c r="A298" s="813" t="s">
        <v>595</v>
      </c>
      <c r="B298" s="814" t="s">
        <v>5352</v>
      </c>
      <c r="C298" s="814" t="s">
        <v>4978</v>
      </c>
      <c r="D298" s="814" t="s">
        <v>5379</v>
      </c>
      <c r="E298" s="814" t="s">
        <v>5380</v>
      </c>
      <c r="F298" s="831"/>
      <c r="G298" s="831"/>
      <c r="H298" s="831"/>
      <c r="I298" s="831"/>
      <c r="J298" s="831"/>
      <c r="K298" s="831"/>
      <c r="L298" s="831"/>
      <c r="M298" s="831"/>
      <c r="N298" s="831">
        <v>5</v>
      </c>
      <c r="O298" s="831">
        <v>0</v>
      </c>
      <c r="P298" s="819"/>
      <c r="Q298" s="832">
        <v>0</v>
      </c>
    </row>
    <row r="299" spans="1:17" ht="14.45" customHeight="1" x14ac:dyDescent="0.2">
      <c r="A299" s="813" t="s">
        <v>595</v>
      </c>
      <c r="B299" s="814" t="s">
        <v>5352</v>
      </c>
      <c r="C299" s="814" t="s">
        <v>4978</v>
      </c>
      <c r="D299" s="814" t="s">
        <v>4993</v>
      </c>
      <c r="E299" s="814" t="s">
        <v>4994</v>
      </c>
      <c r="F299" s="831"/>
      <c r="G299" s="831"/>
      <c r="H299" s="831"/>
      <c r="I299" s="831"/>
      <c r="J299" s="831"/>
      <c r="K299" s="831"/>
      <c r="L299" s="831"/>
      <c r="M299" s="831"/>
      <c r="N299" s="831">
        <v>2</v>
      </c>
      <c r="O299" s="831">
        <v>186</v>
      </c>
      <c r="P299" s="819"/>
      <c r="Q299" s="832">
        <v>93</v>
      </c>
    </row>
    <row r="300" spans="1:17" ht="14.45" customHeight="1" x14ac:dyDescent="0.2">
      <c r="A300" s="813" t="s">
        <v>595</v>
      </c>
      <c r="B300" s="814" t="s">
        <v>5352</v>
      </c>
      <c r="C300" s="814" t="s">
        <v>4978</v>
      </c>
      <c r="D300" s="814" t="s">
        <v>5381</v>
      </c>
      <c r="E300" s="814" t="s">
        <v>5382</v>
      </c>
      <c r="F300" s="831"/>
      <c r="G300" s="831"/>
      <c r="H300" s="831"/>
      <c r="I300" s="831"/>
      <c r="J300" s="831"/>
      <c r="K300" s="831"/>
      <c r="L300" s="831"/>
      <c r="M300" s="831"/>
      <c r="N300" s="831">
        <v>1</v>
      </c>
      <c r="O300" s="831">
        <v>563</v>
      </c>
      <c r="P300" s="819"/>
      <c r="Q300" s="832">
        <v>563</v>
      </c>
    </row>
    <row r="301" spans="1:17" ht="14.45" customHeight="1" x14ac:dyDescent="0.2">
      <c r="A301" s="813" t="s">
        <v>595</v>
      </c>
      <c r="B301" s="814" t="s">
        <v>5352</v>
      </c>
      <c r="C301" s="814" t="s">
        <v>4978</v>
      </c>
      <c r="D301" s="814" t="s">
        <v>5383</v>
      </c>
      <c r="E301" s="814" t="s">
        <v>5384</v>
      </c>
      <c r="F301" s="831"/>
      <c r="G301" s="831"/>
      <c r="H301" s="831"/>
      <c r="I301" s="831"/>
      <c r="J301" s="831"/>
      <c r="K301" s="831"/>
      <c r="L301" s="831"/>
      <c r="M301" s="831"/>
      <c r="N301" s="831">
        <v>1</v>
      </c>
      <c r="O301" s="831">
        <v>893</v>
      </c>
      <c r="P301" s="819"/>
      <c r="Q301" s="832">
        <v>893</v>
      </c>
    </row>
    <row r="302" spans="1:17" ht="14.45" customHeight="1" x14ac:dyDescent="0.2">
      <c r="A302" s="813" t="s">
        <v>595</v>
      </c>
      <c r="B302" s="814" t="s">
        <v>5352</v>
      </c>
      <c r="C302" s="814" t="s">
        <v>4978</v>
      </c>
      <c r="D302" s="814" t="s">
        <v>5385</v>
      </c>
      <c r="E302" s="814" t="s">
        <v>5386</v>
      </c>
      <c r="F302" s="831"/>
      <c r="G302" s="831"/>
      <c r="H302" s="831"/>
      <c r="I302" s="831"/>
      <c r="J302" s="831"/>
      <c r="K302" s="831"/>
      <c r="L302" s="831"/>
      <c r="M302" s="831"/>
      <c r="N302" s="831">
        <v>3</v>
      </c>
      <c r="O302" s="831">
        <v>29229</v>
      </c>
      <c r="P302" s="819"/>
      <c r="Q302" s="832">
        <v>9743</v>
      </c>
    </row>
    <row r="303" spans="1:17" ht="14.45" customHeight="1" x14ac:dyDescent="0.2">
      <c r="A303" s="813" t="s">
        <v>595</v>
      </c>
      <c r="B303" s="814" t="s">
        <v>5352</v>
      </c>
      <c r="C303" s="814" t="s">
        <v>4978</v>
      </c>
      <c r="D303" s="814" t="s">
        <v>5387</v>
      </c>
      <c r="E303" s="814" t="s">
        <v>5388</v>
      </c>
      <c r="F303" s="831"/>
      <c r="G303" s="831"/>
      <c r="H303" s="831"/>
      <c r="I303" s="831"/>
      <c r="J303" s="831"/>
      <c r="K303" s="831"/>
      <c r="L303" s="831"/>
      <c r="M303" s="831"/>
      <c r="N303" s="831">
        <v>2</v>
      </c>
      <c r="O303" s="831">
        <v>1746</v>
      </c>
      <c r="P303" s="819"/>
      <c r="Q303" s="832">
        <v>873</v>
      </c>
    </row>
    <row r="304" spans="1:17" ht="14.45" customHeight="1" x14ac:dyDescent="0.2">
      <c r="A304" s="813" t="s">
        <v>595</v>
      </c>
      <c r="B304" s="814" t="s">
        <v>5352</v>
      </c>
      <c r="C304" s="814" t="s">
        <v>4978</v>
      </c>
      <c r="D304" s="814" t="s">
        <v>5389</v>
      </c>
      <c r="E304" s="814" t="s">
        <v>5390</v>
      </c>
      <c r="F304" s="831"/>
      <c r="G304" s="831"/>
      <c r="H304" s="831"/>
      <c r="I304" s="831"/>
      <c r="J304" s="831"/>
      <c r="K304" s="831"/>
      <c r="L304" s="831"/>
      <c r="M304" s="831"/>
      <c r="N304" s="831">
        <v>1</v>
      </c>
      <c r="O304" s="831">
        <v>0</v>
      </c>
      <c r="P304" s="819"/>
      <c r="Q304" s="832">
        <v>0</v>
      </c>
    </row>
    <row r="305" spans="1:17" ht="14.45" customHeight="1" x14ac:dyDescent="0.2">
      <c r="A305" s="813" t="s">
        <v>595</v>
      </c>
      <c r="B305" s="814" t="s">
        <v>5352</v>
      </c>
      <c r="C305" s="814" t="s">
        <v>4978</v>
      </c>
      <c r="D305" s="814" t="s">
        <v>5391</v>
      </c>
      <c r="E305" s="814" t="s">
        <v>5392</v>
      </c>
      <c r="F305" s="831"/>
      <c r="G305" s="831"/>
      <c r="H305" s="831"/>
      <c r="I305" s="831"/>
      <c r="J305" s="831"/>
      <c r="K305" s="831"/>
      <c r="L305" s="831"/>
      <c r="M305" s="831"/>
      <c r="N305" s="831">
        <v>3</v>
      </c>
      <c r="O305" s="831">
        <v>6297</v>
      </c>
      <c r="P305" s="819"/>
      <c r="Q305" s="832">
        <v>2099</v>
      </c>
    </row>
    <row r="306" spans="1:17" ht="14.45" customHeight="1" x14ac:dyDescent="0.2">
      <c r="A306" s="813" t="s">
        <v>595</v>
      </c>
      <c r="B306" s="814" t="s">
        <v>5352</v>
      </c>
      <c r="C306" s="814" t="s">
        <v>4978</v>
      </c>
      <c r="D306" s="814" t="s">
        <v>5393</v>
      </c>
      <c r="E306" s="814" t="s">
        <v>5394</v>
      </c>
      <c r="F306" s="831"/>
      <c r="G306" s="831"/>
      <c r="H306" s="831"/>
      <c r="I306" s="831"/>
      <c r="J306" s="831"/>
      <c r="K306" s="831"/>
      <c r="L306" s="831"/>
      <c r="M306" s="831"/>
      <c r="N306" s="831">
        <v>1</v>
      </c>
      <c r="O306" s="831">
        <v>17677</v>
      </c>
      <c r="P306" s="819"/>
      <c r="Q306" s="832">
        <v>17677</v>
      </c>
    </row>
    <row r="307" spans="1:17" ht="14.45" customHeight="1" x14ac:dyDescent="0.2">
      <c r="A307" s="813" t="s">
        <v>595</v>
      </c>
      <c r="B307" s="814" t="s">
        <v>5352</v>
      </c>
      <c r="C307" s="814" t="s">
        <v>4978</v>
      </c>
      <c r="D307" s="814" t="s">
        <v>5395</v>
      </c>
      <c r="E307" s="814" t="s">
        <v>5396</v>
      </c>
      <c r="F307" s="831"/>
      <c r="G307" s="831"/>
      <c r="H307" s="831"/>
      <c r="I307" s="831"/>
      <c r="J307" s="831"/>
      <c r="K307" s="831"/>
      <c r="L307" s="831"/>
      <c r="M307" s="831"/>
      <c r="N307" s="831">
        <v>3</v>
      </c>
      <c r="O307" s="831">
        <v>0</v>
      </c>
      <c r="P307" s="819"/>
      <c r="Q307" s="832">
        <v>0</v>
      </c>
    </row>
    <row r="308" spans="1:17" ht="14.45" customHeight="1" x14ac:dyDescent="0.2">
      <c r="A308" s="813" t="s">
        <v>595</v>
      </c>
      <c r="B308" s="814" t="s">
        <v>5352</v>
      </c>
      <c r="C308" s="814" t="s">
        <v>4978</v>
      </c>
      <c r="D308" s="814" t="s">
        <v>5397</v>
      </c>
      <c r="E308" s="814" t="s">
        <v>5398</v>
      </c>
      <c r="F308" s="831"/>
      <c r="G308" s="831"/>
      <c r="H308" s="831"/>
      <c r="I308" s="831"/>
      <c r="J308" s="831"/>
      <c r="K308" s="831"/>
      <c r="L308" s="831"/>
      <c r="M308" s="831"/>
      <c r="N308" s="831">
        <v>2</v>
      </c>
      <c r="O308" s="831">
        <v>5686</v>
      </c>
      <c r="P308" s="819"/>
      <c r="Q308" s="832">
        <v>2843</v>
      </c>
    </row>
    <row r="309" spans="1:17" ht="14.45" customHeight="1" x14ac:dyDescent="0.2">
      <c r="A309" s="813" t="s">
        <v>595</v>
      </c>
      <c r="B309" s="814" t="s">
        <v>5352</v>
      </c>
      <c r="C309" s="814" t="s">
        <v>4978</v>
      </c>
      <c r="D309" s="814" t="s">
        <v>5399</v>
      </c>
      <c r="E309" s="814" t="s">
        <v>5400</v>
      </c>
      <c r="F309" s="831"/>
      <c r="G309" s="831"/>
      <c r="H309" s="831"/>
      <c r="I309" s="831"/>
      <c r="J309" s="831"/>
      <c r="K309" s="831"/>
      <c r="L309" s="831"/>
      <c r="M309" s="831"/>
      <c r="N309" s="831">
        <v>5</v>
      </c>
      <c r="O309" s="831">
        <v>0</v>
      </c>
      <c r="P309" s="819"/>
      <c r="Q309" s="832">
        <v>0</v>
      </c>
    </row>
    <row r="310" spans="1:17" ht="14.45" customHeight="1" x14ac:dyDescent="0.2">
      <c r="A310" s="813" t="s">
        <v>595</v>
      </c>
      <c r="B310" s="814" t="s">
        <v>5352</v>
      </c>
      <c r="C310" s="814" t="s">
        <v>4978</v>
      </c>
      <c r="D310" s="814" t="s">
        <v>5401</v>
      </c>
      <c r="E310" s="814" t="s">
        <v>5402</v>
      </c>
      <c r="F310" s="831"/>
      <c r="G310" s="831"/>
      <c r="H310" s="831"/>
      <c r="I310" s="831"/>
      <c r="J310" s="831"/>
      <c r="K310" s="831"/>
      <c r="L310" s="831"/>
      <c r="M310" s="831"/>
      <c r="N310" s="831">
        <v>1</v>
      </c>
      <c r="O310" s="831">
        <v>2333</v>
      </c>
      <c r="P310" s="819"/>
      <c r="Q310" s="832">
        <v>2333</v>
      </c>
    </row>
    <row r="311" spans="1:17" ht="14.45" customHeight="1" x14ac:dyDescent="0.2">
      <c r="A311" s="813" t="s">
        <v>595</v>
      </c>
      <c r="B311" s="814" t="s">
        <v>5352</v>
      </c>
      <c r="C311" s="814" t="s">
        <v>4978</v>
      </c>
      <c r="D311" s="814" t="s">
        <v>5403</v>
      </c>
      <c r="E311" s="814" t="s">
        <v>5404</v>
      </c>
      <c r="F311" s="831"/>
      <c r="G311" s="831"/>
      <c r="H311" s="831"/>
      <c r="I311" s="831"/>
      <c r="J311" s="831"/>
      <c r="K311" s="831"/>
      <c r="L311" s="831"/>
      <c r="M311" s="831"/>
      <c r="N311" s="831">
        <v>1</v>
      </c>
      <c r="O311" s="831">
        <v>7266</v>
      </c>
      <c r="P311" s="819"/>
      <c r="Q311" s="832">
        <v>7266</v>
      </c>
    </row>
    <row r="312" spans="1:17" ht="14.45" customHeight="1" x14ac:dyDescent="0.2">
      <c r="A312" s="813" t="s">
        <v>595</v>
      </c>
      <c r="B312" s="814" t="s">
        <v>5352</v>
      </c>
      <c r="C312" s="814" t="s">
        <v>4978</v>
      </c>
      <c r="D312" s="814" t="s">
        <v>5405</v>
      </c>
      <c r="E312" s="814" t="s">
        <v>5406</v>
      </c>
      <c r="F312" s="831"/>
      <c r="G312" s="831"/>
      <c r="H312" s="831"/>
      <c r="I312" s="831"/>
      <c r="J312" s="831"/>
      <c r="K312" s="831"/>
      <c r="L312" s="831"/>
      <c r="M312" s="831"/>
      <c r="N312" s="831">
        <v>6</v>
      </c>
      <c r="O312" s="831">
        <v>0</v>
      </c>
      <c r="P312" s="819"/>
      <c r="Q312" s="832">
        <v>0</v>
      </c>
    </row>
    <row r="313" spans="1:17" ht="14.45" customHeight="1" x14ac:dyDescent="0.2">
      <c r="A313" s="813" t="s">
        <v>595</v>
      </c>
      <c r="B313" s="814" t="s">
        <v>5352</v>
      </c>
      <c r="C313" s="814" t="s">
        <v>4978</v>
      </c>
      <c r="D313" s="814" t="s">
        <v>5407</v>
      </c>
      <c r="E313" s="814" t="s">
        <v>5408</v>
      </c>
      <c r="F313" s="831"/>
      <c r="G313" s="831"/>
      <c r="H313" s="831"/>
      <c r="I313" s="831"/>
      <c r="J313" s="831"/>
      <c r="K313" s="831"/>
      <c r="L313" s="831"/>
      <c r="M313" s="831"/>
      <c r="N313" s="831">
        <v>1</v>
      </c>
      <c r="O313" s="831">
        <v>0</v>
      </c>
      <c r="P313" s="819"/>
      <c r="Q313" s="832">
        <v>0</v>
      </c>
    </row>
    <row r="314" spans="1:17" ht="14.45" customHeight="1" x14ac:dyDescent="0.2">
      <c r="A314" s="813" t="s">
        <v>595</v>
      </c>
      <c r="B314" s="814" t="s">
        <v>5352</v>
      </c>
      <c r="C314" s="814" t="s">
        <v>4978</v>
      </c>
      <c r="D314" s="814" t="s">
        <v>5409</v>
      </c>
      <c r="E314" s="814" t="s">
        <v>5410</v>
      </c>
      <c r="F314" s="831"/>
      <c r="G314" s="831"/>
      <c r="H314" s="831"/>
      <c r="I314" s="831"/>
      <c r="J314" s="831"/>
      <c r="K314" s="831"/>
      <c r="L314" s="831"/>
      <c r="M314" s="831"/>
      <c r="N314" s="831">
        <v>1</v>
      </c>
      <c r="O314" s="831">
        <v>0</v>
      </c>
      <c r="P314" s="819"/>
      <c r="Q314" s="832">
        <v>0</v>
      </c>
    </row>
    <row r="315" spans="1:17" ht="14.45" customHeight="1" x14ac:dyDescent="0.2">
      <c r="A315" s="813" t="s">
        <v>595</v>
      </c>
      <c r="B315" s="814" t="s">
        <v>5352</v>
      </c>
      <c r="C315" s="814" t="s">
        <v>4978</v>
      </c>
      <c r="D315" s="814" t="s">
        <v>5411</v>
      </c>
      <c r="E315" s="814" t="s">
        <v>5412</v>
      </c>
      <c r="F315" s="831"/>
      <c r="G315" s="831"/>
      <c r="H315" s="831"/>
      <c r="I315" s="831"/>
      <c r="J315" s="831"/>
      <c r="K315" s="831"/>
      <c r="L315" s="831"/>
      <c r="M315" s="831"/>
      <c r="N315" s="831">
        <v>2</v>
      </c>
      <c r="O315" s="831">
        <v>6824</v>
      </c>
      <c r="P315" s="819"/>
      <c r="Q315" s="832">
        <v>3412</v>
      </c>
    </row>
    <row r="316" spans="1:17" ht="14.45" customHeight="1" x14ac:dyDescent="0.2">
      <c r="A316" s="813" t="s">
        <v>595</v>
      </c>
      <c r="B316" s="814" t="s">
        <v>5352</v>
      </c>
      <c r="C316" s="814" t="s">
        <v>4978</v>
      </c>
      <c r="D316" s="814" t="s">
        <v>5413</v>
      </c>
      <c r="E316" s="814" t="s">
        <v>5414</v>
      </c>
      <c r="F316" s="831"/>
      <c r="G316" s="831"/>
      <c r="H316" s="831"/>
      <c r="I316" s="831"/>
      <c r="J316" s="831"/>
      <c r="K316" s="831"/>
      <c r="L316" s="831"/>
      <c r="M316" s="831"/>
      <c r="N316" s="831">
        <v>1</v>
      </c>
      <c r="O316" s="831">
        <v>0</v>
      </c>
      <c r="P316" s="819"/>
      <c r="Q316" s="832">
        <v>0</v>
      </c>
    </row>
    <row r="317" spans="1:17" ht="14.45" customHeight="1" x14ac:dyDescent="0.2">
      <c r="A317" s="813" t="s">
        <v>595</v>
      </c>
      <c r="B317" s="814" t="s">
        <v>5352</v>
      </c>
      <c r="C317" s="814" t="s">
        <v>4978</v>
      </c>
      <c r="D317" s="814" t="s">
        <v>5415</v>
      </c>
      <c r="E317" s="814" t="s">
        <v>5416</v>
      </c>
      <c r="F317" s="831"/>
      <c r="G317" s="831"/>
      <c r="H317" s="831"/>
      <c r="I317" s="831"/>
      <c r="J317" s="831"/>
      <c r="K317" s="831"/>
      <c r="L317" s="831"/>
      <c r="M317" s="831"/>
      <c r="N317" s="831">
        <v>1</v>
      </c>
      <c r="O317" s="831">
        <v>5511</v>
      </c>
      <c r="P317" s="819"/>
      <c r="Q317" s="832">
        <v>5511</v>
      </c>
    </row>
    <row r="318" spans="1:17" ht="14.45" customHeight="1" x14ac:dyDescent="0.2">
      <c r="A318" s="813" t="s">
        <v>595</v>
      </c>
      <c r="B318" s="814" t="s">
        <v>5352</v>
      </c>
      <c r="C318" s="814" t="s">
        <v>4978</v>
      </c>
      <c r="D318" s="814" t="s">
        <v>5417</v>
      </c>
      <c r="E318" s="814" t="s">
        <v>5418</v>
      </c>
      <c r="F318" s="831"/>
      <c r="G318" s="831"/>
      <c r="H318" s="831"/>
      <c r="I318" s="831"/>
      <c r="J318" s="831"/>
      <c r="K318" s="831"/>
      <c r="L318" s="831"/>
      <c r="M318" s="831"/>
      <c r="N318" s="831">
        <v>1</v>
      </c>
      <c r="O318" s="831">
        <v>0</v>
      </c>
      <c r="P318" s="819"/>
      <c r="Q318" s="832">
        <v>0</v>
      </c>
    </row>
    <row r="319" spans="1:17" ht="14.45" customHeight="1" x14ac:dyDescent="0.2">
      <c r="A319" s="813" t="s">
        <v>595</v>
      </c>
      <c r="B319" s="814" t="s">
        <v>5352</v>
      </c>
      <c r="C319" s="814" t="s">
        <v>4978</v>
      </c>
      <c r="D319" s="814" t="s">
        <v>5419</v>
      </c>
      <c r="E319" s="814" t="s">
        <v>5420</v>
      </c>
      <c r="F319" s="831"/>
      <c r="G319" s="831"/>
      <c r="H319" s="831"/>
      <c r="I319" s="831"/>
      <c r="J319" s="831"/>
      <c r="K319" s="831"/>
      <c r="L319" s="831"/>
      <c r="M319" s="831"/>
      <c r="N319" s="831">
        <v>4</v>
      </c>
      <c r="O319" s="831">
        <v>0</v>
      </c>
      <c r="P319" s="819"/>
      <c r="Q319" s="832">
        <v>0</v>
      </c>
    </row>
    <row r="320" spans="1:17" ht="14.45" customHeight="1" x14ac:dyDescent="0.2">
      <c r="A320" s="813" t="s">
        <v>595</v>
      </c>
      <c r="B320" s="814" t="s">
        <v>5352</v>
      </c>
      <c r="C320" s="814" t="s">
        <v>4978</v>
      </c>
      <c r="D320" s="814" t="s">
        <v>5421</v>
      </c>
      <c r="E320" s="814" t="s">
        <v>5422</v>
      </c>
      <c r="F320" s="831"/>
      <c r="G320" s="831"/>
      <c r="H320" s="831"/>
      <c r="I320" s="831"/>
      <c r="J320" s="831"/>
      <c r="K320" s="831"/>
      <c r="L320" s="831"/>
      <c r="M320" s="831"/>
      <c r="N320" s="831">
        <v>1</v>
      </c>
      <c r="O320" s="831">
        <v>0</v>
      </c>
      <c r="P320" s="819"/>
      <c r="Q320" s="832">
        <v>0</v>
      </c>
    </row>
    <row r="321" spans="1:17" ht="14.45" customHeight="1" x14ac:dyDescent="0.2">
      <c r="A321" s="813" t="s">
        <v>595</v>
      </c>
      <c r="B321" s="814" t="s">
        <v>5352</v>
      </c>
      <c r="C321" s="814" t="s">
        <v>4978</v>
      </c>
      <c r="D321" s="814" t="s">
        <v>5423</v>
      </c>
      <c r="E321" s="814" t="s">
        <v>5424</v>
      </c>
      <c r="F321" s="831"/>
      <c r="G321" s="831"/>
      <c r="H321" s="831"/>
      <c r="I321" s="831"/>
      <c r="J321" s="831"/>
      <c r="K321" s="831"/>
      <c r="L321" s="831"/>
      <c r="M321" s="831"/>
      <c r="N321" s="831">
        <v>1</v>
      </c>
      <c r="O321" s="831">
        <v>0</v>
      </c>
      <c r="P321" s="819"/>
      <c r="Q321" s="832">
        <v>0</v>
      </c>
    </row>
    <row r="322" spans="1:17" ht="14.45" customHeight="1" x14ac:dyDescent="0.2">
      <c r="A322" s="813" t="s">
        <v>595</v>
      </c>
      <c r="B322" s="814" t="s">
        <v>5352</v>
      </c>
      <c r="C322" s="814" t="s">
        <v>4978</v>
      </c>
      <c r="D322" s="814" t="s">
        <v>5425</v>
      </c>
      <c r="E322" s="814" t="s">
        <v>5426</v>
      </c>
      <c r="F322" s="831"/>
      <c r="G322" s="831"/>
      <c r="H322" s="831"/>
      <c r="I322" s="831"/>
      <c r="J322" s="831"/>
      <c r="K322" s="831"/>
      <c r="L322" s="831"/>
      <c r="M322" s="831"/>
      <c r="N322" s="831">
        <v>3</v>
      </c>
      <c r="O322" s="831">
        <v>0</v>
      </c>
      <c r="P322" s="819"/>
      <c r="Q322" s="832">
        <v>0</v>
      </c>
    </row>
    <row r="323" spans="1:17" ht="14.45" customHeight="1" x14ac:dyDescent="0.2">
      <c r="A323" s="813" t="s">
        <v>595</v>
      </c>
      <c r="B323" s="814" t="s">
        <v>5352</v>
      </c>
      <c r="C323" s="814" t="s">
        <v>4978</v>
      </c>
      <c r="D323" s="814" t="s">
        <v>5427</v>
      </c>
      <c r="E323" s="814" t="s">
        <v>5428</v>
      </c>
      <c r="F323" s="831"/>
      <c r="G323" s="831"/>
      <c r="H323" s="831"/>
      <c r="I323" s="831"/>
      <c r="J323" s="831"/>
      <c r="K323" s="831"/>
      <c r="L323" s="831"/>
      <c r="M323" s="831"/>
      <c r="N323" s="831">
        <v>7</v>
      </c>
      <c r="O323" s="831">
        <v>0</v>
      </c>
      <c r="P323" s="819"/>
      <c r="Q323" s="832">
        <v>0</v>
      </c>
    </row>
    <row r="324" spans="1:17" ht="14.45" customHeight="1" x14ac:dyDescent="0.2">
      <c r="A324" s="813" t="s">
        <v>595</v>
      </c>
      <c r="B324" s="814" t="s">
        <v>5352</v>
      </c>
      <c r="C324" s="814" t="s">
        <v>4978</v>
      </c>
      <c r="D324" s="814" t="s">
        <v>5429</v>
      </c>
      <c r="E324" s="814" t="s">
        <v>5430</v>
      </c>
      <c r="F324" s="831"/>
      <c r="G324" s="831"/>
      <c r="H324" s="831"/>
      <c r="I324" s="831"/>
      <c r="J324" s="831"/>
      <c r="K324" s="831"/>
      <c r="L324" s="831"/>
      <c r="M324" s="831"/>
      <c r="N324" s="831">
        <v>1</v>
      </c>
      <c r="O324" s="831">
        <v>0</v>
      </c>
      <c r="P324" s="819"/>
      <c r="Q324" s="832">
        <v>0</v>
      </c>
    </row>
    <row r="325" spans="1:17" ht="14.45" customHeight="1" x14ac:dyDescent="0.2">
      <c r="A325" s="813" t="s">
        <v>595</v>
      </c>
      <c r="B325" s="814" t="s">
        <v>5352</v>
      </c>
      <c r="C325" s="814" t="s">
        <v>4978</v>
      </c>
      <c r="D325" s="814" t="s">
        <v>5431</v>
      </c>
      <c r="E325" s="814" t="s">
        <v>5432</v>
      </c>
      <c r="F325" s="831"/>
      <c r="G325" s="831"/>
      <c r="H325" s="831"/>
      <c r="I325" s="831"/>
      <c r="J325" s="831"/>
      <c r="K325" s="831"/>
      <c r="L325" s="831"/>
      <c r="M325" s="831"/>
      <c r="N325" s="831">
        <v>2</v>
      </c>
      <c r="O325" s="831">
        <v>0</v>
      </c>
      <c r="P325" s="819"/>
      <c r="Q325" s="832">
        <v>0</v>
      </c>
    </row>
    <row r="326" spans="1:17" ht="14.45" customHeight="1" x14ac:dyDescent="0.2">
      <c r="A326" s="813" t="s">
        <v>595</v>
      </c>
      <c r="B326" s="814" t="s">
        <v>5352</v>
      </c>
      <c r="C326" s="814" t="s">
        <v>4978</v>
      </c>
      <c r="D326" s="814" t="s">
        <v>5433</v>
      </c>
      <c r="E326" s="814" t="s">
        <v>5434</v>
      </c>
      <c r="F326" s="831"/>
      <c r="G326" s="831"/>
      <c r="H326" s="831"/>
      <c r="I326" s="831"/>
      <c r="J326" s="831"/>
      <c r="K326" s="831"/>
      <c r="L326" s="831"/>
      <c r="M326" s="831"/>
      <c r="N326" s="831">
        <v>1</v>
      </c>
      <c r="O326" s="831">
        <v>0</v>
      </c>
      <c r="P326" s="819"/>
      <c r="Q326" s="832">
        <v>0</v>
      </c>
    </row>
    <row r="327" spans="1:17" ht="14.45" customHeight="1" x14ac:dyDescent="0.2">
      <c r="A327" s="813" t="s">
        <v>595</v>
      </c>
      <c r="B327" s="814" t="s">
        <v>5012</v>
      </c>
      <c r="C327" s="814" t="s">
        <v>4961</v>
      </c>
      <c r="D327" s="814" t="s">
        <v>5013</v>
      </c>
      <c r="E327" s="814" t="s">
        <v>978</v>
      </c>
      <c r="F327" s="831">
        <v>0.1</v>
      </c>
      <c r="G327" s="831">
        <v>6.97</v>
      </c>
      <c r="H327" s="831"/>
      <c r="I327" s="831">
        <v>69.699999999999989</v>
      </c>
      <c r="J327" s="831"/>
      <c r="K327" s="831"/>
      <c r="L327" s="831"/>
      <c r="M327" s="831"/>
      <c r="N327" s="831"/>
      <c r="O327" s="831"/>
      <c r="P327" s="819"/>
      <c r="Q327" s="832"/>
    </row>
    <row r="328" spans="1:17" ht="14.45" customHeight="1" x14ac:dyDescent="0.2">
      <c r="A328" s="813" t="s">
        <v>595</v>
      </c>
      <c r="B328" s="814" t="s">
        <v>5012</v>
      </c>
      <c r="C328" s="814" t="s">
        <v>4961</v>
      </c>
      <c r="D328" s="814" t="s">
        <v>5024</v>
      </c>
      <c r="E328" s="814"/>
      <c r="F328" s="831"/>
      <c r="G328" s="831"/>
      <c r="H328" s="831"/>
      <c r="I328" s="831"/>
      <c r="J328" s="831">
        <v>0.1</v>
      </c>
      <c r="K328" s="831">
        <v>454.76</v>
      </c>
      <c r="L328" s="831"/>
      <c r="M328" s="831">
        <v>4547.5999999999995</v>
      </c>
      <c r="N328" s="831"/>
      <c r="O328" s="831"/>
      <c r="P328" s="819"/>
      <c r="Q328" s="832"/>
    </row>
    <row r="329" spans="1:17" ht="14.45" customHeight="1" x14ac:dyDescent="0.2">
      <c r="A329" s="813" t="s">
        <v>595</v>
      </c>
      <c r="B329" s="814" t="s">
        <v>5012</v>
      </c>
      <c r="C329" s="814" t="s">
        <v>4961</v>
      </c>
      <c r="D329" s="814" t="s">
        <v>5039</v>
      </c>
      <c r="E329" s="814" t="s">
        <v>5040</v>
      </c>
      <c r="F329" s="831">
        <v>1</v>
      </c>
      <c r="G329" s="831">
        <v>2894.42</v>
      </c>
      <c r="H329" s="831"/>
      <c r="I329" s="831">
        <v>2894.42</v>
      </c>
      <c r="J329" s="831"/>
      <c r="K329" s="831"/>
      <c r="L329" s="831"/>
      <c r="M329" s="831"/>
      <c r="N329" s="831"/>
      <c r="O329" s="831"/>
      <c r="P329" s="819"/>
      <c r="Q329" s="832"/>
    </row>
    <row r="330" spans="1:17" ht="14.45" customHeight="1" x14ac:dyDescent="0.2">
      <c r="A330" s="813" t="s">
        <v>595</v>
      </c>
      <c r="B330" s="814" t="s">
        <v>5012</v>
      </c>
      <c r="C330" s="814" t="s">
        <v>4961</v>
      </c>
      <c r="D330" s="814" t="s">
        <v>4962</v>
      </c>
      <c r="E330" s="814" t="s">
        <v>1735</v>
      </c>
      <c r="F330" s="831">
        <v>4.3999999999999995</v>
      </c>
      <c r="G330" s="831">
        <v>7213.7899999999981</v>
      </c>
      <c r="H330" s="831"/>
      <c r="I330" s="831">
        <v>1639.4977272727272</v>
      </c>
      <c r="J330" s="831">
        <v>3.2000000000000015</v>
      </c>
      <c r="K330" s="831">
        <v>5246.3799999999983</v>
      </c>
      <c r="L330" s="831"/>
      <c r="M330" s="831">
        <v>1639.4937499999987</v>
      </c>
      <c r="N330" s="831">
        <v>1.9000000000000001</v>
      </c>
      <c r="O330" s="831">
        <v>3261.4199999999996</v>
      </c>
      <c r="P330" s="819"/>
      <c r="Q330" s="832">
        <v>1716.5368421052628</v>
      </c>
    </row>
    <row r="331" spans="1:17" ht="14.45" customHeight="1" x14ac:dyDescent="0.2">
      <c r="A331" s="813" t="s">
        <v>595</v>
      </c>
      <c r="B331" s="814" t="s">
        <v>5012</v>
      </c>
      <c r="C331" s="814" t="s">
        <v>4963</v>
      </c>
      <c r="D331" s="814" t="s">
        <v>5064</v>
      </c>
      <c r="E331" s="814" t="s">
        <v>5065</v>
      </c>
      <c r="F331" s="831">
        <v>3</v>
      </c>
      <c r="G331" s="831">
        <v>7875.33</v>
      </c>
      <c r="H331" s="831"/>
      <c r="I331" s="831">
        <v>2625.11</v>
      </c>
      <c r="J331" s="831">
        <v>4</v>
      </c>
      <c r="K331" s="831">
        <v>10500.44</v>
      </c>
      <c r="L331" s="831"/>
      <c r="M331" s="831">
        <v>2625.11</v>
      </c>
      <c r="N331" s="831">
        <v>6</v>
      </c>
      <c r="O331" s="831">
        <v>15750.660000000002</v>
      </c>
      <c r="P331" s="819"/>
      <c r="Q331" s="832">
        <v>2625.11</v>
      </c>
    </row>
    <row r="332" spans="1:17" ht="14.45" customHeight="1" x14ac:dyDescent="0.2">
      <c r="A332" s="813" t="s">
        <v>595</v>
      </c>
      <c r="B332" s="814" t="s">
        <v>5012</v>
      </c>
      <c r="C332" s="814" t="s">
        <v>4963</v>
      </c>
      <c r="D332" s="814" t="s">
        <v>5066</v>
      </c>
      <c r="E332" s="814" t="s">
        <v>5067</v>
      </c>
      <c r="F332" s="831">
        <v>1</v>
      </c>
      <c r="G332" s="831">
        <v>1046.73</v>
      </c>
      <c r="H332" s="831"/>
      <c r="I332" s="831">
        <v>1046.73</v>
      </c>
      <c r="J332" s="831"/>
      <c r="K332" s="831"/>
      <c r="L332" s="831"/>
      <c r="M332" s="831"/>
      <c r="N332" s="831"/>
      <c r="O332" s="831"/>
      <c r="P332" s="819"/>
      <c r="Q332" s="832"/>
    </row>
    <row r="333" spans="1:17" ht="14.45" customHeight="1" x14ac:dyDescent="0.2">
      <c r="A333" s="813" t="s">
        <v>595</v>
      </c>
      <c r="B333" s="814" t="s">
        <v>5012</v>
      </c>
      <c r="C333" s="814" t="s">
        <v>4963</v>
      </c>
      <c r="D333" s="814" t="s">
        <v>5068</v>
      </c>
      <c r="E333" s="814" t="s">
        <v>5069</v>
      </c>
      <c r="F333" s="831">
        <v>1</v>
      </c>
      <c r="G333" s="831">
        <v>653.4</v>
      </c>
      <c r="H333" s="831"/>
      <c r="I333" s="831">
        <v>653.4</v>
      </c>
      <c r="J333" s="831">
        <v>3</v>
      </c>
      <c r="K333" s="831">
        <v>1960.2</v>
      </c>
      <c r="L333" s="831"/>
      <c r="M333" s="831">
        <v>653.4</v>
      </c>
      <c r="N333" s="831"/>
      <c r="O333" s="831"/>
      <c r="P333" s="819"/>
      <c r="Q333" s="832"/>
    </row>
    <row r="334" spans="1:17" ht="14.45" customHeight="1" x14ac:dyDescent="0.2">
      <c r="A334" s="813" t="s">
        <v>595</v>
      </c>
      <c r="B334" s="814" t="s">
        <v>5012</v>
      </c>
      <c r="C334" s="814" t="s">
        <v>4963</v>
      </c>
      <c r="D334" s="814" t="s">
        <v>5072</v>
      </c>
      <c r="E334" s="814" t="s">
        <v>5073</v>
      </c>
      <c r="F334" s="831">
        <v>2</v>
      </c>
      <c r="G334" s="831">
        <v>1681.72</v>
      </c>
      <c r="H334" s="831"/>
      <c r="I334" s="831">
        <v>840.86</v>
      </c>
      <c r="J334" s="831">
        <v>3</v>
      </c>
      <c r="K334" s="831">
        <v>2541</v>
      </c>
      <c r="L334" s="831"/>
      <c r="M334" s="831">
        <v>847</v>
      </c>
      <c r="N334" s="831">
        <v>1</v>
      </c>
      <c r="O334" s="831">
        <v>847</v>
      </c>
      <c r="P334" s="819"/>
      <c r="Q334" s="832">
        <v>847</v>
      </c>
    </row>
    <row r="335" spans="1:17" ht="14.45" customHeight="1" x14ac:dyDescent="0.2">
      <c r="A335" s="813" t="s">
        <v>595</v>
      </c>
      <c r="B335" s="814" t="s">
        <v>5012</v>
      </c>
      <c r="C335" s="814" t="s">
        <v>4963</v>
      </c>
      <c r="D335" s="814" t="s">
        <v>4964</v>
      </c>
      <c r="E335" s="814" t="s">
        <v>4965</v>
      </c>
      <c r="F335" s="831">
        <v>18</v>
      </c>
      <c r="G335" s="831">
        <v>7357.32</v>
      </c>
      <c r="H335" s="831"/>
      <c r="I335" s="831">
        <v>408.74</v>
      </c>
      <c r="J335" s="831">
        <v>14</v>
      </c>
      <c r="K335" s="831">
        <v>5722.36</v>
      </c>
      <c r="L335" s="831"/>
      <c r="M335" s="831">
        <v>408.73999999999995</v>
      </c>
      <c r="N335" s="831">
        <v>15</v>
      </c>
      <c r="O335" s="831">
        <v>6131.0999999999985</v>
      </c>
      <c r="P335" s="819"/>
      <c r="Q335" s="832">
        <v>408.7399999999999</v>
      </c>
    </row>
    <row r="336" spans="1:17" ht="14.45" customHeight="1" x14ac:dyDescent="0.2">
      <c r="A336" s="813" t="s">
        <v>595</v>
      </c>
      <c r="B336" s="814" t="s">
        <v>5012</v>
      </c>
      <c r="C336" s="814" t="s">
        <v>4963</v>
      </c>
      <c r="D336" s="814" t="s">
        <v>4966</v>
      </c>
      <c r="E336" s="814" t="s">
        <v>4967</v>
      </c>
      <c r="F336" s="831">
        <v>4</v>
      </c>
      <c r="G336" s="831">
        <v>717.1099999999999</v>
      </c>
      <c r="H336" s="831"/>
      <c r="I336" s="831">
        <v>179.27749999999997</v>
      </c>
      <c r="J336" s="831"/>
      <c r="K336" s="831"/>
      <c r="L336" s="831"/>
      <c r="M336" s="831"/>
      <c r="N336" s="831"/>
      <c r="O336" s="831"/>
      <c r="P336" s="819"/>
      <c r="Q336" s="832"/>
    </row>
    <row r="337" spans="1:17" ht="14.45" customHeight="1" x14ac:dyDescent="0.2">
      <c r="A337" s="813" t="s">
        <v>595</v>
      </c>
      <c r="B337" s="814" t="s">
        <v>5012</v>
      </c>
      <c r="C337" s="814" t="s">
        <v>4963</v>
      </c>
      <c r="D337" s="814" t="s">
        <v>4968</v>
      </c>
      <c r="E337" s="814" t="s">
        <v>4969</v>
      </c>
      <c r="F337" s="831">
        <v>4</v>
      </c>
      <c r="G337" s="831">
        <v>6660</v>
      </c>
      <c r="H337" s="831"/>
      <c r="I337" s="831">
        <v>1665</v>
      </c>
      <c r="J337" s="831">
        <v>4</v>
      </c>
      <c r="K337" s="831">
        <v>5526.5</v>
      </c>
      <c r="L337" s="831"/>
      <c r="M337" s="831">
        <v>1381.625</v>
      </c>
      <c r="N337" s="831">
        <v>1</v>
      </c>
      <c r="O337" s="831">
        <v>1098.25</v>
      </c>
      <c r="P337" s="819"/>
      <c r="Q337" s="832">
        <v>1098.25</v>
      </c>
    </row>
    <row r="338" spans="1:17" ht="14.45" customHeight="1" x14ac:dyDescent="0.2">
      <c r="A338" s="813" t="s">
        <v>595</v>
      </c>
      <c r="B338" s="814" t="s">
        <v>5012</v>
      </c>
      <c r="C338" s="814" t="s">
        <v>4963</v>
      </c>
      <c r="D338" s="814" t="s">
        <v>4970</v>
      </c>
      <c r="E338" s="814" t="s">
        <v>4971</v>
      </c>
      <c r="F338" s="831">
        <v>5</v>
      </c>
      <c r="G338" s="831">
        <v>9145.89</v>
      </c>
      <c r="H338" s="831"/>
      <c r="I338" s="831">
        <v>1829.1779999999999</v>
      </c>
      <c r="J338" s="831">
        <v>3</v>
      </c>
      <c r="K338" s="831">
        <v>6510.09</v>
      </c>
      <c r="L338" s="831"/>
      <c r="M338" s="831">
        <v>2170.0300000000002</v>
      </c>
      <c r="N338" s="831">
        <v>8</v>
      </c>
      <c r="O338" s="831">
        <v>11395.329999999998</v>
      </c>
      <c r="P338" s="819"/>
      <c r="Q338" s="832">
        <v>1424.4162499999998</v>
      </c>
    </row>
    <row r="339" spans="1:17" ht="14.45" customHeight="1" x14ac:dyDescent="0.2">
      <c r="A339" s="813" t="s">
        <v>595</v>
      </c>
      <c r="B339" s="814" t="s">
        <v>5012</v>
      </c>
      <c r="C339" s="814" t="s">
        <v>4963</v>
      </c>
      <c r="D339" s="814" t="s">
        <v>4972</v>
      </c>
      <c r="E339" s="814" t="s">
        <v>4973</v>
      </c>
      <c r="F339" s="831">
        <v>2</v>
      </c>
      <c r="G339" s="831">
        <v>1480</v>
      </c>
      <c r="H339" s="831"/>
      <c r="I339" s="831">
        <v>740</v>
      </c>
      <c r="J339" s="831"/>
      <c r="K339" s="831"/>
      <c r="L339" s="831"/>
      <c r="M339" s="831"/>
      <c r="N339" s="831"/>
      <c r="O339" s="831"/>
      <c r="P339" s="819"/>
      <c r="Q339" s="832"/>
    </row>
    <row r="340" spans="1:17" ht="14.45" customHeight="1" x14ac:dyDescent="0.2">
      <c r="A340" s="813" t="s">
        <v>595</v>
      </c>
      <c r="B340" s="814" t="s">
        <v>5012</v>
      </c>
      <c r="C340" s="814" t="s">
        <v>4963</v>
      </c>
      <c r="D340" s="814" t="s">
        <v>5078</v>
      </c>
      <c r="E340" s="814" t="s">
        <v>5079</v>
      </c>
      <c r="F340" s="831">
        <v>1</v>
      </c>
      <c r="G340" s="831">
        <v>3501.87</v>
      </c>
      <c r="H340" s="831"/>
      <c r="I340" s="831">
        <v>3501.87</v>
      </c>
      <c r="J340" s="831"/>
      <c r="K340" s="831"/>
      <c r="L340" s="831"/>
      <c r="M340" s="831"/>
      <c r="N340" s="831"/>
      <c r="O340" s="831"/>
      <c r="P340" s="819"/>
      <c r="Q340" s="832"/>
    </row>
    <row r="341" spans="1:17" ht="14.45" customHeight="1" x14ac:dyDescent="0.2">
      <c r="A341" s="813" t="s">
        <v>595</v>
      </c>
      <c r="B341" s="814" t="s">
        <v>5012</v>
      </c>
      <c r="C341" s="814" t="s">
        <v>4963</v>
      </c>
      <c r="D341" s="814" t="s">
        <v>4974</v>
      </c>
      <c r="E341" s="814" t="s">
        <v>4975</v>
      </c>
      <c r="F341" s="831">
        <v>5</v>
      </c>
      <c r="G341" s="831">
        <v>6640</v>
      </c>
      <c r="H341" s="831"/>
      <c r="I341" s="831">
        <v>1328</v>
      </c>
      <c r="J341" s="831">
        <v>7</v>
      </c>
      <c r="K341" s="831">
        <v>7280</v>
      </c>
      <c r="L341" s="831"/>
      <c r="M341" s="831">
        <v>1040</v>
      </c>
      <c r="N341" s="831">
        <v>2</v>
      </c>
      <c r="O341" s="831">
        <v>2080</v>
      </c>
      <c r="P341" s="819"/>
      <c r="Q341" s="832">
        <v>1040</v>
      </c>
    </row>
    <row r="342" spans="1:17" ht="14.45" customHeight="1" x14ac:dyDescent="0.2">
      <c r="A342" s="813" t="s">
        <v>595</v>
      </c>
      <c r="B342" s="814" t="s">
        <v>5012</v>
      </c>
      <c r="C342" s="814" t="s">
        <v>4963</v>
      </c>
      <c r="D342" s="814" t="s">
        <v>5096</v>
      </c>
      <c r="E342" s="814" t="s">
        <v>5097</v>
      </c>
      <c r="F342" s="831">
        <v>1</v>
      </c>
      <c r="G342" s="831">
        <v>2631.6</v>
      </c>
      <c r="H342" s="831"/>
      <c r="I342" s="831">
        <v>2631.6</v>
      </c>
      <c r="J342" s="831">
        <v>2</v>
      </c>
      <c r="K342" s="831">
        <v>1932</v>
      </c>
      <c r="L342" s="831"/>
      <c r="M342" s="831">
        <v>966</v>
      </c>
      <c r="N342" s="831">
        <v>1</v>
      </c>
      <c r="O342" s="831">
        <v>2631.6</v>
      </c>
      <c r="P342" s="819"/>
      <c r="Q342" s="832">
        <v>2631.6</v>
      </c>
    </row>
    <row r="343" spans="1:17" ht="14.45" customHeight="1" x14ac:dyDescent="0.2">
      <c r="A343" s="813" t="s">
        <v>595</v>
      </c>
      <c r="B343" s="814" t="s">
        <v>5012</v>
      </c>
      <c r="C343" s="814" t="s">
        <v>4963</v>
      </c>
      <c r="D343" s="814" t="s">
        <v>5100</v>
      </c>
      <c r="E343" s="814" t="s">
        <v>5101</v>
      </c>
      <c r="F343" s="831"/>
      <c r="G343" s="831"/>
      <c r="H343" s="831"/>
      <c r="I343" s="831"/>
      <c r="J343" s="831">
        <v>1</v>
      </c>
      <c r="K343" s="831">
        <v>2200</v>
      </c>
      <c r="L343" s="831"/>
      <c r="M343" s="831">
        <v>2200</v>
      </c>
      <c r="N343" s="831"/>
      <c r="O343" s="831"/>
      <c r="P343" s="819"/>
      <c r="Q343" s="832"/>
    </row>
    <row r="344" spans="1:17" ht="14.45" customHeight="1" x14ac:dyDescent="0.2">
      <c r="A344" s="813" t="s">
        <v>595</v>
      </c>
      <c r="B344" s="814" t="s">
        <v>5012</v>
      </c>
      <c r="C344" s="814" t="s">
        <v>4963</v>
      </c>
      <c r="D344" s="814" t="s">
        <v>5102</v>
      </c>
      <c r="E344" s="814" t="s">
        <v>5103</v>
      </c>
      <c r="F344" s="831">
        <v>1</v>
      </c>
      <c r="G344" s="831">
        <v>1075.98</v>
      </c>
      <c r="H344" s="831"/>
      <c r="I344" s="831">
        <v>1075.98</v>
      </c>
      <c r="J344" s="831">
        <v>1</v>
      </c>
      <c r="K344" s="831">
        <v>534.88</v>
      </c>
      <c r="L344" s="831"/>
      <c r="M344" s="831">
        <v>534.88</v>
      </c>
      <c r="N344" s="831">
        <v>1</v>
      </c>
      <c r="O344" s="831">
        <v>534.88</v>
      </c>
      <c r="P344" s="819"/>
      <c r="Q344" s="832">
        <v>534.88</v>
      </c>
    </row>
    <row r="345" spans="1:17" ht="14.45" customHeight="1" x14ac:dyDescent="0.2">
      <c r="A345" s="813" t="s">
        <v>595</v>
      </c>
      <c r="B345" s="814" t="s">
        <v>5012</v>
      </c>
      <c r="C345" s="814" t="s">
        <v>4963</v>
      </c>
      <c r="D345" s="814" t="s">
        <v>5106</v>
      </c>
      <c r="E345" s="814" t="s">
        <v>5107</v>
      </c>
      <c r="F345" s="831"/>
      <c r="G345" s="831"/>
      <c r="H345" s="831"/>
      <c r="I345" s="831"/>
      <c r="J345" s="831"/>
      <c r="K345" s="831"/>
      <c r="L345" s="831"/>
      <c r="M345" s="831"/>
      <c r="N345" s="831">
        <v>3</v>
      </c>
      <c r="O345" s="831">
        <v>3230.7000000000003</v>
      </c>
      <c r="P345" s="819"/>
      <c r="Q345" s="832">
        <v>1076.9000000000001</v>
      </c>
    </row>
    <row r="346" spans="1:17" ht="14.45" customHeight="1" x14ac:dyDescent="0.2">
      <c r="A346" s="813" t="s">
        <v>595</v>
      </c>
      <c r="B346" s="814" t="s">
        <v>5012</v>
      </c>
      <c r="C346" s="814" t="s">
        <v>4963</v>
      </c>
      <c r="D346" s="814" t="s">
        <v>4976</v>
      </c>
      <c r="E346" s="814" t="s">
        <v>4977</v>
      </c>
      <c r="F346" s="831">
        <v>16</v>
      </c>
      <c r="G346" s="831">
        <v>10269.200000000001</v>
      </c>
      <c r="H346" s="831"/>
      <c r="I346" s="831">
        <v>641.82500000000005</v>
      </c>
      <c r="J346" s="831">
        <v>16</v>
      </c>
      <c r="K346" s="831">
        <v>10260.799999999997</v>
      </c>
      <c r="L346" s="831"/>
      <c r="M346" s="831">
        <v>641.29999999999984</v>
      </c>
      <c r="N346" s="831">
        <v>16</v>
      </c>
      <c r="O346" s="831">
        <v>10260.800000000001</v>
      </c>
      <c r="P346" s="819"/>
      <c r="Q346" s="832">
        <v>641.30000000000007</v>
      </c>
    </row>
    <row r="347" spans="1:17" ht="14.45" customHeight="1" x14ac:dyDescent="0.2">
      <c r="A347" s="813" t="s">
        <v>595</v>
      </c>
      <c r="B347" s="814" t="s">
        <v>5012</v>
      </c>
      <c r="C347" s="814" t="s">
        <v>4963</v>
      </c>
      <c r="D347" s="814" t="s">
        <v>5112</v>
      </c>
      <c r="E347" s="814" t="s">
        <v>5113</v>
      </c>
      <c r="F347" s="831"/>
      <c r="G347" s="831"/>
      <c r="H347" s="831"/>
      <c r="I347" s="831"/>
      <c r="J347" s="831"/>
      <c r="K347" s="831"/>
      <c r="L347" s="831"/>
      <c r="M347" s="831"/>
      <c r="N347" s="831">
        <v>0</v>
      </c>
      <c r="O347" s="831">
        <v>0</v>
      </c>
      <c r="P347" s="819"/>
      <c r="Q347" s="832"/>
    </row>
    <row r="348" spans="1:17" ht="14.45" customHeight="1" x14ac:dyDescent="0.2">
      <c r="A348" s="813" t="s">
        <v>595</v>
      </c>
      <c r="B348" s="814" t="s">
        <v>5012</v>
      </c>
      <c r="C348" s="814" t="s">
        <v>4963</v>
      </c>
      <c r="D348" s="814" t="s">
        <v>5114</v>
      </c>
      <c r="E348" s="814" t="s">
        <v>5115</v>
      </c>
      <c r="F348" s="831"/>
      <c r="G348" s="831"/>
      <c r="H348" s="831"/>
      <c r="I348" s="831"/>
      <c r="J348" s="831"/>
      <c r="K348" s="831"/>
      <c r="L348" s="831"/>
      <c r="M348" s="831"/>
      <c r="N348" s="831">
        <v>1</v>
      </c>
      <c r="O348" s="831">
        <v>1679</v>
      </c>
      <c r="P348" s="819"/>
      <c r="Q348" s="832">
        <v>1679</v>
      </c>
    </row>
    <row r="349" spans="1:17" ht="14.45" customHeight="1" x14ac:dyDescent="0.2">
      <c r="A349" s="813" t="s">
        <v>595</v>
      </c>
      <c r="B349" s="814" t="s">
        <v>5012</v>
      </c>
      <c r="C349" s="814" t="s">
        <v>4978</v>
      </c>
      <c r="D349" s="814" t="s">
        <v>5126</v>
      </c>
      <c r="E349" s="814" t="s">
        <v>5127</v>
      </c>
      <c r="F349" s="831">
        <v>2</v>
      </c>
      <c r="G349" s="831">
        <v>604</v>
      </c>
      <c r="H349" s="831"/>
      <c r="I349" s="831">
        <v>302</v>
      </c>
      <c r="J349" s="831">
        <v>1</v>
      </c>
      <c r="K349" s="831">
        <v>304</v>
      </c>
      <c r="L349" s="831"/>
      <c r="M349" s="831">
        <v>304</v>
      </c>
      <c r="N349" s="831">
        <v>7</v>
      </c>
      <c r="O349" s="831">
        <v>2289</v>
      </c>
      <c r="P349" s="819"/>
      <c r="Q349" s="832">
        <v>327</v>
      </c>
    </row>
    <row r="350" spans="1:17" ht="14.45" customHeight="1" x14ac:dyDescent="0.2">
      <c r="A350" s="813" t="s">
        <v>595</v>
      </c>
      <c r="B350" s="814" t="s">
        <v>5012</v>
      </c>
      <c r="C350" s="814" t="s">
        <v>4978</v>
      </c>
      <c r="D350" s="814" t="s">
        <v>5138</v>
      </c>
      <c r="E350" s="814" t="s">
        <v>5139</v>
      </c>
      <c r="F350" s="831">
        <v>113</v>
      </c>
      <c r="G350" s="831">
        <v>4294</v>
      </c>
      <c r="H350" s="831"/>
      <c r="I350" s="831">
        <v>38</v>
      </c>
      <c r="J350" s="831">
        <v>89</v>
      </c>
      <c r="K350" s="831">
        <v>3382</v>
      </c>
      <c r="L350" s="831"/>
      <c r="M350" s="831">
        <v>38</v>
      </c>
      <c r="N350" s="831">
        <v>72</v>
      </c>
      <c r="O350" s="831">
        <v>2880</v>
      </c>
      <c r="P350" s="819"/>
      <c r="Q350" s="832">
        <v>40</v>
      </c>
    </row>
    <row r="351" spans="1:17" ht="14.45" customHeight="1" x14ac:dyDescent="0.2">
      <c r="A351" s="813" t="s">
        <v>595</v>
      </c>
      <c r="B351" s="814" t="s">
        <v>5012</v>
      </c>
      <c r="C351" s="814" t="s">
        <v>4978</v>
      </c>
      <c r="D351" s="814" t="s">
        <v>5142</v>
      </c>
      <c r="E351" s="814" t="s">
        <v>5143</v>
      </c>
      <c r="F351" s="831">
        <v>144</v>
      </c>
      <c r="G351" s="831">
        <v>720</v>
      </c>
      <c r="H351" s="831"/>
      <c r="I351" s="831">
        <v>5</v>
      </c>
      <c r="J351" s="831">
        <v>128</v>
      </c>
      <c r="K351" s="831">
        <v>640</v>
      </c>
      <c r="L351" s="831"/>
      <c r="M351" s="831">
        <v>5</v>
      </c>
      <c r="N351" s="831">
        <v>125</v>
      </c>
      <c r="O351" s="831">
        <v>625</v>
      </c>
      <c r="P351" s="819"/>
      <c r="Q351" s="832">
        <v>5</v>
      </c>
    </row>
    <row r="352" spans="1:17" ht="14.45" customHeight="1" x14ac:dyDescent="0.2">
      <c r="A352" s="813" t="s">
        <v>595</v>
      </c>
      <c r="B352" s="814" t="s">
        <v>5012</v>
      </c>
      <c r="C352" s="814" t="s">
        <v>4978</v>
      </c>
      <c r="D352" s="814" t="s">
        <v>4979</v>
      </c>
      <c r="E352" s="814" t="s">
        <v>4980</v>
      </c>
      <c r="F352" s="831">
        <v>7</v>
      </c>
      <c r="G352" s="831">
        <v>1778</v>
      </c>
      <c r="H352" s="831"/>
      <c r="I352" s="831">
        <v>254</v>
      </c>
      <c r="J352" s="831">
        <v>6</v>
      </c>
      <c r="K352" s="831">
        <v>1530</v>
      </c>
      <c r="L352" s="831"/>
      <c r="M352" s="831">
        <v>255</v>
      </c>
      <c r="N352" s="831">
        <v>4</v>
      </c>
      <c r="O352" s="831">
        <v>1100</v>
      </c>
      <c r="P352" s="819"/>
      <c r="Q352" s="832">
        <v>275</v>
      </c>
    </row>
    <row r="353" spans="1:17" ht="14.45" customHeight="1" x14ac:dyDescent="0.2">
      <c r="A353" s="813" t="s">
        <v>595</v>
      </c>
      <c r="B353" s="814" t="s">
        <v>5012</v>
      </c>
      <c r="C353" s="814" t="s">
        <v>4978</v>
      </c>
      <c r="D353" s="814" t="s">
        <v>5146</v>
      </c>
      <c r="E353" s="814" t="s">
        <v>5147</v>
      </c>
      <c r="F353" s="831">
        <v>12</v>
      </c>
      <c r="G353" s="831">
        <v>1512</v>
      </c>
      <c r="H353" s="831"/>
      <c r="I353" s="831">
        <v>126</v>
      </c>
      <c r="J353" s="831">
        <v>17</v>
      </c>
      <c r="K353" s="831">
        <v>2159</v>
      </c>
      <c r="L353" s="831"/>
      <c r="M353" s="831">
        <v>127</v>
      </c>
      <c r="N353" s="831">
        <v>8</v>
      </c>
      <c r="O353" s="831">
        <v>1096</v>
      </c>
      <c r="P353" s="819"/>
      <c r="Q353" s="832">
        <v>137</v>
      </c>
    </row>
    <row r="354" spans="1:17" ht="14.45" customHeight="1" x14ac:dyDescent="0.2">
      <c r="A354" s="813" t="s">
        <v>595</v>
      </c>
      <c r="B354" s="814" t="s">
        <v>5012</v>
      </c>
      <c r="C354" s="814" t="s">
        <v>4978</v>
      </c>
      <c r="D354" s="814" t="s">
        <v>5148</v>
      </c>
      <c r="E354" s="814" t="s">
        <v>5149</v>
      </c>
      <c r="F354" s="831">
        <v>3</v>
      </c>
      <c r="G354" s="831">
        <v>942</v>
      </c>
      <c r="H354" s="831"/>
      <c r="I354" s="831">
        <v>314</v>
      </c>
      <c r="J354" s="831">
        <v>2</v>
      </c>
      <c r="K354" s="831">
        <v>634</v>
      </c>
      <c r="L354" s="831"/>
      <c r="M354" s="831">
        <v>317</v>
      </c>
      <c r="N354" s="831">
        <v>2</v>
      </c>
      <c r="O354" s="831">
        <v>666</v>
      </c>
      <c r="P354" s="819"/>
      <c r="Q354" s="832">
        <v>333</v>
      </c>
    </row>
    <row r="355" spans="1:17" ht="14.45" customHeight="1" x14ac:dyDescent="0.2">
      <c r="A355" s="813" t="s">
        <v>595</v>
      </c>
      <c r="B355" s="814" t="s">
        <v>5012</v>
      </c>
      <c r="C355" s="814" t="s">
        <v>4978</v>
      </c>
      <c r="D355" s="814" t="s">
        <v>4983</v>
      </c>
      <c r="E355" s="814" t="s">
        <v>4984</v>
      </c>
      <c r="F355" s="831">
        <v>5</v>
      </c>
      <c r="G355" s="831">
        <v>1675</v>
      </c>
      <c r="H355" s="831"/>
      <c r="I355" s="831">
        <v>335</v>
      </c>
      <c r="J355" s="831">
        <v>3</v>
      </c>
      <c r="K355" s="831">
        <v>1008</v>
      </c>
      <c r="L355" s="831"/>
      <c r="M355" s="831">
        <v>336</v>
      </c>
      <c r="N355" s="831">
        <v>4</v>
      </c>
      <c r="O355" s="831">
        <v>1380</v>
      </c>
      <c r="P355" s="819"/>
      <c r="Q355" s="832">
        <v>345</v>
      </c>
    </row>
    <row r="356" spans="1:17" ht="14.45" customHeight="1" x14ac:dyDescent="0.2">
      <c r="A356" s="813" t="s">
        <v>595</v>
      </c>
      <c r="B356" s="814" t="s">
        <v>5012</v>
      </c>
      <c r="C356" s="814" t="s">
        <v>4978</v>
      </c>
      <c r="D356" s="814" t="s">
        <v>5154</v>
      </c>
      <c r="E356" s="814" t="s">
        <v>5155</v>
      </c>
      <c r="F356" s="831">
        <v>2</v>
      </c>
      <c r="G356" s="831">
        <v>232</v>
      </c>
      <c r="H356" s="831"/>
      <c r="I356" s="831">
        <v>116</v>
      </c>
      <c r="J356" s="831"/>
      <c r="K356" s="831"/>
      <c r="L356" s="831"/>
      <c r="M356" s="831"/>
      <c r="N356" s="831"/>
      <c r="O356" s="831"/>
      <c r="P356" s="819"/>
      <c r="Q356" s="832"/>
    </row>
    <row r="357" spans="1:17" ht="14.45" customHeight="1" x14ac:dyDescent="0.2">
      <c r="A357" s="813" t="s">
        <v>595</v>
      </c>
      <c r="B357" s="814" t="s">
        <v>5012</v>
      </c>
      <c r="C357" s="814" t="s">
        <v>4978</v>
      </c>
      <c r="D357" s="814" t="s">
        <v>4987</v>
      </c>
      <c r="E357" s="814" t="s">
        <v>4988</v>
      </c>
      <c r="F357" s="831">
        <v>4</v>
      </c>
      <c r="G357" s="831">
        <v>2860</v>
      </c>
      <c r="H357" s="831"/>
      <c r="I357" s="831">
        <v>715</v>
      </c>
      <c r="J357" s="831">
        <v>7</v>
      </c>
      <c r="K357" s="831">
        <v>5040</v>
      </c>
      <c r="L357" s="831"/>
      <c r="M357" s="831">
        <v>720</v>
      </c>
      <c r="N357" s="831">
        <v>6</v>
      </c>
      <c r="O357" s="831">
        <v>4512</v>
      </c>
      <c r="P357" s="819"/>
      <c r="Q357" s="832">
        <v>752</v>
      </c>
    </row>
    <row r="358" spans="1:17" ht="14.45" customHeight="1" x14ac:dyDescent="0.2">
      <c r="A358" s="813" t="s">
        <v>595</v>
      </c>
      <c r="B358" s="814" t="s">
        <v>5012</v>
      </c>
      <c r="C358" s="814" t="s">
        <v>4978</v>
      </c>
      <c r="D358" s="814" t="s">
        <v>4989</v>
      </c>
      <c r="E358" s="814" t="s">
        <v>4990</v>
      </c>
      <c r="F358" s="831"/>
      <c r="G358" s="831"/>
      <c r="H358" s="831"/>
      <c r="I358" s="831"/>
      <c r="J358" s="831">
        <v>2</v>
      </c>
      <c r="K358" s="831">
        <v>91.12</v>
      </c>
      <c r="L358" s="831"/>
      <c r="M358" s="831">
        <v>45.56</v>
      </c>
      <c r="N358" s="831">
        <v>1</v>
      </c>
      <c r="O358" s="831">
        <v>45.56</v>
      </c>
      <c r="P358" s="819"/>
      <c r="Q358" s="832">
        <v>45.56</v>
      </c>
    </row>
    <row r="359" spans="1:17" ht="14.45" customHeight="1" x14ac:dyDescent="0.2">
      <c r="A359" s="813" t="s">
        <v>595</v>
      </c>
      <c r="B359" s="814" t="s">
        <v>5012</v>
      </c>
      <c r="C359" s="814" t="s">
        <v>4978</v>
      </c>
      <c r="D359" s="814" t="s">
        <v>4991</v>
      </c>
      <c r="E359" s="814" t="s">
        <v>4992</v>
      </c>
      <c r="F359" s="831">
        <v>29</v>
      </c>
      <c r="G359" s="831">
        <v>7627</v>
      </c>
      <c r="H359" s="831"/>
      <c r="I359" s="831">
        <v>263</v>
      </c>
      <c r="J359" s="831">
        <v>21</v>
      </c>
      <c r="K359" s="831">
        <v>5586</v>
      </c>
      <c r="L359" s="831"/>
      <c r="M359" s="831">
        <v>266</v>
      </c>
      <c r="N359" s="831">
        <v>26</v>
      </c>
      <c r="O359" s="831">
        <v>7332</v>
      </c>
      <c r="P359" s="819"/>
      <c r="Q359" s="832">
        <v>282</v>
      </c>
    </row>
    <row r="360" spans="1:17" ht="14.45" customHeight="1" x14ac:dyDescent="0.2">
      <c r="A360" s="813" t="s">
        <v>595</v>
      </c>
      <c r="B360" s="814" t="s">
        <v>5012</v>
      </c>
      <c r="C360" s="814" t="s">
        <v>4978</v>
      </c>
      <c r="D360" s="814" t="s">
        <v>4993</v>
      </c>
      <c r="E360" s="814" t="s">
        <v>4994</v>
      </c>
      <c r="F360" s="831">
        <v>3</v>
      </c>
      <c r="G360" s="831">
        <v>261</v>
      </c>
      <c r="H360" s="831"/>
      <c r="I360" s="831">
        <v>87</v>
      </c>
      <c r="J360" s="831">
        <v>5</v>
      </c>
      <c r="K360" s="831">
        <v>440</v>
      </c>
      <c r="L360" s="831"/>
      <c r="M360" s="831">
        <v>88</v>
      </c>
      <c r="N360" s="831"/>
      <c r="O360" s="831"/>
      <c r="P360" s="819"/>
      <c r="Q360" s="832"/>
    </row>
    <row r="361" spans="1:17" ht="14.45" customHeight="1" x14ac:dyDescent="0.2">
      <c r="A361" s="813" t="s">
        <v>595</v>
      </c>
      <c r="B361" s="814" t="s">
        <v>5012</v>
      </c>
      <c r="C361" s="814" t="s">
        <v>4978</v>
      </c>
      <c r="D361" s="814" t="s">
        <v>5194</v>
      </c>
      <c r="E361" s="814" t="s">
        <v>5195</v>
      </c>
      <c r="F361" s="831"/>
      <c r="G361" s="831"/>
      <c r="H361" s="831"/>
      <c r="I361" s="831"/>
      <c r="J361" s="831"/>
      <c r="K361" s="831"/>
      <c r="L361" s="831"/>
      <c r="M361" s="831"/>
      <c r="N361" s="831">
        <v>0</v>
      </c>
      <c r="O361" s="831">
        <v>0</v>
      </c>
      <c r="P361" s="819"/>
      <c r="Q361" s="832"/>
    </row>
    <row r="362" spans="1:17" ht="14.45" customHeight="1" x14ac:dyDescent="0.2">
      <c r="A362" s="813" t="s">
        <v>595</v>
      </c>
      <c r="B362" s="814" t="s">
        <v>5012</v>
      </c>
      <c r="C362" s="814" t="s">
        <v>4978</v>
      </c>
      <c r="D362" s="814" t="s">
        <v>5198</v>
      </c>
      <c r="E362" s="814" t="s">
        <v>5199</v>
      </c>
      <c r="F362" s="831">
        <v>3</v>
      </c>
      <c r="G362" s="831">
        <v>2892</v>
      </c>
      <c r="H362" s="831"/>
      <c r="I362" s="831">
        <v>964</v>
      </c>
      <c r="J362" s="831">
        <v>6</v>
      </c>
      <c r="K362" s="831">
        <v>5802</v>
      </c>
      <c r="L362" s="831"/>
      <c r="M362" s="831">
        <v>967</v>
      </c>
      <c r="N362" s="831">
        <v>2</v>
      </c>
      <c r="O362" s="831">
        <v>1970</v>
      </c>
      <c r="P362" s="819"/>
      <c r="Q362" s="832">
        <v>985</v>
      </c>
    </row>
    <row r="363" spans="1:17" ht="14.45" customHeight="1" x14ac:dyDescent="0.2">
      <c r="A363" s="813" t="s">
        <v>595</v>
      </c>
      <c r="B363" s="814" t="s">
        <v>5012</v>
      </c>
      <c r="C363" s="814" t="s">
        <v>4978</v>
      </c>
      <c r="D363" s="814" t="s">
        <v>4995</v>
      </c>
      <c r="E363" s="814" t="s">
        <v>4996</v>
      </c>
      <c r="F363" s="831"/>
      <c r="G363" s="831"/>
      <c r="H363" s="831"/>
      <c r="I363" s="831"/>
      <c r="J363" s="831">
        <v>1</v>
      </c>
      <c r="K363" s="831">
        <v>872</v>
      </c>
      <c r="L363" s="831"/>
      <c r="M363" s="831">
        <v>872</v>
      </c>
      <c r="N363" s="831"/>
      <c r="O363" s="831"/>
      <c r="P363" s="819"/>
      <c r="Q363" s="832"/>
    </row>
    <row r="364" spans="1:17" ht="14.45" customHeight="1" x14ac:dyDescent="0.2">
      <c r="A364" s="813" t="s">
        <v>595</v>
      </c>
      <c r="B364" s="814" t="s">
        <v>5012</v>
      </c>
      <c r="C364" s="814" t="s">
        <v>4978</v>
      </c>
      <c r="D364" s="814" t="s">
        <v>4997</v>
      </c>
      <c r="E364" s="814" t="s">
        <v>4998</v>
      </c>
      <c r="F364" s="831">
        <v>16</v>
      </c>
      <c r="G364" s="831">
        <v>9520</v>
      </c>
      <c r="H364" s="831"/>
      <c r="I364" s="831">
        <v>595</v>
      </c>
      <c r="J364" s="831">
        <v>14</v>
      </c>
      <c r="K364" s="831">
        <v>8372</v>
      </c>
      <c r="L364" s="831"/>
      <c r="M364" s="831">
        <v>598</v>
      </c>
      <c r="N364" s="831">
        <v>8</v>
      </c>
      <c r="O364" s="831">
        <v>4880</v>
      </c>
      <c r="P364" s="819"/>
      <c r="Q364" s="832">
        <v>610</v>
      </c>
    </row>
    <row r="365" spans="1:17" ht="14.45" customHeight="1" x14ac:dyDescent="0.2">
      <c r="A365" s="813" t="s">
        <v>595</v>
      </c>
      <c r="B365" s="814" t="s">
        <v>5012</v>
      </c>
      <c r="C365" s="814" t="s">
        <v>4978</v>
      </c>
      <c r="D365" s="814" t="s">
        <v>4999</v>
      </c>
      <c r="E365" s="814" t="s">
        <v>5000</v>
      </c>
      <c r="F365" s="831">
        <v>27</v>
      </c>
      <c r="G365" s="831">
        <v>20790</v>
      </c>
      <c r="H365" s="831"/>
      <c r="I365" s="831">
        <v>770</v>
      </c>
      <c r="J365" s="831">
        <v>18</v>
      </c>
      <c r="K365" s="831">
        <v>13878</v>
      </c>
      <c r="L365" s="831"/>
      <c r="M365" s="831">
        <v>771</v>
      </c>
      <c r="N365" s="831">
        <v>18</v>
      </c>
      <c r="O365" s="831">
        <v>14094</v>
      </c>
      <c r="P365" s="819"/>
      <c r="Q365" s="832">
        <v>783</v>
      </c>
    </row>
    <row r="366" spans="1:17" ht="14.45" customHeight="1" x14ac:dyDescent="0.2">
      <c r="A366" s="813" t="s">
        <v>595</v>
      </c>
      <c r="B366" s="814" t="s">
        <v>5012</v>
      </c>
      <c r="C366" s="814" t="s">
        <v>4978</v>
      </c>
      <c r="D366" s="814" t="s">
        <v>5208</v>
      </c>
      <c r="E366" s="814" t="s">
        <v>5209</v>
      </c>
      <c r="F366" s="831">
        <v>1</v>
      </c>
      <c r="G366" s="831">
        <v>4429</v>
      </c>
      <c r="H366" s="831"/>
      <c r="I366" s="831">
        <v>4429</v>
      </c>
      <c r="J366" s="831">
        <v>1</v>
      </c>
      <c r="K366" s="831">
        <v>4447</v>
      </c>
      <c r="L366" s="831"/>
      <c r="M366" s="831">
        <v>4447</v>
      </c>
      <c r="N366" s="831">
        <v>2</v>
      </c>
      <c r="O366" s="831">
        <v>9020</v>
      </c>
      <c r="P366" s="819"/>
      <c r="Q366" s="832">
        <v>4510</v>
      </c>
    </row>
    <row r="367" spans="1:17" ht="14.45" customHeight="1" x14ac:dyDescent="0.2">
      <c r="A367" s="813" t="s">
        <v>595</v>
      </c>
      <c r="B367" s="814" t="s">
        <v>5012</v>
      </c>
      <c r="C367" s="814" t="s">
        <v>4978</v>
      </c>
      <c r="D367" s="814" t="s">
        <v>5212</v>
      </c>
      <c r="E367" s="814" t="s">
        <v>5213</v>
      </c>
      <c r="F367" s="831">
        <v>8</v>
      </c>
      <c r="G367" s="831">
        <v>928</v>
      </c>
      <c r="H367" s="831"/>
      <c r="I367" s="831">
        <v>116</v>
      </c>
      <c r="J367" s="831">
        <v>11</v>
      </c>
      <c r="K367" s="831">
        <v>1287</v>
      </c>
      <c r="L367" s="831"/>
      <c r="M367" s="831">
        <v>117</v>
      </c>
      <c r="N367" s="831">
        <v>5</v>
      </c>
      <c r="O367" s="831">
        <v>635</v>
      </c>
      <c r="P367" s="819"/>
      <c r="Q367" s="832">
        <v>127</v>
      </c>
    </row>
    <row r="368" spans="1:17" ht="14.45" customHeight="1" x14ac:dyDescent="0.2">
      <c r="A368" s="813" t="s">
        <v>595</v>
      </c>
      <c r="B368" s="814" t="s">
        <v>5012</v>
      </c>
      <c r="C368" s="814" t="s">
        <v>4978</v>
      </c>
      <c r="D368" s="814" t="s">
        <v>5001</v>
      </c>
      <c r="E368" s="814" t="s">
        <v>5002</v>
      </c>
      <c r="F368" s="831"/>
      <c r="G368" s="831"/>
      <c r="H368" s="831"/>
      <c r="I368" s="831"/>
      <c r="J368" s="831"/>
      <c r="K368" s="831"/>
      <c r="L368" s="831"/>
      <c r="M368" s="831"/>
      <c r="N368" s="831">
        <v>1</v>
      </c>
      <c r="O368" s="831">
        <v>172</v>
      </c>
      <c r="P368" s="819"/>
      <c r="Q368" s="832">
        <v>172</v>
      </c>
    </row>
    <row r="369" spans="1:17" ht="14.45" customHeight="1" x14ac:dyDescent="0.2">
      <c r="A369" s="813" t="s">
        <v>595</v>
      </c>
      <c r="B369" s="814" t="s">
        <v>5012</v>
      </c>
      <c r="C369" s="814" t="s">
        <v>4978</v>
      </c>
      <c r="D369" s="814" t="s">
        <v>5003</v>
      </c>
      <c r="E369" s="814" t="s">
        <v>5004</v>
      </c>
      <c r="F369" s="831">
        <v>1</v>
      </c>
      <c r="G369" s="831">
        <v>44</v>
      </c>
      <c r="H369" s="831"/>
      <c r="I369" s="831">
        <v>44</v>
      </c>
      <c r="J369" s="831">
        <v>1</v>
      </c>
      <c r="K369" s="831">
        <v>45</v>
      </c>
      <c r="L369" s="831"/>
      <c r="M369" s="831">
        <v>45</v>
      </c>
      <c r="N369" s="831"/>
      <c r="O369" s="831"/>
      <c r="P369" s="819"/>
      <c r="Q369" s="832"/>
    </row>
    <row r="370" spans="1:17" ht="14.45" customHeight="1" x14ac:dyDescent="0.2">
      <c r="A370" s="813" t="s">
        <v>595</v>
      </c>
      <c r="B370" s="814" t="s">
        <v>5012</v>
      </c>
      <c r="C370" s="814" t="s">
        <v>4978</v>
      </c>
      <c r="D370" s="814" t="s">
        <v>5005</v>
      </c>
      <c r="E370" s="814" t="s">
        <v>5006</v>
      </c>
      <c r="F370" s="831">
        <v>7</v>
      </c>
      <c r="G370" s="831">
        <v>9408</v>
      </c>
      <c r="H370" s="831"/>
      <c r="I370" s="831">
        <v>1344</v>
      </c>
      <c r="J370" s="831">
        <v>13</v>
      </c>
      <c r="K370" s="831">
        <v>17537</v>
      </c>
      <c r="L370" s="831"/>
      <c r="M370" s="831">
        <v>1349</v>
      </c>
      <c r="N370" s="831">
        <v>11</v>
      </c>
      <c r="O370" s="831">
        <v>15191</v>
      </c>
      <c r="P370" s="819"/>
      <c r="Q370" s="832">
        <v>1381</v>
      </c>
    </row>
    <row r="371" spans="1:17" ht="14.45" customHeight="1" x14ac:dyDescent="0.2">
      <c r="A371" s="813" t="s">
        <v>595</v>
      </c>
      <c r="B371" s="814" t="s">
        <v>5012</v>
      </c>
      <c r="C371" s="814" t="s">
        <v>4978</v>
      </c>
      <c r="D371" s="814" t="s">
        <v>5007</v>
      </c>
      <c r="E371" s="814" t="s">
        <v>5008</v>
      </c>
      <c r="F371" s="831">
        <v>2</v>
      </c>
      <c r="G371" s="831">
        <v>728</v>
      </c>
      <c r="H371" s="831"/>
      <c r="I371" s="831">
        <v>364</v>
      </c>
      <c r="J371" s="831">
        <v>5</v>
      </c>
      <c r="K371" s="831">
        <v>1825</v>
      </c>
      <c r="L371" s="831"/>
      <c r="M371" s="831">
        <v>365</v>
      </c>
      <c r="N371" s="831">
        <v>3</v>
      </c>
      <c r="O371" s="831">
        <v>1113</v>
      </c>
      <c r="P371" s="819"/>
      <c r="Q371" s="832">
        <v>371</v>
      </c>
    </row>
    <row r="372" spans="1:17" ht="14.45" customHeight="1" x14ac:dyDescent="0.2">
      <c r="A372" s="813" t="s">
        <v>595</v>
      </c>
      <c r="B372" s="814" t="s">
        <v>5012</v>
      </c>
      <c r="C372" s="814" t="s">
        <v>4978</v>
      </c>
      <c r="D372" s="814" t="s">
        <v>5240</v>
      </c>
      <c r="E372" s="814" t="s">
        <v>5241</v>
      </c>
      <c r="F372" s="831"/>
      <c r="G372" s="831"/>
      <c r="H372" s="831"/>
      <c r="I372" s="831"/>
      <c r="J372" s="831">
        <v>4</v>
      </c>
      <c r="K372" s="831">
        <v>0</v>
      </c>
      <c r="L372" s="831"/>
      <c r="M372" s="831">
        <v>0</v>
      </c>
      <c r="N372" s="831">
        <v>4</v>
      </c>
      <c r="O372" s="831">
        <v>0</v>
      </c>
      <c r="P372" s="819"/>
      <c r="Q372" s="832">
        <v>0</v>
      </c>
    </row>
    <row r="373" spans="1:17" ht="14.45" customHeight="1" x14ac:dyDescent="0.2">
      <c r="A373" s="813" t="s">
        <v>595</v>
      </c>
      <c r="B373" s="814" t="s">
        <v>5012</v>
      </c>
      <c r="C373" s="814" t="s">
        <v>4978</v>
      </c>
      <c r="D373" s="814" t="s">
        <v>5245</v>
      </c>
      <c r="E373" s="814" t="s">
        <v>5246</v>
      </c>
      <c r="F373" s="831"/>
      <c r="G373" s="831"/>
      <c r="H373" s="831"/>
      <c r="I373" s="831"/>
      <c r="J373" s="831">
        <v>9</v>
      </c>
      <c r="K373" s="831">
        <v>0</v>
      </c>
      <c r="L373" s="831"/>
      <c r="M373" s="831">
        <v>0</v>
      </c>
      <c r="N373" s="831">
        <v>3</v>
      </c>
      <c r="O373" s="831">
        <v>0</v>
      </c>
      <c r="P373" s="819"/>
      <c r="Q373" s="832">
        <v>0</v>
      </c>
    </row>
    <row r="374" spans="1:17" ht="14.45" customHeight="1" x14ac:dyDescent="0.2">
      <c r="A374" s="813" t="s">
        <v>595</v>
      </c>
      <c r="B374" s="814" t="s">
        <v>4960</v>
      </c>
      <c r="C374" s="814" t="s">
        <v>4961</v>
      </c>
      <c r="D374" s="814" t="s">
        <v>5435</v>
      </c>
      <c r="E374" s="814" t="s">
        <v>5436</v>
      </c>
      <c r="F374" s="831"/>
      <c r="G374" s="831"/>
      <c r="H374" s="831"/>
      <c r="I374" s="831"/>
      <c r="J374" s="831">
        <v>2.4</v>
      </c>
      <c r="K374" s="831">
        <v>2723.71</v>
      </c>
      <c r="L374" s="831"/>
      <c r="M374" s="831">
        <v>1134.8791666666668</v>
      </c>
      <c r="N374" s="831"/>
      <c r="O374" s="831"/>
      <c r="P374" s="819"/>
      <c r="Q374" s="832"/>
    </row>
    <row r="375" spans="1:17" ht="14.45" customHeight="1" x14ac:dyDescent="0.2">
      <c r="A375" s="813" t="s">
        <v>595</v>
      </c>
      <c r="B375" s="814" t="s">
        <v>4960</v>
      </c>
      <c r="C375" s="814" t="s">
        <v>4961</v>
      </c>
      <c r="D375" s="814" t="s">
        <v>5437</v>
      </c>
      <c r="E375" s="814" t="s">
        <v>5438</v>
      </c>
      <c r="F375" s="831">
        <v>3</v>
      </c>
      <c r="G375" s="831">
        <v>120.12</v>
      </c>
      <c r="H375" s="831"/>
      <c r="I375" s="831">
        <v>40.04</v>
      </c>
      <c r="J375" s="831"/>
      <c r="K375" s="831"/>
      <c r="L375" s="831"/>
      <c r="M375" s="831"/>
      <c r="N375" s="831"/>
      <c r="O375" s="831"/>
      <c r="P375" s="819"/>
      <c r="Q375" s="832"/>
    </row>
    <row r="376" spans="1:17" ht="14.45" customHeight="1" x14ac:dyDescent="0.2">
      <c r="A376" s="813" t="s">
        <v>595</v>
      </c>
      <c r="B376" s="814" t="s">
        <v>4960</v>
      </c>
      <c r="C376" s="814" t="s">
        <v>4961</v>
      </c>
      <c r="D376" s="814" t="s">
        <v>5439</v>
      </c>
      <c r="E376" s="814" t="s">
        <v>5440</v>
      </c>
      <c r="F376" s="831">
        <v>8.9</v>
      </c>
      <c r="G376" s="831">
        <v>3299</v>
      </c>
      <c r="H376" s="831"/>
      <c r="I376" s="831">
        <v>370.67415730337075</v>
      </c>
      <c r="J376" s="831">
        <v>0.1</v>
      </c>
      <c r="K376" s="831">
        <v>31.45</v>
      </c>
      <c r="L376" s="831"/>
      <c r="M376" s="831">
        <v>314.5</v>
      </c>
      <c r="N376" s="831"/>
      <c r="O376" s="831"/>
      <c r="P376" s="819"/>
      <c r="Q376" s="832"/>
    </row>
    <row r="377" spans="1:17" ht="14.45" customHeight="1" x14ac:dyDescent="0.2">
      <c r="A377" s="813" t="s">
        <v>595</v>
      </c>
      <c r="B377" s="814" t="s">
        <v>4960</v>
      </c>
      <c r="C377" s="814" t="s">
        <v>4961</v>
      </c>
      <c r="D377" s="814" t="s">
        <v>5441</v>
      </c>
      <c r="E377" s="814" t="s">
        <v>1278</v>
      </c>
      <c r="F377" s="831">
        <v>13</v>
      </c>
      <c r="G377" s="831">
        <v>477.59</v>
      </c>
      <c r="H377" s="831"/>
      <c r="I377" s="831">
        <v>36.737692307692306</v>
      </c>
      <c r="J377" s="831"/>
      <c r="K377" s="831"/>
      <c r="L377" s="831"/>
      <c r="M377" s="831"/>
      <c r="N377" s="831"/>
      <c r="O377" s="831"/>
      <c r="P377" s="819"/>
      <c r="Q377" s="832"/>
    </row>
    <row r="378" spans="1:17" ht="14.45" customHeight="1" x14ac:dyDescent="0.2">
      <c r="A378" s="813" t="s">
        <v>595</v>
      </c>
      <c r="B378" s="814" t="s">
        <v>4960</v>
      </c>
      <c r="C378" s="814" t="s">
        <v>4961</v>
      </c>
      <c r="D378" s="814" t="s">
        <v>5442</v>
      </c>
      <c r="E378" s="814" t="s">
        <v>5443</v>
      </c>
      <c r="F378" s="831"/>
      <c r="G378" s="831"/>
      <c r="H378" s="831"/>
      <c r="I378" s="831"/>
      <c r="J378" s="831">
        <v>0.2</v>
      </c>
      <c r="K378" s="831">
        <v>954.47</v>
      </c>
      <c r="L378" s="831"/>
      <c r="M378" s="831">
        <v>4772.3499999999995</v>
      </c>
      <c r="N378" s="831"/>
      <c r="O378" s="831"/>
      <c r="P378" s="819"/>
      <c r="Q378" s="832"/>
    </row>
    <row r="379" spans="1:17" ht="14.45" customHeight="1" x14ac:dyDescent="0.2">
      <c r="A379" s="813" t="s">
        <v>595</v>
      </c>
      <c r="B379" s="814" t="s">
        <v>4960</v>
      </c>
      <c r="C379" s="814" t="s">
        <v>4961</v>
      </c>
      <c r="D379" s="814" t="s">
        <v>5444</v>
      </c>
      <c r="E379" s="814" t="s">
        <v>5445</v>
      </c>
      <c r="F379" s="831">
        <v>1.4000000000000001</v>
      </c>
      <c r="G379" s="831">
        <v>969.17000000000007</v>
      </c>
      <c r="H379" s="831"/>
      <c r="I379" s="831">
        <v>692.26428571428573</v>
      </c>
      <c r="J379" s="831"/>
      <c r="K379" s="831"/>
      <c r="L379" s="831"/>
      <c r="M379" s="831"/>
      <c r="N379" s="831"/>
      <c r="O379" s="831"/>
      <c r="P379" s="819"/>
      <c r="Q379" s="832"/>
    </row>
    <row r="380" spans="1:17" ht="14.45" customHeight="1" x14ac:dyDescent="0.2">
      <c r="A380" s="813" t="s">
        <v>595</v>
      </c>
      <c r="B380" s="814" t="s">
        <v>4960</v>
      </c>
      <c r="C380" s="814" t="s">
        <v>4961</v>
      </c>
      <c r="D380" s="814" t="s">
        <v>5446</v>
      </c>
      <c r="E380" s="814" t="s">
        <v>5447</v>
      </c>
      <c r="F380" s="831"/>
      <c r="G380" s="831"/>
      <c r="H380" s="831"/>
      <c r="I380" s="831"/>
      <c r="J380" s="831"/>
      <c r="K380" s="831"/>
      <c r="L380" s="831"/>
      <c r="M380" s="831"/>
      <c r="N380" s="831">
        <v>27</v>
      </c>
      <c r="O380" s="831">
        <v>24903.120000000003</v>
      </c>
      <c r="P380" s="819"/>
      <c r="Q380" s="832">
        <v>922.33777777777789</v>
      </c>
    </row>
    <row r="381" spans="1:17" ht="14.45" customHeight="1" x14ac:dyDescent="0.2">
      <c r="A381" s="813" t="s">
        <v>595</v>
      </c>
      <c r="B381" s="814" t="s">
        <v>4960</v>
      </c>
      <c r="C381" s="814" t="s">
        <v>4961</v>
      </c>
      <c r="D381" s="814" t="s">
        <v>5448</v>
      </c>
      <c r="E381" s="814" t="s">
        <v>1581</v>
      </c>
      <c r="F381" s="831"/>
      <c r="G381" s="831"/>
      <c r="H381" s="831"/>
      <c r="I381" s="831"/>
      <c r="J381" s="831">
        <v>5.8000000000000007</v>
      </c>
      <c r="K381" s="831">
        <v>13019.69</v>
      </c>
      <c r="L381" s="831"/>
      <c r="M381" s="831">
        <v>2244.7741379310341</v>
      </c>
      <c r="N381" s="831">
        <v>5.6000000000000005</v>
      </c>
      <c r="O381" s="831">
        <v>13064.169999999998</v>
      </c>
      <c r="P381" s="819"/>
      <c r="Q381" s="832">
        <v>2332.8874999999994</v>
      </c>
    </row>
    <row r="382" spans="1:17" ht="14.45" customHeight="1" x14ac:dyDescent="0.2">
      <c r="A382" s="813" t="s">
        <v>595</v>
      </c>
      <c r="B382" s="814" t="s">
        <v>4960</v>
      </c>
      <c r="C382" s="814" t="s">
        <v>4961</v>
      </c>
      <c r="D382" s="814" t="s">
        <v>5449</v>
      </c>
      <c r="E382" s="814" t="s">
        <v>1196</v>
      </c>
      <c r="F382" s="831"/>
      <c r="G382" s="831"/>
      <c r="H382" s="831"/>
      <c r="I382" s="831"/>
      <c r="J382" s="831">
        <v>10</v>
      </c>
      <c r="K382" s="831">
        <v>91582.700000000012</v>
      </c>
      <c r="L382" s="831"/>
      <c r="M382" s="831">
        <v>9158.27</v>
      </c>
      <c r="N382" s="831">
        <v>2</v>
      </c>
      <c r="O382" s="831">
        <v>18316.54</v>
      </c>
      <c r="P382" s="819"/>
      <c r="Q382" s="832">
        <v>9158.27</v>
      </c>
    </row>
    <row r="383" spans="1:17" ht="14.45" customHeight="1" x14ac:dyDescent="0.2">
      <c r="A383" s="813" t="s">
        <v>595</v>
      </c>
      <c r="B383" s="814" t="s">
        <v>4960</v>
      </c>
      <c r="C383" s="814" t="s">
        <v>4961</v>
      </c>
      <c r="D383" s="814" t="s">
        <v>5450</v>
      </c>
      <c r="E383" s="814" t="s">
        <v>1196</v>
      </c>
      <c r="F383" s="831"/>
      <c r="G383" s="831"/>
      <c r="H383" s="831"/>
      <c r="I383" s="831"/>
      <c r="J383" s="831"/>
      <c r="K383" s="831"/>
      <c r="L383" s="831"/>
      <c r="M383" s="831"/>
      <c r="N383" s="831">
        <v>3</v>
      </c>
      <c r="O383" s="831">
        <v>54090.43</v>
      </c>
      <c r="P383" s="819"/>
      <c r="Q383" s="832">
        <v>18030.143333333333</v>
      </c>
    </row>
    <row r="384" spans="1:17" ht="14.45" customHeight="1" x14ac:dyDescent="0.2">
      <c r="A384" s="813" t="s">
        <v>595</v>
      </c>
      <c r="B384" s="814" t="s">
        <v>4960</v>
      </c>
      <c r="C384" s="814" t="s">
        <v>4961</v>
      </c>
      <c r="D384" s="814" t="s">
        <v>5451</v>
      </c>
      <c r="E384" s="814" t="s">
        <v>1605</v>
      </c>
      <c r="F384" s="831">
        <v>20.020000000000003</v>
      </c>
      <c r="G384" s="831">
        <v>4334.54</v>
      </c>
      <c r="H384" s="831"/>
      <c r="I384" s="831">
        <v>216.51048951048946</v>
      </c>
      <c r="J384" s="831">
        <v>28.300000000000008</v>
      </c>
      <c r="K384" s="831">
        <v>5631.89</v>
      </c>
      <c r="L384" s="831"/>
      <c r="M384" s="831">
        <v>199.00671378091869</v>
      </c>
      <c r="N384" s="831">
        <v>22.799999999999997</v>
      </c>
      <c r="O384" s="831">
        <v>4469.33</v>
      </c>
      <c r="P384" s="819"/>
      <c r="Q384" s="832">
        <v>196.02324561403512</v>
      </c>
    </row>
    <row r="385" spans="1:17" ht="14.45" customHeight="1" x14ac:dyDescent="0.2">
      <c r="A385" s="813" t="s">
        <v>595</v>
      </c>
      <c r="B385" s="814" t="s">
        <v>4960</v>
      </c>
      <c r="C385" s="814" t="s">
        <v>4961</v>
      </c>
      <c r="D385" s="814" t="s">
        <v>5452</v>
      </c>
      <c r="E385" s="814" t="s">
        <v>5453</v>
      </c>
      <c r="F385" s="831">
        <v>300.32</v>
      </c>
      <c r="G385" s="831">
        <v>54738.450000000012</v>
      </c>
      <c r="H385" s="831"/>
      <c r="I385" s="831">
        <v>182.2670817794353</v>
      </c>
      <c r="J385" s="831">
        <v>211.21000000000004</v>
      </c>
      <c r="K385" s="831">
        <v>43031.970000000023</v>
      </c>
      <c r="L385" s="831"/>
      <c r="M385" s="831">
        <v>203.74021116424419</v>
      </c>
      <c r="N385" s="831">
        <v>482.99999999999989</v>
      </c>
      <c r="O385" s="831">
        <v>104852.18999999994</v>
      </c>
      <c r="P385" s="819"/>
      <c r="Q385" s="832">
        <v>217.08527950310554</v>
      </c>
    </row>
    <row r="386" spans="1:17" ht="14.45" customHeight="1" x14ac:dyDescent="0.2">
      <c r="A386" s="813" t="s">
        <v>595</v>
      </c>
      <c r="B386" s="814" t="s">
        <v>4960</v>
      </c>
      <c r="C386" s="814" t="s">
        <v>4961</v>
      </c>
      <c r="D386" s="814" t="s">
        <v>5454</v>
      </c>
      <c r="E386" s="814" t="s">
        <v>5455</v>
      </c>
      <c r="F386" s="831">
        <v>43</v>
      </c>
      <c r="G386" s="831">
        <v>2827.25</v>
      </c>
      <c r="H386" s="831"/>
      <c r="I386" s="831">
        <v>65.75</v>
      </c>
      <c r="J386" s="831">
        <v>29</v>
      </c>
      <c r="K386" s="831">
        <v>854.63000000000011</v>
      </c>
      <c r="L386" s="831"/>
      <c r="M386" s="831">
        <v>29.470000000000002</v>
      </c>
      <c r="N386" s="831">
        <v>199.6</v>
      </c>
      <c r="O386" s="831">
        <v>5882.2000000000007</v>
      </c>
      <c r="P386" s="819"/>
      <c r="Q386" s="832">
        <v>29.469939879759522</v>
      </c>
    </row>
    <row r="387" spans="1:17" ht="14.45" customHeight="1" x14ac:dyDescent="0.2">
      <c r="A387" s="813" t="s">
        <v>595</v>
      </c>
      <c r="B387" s="814" t="s">
        <v>4960</v>
      </c>
      <c r="C387" s="814" t="s">
        <v>4961</v>
      </c>
      <c r="D387" s="814" t="s">
        <v>5456</v>
      </c>
      <c r="E387" s="814" t="s">
        <v>5455</v>
      </c>
      <c r="F387" s="831">
        <v>10</v>
      </c>
      <c r="G387" s="831">
        <v>1314.8</v>
      </c>
      <c r="H387" s="831"/>
      <c r="I387" s="831">
        <v>131.47999999999999</v>
      </c>
      <c r="J387" s="831">
        <v>32</v>
      </c>
      <c r="K387" s="831">
        <v>1885.76</v>
      </c>
      <c r="L387" s="831"/>
      <c r="M387" s="831">
        <v>58.93</v>
      </c>
      <c r="N387" s="831"/>
      <c r="O387" s="831"/>
      <c r="P387" s="819"/>
      <c r="Q387" s="832"/>
    </row>
    <row r="388" spans="1:17" ht="14.45" customHeight="1" x14ac:dyDescent="0.2">
      <c r="A388" s="813" t="s">
        <v>595</v>
      </c>
      <c r="B388" s="814" t="s">
        <v>4960</v>
      </c>
      <c r="C388" s="814" t="s">
        <v>4961</v>
      </c>
      <c r="D388" s="814" t="s">
        <v>5457</v>
      </c>
      <c r="E388" s="814" t="s">
        <v>5458</v>
      </c>
      <c r="F388" s="831">
        <v>20</v>
      </c>
      <c r="G388" s="831">
        <v>1341.2</v>
      </c>
      <c r="H388" s="831"/>
      <c r="I388" s="831">
        <v>67.06</v>
      </c>
      <c r="J388" s="831"/>
      <c r="K388" s="831"/>
      <c r="L388" s="831"/>
      <c r="M388" s="831"/>
      <c r="N388" s="831"/>
      <c r="O388" s="831"/>
      <c r="P388" s="819"/>
      <c r="Q388" s="832"/>
    </row>
    <row r="389" spans="1:17" ht="14.45" customHeight="1" x14ac:dyDescent="0.2">
      <c r="A389" s="813" t="s">
        <v>595</v>
      </c>
      <c r="B389" s="814" t="s">
        <v>4960</v>
      </c>
      <c r="C389" s="814" t="s">
        <v>4961</v>
      </c>
      <c r="D389" s="814" t="s">
        <v>5459</v>
      </c>
      <c r="E389" s="814" t="s">
        <v>5460</v>
      </c>
      <c r="F389" s="831">
        <v>19.149999999999995</v>
      </c>
      <c r="G389" s="831">
        <v>1128.9999999999998</v>
      </c>
      <c r="H389" s="831"/>
      <c r="I389" s="831">
        <v>58.955613577023499</v>
      </c>
      <c r="J389" s="831">
        <v>13.049999999999997</v>
      </c>
      <c r="K389" s="831">
        <v>768.11999999999989</v>
      </c>
      <c r="L389" s="831"/>
      <c r="M389" s="831">
        <v>58.859770114942535</v>
      </c>
      <c r="N389" s="831">
        <v>6.5000000000000009</v>
      </c>
      <c r="O389" s="831">
        <v>381.37</v>
      </c>
      <c r="P389" s="819"/>
      <c r="Q389" s="832">
        <v>58.672307692307683</v>
      </c>
    </row>
    <row r="390" spans="1:17" ht="14.45" customHeight="1" x14ac:dyDescent="0.2">
      <c r="A390" s="813" t="s">
        <v>595</v>
      </c>
      <c r="B390" s="814" t="s">
        <v>4960</v>
      </c>
      <c r="C390" s="814" t="s">
        <v>4961</v>
      </c>
      <c r="D390" s="814" t="s">
        <v>5461</v>
      </c>
      <c r="E390" s="814" t="s">
        <v>5462</v>
      </c>
      <c r="F390" s="831">
        <v>23.300000000000004</v>
      </c>
      <c r="G390" s="831">
        <v>16016.49</v>
      </c>
      <c r="H390" s="831"/>
      <c r="I390" s="831">
        <v>687.40300429184538</v>
      </c>
      <c r="J390" s="831">
        <v>19.61000000000001</v>
      </c>
      <c r="K390" s="831">
        <v>14015.290000000005</v>
      </c>
      <c r="L390" s="831"/>
      <c r="M390" s="831">
        <v>714.70117287098401</v>
      </c>
      <c r="N390" s="831">
        <v>20.76</v>
      </c>
      <c r="O390" s="831">
        <v>15115.83</v>
      </c>
      <c r="P390" s="819"/>
      <c r="Q390" s="832">
        <v>728.1228323699421</v>
      </c>
    </row>
    <row r="391" spans="1:17" ht="14.45" customHeight="1" x14ac:dyDescent="0.2">
      <c r="A391" s="813" t="s">
        <v>595</v>
      </c>
      <c r="B391" s="814" t="s">
        <v>4960</v>
      </c>
      <c r="C391" s="814" t="s">
        <v>4961</v>
      </c>
      <c r="D391" s="814" t="s">
        <v>5463</v>
      </c>
      <c r="E391" s="814" t="s">
        <v>5462</v>
      </c>
      <c r="F391" s="831"/>
      <c r="G391" s="831"/>
      <c r="H391" s="831"/>
      <c r="I391" s="831"/>
      <c r="J391" s="831">
        <v>1.6</v>
      </c>
      <c r="K391" s="831">
        <v>529.58000000000004</v>
      </c>
      <c r="L391" s="831"/>
      <c r="M391" s="831">
        <v>330.98750000000001</v>
      </c>
      <c r="N391" s="831"/>
      <c r="O391" s="831"/>
      <c r="P391" s="819"/>
      <c r="Q391" s="832"/>
    </row>
    <row r="392" spans="1:17" ht="14.45" customHeight="1" x14ac:dyDescent="0.2">
      <c r="A392" s="813" t="s">
        <v>595</v>
      </c>
      <c r="B392" s="814" t="s">
        <v>4960</v>
      </c>
      <c r="C392" s="814" t="s">
        <v>4961</v>
      </c>
      <c r="D392" s="814" t="s">
        <v>5464</v>
      </c>
      <c r="E392" s="814" t="s">
        <v>1626</v>
      </c>
      <c r="F392" s="831">
        <v>9.1999999999999993</v>
      </c>
      <c r="G392" s="831">
        <v>3359.6099999999997</v>
      </c>
      <c r="H392" s="831"/>
      <c r="I392" s="831">
        <v>365.17500000000001</v>
      </c>
      <c r="J392" s="831"/>
      <c r="K392" s="831"/>
      <c r="L392" s="831"/>
      <c r="M392" s="831"/>
      <c r="N392" s="831">
        <v>6.1000000000000005</v>
      </c>
      <c r="O392" s="831">
        <v>4025.6399999999994</v>
      </c>
      <c r="P392" s="819"/>
      <c r="Q392" s="832">
        <v>659.94098360655721</v>
      </c>
    </row>
    <row r="393" spans="1:17" ht="14.45" customHeight="1" x14ac:dyDescent="0.2">
      <c r="A393" s="813" t="s">
        <v>595</v>
      </c>
      <c r="B393" s="814" t="s">
        <v>4960</v>
      </c>
      <c r="C393" s="814" t="s">
        <v>4961</v>
      </c>
      <c r="D393" s="814" t="s">
        <v>5465</v>
      </c>
      <c r="E393" s="814" t="s">
        <v>1648</v>
      </c>
      <c r="F393" s="831">
        <v>4.7</v>
      </c>
      <c r="G393" s="831">
        <v>1491.3700000000001</v>
      </c>
      <c r="H393" s="831"/>
      <c r="I393" s="831">
        <v>317.3127659574468</v>
      </c>
      <c r="J393" s="831">
        <v>4</v>
      </c>
      <c r="K393" s="831">
        <v>1276</v>
      </c>
      <c r="L393" s="831"/>
      <c r="M393" s="831">
        <v>319</v>
      </c>
      <c r="N393" s="831">
        <v>13.799999999999999</v>
      </c>
      <c r="O393" s="831">
        <v>4402.2</v>
      </c>
      <c r="P393" s="819"/>
      <c r="Q393" s="832">
        <v>319</v>
      </c>
    </row>
    <row r="394" spans="1:17" ht="14.45" customHeight="1" x14ac:dyDescent="0.2">
      <c r="A394" s="813" t="s">
        <v>595</v>
      </c>
      <c r="B394" s="814" t="s">
        <v>4960</v>
      </c>
      <c r="C394" s="814" t="s">
        <v>4961</v>
      </c>
      <c r="D394" s="814" t="s">
        <v>5466</v>
      </c>
      <c r="E394" s="814" t="s">
        <v>1632</v>
      </c>
      <c r="F394" s="831">
        <v>68.400000000000006</v>
      </c>
      <c r="G394" s="831">
        <v>3616.9900000000007</v>
      </c>
      <c r="H394" s="831"/>
      <c r="I394" s="831">
        <v>52.879970760233924</v>
      </c>
      <c r="J394" s="831">
        <v>65.5</v>
      </c>
      <c r="K394" s="831">
        <v>3465.7999999999997</v>
      </c>
      <c r="L394" s="831"/>
      <c r="M394" s="831">
        <v>52.912977099236635</v>
      </c>
      <c r="N394" s="831">
        <v>74.099999999999994</v>
      </c>
      <c r="O394" s="831">
        <v>3918.4100000000003</v>
      </c>
      <c r="P394" s="819"/>
      <c r="Q394" s="832">
        <v>52.880026990553311</v>
      </c>
    </row>
    <row r="395" spans="1:17" ht="14.45" customHeight="1" x14ac:dyDescent="0.2">
      <c r="A395" s="813" t="s">
        <v>595</v>
      </c>
      <c r="B395" s="814" t="s">
        <v>4960</v>
      </c>
      <c r="C395" s="814" t="s">
        <v>4961</v>
      </c>
      <c r="D395" s="814" t="s">
        <v>5467</v>
      </c>
      <c r="E395" s="814" t="s">
        <v>5468</v>
      </c>
      <c r="F395" s="831">
        <v>2.6</v>
      </c>
      <c r="G395" s="831">
        <v>10176.409999999996</v>
      </c>
      <c r="H395" s="831"/>
      <c r="I395" s="831">
        <v>3914.0038461538447</v>
      </c>
      <c r="J395" s="831"/>
      <c r="K395" s="831"/>
      <c r="L395" s="831"/>
      <c r="M395" s="831"/>
      <c r="N395" s="831"/>
      <c r="O395" s="831"/>
      <c r="P395" s="819"/>
      <c r="Q395" s="832"/>
    </row>
    <row r="396" spans="1:17" ht="14.45" customHeight="1" x14ac:dyDescent="0.2">
      <c r="A396" s="813" t="s">
        <v>595</v>
      </c>
      <c r="B396" s="814" t="s">
        <v>4960</v>
      </c>
      <c r="C396" s="814" t="s">
        <v>4961</v>
      </c>
      <c r="D396" s="814" t="s">
        <v>5467</v>
      </c>
      <c r="E396" s="814"/>
      <c r="F396" s="831">
        <v>3.1999999999999997</v>
      </c>
      <c r="G396" s="831">
        <v>12525.830000000002</v>
      </c>
      <c r="H396" s="831"/>
      <c r="I396" s="831">
        <v>3914.321875000001</v>
      </c>
      <c r="J396" s="831"/>
      <c r="K396" s="831"/>
      <c r="L396" s="831"/>
      <c r="M396" s="831"/>
      <c r="N396" s="831"/>
      <c r="O396" s="831"/>
      <c r="P396" s="819"/>
      <c r="Q396" s="832"/>
    </row>
    <row r="397" spans="1:17" ht="14.45" customHeight="1" x14ac:dyDescent="0.2">
      <c r="A397" s="813" t="s">
        <v>595</v>
      </c>
      <c r="B397" s="814" t="s">
        <v>4960</v>
      </c>
      <c r="C397" s="814" t="s">
        <v>4961</v>
      </c>
      <c r="D397" s="814" t="s">
        <v>5469</v>
      </c>
      <c r="E397" s="814" t="s">
        <v>1585</v>
      </c>
      <c r="F397" s="831"/>
      <c r="G397" s="831"/>
      <c r="H397" s="831"/>
      <c r="I397" s="831"/>
      <c r="J397" s="831">
        <v>1.6</v>
      </c>
      <c r="K397" s="831">
        <v>787.31000000000006</v>
      </c>
      <c r="L397" s="831"/>
      <c r="M397" s="831">
        <v>492.06875000000002</v>
      </c>
      <c r="N397" s="831">
        <v>1.7</v>
      </c>
      <c r="O397" s="831">
        <v>895.64</v>
      </c>
      <c r="P397" s="819"/>
      <c r="Q397" s="832">
        <v>526.84705882352944</v>
      </c>
    </row>
    <row r="398" spans="1:17" ht="14.45" customHeight="1" x14ac:dyDescent="0.2">
      <c r="A398" s="813" t="s">
        <v>595</v>
      </c>
      <c r="B398" s="814" t="s">
        <v>4960</v>
      </c>
      <c r="C398" s="814" t="s">
        <v>4961</v>
      </c>
      <c r="D398" s="814" t="s">
        <v>5470</v>
      </c>
      <c r="E398" s="814" t="s">
        <v>1589</v>
      </c>
      <c r="F398" s="831"/>
      <c r="G398" s="831"/>
      <c r="H398" s="831"/>
      <c r="I398" s="831"/>
      <c r="J398" s="831">
        <v>76.820000000000022</v>
      </c>
      <c r="K398" s="831">
        <v>32016.890000000014</v>
      </c>
      <c r="L398" s="831"/>
      <c r="M398" s="831">
        <v>416.7780525904713</v>
      </c>
      <c r="N398" s="831"/>
      <c r="O398" s="831"/>
      <c r="P398" s="819"/>
      <c r="Q398" s="832"/>
    </row>
    <row r="399" spans="1:17" ht="14.45" customHeight="1" x14ac:dyDescent="0.2">
      <c r="A399" s="813" t="s">
        <v>595</v>
      </c>
      <c r="B399" s="814" t="s">
        <v>4960</v>
      </c>
      <c r="C399" s="814" t="s">
        <v>4961</v>
      </c>
      <c r="D399" s="814" t="s">
        <v>5471</v>
      </c>
      <c r="E399" s="814" t="s">
        <v>1605</v>
      </c>
      <c r="F399" s="831">
        <v>2</v>
      </c>
      <c r="G399" s="831">
        <v>287.34000000000003</v>
      </c>
      <c r="H399" s="831"/>
      <c r="I399" s="831">
        <v>143.67000000000002</v>
      </c>
      <c r="J399" s="831">
        <v>0.3</v>
      </c>
      <c r="K399" s="831">
        <v>42.01</v>
      </c>
      <c r="L399" s="831"/>
      <c r="M399" s="831">
        <v>140.03333333333333</v>
      </c>
      <c r="N399" s="831"/>
      <c r="O399" s="831"/>
      <c r="P399" s="819"/>
      <c r="Q399" s="832"/>
    </row>
    <row r="400" spans="1:17" ht="14.45" customHeight="1" x14ac:dyDescent="0.2">
      <c r="A400" s="813" t="s">
        <v>595</v>
      </c>
      <c r="B400" s="814" t="s">
        <v>4960</v>
      </c>
      <c r="C400" s="814" t="s">
        <v>4961</v>
      </c>
      <c r="D400" s="814" t="s">
        <v>5472</v>
      </c>
      <c r="E400" s="814" t="s">
        <v>1598</v>
      </c>
      <c r="F400" s="831">
        <v>13</v>
      </c>
      <c r="G400" s="831">
        <v>5968.48</v>
      </c>
      <c r="H400" s="831"/>
      <c r="I400" s="831">
        <v>459.11384615384611</v>
      </c>
      <c r="J400" s="831">
        <v>35.25</v>
      </c>
      <c r="K400" s="831">
        <v>52834.28</v>
      </c>
      <c r="L400" s="831"/>
      <c r="M400" s="831">
        <v>1498.8448226950354</v>
      </c>
      <c r="N400" s="831">
        <v>38.950000000000003</v>
      </c>
      <c r="O400" s="831">
        <v>29142.57</v>
      </c>
      <c r="P400" s="819"/>
      <c r="Q400" s="832">
        <v>748.20462130937096</v>
      </c>
    </row>
    <row r="401" spans="1:17" ht="14.45" customHeight="1" x14ac:dyDescent="0.2">
      <c r="A401" s="813" t="s">
        <v>595</v>
      </c>
      <c r="B401" s="814" t="s">
        <v>4960</v>
      </c>
      <c r="C401" s="814" t="s">
        <v>4961</v>
      </c>
      <c r="D401" s="814" t="s">
        <v>5473</v>
      </c>
      <c r="E401" s="814" t="s">
        <v>5474</v>
      </c>
      <c r="F401" s="831">
        <v>24.75</v>
      </c>
      <c r="G401" s="831">
        <v>27633.38</v>
      </c>
      <c r="H401" s="831"/>
      <c r="I401" s="831">
        <v>1116.5002020202021</v>
      </c>
      <c r="J401" s="831">
        <v>2</v>
      </c>
      <c r="K401" s="831">
        <v>1430</v>
      </c>
      <c r="L401" s="831"/>
      <c r="M401" s="831">
        <v>715</v>
      </c>
      <c r="N401" s="831"/>
      <c r="O401" s="831"/>
      <c r="P401" s="819"/>
      <c r="Q401" s="832"/>
    </row>
    <row r="402" spans="1:17" ht="14.45" customHeight="1" x14ac:dyDescent="0.2">
      <c r="A402" s="813" t="s">
        <v>595</v>
      </c>
      <c r="B402" s="814" t="s">
        <v>4960</v>
      </c>
      <c r="C402" s="814" t="s">
        <v>4961</v>
      </c>
      <c r="D402" s="814" t="s">
        <v>5037</v>
      </c>
      <c r="E402" s="814" t="s">
        <v>795</v>
      </c>
      <c r="F402" s="831">
        <v>2</v>
      </c>
      <c r="G402" s="831">
        <v>729.3</v>
      </c>
      <c r="H402" s="831"/>
      <c r="I402" s="831">
        <v>364.65</v>
      </c>
      <c r="J402" s="831">
        <v>9</v>
      </c>
      <c r="K402" s="831">
        <v>3651.11</v>
      </c>
      <c r="L402" s="831"/>
      <c r="M402" s="831">
        <v>405.67888888888888</v>
      </c>
      <c r="N402" s="831"/>
      <c r="O402" s="831"/>
      <c r="P402" s="819"/>
      <c r="Q402" s="832"/>
    </row>
    <row r="403" spans="1:17" ht="14.45" customHeight="1" x14ac:dyDescent="0.2">
      <c r="A403" s="813" t="s">
        <v>595</v>
      </c>
      <c r="B403" s="814" t="s">
        <v>4960</v>
      </c>
      <c r="C403" s="814" t="s">
        <v>4961</v>
      </c>
      <c r="D403" s="814" t="s">
        <v>5475</v>
      </c>
      <c r="E403" s="814" t="s">
        <v>1616</v>
      </c>
      <c r="F403" s="831">
        <v>1.6</v>
      </c>
      <c r="G403" s="831">
        <v>246.4</v>
      </c>
      <c r="H403" s="831"/>
      <c r="I403" s="831">
        <v>154</v>
      </c>
      <c r="J403" s="831"/>
      <c r="K403" s="831"/>
      <c r="L403" s="831"/>
      <c r="M403" s="831"/>
      <c r="N403" s="831">
        <v>0.8</v>
      </c>
      <c r="O403" s="831">
        <v>120.56</v>
      </c>
      <c r="P403" s="819"/>
      <c r="Q403" s="832">
        <v>150.69999999999999</v>
      </c>
    </row>
    <row r="404" spans="1:17" ht="14.45" customHeight="1" x14ac:dyDescent="0.2">
      <c r="A404" s="813" t="s">
        <v>595</v>
      </c>
      <c r="B404" s="814" t="s">
        <v>4960</v>
      </c>
      <c r="C404" s="814" t="s">
        <v>4961</v>
      </c>
      <c r="D404" s="814" t="s">
        <v>5476</v>
      </c>
      <c r="E404" s="814" t="s">
        <v>1616</v>
      </c>
      <c r="F404" s="831">
        <v>1.6</v>
      </c>
      <c r="G404" s="831">
        <v>420.64000000000004</v>
      </c>
      <c r="H404" s="831"/>
      <c r="I404" s="831">
        <v>262.90000000000003</v>
      </c>
      <c r="J404" s="831"/>
      <c r="K404" s="831"/>
      <c r="L404" s="831"/>
      <c r="M404" s="831"/>
      <c r="N404" s="831">
        <v>0.79999999999999993</v>
      </c>
      <c r="O404" s="831">
        <v>211.20000000000002</v>
      </c>
      <c r="P404" s="819"/>
      <c r="Q404" s="832">
        <v>264.00000000000006</v>
      </c>
    </row>
    <row r="405" spans="1:17" ht="14.45" customHeight="1" x14ac:dyDescent="0.2">
      <c r="A405" s="813" t="s">
        <v>595</v>
      </c>
      <c r="B405" s="814" t="s">
        <v>4960</v>
      </c>
      <c r="C405" s="814" t="s">
        <v>4961</v>
      </c>
      <c r="D405" s="814" t="s">
        <v>5477</v>
      </c>
      <c r="E405" s="814" t="s">
        <v>5474</v>
      </c>
      <c r="F405" s="831">
        <v>4.6000000000000005</v>
      </c>
      <c r="G405" s="831">
        <v>7506.58</v>
      </c>
      <c r="H405" s="831"/>
      <c r="I405" s="831">
        <v>1631.8652173913042</v>
      </c>
      <c r="J405" s="831"/>
      <c r="K405" s="831"/>
      <c r="L405" s="831"/>
      <c r="M405" s="831"/>
      <c r="N405" s="831"/>
      <c r="O405" s="831"/>
      <c r="P405" s="819"/>
      <c r="Q405" s="832"/>
    </row>
    <row r="406" spans="1:17" ht="14.45" customHeight="1" x14ac:dyDescent="0.2">
      <c r="A406" s="813" t="s">
        <v>595</v>
      </c>
      <c r="B406" s="814" t="s">
        <v>4960</v>
      </c>
      <c r="C406" s="814" t="s">
        <v>4961</v>
      </c>
      <c r="D406" s="814" t="s">
        <v>5478</v>
      </c>
      <c r="E406" s="814" t="s">
        <v>1632</v>
      </c>
      <c r="F406" s="831"/>
      <c r="G406" s="831"/>
      <c r="H406" s="831"/>
      <c r="I406" s="831"/>
      <c r="J406" s="831"/>
      <c r="K406" s="831"/>
      <c r="L406" s="831"/>
      <c r="M406" s="831"/>
      <c r="N406" s="831">
        <v>5</v>
      </c>
      <c r="O406" s="831">
        <v>166.95</v>
      </c>
      <c r="P406" s="819"/>
      <c r="Q406" s="832">
        <v>33.39</v>
      </c>
    </row>
    <row r="407" spans="1:17" ht="14.45" customHeight="1" x14ac:dyDescent="0.2">
      <c r="A407" s="813" t="s">
        <v>595</v>
      </c>
      <c r="B407" s="814" t="s">
        <v>4960</v>
      </c>
      <c r="C407" s="814" t="s">
        <v>4961</v>
      </c>
      <c r="D407" s="814" t="s">
        <v>5479</v>
      </c>
      <c r="E407" s="814" t="s">
        <v>5480</v>
      </c>
      <c r="F407" s="831"/>
      <c r="G407" s="831"/>
      <c r="H407" s="831"/>
      <c r="I407" s="831"/>
      <c r="J407" s="831"/>
      <c r="K407" s="831"/>
      <c r="L407" s="831"/>
      <c r="M407" s="831"/>
      <c r="N407" s="831">
        <v>0.79999999999999993</v>
      </c>
      <c r="O407" s="831">
        <v>103.03999999999999</v>
      </c>
      <c r="P407" s="819"/>
      <c r="Q407" s="832">
        <v>128.80000000000001</v>
      </c>
    </row>
    <row r="408" spans="1:17" ht="14.45" customHeight="1" x14ac:dyDescent="0.2">
      <c r="A408" s="813" t="s">
        <v>595</v>
      </c>
      <c r="B408" s="814" t="s">
        <v>4960</v>
      </c>
      <c r="C408" s="814" t="s">
        <v>4961</v>
      </c>
      <c r="D408" s="814" t="s">
        <v>5481</v>
      </c>
      <c r="E408" s="814" t="s">
        <v>5482</v>
      </c>
      <c r="F408" s="831">
        <v>9</v>
      </c>
      <c r="G408" s="831">
        <v>1913.04</v>
      </c>
      <c r="H408" s="831"/>
      <c r="I408" s="831">
        <v>212.56</v>
      </c>
      <c r="J408" s="831"/>
      <c r="K408" s="831"/>
      <c r="L408" s="831"/>
      <c r="M408" s="831"/>
      <c r="N408" s="831"/>
      <c r="O408" s="831"/>
      <c r="P408" s="819"/>
      <c r="Q408" s="832"/>
    </row>
    <row r="409" spans="1:17" ht="14.45" customHeight="1" x14ac:dyDescent="0.2">
      <c r="A409" s="813" t="s">
        <v>595</v>
      </c>
      <c r="B409" s="814" t="s">
        <v>4960</v>
      </c>
      <c r="C409" s="814" t="s">
        <v>4961</v>
      </c>
      <c r="D409" s="814" t="s">
        <v>5483</v>
      </c>
      <c r="E409" s="814" t="s">
        <v>5484</v>
      </c>
      <c r="F409" s="831">
        <v>12.25</v>
      </c>
      <c r="G409" s="831">
        <v>7460.5099999999993</v>
      </c>
      <c r="H409" s="831"/>
      <c r="I409" s="831">
        <v>609.02122448979583</v>
      </c>
      <c r="J409" s="831">
        <v>8.9499999999999993</v>
      </c>
      <c r="K409" s="831">
        <v>5131.4000000000015</v>
      </c>
      <c r="L409" s="831"/>
      <c r="M409" s="831">
        <v>573.34078212290524</v>
      </c>
      <c r="N409" s="831"/>
      <c r="O409" s="831"/>
      <c r="P409" s="819"/>
      <c r="Q409" s="832"/>
    </row>
    <row r="410" spans="1:17" ht="14.45" customHeight="1" x14ac:dyDescent="0.2">
      <c r="A410" s="813" t="s">
        <v>595</v>
      </c>
      <c r="B410" s="814" t="s">
        <v>4960</v>
      </c>
      <c r="C410" s="814" t="s">
        <v>4961</v>
      </c>
      <c r="D410" s="814" t="s">
        <v>5485</v>
      </c>
      <c r="E410" s="814" t="s">
        <v>5486</v>
      </c>
      <c r="F410" s="831">
        <v>5.5000000000000009</v>
      </c>
      <c r="G410" s="831">
        <v>4725.2999999999993</v>
      </c>
      <c r="H410" s="831"/>
      <c r="I410" s="831">
        <v>859.1454545454543</v>
      </c>
      <c r="J410" s="831"/>
      <c r="K410" s="831"/>
      <c r="L410" s="831"/>
      <c r="M410" s="831"/>
      <c r="N410" s="831"/>
      <c r="O410" s="831"/>
      <c r="P410" s="819"/>
      <c r="Q410" s="832"/>
    </row>
    <row r="411" spans="1:17" ht="14.45" customHeight="1" x14ac:dyDescent="0.2">
      <c r="A411" s="813" t="s">
        <v>595</v>
      </c>
      <c r="B411" s="814" t="s">
        <v>4960</v>
      </c>
      <c r="C411" s="814" t="s">
        <v>4961</v>
      </c>
      <c r="D411" s="814" t="s">
        <v>5487</v>
      </c>
      <c r="E411" s="814" t="s">
        <v>5486</v>
      </c>
      <c r="F411" s="831">
        <v>5.0000000000000009</v>
      </c>
      <c r="G411" s="831">
        <v>6159.3899999999994</v>
      </c>
      <c r="H411" s="831"/>
      <c r="I411" s="831">
        <v>1231.8779999999997</v>
      </c>
      <c r="J411" s="831"/>
      <c r="K411" s="831"/>
      <c r="L411" s="831"/>
      <c r="M411" s="831"/>
      <c r="N411" s="831"/>
      <c r="O411" s="831"/>
      <c r="P411" s="819"/>
      <c r="Q411" s="832"/>
    </row>
    <row r="412" spans="1:17" ht="14.45" customHeight="1" x14ac:dyDescent="0.2">
      <c r="A412" s="813" t="s">
        <v>595</v>
      </c>
      <c r="B412" s="814" t="s">
        <v>4960</v>
      </c>
      <c r="C412" s="814" t="s">
        <v>4961</v>
      </c>
      <c r="D412" s="814" t="s">
        <v>5488</v>
      </c>
      <c r="E412" s="814"/>
      <c r="F412" s="831">
        <v>0</v>
      </c>
      <c r="G412" s="831">
        <v>0</v>
      </c>
      <c r="H412" s="831"/>
      <c r="I412" s="831"/>
      <c r="J412" s="831"/>
      <c r="K412" s="831"/>
      <c r="L412" s="831"/>
      <c r="M412" s="831"/>
      <c r="N412" s="831"/>
      <c r="O412" s="831"/>
      <c r="P412" s="819"/>
      <c r="Q412" s="832"/>
    </row>
    <row r="413" spans="1:17" ht="14.45" customHeight="1" x14ac:dyDescent="0.2">
      <c r="A413" s="813" t="s">
        <v>595</v>
      </c>
      <c r="B413" s="814" t="s">
        <v>4960</v>
      </c>
      <c r="C413" s="814" t="s">
        <v>4961</v>
      </c>
      <c r="D413" s="814" t="s">
        <v>5488</v>
      </c>
      <c r="E413" s="814" t="s">
        <v>5489</v>
      </c>
      <c r="F413" s="831">
        <v>1.8</v>
      </c>
      <c r="G413" s="831">
        <v>1065.06</v>
      </c>
      <c r="H413" s="831"/>
      <c r="I413" s="831">
        <v>591.69999999999993</v>
      </c>
      <c r="J413" s="831"/>
      <c r="K413" s="831"/>
      <c r="L413" s="831"/>
      <c r="M413" s="831"/>
      <c r="N413" s="831"/>
      <c r="O413" s="831"/>
      <c r="P413" s="819"/>
      <c r="Q413" s="832"/>
    </row>
    <row r="414" spans="1:17" ht="14.45" customHeight="1" x14ac:dyDescent="0.2">
      <c r="A414" s="813" t="s">
        <v>595</v>
      </c>
      <c r="B414" s="814" t="s">
        <v>4960</v>
      </c>
      <c r="C414" s="814" t="s">
        <v>4961</v>
      </c>
      <c r="D414" s="814" t="s">
        <v>5490</v>
      </c>
      <c r="E414" s="814" t="s">
        <v>5491</v>
      </c>
      <c r="F414" s="831">
        <v>0.55000000000000004</v>
      </c>
      <c r="G414" s="831">
        <v>148.59</v>
      </c>
      <c r="H414" s="831"/>
      <c r="I414" s="831">
        <v>270.16363636363633</v>
      </c>
      <c r="J414" s="831">
        <v>0.8</v>
      </c>
      <c r="K414" s="831">
        <v>216.10999999999999</v>
      </c>
      <c r="L414" s="831"/>
      <c r="M414" s="831">
        <v>270.13749999999999</v>
      </c>
      <c r="N414" s="831"/>
      <c r="O414" s="831"/>
      <c r="P414" s="819"/>
      <c r="Q414" s="832"/>
    </row>
    <row r="415" spans="1:17" ht="14.45" customHeight="1" x14ac:dyDescent="0.2">
      <c r="A415" s="813" t="s">
        <v>595</v>
      </c>
      <c r="B415" s="814" t="s">
        <v>4960</v>
      </c>
      <c r="C415" s="814" t="s">
        <v>4961</v>
      </c>
      <c r="D415" s="814" t="s">
        <v>5492</v>
      </c>
      <c r="E415" s="814" t="s">
        <v>5493</v>
      </c>
      <c r="F415" s="831">
        <v>2.9</v>
      </c>
      <c r="G415" s="831">
        <v>961.17</v>
      </c>
      <c r="H415" s="831"/>
      <c r="I415" s="831">
        <v>331.43793103448274</v>
      </c>
      <c r="J415" s="831"/>
      <c r="K415" s="831"/>
      <c r="L415" s="831"/>
      <c r="M415" s="831"/>
      <c r="N415" s="831"/>
      <c r="O415" s="831"/>
      <c r="P415" s="819"/>
      <c r="Q415" s="832"/>
    </row>
    <row r="416" spans="1:17" ht="14.45" customHeight="1" x14ac:dyDescent="0.2">
      <c r="A416" s="813" t="s">
        <v>595</v>
      </c>
      <c r="B416" s="814" t="s">
        <v>4960</v>
      </c>
      <c r="C416" s="814" t="s">
        <v>4961</v>
      </c>
      <c r="D416" s="814" t="s">
        <v>5494</v>
      </c>
      <c r="E416" s="814" t="s">
        <v>1957</v>
      </c>
      <c r="F416" s="831">
        <v>6.2</v>
      </c>
      <c r="G416" s="831">
        <v>573.42999999999995</v>
      </c>
      <c r="H416" s="831"/>
      <c r="I416" s="831">
        <v>92.488709677419351</v>
      </c>
      <c r="J416" s="831"/>
      <c r="K416" s="831"/>
      <c r="L416" s="831"/>
      <c r="M416" s="831"/>
      <c r="N416" s="831"/>
      <c r="O416" s="831"/>
      <c r="P416" s="819"/>
      <c r="Q416" s="832"/>
    </row>
    <row r="417" spans="1:17" ht="14.45" customHeight="1" x14ac:dyDescent="0.2">
      <c r="A417" s="813" t="s">
        <v>595</v>
      </c>
      <c r="B417" s="814" t="s">
        <v>4960</v>
      </c>
      <c r="C417" s="814" t="s">
        <v>4961</v>
      </c>
      <c r="D417" s="814" t="s">
        <v>4962</v>
      </c>
      <c r="E417" s="814" t="s">
        <v>1735</v>
      </c>
      <c r="F417" s="831">
        <v>23.100000000000009</v>
      </c>
      <c r="G417" s="831">
        <v>37872.36</v>
      </c>
      <c r="H417" s="831"/>
      <c r="I417" s="831">
        <v>1639.4961038961033</v>
      </c>
      <c r="J417" s="831">
        <v>21.999999999999996</v>
      </c>
      <c r="K417" s="831">
        <v>36068.80000000001</v>
      </c>
      <c r="L417" s="831"/>
      <c r="M417" s="831">
        <v>1639.4909090909098</v>
      </c>
      <c r="N417" s="831">
        <v>14.709999999999992</v>
      </c>
      <c r="O417" s="831">
        <v>24988.040000000012</v>
      </c>
      <c r="P417" s="819"/>
      <c r="Q417" s="832">
        <v>1698.7110808973505</v>
      </c>
    </row>
    <row r="418" spans="1:17" ht="14.45" customHeight="1" x14ac:dyDescent="0.2">
      <c r="A418" s="813" t="s">
        <v>595</v>
      </c>
      <c r="B418" s="814" t="s">
        <v>4960</v>
      </c>
      <c r="C418" s="814" t="s">
        <v>4961</v>
      </c>
      <c r="D418" s="814" t="s">
        <v>5495</v>
      </c>
      <c r="E418" s="814" t="s">
        <v>1254</v>
      </c>
      <c r="F418" s="831"/>
      <c r="G418" s="831"/>
      <c r="H418" s="831"/>
      <c r="I418" s="831"/>
      <c r="J418" s="831"/>
      <c r="K418" s="831"/>
      <c r="L418" s="831"/>
      <c r="M418" s="831"/>
      <c r="N418" s="831">
        <v>4.9000000000000004</v>
      </c>
      <c r="O418" s="831">
        <v>5440.08</v>
      </c>
      <c r="P418" s="819"/>
      <c r="Q418" s="832">
        <v>1110.2204081632651</v>
      </c>
    </row>
    <row r="419" spans="1:17" ht="14.45" customHeight="1" x14ac:dyDescent="0.2">
      <c r="A419" s="813" t="s">
        <v>595</v>
      </c>
      <c r="B419" s="814" t="s">
        <v>4960</v>
      </c>
      <c r="C419" s="814" t="s">
        <v>4961</v>
      </c>
      <c r="D419" s="814" t="s">
        <v>5496</v>
      </c>
      <c r="E419" s="814" t="s">
        <v>1205</v>
      </c>
      <c r="F419" s="831">
        <v>3</v>
      </c>
      <c r="G419" s="831">
        <v>3862.08</v>
      </c>
      <c r="H419" s="831"/>
      <c r="I419" s="831">
        <v>1287.3599999999999</v>
      </c>
      <c r="J419" s="831">
        <v>8</v>
      </c>
      <c r="K419" s="831">
        <v>10298.879999999999</v>
      </c>
      <c r="L419" s="831"/>
      <c r="M419" s="831">
        <v>1287.3599999999999</v>
      </c>
      <c r="N419" s="831">
        <v>10</v>
      </c>
      <c r="O419" s="831">
        <v>12873.599999999999</v>
      </c>
      <c r="P419" s="819"/>
      <c r="Q419" s="832">
        <v>1287.3599999999999</v>
      </c>
    </row>
    <row r="420" spans="1:17" ht="14.45" customHeight="1" x14ac:dyDescent="0.2">
      <c r="A420" s="813" t="s">
        <v>595</v>
      </c>
      <c r="B420" s="814" t="s">
        <v>4960</v>
      </c>
      <c r="C420" s="814" t="s">
        <v>4961</v>
      </c>
      <c r="D420" s="814" t="s">
        <v>5497</v>
      </c>
      <c r="E420" s="814" t="s">
        <v>5498</v>
      </c>
      <c r="F420" s="831"/>
      <c r="G420" s="831"/>
      <c r="H420" s="831"/>
      <c r="I420" s="831"/>
      <c r="J420" s="831"/>
      <c r="K420" s="831"/>
      <c r="L420" s="831"/>
      <c r="M420" s="831"/>
      <c r="N420" s="831">
        <v>8</v>
      </c>
      <c r="O420" s="831">
        <v>48690.96</v>
      </c>
      <c r="P420" s="819"/>
      <c r="Q420" s="832">
        <v>6086.37</v>
      </c>
    </row>
    <row r="421" spans="1:17" ht="14.45" customHeight="1" x14ac:dyDescent="0.2">
      <c r="A421" s="813" t="s">
        <v>595</v>
      </c>
      <c r="B421" s="814" t="s">
        <v>4960</v>
      </c>
      <c r="C421" s="814" t="s">
        <v>4961</v>
      </c>
      <c r="D421" s="814" t="s">
        <v>5499</v>
      </c>
      <c r="E421" s="814" t="s">
        <v>1201</v>
      </c>
      <c r="F421" s="831"/>
      <c r="G421" s="831"/>
      <c r="H421" s="831"/>
      <c r="I421" s="831"/>
      <c r="J421" s="831"/>
      <c r="K421" s="831"/>
      <c r="L421" s="831"/>
      <c r="M421" s="831"/>
      <c r="N421" s="831">
        <v>1</v>
      </c>
      <c r="O421" s="831">
        <v>9276.36</v>
      </c>
      <c r="P421" s="819"/>
      <c r="Q421" s="832">
        <v>9276.36</v>
      </c>
    </row>
    <row r="422" spans="1:17" ht="14.45" customHeight="1" x14ac:dyDescent="0.2">
      <c r="A422" s="813" t="s">
        <v>595</v>
      </c>
      <c r="B422" s="814" t="s">
        <v>4960</v>
      </c>
      <c r="C422" s="814" t="s">
        <v>4961</v>
      </c>
      <c r="D422" s="814" t="s">
        <v>5500</v>
      </c>
      <c r="E422" s="814" t="s">
        <v>1638</v>
      </c>
      <c r="F422" s="831"/>
      <c r="G422" s="831"/>
      <c r="H422" s="831"/>
      <c r="I422" s="831"/>
      <c r="J422" s="831"/>
      <c r="K422" s="831"/>
      <c r="L422" s="831"/>
      <c r="M422" s="831"/>
      <c r="N422" s="831">
        <v>7.4</v>
      </c>
      <c r="O422" s="831">
        <v>4876.6000000000004</v>
      </c>
      <c r="P422" s="819"/>
      <c r="Q422" s="832">
        <v>659</v>
      </c>
    </row>
    <row r="423" spans="1:17" ht="14.45" customHeight="1" x14ac:dyDescent="0.2">
      <c r="A423" s="813" t="s">
        <v>595</v>
      </c>
      <c r="B423" s="814" t="s">
        <v>4960</v>
      </c>
      <c r="C423" s="814" t="s">
        <v>4961</v>
      </c>
      <c r="D423" s="814" t="s">
        <v>5501</v>
      </c>
      <c r="E423" s="814" t="s">
        <v>1201</v>
      </c>
      <c r="F423" s="831"/>
      <c r="G423" s="831"/>
      <c r="H423" s="831"/>
      <c r="I423" s="831"/>
      <c r="J423" s="831"/>
      <c r="K423" s="831"/>
      <c r="L423" s="831"/>
      <c r="M423" s="831"/>
      <c r="N423" s="831">
        <v>1</v>
      </c>
      <c r="O423" s="831">
        <v>4638.18</v>
      </c>
      <c r="P423" s="819"/>
      <c r="Q423" s="832">
        <v>4638.18</v>
      </c>
    </row>
    <row r="424" spans="1:17" ht="14.45" customHeight="1" x14ac:dyDescent="0.2">
      <c r="A424" s="813" t="s">
        <v>595</v>
      </c>
      <c r="B424" s="814" t="s">
        <v>4960</v>
      </c>
      <c r="C424" s="814" t="s">
        <v>4961</v>
      </c>
      <c r="D424" s="814" t="s">
        <v>5502</v>
      </c>
      <c r="E424" s="814" t="s">
        <v>1957</v>
      </c>
      <c r="F424" s="831"/>
      <c r="G424" s="831"/>
      <c r="H424" s="831"/>
      <c r="I424" s="831"/>
      <c r="J424" s="831">
        <v>2</v>
      </c>
      <c r="K424" s="831">
        <v>184.98</v>
      </c>
      <c r="L424" s="831"/>
      <c r="M424" s="831">
        <v>92.49</v>
      </c>
      <c r="N424" s="831"/>
      <c r="O424" s="831"/>
      <c r="P424" s="819"/>
      <c r="Q424" s="832"/>
    </row>
    <row r="425" spans="1:17" ht="14.45" customHeight="1" x14ac:dyDescent="0.2">
      <c r="A425" s="813" t="s">
        <v>595</v>
      </c>
      <c r="B425" s="814" t="s">
        <v>4960</v>
      </c>
      <c r="C425" s="814" t="s">
        <v>4961</v>
      </c>
      <c r="D425" s="814" t="s">
        <v>5503</v>
      </c>
      <c r="E425" s="814" t="s">
        <v>1260</v>
      </c>
      <c r="F425" s="831"/>
      <c r="G425" s="831"/>
      <c r="H425" s="831"/>
      <c r="I425" s="831"/>
      <c r="J425" s="831">
        <v>0.5</v>
      </c>
      <c r="K425" s="831">
        <v>188.46999999999997</v>
      </c>
      <c r="L425" s="831"/>
      <c r="M425" s="831">
        <v>376.93999999999994</v>
      </c>
      <c r="N425" s="831">
        <v>3.4500000000000006</v>
      </c>
      <c r="O425" s="831">
        <v>1299.6000000000001</v>
      </c>
      <c r="P425" s="819"/>
      <c r="Q425" s="832">
        <v>376.695652173913</v>
      </c>
    </row>
    <row r="426" spans="1:17" ht="14.45" customHeight="1" x14ac:dyDescent="0.2">
      <c r="A426" s="813" t="s">
        <v>595</v>
      </c>
      <c r="B426" s="814" t="s">
        <v>4960</v>
      </c>
      <c r="C426" s="814" t="s">
        <v>4961</v>
      </c>
      <c r="D426" s="814" t="s">
        <v>5504</v>
      </c>
      <c r="E426" s="814" t="s">
        <v>1258</v>
      </c>
      <c r="F426" s="831"/>
      <c r="G426" s="831"/>
      <c r="H426" s="831"/>
      <c r="I426" s="831"/>
      <c r="J426" s="831">
        <v>41.600000000000009</v>
      </c>
      <c r="K426" s="831">
        <v>34324.839999999982</v>
      </c>
      <c r="L426" s="831"/>
      <c r="M426" s="831">
        <v>825.1163461538456</v>
      </c>
      <c r="N426" s="831">
        <v>46.199999999999996</v>
      </c>
      <c r="O426" s="831">
        <v>33089.970000000008</v>
      </c>
      <c r="P426" s="819"/>
      <c r="Q426" s="832">
        <v>716.23311688311708</v>
      </c>
    </row>
    <row r="427" spans="1:17" ht="14.45" customHeight="1" x14ac:dyDescent="0.2">
      <c r="A427" s="813" t="s">
        <v>595</v>
      </c>
      <c r="B427" s="814" t="s">
        <v>4960</v>
      </c>
      <c r="C427" s="814" t="s">
        <v>4961</v>
      </c>
      <c r="D427" s="814" t="s">
        <v>5505</v>
      </c>
      <c r="E427" s="814" t="s">
        <v>1260</v>
      </c>
      <c r="F427" s="831"/>
      <c r="G427" s="831"/>
      <c r="H427" s="831"/>
      <c r="I427" s="831"/>
      <c r="J427" s="831">
        <v>13.399999999999995</v>
      </c>
      <c r="K427" s="831">
        <v>2525.4699999999993</v>
      </c>
      <c r="L427" s="831"/>
      <c r="M427" s="831">
        <v>188.46791044776123</v>
      </c>
      <c r="N427" s="831">
        <v>0.4</v>
      </c>
      <c r="O427" s="831">
        <v>75.39</v>
      </c>
      <c r="P427" s="819"/>
      <c r="Q427" s="832">
        <v>188.47499999999999</v>
      </c>
    </row>
    <row r="428" spans="1:17" ht="14.45" customHeight="1" x14ac:dyDescent="0.2">
      <c r="A428" s="813" t="s">
        <v>595</v>
      </c>
      <c r="B428" s="814" t="s">
        <v>4960</v>
      </c>
      <c r="C428" s="814" t="s">
        <v>4961</v>
      </c>
      <c r="D428" s="814" t="s">
        <v>5506</v>
      </c>
      <c r="E428" s="814" t="s">
        <v>1622</v>
      </c>
      <c r="F428" s="831"/>
      <c r="G428" s="831"/>
      <c r="H428" s="831"/>
      <c r="I428" s="831"/>
      <c r="J428" s="831"/>
      <c r="K428" s="831"/>
      <c r="L428" s="831"/>
      <c r="M428" s="831"/>
      <c r="N428" s="831">
        <v>26.599999999999998</v>
      </c>
      <c r="O428" s="831">
        <v>14481.039999999997</v>
      </c>
      <c r="P428" s="819"/>
      <c r="Q428" s="832">
        <v>544.4</v>
      </c>
    </row>
    <row r="429" spans="1:17" ht="14.45" customHeight="1" x14ac:dyDescent="0.2">
      <c r="A429" s="813" t="s">
        <v>595</v>
      </c>
      <c r="B429" s="814" t="s">
        <v>4960</v>
      </c>
      <c r="C429" s="814" t="s">
        <v>4961</v>
      </c>
      <c r="D429" s="814" t="s">
        <v>5507</v>
      </c>
      <c r="E429" s="814" t="s">
        <v>1274</v>
      </c>
      <c r="F429" s="831"/>
      <c r="G429" s="831"/>
      <c r="H429" s="831"/>
      <c r="I429" s="831"/>
      <c r="J429" s="831"/>
      <c r="K429" s="831"/>
      <c r="L429" s="831"/>
      <c r="M429" s="831"/>
      <c r="N429" s="831">
        <v>53</v>
      </c>
      <c r="O429" s="831">
        <v>1074.7099999999998</v>
      </c>
      <c r="P429" s="819"/>
      <c r="Q429" s="832">
        <v>20.277547169811317</v>
      </c>
    </row>
    <row r="430" spans="1:17" ht="14.45" customHeight="1" x14ac:dyDescent="0.2">
      <c r="A430" s="813" t="s">
        <v>595</v>
      </c>
      <c r="B430" s="814" t="s">
        <v>4960</v>
      </c>
      <c r="C430" s="814" t="s">
        <v>4961</v>
      </c>
      <c r="D430" s="814" t="s">
        <v>5508</v>
      </c>
      <c r="E430" s="814" t="s">
        <v>896</v>
      </c>
      <c r="F430" s="831"/>
      <c r="G430" s="831"/>
      <c r="H430" s="831"/>
      <c r="I430" s="831"/>
      <c r="J430" s="831"/>
      <c r="K430" s="831"/>
      <c r="L430" s="831"/>
      <c r="M430" s="831"/>
      <c r="N430" s="831">
        <v>6.6</v>
      </c>
      <c r="O430" s="831">
        <v>8495.41</v>
      </c>
      <c r="P430" s="819"/>
      <c r="Q430" s="832">
        <v>1287.1833333333334</v>
      </c>
    </row>
    <row r="431" spans="1:17" ht="14.45" customHeight="1" x14ac:dyDescent="0.2">
      <c r="A431" s="813" t="s">
        <v>595</v>
      </c>
      <c r="B431" s="814" t="s">
        <v>4960</v>
      </c>
      <c r="C431" s="814" t="s">
        <v>4961</v>
      </c>
      <c r="D431" s="814" t="s">
        <v>5509</v>
      </c>
      <c r="E431" s="814" t="s">
        <v>1270</v>
      </c>
      <c r="F431" s="831"/>
      <c r="G431" s="831"/>
      <c r="H431" s="831"/>
      <c r="I431" s="831"/>
      <c r="J431" s="831"/>
      <c r="K431" s="831"/>
      <c r="L431" s="831"/>
      <c r="M431" s="831"/>
      <c r="N431" s="831">
        <v>2.4500000000000002</v>
      </c>
      <c r="O431" s="831">
        <v>2189.59</v>
      </c>
      <c r="P431" s="819"/>
      <c r="Q431" s="832">
        <v>893.7102040816327</v>
      </c>
    </row>
    <row r="432" spans="1:17" ht="14.45" customHeight="1" x14ac:dyDescent="0.2">
      <c r="A432" s="813" t="s">
        <v>595</v>
      </c>
      <c r="B432" s="814" t="s">
        <v>4960</v>
      </c>
      <c r="C432" s="814" t="s">
        <v>4961</v>
      </c>
      <c r="D432" s="814" t="s">
        <v>5510</v>
      </c>
      <c r="E432" s="814" t="s">
        <v>1134</v>
      </c>
      <c r="F432" s="831"/>
      <c r="G432" s="831"/>
      <c r="H432" s="831"/>
      <c r="I432" s="831"/>
      <c r="J432" s="831"/>
      <c r="K432" s="831"/>
      <c r="L432" s="831"/>
      <c r="M432" s="831"/>
      <c r="N432" s="831">
        <v>23</v>
      </c>
      <c r="O432" s="831">
        <v>227922.38999999998</v>
      </c>
      <c r="P432" s="819"/>
      <c r="Q432" s="832">
        <v>9909.6691304347823</v>
      </c>
    </row>
    <row r="433" spans="1:17" ht="14.45" customHeight="1" x14ac:dyDescent="0.2">
      <c r="A433" s="813" t="s">
        <v>595</v>
      </c>
      <c r="B433" s="814" t="s">
        <v>4960</v>
      </c>
      <c r="C433" s="814" t="s">
        <v>4961</v>
      </c>
      <c r="D433" s="814" t="s">
        <v>5053</v>
      </c>
      <c r="E433" s="814" t="s">
        <v>795</v>
      </c>
      <c r="F433" s="831"/>
      <c r="G433" s="831"/>
      <c r="H433" s="831"/>
      <c r="I433" s="831"/>
      <c r="J433" s="831">
        <v>7</v>
      </c>
      <c r="K433" s="831">
        <v>4433.58</v>
      </c>
      <c r="L433" s="831"/>
      <c r="M433" s="831">
        <v>633.36857142857139</v>
      </c>
      <c r="N433" s="831">
        <v>52</v>
      </c>
      <c r="O433" s="831">
        <v>23609.97</v>
      </c>
      <c r="P433" s="819"/>
      <c r="Q433" s="832">
        <v>454.03788461538466</v>
      </c>
    </row>
    <row r="434" spans="1:17" ht="14.45" customHeight="1" x14ac:dyDescent="0.2">
      <c r="A434" s="813" t="s">
        <v>595</v>
      </c>
      <c r="B434" s="814" t="s">
        <v>4960</v>
      </c>
      <c r="C434" s="814" t="s">
        <v>4961</v>
      </c>
      <c r="D434" s="814" t="s">
        <v>5511</v>
      </c>
      <c r="E434" s="814"/>
      <c r="F434" s="831"/>
      <c r="G434" s="831"/>
      <c r="H434" s="831"/>
      <c r="I434" s="831"/>
      <c r="J434" s="831"/>
      <c r="K434" s="831"/>
      <c r="L434" s="831"/>
      <c r="M434" s="831"/>
      <c r="N434" s="831">
        <v>1</v>
      </c>
      <c r="O434" s="831">
        <v>24477.32</v>
      </c>
      <c r="P434" s="819"/>
      <c r="Q434" s="832">
        <v>24477.32</v>
      </c>
    </row>
    <row r="435" spans="1:17" ht="14.45" customHeight="1" x14ac:dyDescent="0.2">
      <c r="A435" s="813" t="s">
        <v>595</v>
      </c>
      <c r="B435" s="814" t="s">
        <v>4960</v>
      </c>
      <c r="C435" s="814" t="s">
        <v>4961</v>
      </c>
      <c r="D435" s="814" t="s">
        <v>5511</v>
      </c>
      <c r="E435" s="814" t="s">
        <v>5512</v>
      </c>
      <c r="F435" s="831"/>
      <c r="G435" s="831"/>
      <c r="H435" s="831"/>
      <c r="I435" s="831"/>
      <c r="J435" s="831"/>
      <c r="K435" s="831"/>
      <c r="L435" s="831"/>
      <c r="M435" s="831"/>
      <c r="N435" s="831">
        <v>-1</v>
      </c>
      <c r="O435" s="831">
        <v>-24477.32</v>
      </c>
      <c r="P435" s="819"/>
      <c r="Q435" s="832">
        <v>24477.32</v>
      </c>
    </row>
    <row r="436" spans="1:17" ht="14.45" customHeight="1" x14ac:dyDescent="0.2">
      <c r="A436" s="813" t="s">
        <v>595</v>
      </c>
      <c r="B436" s="814" t="s">
        <v>4960</v>
      </c>
      <c r="C436" s="814" t="s">
        <v>4961</v>
      </c>
      <c r="D436" s="814" t="s">
        <v>5513</v>
      </c>
      <c r="E436" s="814" t="s">
        <v>1199</v>
      </c>
      <c r="F436" s="831"/>
      <c r="G436" s="831"/>
      <c r="H436" s="831"/>
      <c r="I436" s="831"/>
      <c r="J436" s="831"/>
      <c r="K436" s="831"/>
      <c r="L436" s="831"/>
      <c r="M436" s="831"/>
      <c r="N436" s="831">
        <v>9</v>
      </c>
      <c r="O436" s="831">
        <v>38834.19</v>
      </c>
      <c r="P436" s="819"/>
      <c r="Q436" s="832">
        <v>4314.91</v>
      </c>
    </row>
    <row r="437" spans="1:17" ht="14.45" customHeight="1" x14ac:dyDescent="0.2">
      <c r="A437" s="813" t="s">
        <v>595</v>
      </c>
      <c r="B437" s="814" t="s">
        <v>4960</v>
      </c>
      <c r="C437" s="814" t="s">
        <v>4961</v>
      </c>
      <c r="D437" s="814" t="s">
        <v>5514</v>
      </c>
      <c r="E437" s="814" t="s">
        <v>1199</v>
      </c>
      <c r="F437" s="831"/>
      <c r="G437" s="831"/>
      <c r="H437" s="831"/>
      <c r="I437" s="831"/>
      <c r="J437" s="831"/>
      <c r="K437" s="831"/>
      <c r="L437" s="831"/>
      <c r="M437" s="831"/>
      <c r="N437" s="831">
        <v>6</v>
      </c>
      <c r="O437" s="831">
        <v>51778.98</v>
      </c>
      <c r="P437" s="819"/>
      <c r="Q437" s="832">
        <v>8629.83</v>
      </c>
    </row>
    <row r="438" spans="1:17" ht="14.45" customHeight="1" x14ac:dyDescent="0.2">
      <c r="A438" s="813" t="s">
        <v>595</v>
      </c>
      <c r="B438" s="814" t="s">
        <v>4960</v>
      </c>
      <c r="C438" s="814" t="s">
        <v>4961</v>
      </c>
      <c r="D438" s="814" t="s">
        <v>5059</v>
      </c>
      <c r="E438" s="814" t="s">
        <v>983</v>
      </c>
      <c r="F438" s="831"/>
      <c r="G438" s="831"/>
      <c r="H438" s="831"/>
      <c r="I438" s="831"/>
      <c r="J438" s="831">
        <v>0</v>
      </c>
      <c r="K438" s="831">
        <v>0</v>
      </c>
      <c r="L438" s="831"/>
      <c r="M438" s="831"/>
      <c r="N438" s="831"/>
      <c r="O438" s="831"/>
      <c r="P438" s="819"/>
      <c r="Q438" s="832"/>
    </row>
    <row r="439" spans="1:17" ht="14.45" customHeight="1" x14ac:dyDescent="0.2">
      <c r="A439" s="813" t="s">
        <v>595</v>
      </c>
      <c r="B439" s="814" t="s">
        <v>4960</v>
      </c>
      <c r="C439" s="814" t="s">
        <v>5515</v>
      </c>
      <c r="D439" s="814" t="s">
        <v>5516</v>
      </c>
      <c r="E439" s="814" t="s">
        <v>5517</v>
      </c>
      <c r="F439" s="831">
        <v>63</v>
      </c>
      <c r="G439" s="831">
        <v>137341.68</v>
      </c>
      <c r="H439" s="831"/>
      <c r="I439" s="831">
        <v>2180.0266666666666</v>
      </c>
      <c r="J439" s="831">
        <v>91</v>
      </c>
      <c r="K439" s="831">
        <v>201414.43000000008</v>
      </c>
      <c r="L439" s="831"/>
      <c r="M439" s="831">
        <v>2213.3453846153857</v>
      </c>
      <c r="N439" s="831">
        <v>79</v>
      </c>
      <c r="O439" s="831">
        <v>176242.95999999996</v>
      </c>
      <c r="P439" s="819"/>
      <c r="Q439" s="832">
        <v>2230.9235443037969</v>
      </c>
    </row>
    <row r="440" spans="1:17" ht="14.45" customHeight="1" x14ac:dyDescent="0.2">
      <c r="A440" s="813" t="s">
        <v>595</v>
      </c>
      <c r="B440" s="814" t="s">
        <v>4960</v>
      </c>
      <c r="C440" s="814" t="s">
        <v>5515</v>
      </c>
      <c r="D440" s="814" t="s">
        <v>5518</v>
      </c>
      <c r="E440" s="814" t="s">
        <v>5519</v>
      </c>
      <c r="F440" s="831">
        <v>87</v>
      </c>
      <c r="G440" s="831">
        <v>231896.3</v>
      </c>
      <c r="H440" s="831"/>
      <c r="I440" s="831">
        <v>2665.4747126436782</v>
      </c>
      <c r="J440" s="831">
        <v>119</v>
      </c>
      <c r="K440" s="831">
        <v>321631.93</v>
      </c>
      <c r="L440" s="831"/>
      <c r="M440" s="831">
        <v>2702.7893277310923</v>
      </c>
      <c r="N440" s="831">
        <v>128</v>
      </c>
      <c r="O440" s="831">
        <v>348461.33000000007</v>
      </c>
      <c r="P440" s="819"/>
      <c r="Q440" s="832">
        <v>2722.3541406250006</v>
      </c>
    </row>
    <row r="441" spans="1:17" ht="14.45" customHeight="1" x14ac:dyDescent="0.2">
      <c r="A441" s="813" t="s">
        <v>595</v>
      </c>
      <c r="B441" s="814" t="s">
        <v>4960</v>
      </c>
      <c r="C441" s="814" t="s">
        <v>5515</v>
      </c>
      <c r="D441" s="814" t="s">
        <v>5520</v>
      </c>
      <c r="E441" s="814" t="s">
        <v>5519</v>
      </c>
      <c r="F441" s="831"/>
      <c r="G441" s="831"/>
      <c r="H441" s="831"/>
      <c r="I441" s="831"/>
      <c r="J441" s="831">
        <v>1</v>
      </c>
      <c r="K441" s="831">
        <v>1700.09</v>
      </c>
      <c r="L441" s="831"/>
      <c r="M441" s="831">
        <v>1700.09</v>
      </c>
      <c r="N441" s="831"/>
      <c r="O441" s="831"/>
      <c r="P441" s="819"/>
      <c r="Q441" s="832"/>
    </row>
    <row r="442" spans="1:17" ht="14.45" customHeight="1" x14ac:dyDescent="0.2">
      <c r="A442" s="813" t="s">
        <v>595</v>
      </c>
      <c r="B442" s="814" t="s">
        <v>4960</v>
      </c>
      <c r="C442" s="814" t="s">
        <v>5515</v>
      </c>
      <c r="D442" s="814" t="s">
        <v>5521</v>
      </c>
      <c r="E442" s="814" t="s">
        <v>5522</v>
      </c>
      <c r="F442" s="831">
        <v>2</v>
      </c>
      <c r="G442" s="831">
        <v>4355.6000000000004</v>
      </c>
      <c r="H442" s="831"/>
      <c r="I442" s="831">
        <v>2177.8000000000002</v>
      </c>
      <c r="J442" s="831">
        <v>4</v>
      </c>
      <c r="K442" s="831">
        <v>8870.92</v>
      </c>
      <c r="L442" s="831"/>
      <c r="M442" s="831">
        <v>2217.73</v>
      </c>
      <c r="N442" s="831">
        <v>4</v>
      </c>
      <c r="O442" s="831">
        <v>8983.6</v>
      </c>
      <c r="P442" s="819"/>
      <c r="Q442" s="832">
        <v>2245.9</v>
      </c>
    </row>
    <row r="443" spans="1:17" ht="14.45" customHeight="1" x14ac:dyDescent="0.2">
      <c r="A443" s="813" t="s">
        <v>595</v>
      </c>
      <c r="B443" s="814" t="s">
        <v>4960</v>
      </c>
      <c r="C443" s="814" t="s">
        <v>5515</v>
      </c>
      <c r="D443" s="814" t="s">
        <v>5523</v>
      </c>
      <c r="E443" s="814" t="s">
        <v>5524</v>
      </c>
      <c r="F443" s="831"/>
      <c r="G443" s="831"/>
      <c r="H443" s="831"/>
      <c r="I443" s="831"/>
      <c r="J443" s="831">
        <v>3</v>
      </c>
      <c r="K443" s="831">
        <v>27286.53</v>
      </c>
      <c r="L443" s="831"/>
      <c r="M443" s="831">
        <v>9095.51</v>
      </c>
      <c r="N443" s="831"/>
      <c r="O443" s="831"/>
      <c r="P443" s="819"/>
      <c r="Q443" s="832"/>
    </row>
    <row r="444" spans="1:17" ht="14.45" customHeight="1" x14ac:dyDescent="0.2">
      <c r="A444" s="813" t="s">
        <v>595</v>
      </c>
      <c r="B444" s="814" t="s">
        <v>4960</v>
      </c>
      <c r="C444" s="814" t="s">
        <v>5515</v>
      </c>
      <c r="D444" s="814" t="s">
        <v>5525</v>
      </c>
      <c r="E444" s="814" t="s">
        <v>5526</v>
      </c>
      <c r="F444" s="831">
        <v>2</v>
      </c>
      <c r="G444" s="831">
        <v>20689.3</v>
      </c>
      <c r="H444" s="831"/>
      <c r="I444" s="831">
        <v>10344.65</v>
      </c>
      <c r="J444" s="831">
        <v>2</v>
      </c>
      <c r="K444" s="831">
        <v>20812.62</v>
      </c>
      <c r="L444" s="831"/>
      <c r="M444" s="831">
        <v>10406.31</v>
      </c>
      <c r="N444" s="831"/>
      <c r="O444" s="831"/>
      <c r="P444" s="819"/>
      <c r="Q444" s="832"/>
    </row>
    <row r="445" spans="1:17" ht="14.45" customHeight="1" x14ac:dyDescent="0.2">
      <c r="A445" s="813" t="s">
        <v>595</v>
      </c>
      <c r="B445" s="814" t="s">
        <v>4960</v>
      </c>
      <c r="C445" s="814" t="s">
        <v>5515</v>
      </c>
      <c r="D445" s="814" t="s">
        <v>5527</v>
      </c>
      <c r="E445" s="814" t="s">
        <v>5528</v>
      </c>
      <c r="F445" s="831">
        <v>15</v>
      </c>
      <c r="G445" s="831">
        <v>18401.61</v>
      </c>
      <c r="H445" s="831"/>
      <c r="I445" s="831">
        <v>1226.7740000000001</v>
      </c>
      <c r="J445" s="831">
        <v>60</v>
      </c>
      <c r="K445" s="831">
        <v>74657.430000000008</v>
      </c>
      <c r="L445" s="831"/>
      <c r="M445" s="831">
        <v>1244.2905000000001</v>
      </c>
      <c r="N445" s="831">
        <v>56</v>
      </c>
      <c r="O445" s="831">
        <v>71513.960000000006</v>
      </c>
      <c r="P445" s="819"/>
      <c r="Q445" s="832">
        <v>1277.0350000000001</v>
      </c>
    </row>
    <row r="446" spans="1:17" ht="14.45" customHeight="1" x14ac:dyDescent="0.2">
      <c r="A446" s="813" t="s">
        <v>595</v>
      </c>
      <c r="B446" s="814" t="s">
        <v>4960</v>
      </c>
      <c r="C446" s="814" t="s">
        <v>5515</v>
      </c>
      <c r="D446" s="814" t="s">
        <v>5529</v>
      </c>
      <c r="E446" s="814" t="s">
        <v>5530</v>
      </c>
      <c r="F446" s="831"/>
      <c r="G446" s="831"/>
      <c r="H446" s="831"/>
      <c r="I446" s="831"/>
      <c r="J446" s="831">
        <v>2</v>
      </c>
      <c r="K446" s="831">
        <v>506.36</v>
      </c>
      <c r="L446" s="831"/>
      <c r="M446" s="831">
        <v>253.18</v>
      </c>
      <c r="N446" s="831"/>
      <c r="O446" s="831"/>
      <c r="P446" s="819"/>
      <c r="Q446" s="832"/>
    </row>
    <row r="447" spans="1:17" ht="14.45" customHeight="1" x14ac:dyDescent="0.2">
      <c r="A447" s="813" t="s">
        <v>595</v>
      </c>
      <c r="B447" s="814" t="s">
        <v>4960</v>
      </c>
      <c r="C447" s="814" t="s">
        <v>4963</v>
      </c>
      <c r="D447" s="814" t="s">
        <v>5531</v>
      </c>
      <c r="E447" s="814" t="s">
        <v>5532</v>
      </c>
      <c r="F447" s="831">
        <v>75</v>
      </c>
      <c r="G447" s="831">
        <v>80913.750000000015</v>
      </c>
      <c r="H447" s="831"/>
      <c r="I447" s="831">
        <v>1078.8500000000001</v>
      </c>
      <c r="J447" s="831">
        <v>97</v>
      </c>
      <c r="K447" s="831">
        <v>104648.45</v>
      </c>
      <c r="L447" s="831"/>
      <c r="M447" s="831">
        <v>1078.8499999999999</v>
      </c>
      <c r="N447" s="831">
        <v>11</v>
      </c>
      <c r="O447" s="831">
        <v>11867.35</v>
      </c>
      <c r="P447" s="819"/>
      <c r="Q447" s="832">
        <v>1078.8500000000001</v>
      </c>
    </row>
    <row r="448" spans="1:17" ht="14.45" customHeight="1" x14ac:dyDescent="0.2">
      <c r="A448" s="813" t="s">
        <v>595</v>
      </c>
      <c r="B448" s="814" t="s">
        <v>4960</v>
      </c>
      <c r="C448" s="814" t="s">
        <v>4963</v>
      </c>
      <c r="D448" s="814" t="s">
        <v>5533</v>
      </c>
      <c r="E448" s="814" t="s">
        <v>5534</v>
      </c>
      <c r="F448" s="831">
        <v>8</v>
      </c>
      <c r="G448" s="831">
        <v>49560</v>
      </c>
      <c r="H448" s="831"/>
      <c r="I448" s="831">
        <v>6195</v>
      </c>
      <c r="J448" s="831">
        <v>3</v>
      </c>
      <c r="K448" s="831">
        <v>18585</v>
      </c>
      <c r="L448" s="831"/>
      <c r="M448" s="831">
        <v>6195</v>
      </c>
      <c r="N448" s="831">
        <v>238</v>
      </c>
      <c r="O448" s="831">
        <v>1474410</v>
      </c>
      <c r="P448" s="819"/>
      <c r="Q448" s="832">
        <v>6195</v>
      </c>
    </row>
    <row r="449" spans="1:17" ht="14.45" customHeight="1" x14ac:dyDescent="0.2">
      <c r="A449" s="813" t="s">
        <v>595</v>
      </c>
      <c r="B449" s="814" t="s">
        <v>4960</v>
      </c>
      <c r="C449" s="814" t="s">
        <v>4963</v>
      </c>
      <c r="D449" s="814" t="s">
        <v>5535</v>
      </c>
      <c r="E449" s="814" t="s">
        <v>5536</v>
      </c>
      <c r="F449" s="831">
        <v>1</v>
      </c>
      <c r="G449" s="831">
        <v>6559.4</v>
      </c>
      <c r="H449" s="831"/>
      <c r="I449" s="831">
        <v>6559.4</v>
      </c>
      <c r="J449" s="831"/>
      <c r="K449" s="831"/>
      <c r="L449" s="831"/>
      <c r="M449" s="831"/>
      <c r="N449" s="831">
        <v>2</v>
      </c>
      <c r="O449" s="831">
        <v>9839.16</v>
      </c>
      <c r="P449" s="819"/>
      <c r="Q449" s="832">
        <v>4919.58</v>
      </c>
    </row>
    <row r="450" spans="1:17" ht="14.45" customHeight="1" x14ac:dyDescent="0.2">
      <c r="A450" s="813" t="s">
        <v>595</v>
      </c>
      <c r="B450" s="814" t="s">
        <v>4960</v>
      </c>
      <c r="C450" s="814" t="s">
        <v>4963</v>
      </c>
      <c r="D450" s="814" t="s">
        <v>5537</v>
      </c>
      <c r="E450" s="814" t="s">
        <v>5538</v>
      </c>
      <c r="F450" s="831">
        <v>7</v>
      </c>
      <c r="G450" s="831">
        <v>31720.02</v>
      </c>
      <c r="H450" s="831"/>
      <c r="I450" s="831">
        <v>4531.431428571429</v>
      </c>
      <c r="J450" s="831">
        <v>18</v>
      </c>
      <c r="K450" s="831">
        <v>65880.31</v>
      </c>
      <c r="L450" s="831"/>
      <c r="M450" s="831">
        <v>3660.0172222222222</v>
      </c>
      <c r="N450" s="831">
        <v>9</v>
      </c>
      <c r="O450" s="831">
        <v>32940.18</v>
      </c>
      <c r="P450" s="819"/>
      <c r="Q450" s="832">
        <v>3660.02</v>
      </c>
    </row>
    <row r="451" spans="1:17" ht="14.45" customHeight="1" x14ac:dyDescent="0.2">
      <c r="A451" s="813" t="s">
        <v>595</v>
      </c>
      <c r="B451" s="814" t="s">
        <v>4960</v>
      </c>
      <c r="C451" s="814" t="s">
        <v>4963</v>
      </c>
      <c r="D451" s="814" t="s">
        <v>5539</v>
      </c>
      <c r="E451" s="814" t="s">
        <v>5540</v>
      </c>
      <c r="F451" s="831">
        <v>7</v>
      </c>
      <c r="G451" s="831">
        <v>41000.299999999996</v>
      </c>
      <c r="H451" s="831"/>
      <c r="I451" s="831">
        <v>5857.1857142857134</v>
      </c>
      <c r="J451" s="831">
        <v>18</v>
      </c>
      <c r="K451" s="831">
        <v>85155</v>
      </c>
      <c r="L451" s="831"/>
      <c r="M451" s="831">
        <v>4730.833333333333</v>
      </c>
      <c r="N451" s="831">
        <v>9</v>
      </c>
      <c r="O451" s="831">
        <v>42577.200000000012</v>
      </c>
      <c r="P451" s="819"/>
      <c r="Q451" s="832">
        <v>4730.8000000000011</v>
      </c>
    </row>
    <row r="452" spans="1:17" ht="14.45" customHeight="1" x14ac:dyDescent="0.2">
      <c r="A452" s="813" t="s">
        <v>595</v>
      </c>
      <c r="B452" s="814" t="s">
        <v>4960</v>
      </c>
      <c r="C452" s="814" t="s">
        <v>4963</v>
      </c>
      <c r="D452" s="814" t="s">
        <v>5064</v>
      </c>
      <c r="E452" s="814" t="s">
        <v>5065</v>
      </c>
      <c r="F452" s="831">
        <v>20</v>
      </c>
      <c r="G452" s="831">
        <v>52502.2</v>
      </c>
      <c r="H452" s="831"/>
      <c r="I452" s="831">
        <v>2625.1099999999997</v>
      </c>
      <c r="J452" s="831">
        <v>24</v>
      </c>
      <c r="K452" s="831">
        <v>63002.64</v>
      </c>
      <c r="L452" s="831"/>
      <c r="M452" s="831">
        <v>2625.11</v>
      </c>
      <c r="N452" s="831">
        <v>15</v>
      </c>
      <c r="O452" s="831">
        <v>39376.65</v>
      </c>
      <c r="P452" s="819"/>
      <c r="Q452" s="832">
        <v>2625.11</v>
      </c>
    </row>
    <row r="453" spans="1:17" ht="14.45" customHeight="1" x14ac:dyDescent="0.2">
      <c r="A453" s="813" t="s">
        <v>595</v>
      </c>
      <c r="B453" s="814" t="s">
        <v>4960</v>
      </c>
      <c r="C453" s="814" t="s">
        <v>4963</v>
      </c>
      <c r="D453" s="814" t="s">
        <v>5066</v>
      </c>
      <c r="E453" s="814" t="s">
        <v>5067</v>
      </c>
      <c r="F453" s="831">
        <v>27</v>
      </c>
      <c r="G453" s="831">
        <v>27679.010000000002</v>
      </c>
      <c r="H453" s="831"/>
      <c r="I453" s="831">
        <v>1025.1485185185186</v>
      </c>
      <c r="J453" s="831">
        <v>20</v>
      </c>
      <c r="K453" s="831">
        <v>15246</v>
      </c>
      <c r="L453" s="831"/>
      <c r="M453" s="831">
        <v>762.3</v>
      </c>
      <c r="N453" s="831">
        <v>8</v>
      </c>
      <c r="O453" s="831">
        <v>6098.4000000000005</v>
      </c>
      <c r="P453" s="819"/>
      <c r="Q453" s="832">
        <v>762.30000000000007</v>
      </c>
    </row>
    <row r="454" spans="1:17" ht="14.45" customHeight="1" x14ac:dyDescent="0.2">
      <c r="A454" s="813" t="s">
        <v>595</v>
      </c>
      <c r="B454" s="814" t="s">
        <v>4960</v>
      </c>
      <c r="C454" s="814" t="s">
        <v>4963</v>
      </c>
      <c r="D454" s="814" t="s">
        <v>5068</v>
      </c>
      <c r="E454" s="814" t="s">
        <v>5069</v>
      </c>
      <c r="F454" s="831">
        <v>36</v>
      </c>
      <c r="G454" s="831">
        <v>25653</v>
      </c>
      <c r="H454" s="831"/>
      <c r="I454" s="831">
        <v>712.58333333333337</v>
      </c>
      <c r="J454" s="831">
        <v>28</v>
      </c>
      <c r="K454" s="831">
        <v>18295.2</v>
      </c>
      <c r="L454" s="831"/>
      <c r="M454" s="831">
        <v>653.4</v>
      </c>
      <c r="N454" s="831">
        <v>10</v>
      </c>
      <c r="O454" s="831">
        <v>6532.3899999999994</v>
      </c>
      <c r="P454" s="819"/>
      <c r="Q454" s="832">
        <v>653.23899999999992</v>
      </c>
    </row>
    <row r="455" spans="1:17" ht="14.45" customHeight="1" x14ac:dyDescent="0.2">
      <c r="A455" s="813" t="s">
        <v>595</v>
      </c>
      <c r="B455" s="814" t="s">
        <v>4960</v>
      </c>
      <c r="C455" s="814" t="s">
        <v>4963</v>
      </c>
      <c r="D455" s="814" t="s">
        <v>5070</v>
      </c>
      <c r="E455" s="814" t="s">
        <v>5071</v>
      </c>
      <c r="F455" s="831">
        <v>36</v>
      </c>
      <c r="G455" s="831">
        <v>8251.9599999999991</v>
      </c>
      <c r="H455" s="831"/>
      <c r="I455" s="831">
        <v>229.2211111111111</v>
      </c>
      <c r="J455" s="831">
        <v>24</v>
      </c>
      <c r="K455" s="831">
        <v>3814.55</v>
      </c>
      <c r="L455" s="831"/>
      <c r="M455" s="831">
        <v>158.93958333333333</v>
      </c>
      <c r="N455" s="831">
        <v>11</v>
      </c>
      <c r="O455" s="831">
        <v>1737.65</v>
      </c>
      <c r="P455" s="819"/>
      <c r="Q455" s="832">
        <v>157.96818181818182</v>
      </c>
    </row>
    <row r="456" spans="1:17" ht="14.45" customHeight="1" x14ac:dyDescent="0.2">
      <c r="A456" s="813" t="s">
        <v>595</v>
      </c>
      <c r="B456" s="814" t="s">
        <v>4960</v>
      </c>
      <c r="C456" s="814" t="s">
        <v>4963</v>
      </c>
      <c r="D456" s="814" t="s">
        <v>5541</v>
      </c>
      <c r="E456" s="814" t="s">
        <v>5542</v>
      </c>
      <c r="F456" s="831"/>
      <c r="G456" s="831"/>
      <c r="H456" s="831"/>
      <c r="I456" s="831"/>
      <c r="J456" s="831">
        <v>1</v>
      </c>
      <c r="K456" s="831">
        <v>2257</v>
      </c>
      <c r="L456" s="831"/>
      <c r="M456" s="831">
        <v>2257</v>
      </c>
      <c r="N456" s="831"/>
      <c r="O456" s="831"/>
      <c r="P456" s="819"/>
      <c r="Q456" s="832"/>
    </row>
    <row r="457" spans="1:17" ht="14.45" customHeight="1" x14ac:dyDescent="0.2">
      <c r="A457" s="813" t="s">
        <v>595</v>
      </c>
      <c r="B457" s="814" t="s">
        <v>4960</v>
      </c>
      <c r="C457" s="814" t="s">
        <v>4963</v>
      </c>
      <c r="D457" s="814" t="s">
        <v>5543</v>
      </c>
      <c r="E457" s="814" t="s">
        <v>5544</v>
      </c>
      <c r="F457" s="831">
        <v>123</v>
      </c>
      <c r="G457" s="831">
        <v>55705.469999999987</v>
      </c>
      <c r="H457" s="831"/>
      <c r="I457" s="831">
        <v>452.88999999999987</v>
      </c>
      <c r="J457" s="831">
        <v>166</v>
      </c>
      <c r="K457" s="831">
        <v>75179.739999999976</v>
      </c>
      <c r="L457" s="831"/>
      <c r="M457" s="831">
        <v>452.88999999999987</v>
      </c>
      <c r="N457" s="831">
        <v>139</v>
      </c>
      <c r="O457" s="831">
        <v>62951.709999999992</v>
      </c>
      <c r="P457" s="819"/>
      <c r="Q457" s="832">
        <v>452.88999999999993</v>
      </c>
    </row>
    <row r="458" spans="1:17" ht="14.45" customHeight="1" x14ac:dyDescent="0.2">
      <c r="A458" s="813" t="s">
        <v>595</v>
      </c>
      <c r="B458" s="814" t="s">
        <v>4960</v>
      </c>
      <c r="C458" s="814" t="s">
        <v>4963</v>
      </c>
      <c r="D458" s="814" t="s">
        <v>5545</v>
      </c>
      <c r="E458" s="814" t="s">
        <v>5546</v>
      </c>
      <c r="F458" s="831">
        <v>1</v>
      </c>
      <c r="G458" s="831">
        <v>1854.11</v>
      </c>
      <c r="H458" s="831"/>
      <c r="I458" s="831">
        <v>1854.11</v>
      </c>
      <c r="J458" s="831"/>
      <c r="K458" s="831"/>
      <c r="L458" s="831"/>
      <c r="M458" s="831"/>
      <c r="N458" s="831"/>
      <c r="O458" s="831"/>
      <c r="P458" s="819"/>
      <c r="Q458" s="832"/>
    </row>
    <row r="459" spans="1:17" ht="14.45" customHeight="1" x14ac:dyDescent="0.2">
      <c r="A459" s="813" t="s">
        <v>595</v>
      </c>
      <c r="B459" s="814" t="s">
        <v>4960</v>
      </c>
      <c r="C459" s="814" t="s">
        <v>4963</v>
      </c>
      <c r="D459" s="814" t="s">
        <v>5547</v>
      </c>
      <c r="E459" s="814" t="s">
        <v>5548</v>
      </c>
      <c r="F459" s="831">
        <v>2</v>
      </c>
      <c r="G459" s="831">
        <v>2734.14</v>
      </c>
      <c r="H459" s="831"/>
      <c r="I459" s="831">
        <v>1367.07</v>
      </c>
      <c r="J459" s="831">
        <v>1</v>
      </c>
      <c r="K459" s="831">
        <v>1367.07</v>
      </c>
      <c r="L459" s="831"/>
      <c r="M459" s="831">
        <v>1367.07</v>
      </c>
      <c r="N459" s="831"/>
      <c r="O459" s="831"/>
      <c r="P459" s="819"/>
      <c r="Q459" s="832"/>
    </row>
    <row r="460" spans="1:17" ht="14.45" customHeight="1" x14ac:dyDescent="0.2">
      <c r="A460" s="813" t="s">
        <v>595</v>
      </c>
      <c r="B460" s="814" t="s">
        <v>4960</v>
      </c>
      <c r="C460" s="814" t="s">
        <v>4963</v>
      </c>
      <c r="D460" s="814" t="s">
        <v>5549</v>
      </c>
      <c r="E460" s="814" t="s">
        <v>5550</v>
      </c>
      <c r="F460" s="831">
        <v>10</v>
      </c>
      <c r="G460" s="831">
        <v>18542.999999999996</v>
      </c>
      <c r="H460" s="831"/>
      <c r="I460" s="831">
        <v>1854.2999999999997</v>
      </c>
      <c r="J460" s="831"/>
      <c r="K460" s="831"/>
      <c r="L460" s="831"/>
      <c r="M460" s="831"/>
      <c r="N460" s="831"/>
      <c r="O460" s="831"/>
      <c r="P460" s="819"/>
      <c r="Q460" s="832"/>
    </row>
    <row r="461" spans="1:17" ht="14.45" customHeight="1" x14ac:dyDescent="0.2">
      <c r="A461" s="813" t="s">
        <v>595</v>
      </c>
      <c r="B461" s="814" t="s">
        <v>4960</v>
      </c>
      <c r="C461" s="814" t="s">
        <v>4963</v>
      </c>
      <c r="D461" s="814" t="s">
        <v>5551</v>
      </c>
      <c r="E461" s="814" t="s">
        <v>5552</v>
      </c>
      <c r="F461" s="831"/>
      <c r="G461" s="831"/>
      <c r="H461" s="831"/>
      <c r="I461" s="831"/>
      <c r="J461" s="831">
        <v>1</v>
      </c>
      <c r="K461" s="831">
        <v>28950</v>
      </c>
      <c r="L461" s="831"/>
      <c r="M461" s="831">
        <v>28950</v>
      </c>
      <c r="N461" s="831">
        <v>1</v>
      </c>
      <c r="O461" s="831">
        <v>26335</v>
      </c>
      <c r="P461" s="819"/>
      <c r="Q461" s="832">
        <v>26335</v>
      </c>
    </row>
    <row r="462" spans="1:17" ht="14.45" customHeight="1" x14ac:dyDescent="0.2">
      <c r="A462" s="813" t="s">
        <v>595</v>
      </c>
      <c r="B462" s="814" t="s">
        <v>4960</v>
      </c>
      <c r="C462" s="814" t="s">
        <v>4963</v>
      </c>
      <c r="D462" s="814" t="s">
        <v>5553</v>
      </c>
      <c r="E462" s="814" t="s">
        <v>5554</v>
      </c>
      <c r="F462" s="831"/>
      <c r="G462" s="831"/>
      <c r="H462" s="831"/>
      <c r="I462" s="831"/>
      <c r="J462" s="831">
        <v>1</v>
      </c>
      <c r="K462" s="831">
        <v>907.5</v>
      </c>
      <c r="L462" s="831"/>
      <c r="M462" s="831">
        <v>907.5</v>
      </c>
      <c r="N462" s="831"/>
      <c r="O462" s="831"/>
      <c r="P462" s="819"/>
      <c r="Q462" s="832"/>
    </row>
    <row r="463" spans="1:17" ht="14.45" customHeight="1" x14ac:dyDescent="0.2">
      <c r="A463" s="813" t="s">
        <v>595</v>
      </c>
      <c r="B463" s="814" t="s">
        <v>4960</v>
      </c>
      <c r="C463" s="814" t="s">
        <v>4963</v>
      </c>
      <c r="D463" s="814" t="s">
        <v>5072</v>
      </c>
      <c r="E463" s="814" t="s">
        <v>5073</v>
      </c>
      <c r="F463" s="831">
        <v>45</v>
      </c>
      <c r="G463" s="831">
        <v>40081.440000000002</v>
      </c>
      <c r="H463" s="831"/>
      <c r="I463" s="831">
        <v>890.69866666666667</v>
      </c>
      <c r="J463" s="831">
        <v>25</v>
      </c>
      <c r="K463" s="831">
        <v>21175</v>
      </c>
      <c r="L463" s="831"/>
      <c r="M463" s="831">
        <v>847</v>
      </c>
      <c r="N463" s="831">
        <v>15</v>
      </c>
      <c r="O463" s="831">
        <v>12702.91</v>
      </c>
      <c r="P463" s="819"/>
      <c r="Q463" s="832">
        <v>846.8606666666667</v>
      </c>
    </row>
    <row r="464" spans="1:17" ht="14.45" customHeight="1" x14ac:dyDescent="0.2">
      <c r="A464" s="813" t="s">
        <v>595</v>
      </c>
      <c r="B464" s="814" t="s">
        <v>4960</v>
      </c>
      <c r="C464" s="814" t="s">
        <v>4963</v>
      </c>
      <c r="D464" s="814" t="s">
        <v>5074</v>
      </c>
      <c r="E464" s="814" t="s">
        <v>5075</v>
      </c>
      <c r="F464" s="831">
        <v>5</v>
      </c>
      <c r="G464" s="831">
        <v>1843.66</v>
      </c>
      <c r="H464" s="831"/>
      <c r="I464" s="831">
        <v>368.73200000000003</v>
      </c>
      <c r="J464" s="831">
        <v>2</v>
      </c>
      <c r="K464" s="831">
        <v>720.56</v>
      </c>
      <c r="L464" s="831"/>
      <c r="M464" s="831">
        <v>360.28</v>
      </c>
      <c r="N464" s="831"/>
      <c r="O464" s="831"/>
      <c r="P464" s="819"/>
      <c r="Q464" s="832"/>
    </row>
    <row r="465" spans="1:17" ht="14.45" customHeight="1" x14ac:dyDescent="0.2">
      <c r="A465" s="813" t="s">
        <v>595</v>
      </c>
      <c r="B465" s="814" t="s">
        <v>4960</v>
      </c>
      <c r="C465" s="814" t="s">
        <v>4963</v>
      </c>
      <c r="D465" s="814" t="s">
        <v>5555</v>
      </c>
      <c r="E465" s="814" t="s">
        <v>5556</v>
      </c>
      <c r="F465" s="831">
        <v>75</v>
      </c>
      <c r="G465" s="831">
        <v>199856.23</v>
      </c>
      <c r="H465" s="831"/>
      <c r="I465" s="831">
        <v>2664.7497333333336</v>
      </c>
      <c r="J465" s="831">
        <v>97</v>
      </c>
      <c r="K465" s="831">
        <v>257335.43</v>
      </c>
      <c r="L465" s="831"/>
      <c r="M465" s="831">
        <v>2652.9425773195876</v>
      </c>
      <c r="N465" s="831">
        <v>280</v>
      </c>
      <c r="O465" s="831">
        <v>742822.12</v>
      </c>
      <c r="P465" s="819"/>
      <c r="Q465" s="832">
        <v>2652.9361428571428</v>
      </c>
    </row>
    <row r="466" spans="1:17" ht="14.45" customHeight="1" x14ac:dyDescent="0.2">
      <c r="A466" s="813" t="s">
        <v>595</v>
      </c>
      <c r="B466" s="814" t="s">
        <v>4960</v>
      </c>
      <c r="C466" s="814" t="s">
        <v>4963</v>
      </c>
      <c r="D466" s="814" t="s">
        <v>4964</v>
      </c>
      <c r="E466" s="814" t="s">
        <v>4965</v>
      </c>
      <c r="F466" s="831">
        <v>56</v>
      </c>
      <c r="G466" s="831">
        <v>22889.440000000006</v>
      </c>
      <c r="H466" s="831"/>
      <c r="I466" s="831">
        <v>408.74000000000012</v>
      </c>
      <c r="J466" s="831">
        <v>67</v>
      </c>
      <c r="K466" s="831">
        <v>27385.58</v>
      </c>
      <c r="L466" s="831"/>
      <c r="M466" s="831">
        <v>408.74</v>
      </c>
      <c r="N466" s="831">
        <v>51</v>
      </c>
      <c r="O466" s="831">
        <v>20845.740000000005</v>
      </c>
      <c r="P466" s="819"/>
      <c r="Q466" s="832">
        <v>408.74000000000012</v>
      </c>
    </row>
    <row r="467" spans="1:17" ht="14.45" customHeight="1" x14ac:dyDescent="0.2">
      <c r="A467" s="813" t="s">
        <v>595</v>
      </c>
      <c r="B467" s="814" t="s">
        <v>4960</v>
      </c>
      <c r="C467" s="814" t="s">
        <v>4963</v>
      </c>
      <c r="D467" s="814" t="s">
        <v>4966</v>
      </c>
      <c r="E467" s="814" t="s">
        <v>4967</v>
      </c>
      <c r="F467" s="831">
        <v>73</v>
      </c>
      <c r="G467" s="831">
        <v>13200.259999999998</v>
      </c>
      <c r="H467" s="831"/>
      <c r="I467" s="831">
        <v>180.82547945205476</v>
      </c>
      <c r="J467" s="831">
        <v>45</v>
      </c>
      <c r="K467" s="831">
        <v>7241.6999999999989</v>
      </c>
      <c r="L467" s="831"/>
      <c r="M467" s="831">
        <v>160.92666666666665</v>
      </c>
      <c r="N467" s="831">
        <v>12</v>
      </c>
      <c r="O467" s="831">
        <v>1873.17</v>
      </c>
      <c r="P467" s="819"/>
      <c r="Q467" s="832">
        <v>156.0975</v>
      </c>
    </row>
    <row r="468" spans="1:17" ht="14.45" customHeight="1" x14ac:dyDescent="0.2">
      <c r="A468" s="813" t="s">
        <v>595</v>
      </c>
      <c r="B468" s="814" t="s">
        <v>4960</v>
      </c>
      <c r="C468" s="814" t="s">
        <v>4963</v>
      </c>
      <c r="D468" s="814" t="s">
        <v>4968</v>
      </c>
      <c r="E468" s="814" t="s">
        <v>4969</v>
      </c>
      <c r="F468" s="831">
        <v>25</v>
      </c>
      <c r="G468" s="831">
        <v>40491.5</v>
      </c>
      <c r="H468" s="831"/>
      <c r="I468" s="831">
        <v>1619.66</v>
      </c>
      <c r="J468" s="831">
        <v>20</v>
      </c>
      <c r="K468" s="831">
        <v>24798.75</v>
      </c>
      <c r="L468" s="831"/>
      <c r="M468" s="831">
        <v>1239.9375</v>
      </c>
      <c r="N468" s="831">
        <v>15</v>
      </c>
      <c r="O468" s="831">
        <v>19307.5</v>
      </c>
      <c r="P468" s="819"/>
      <c r="Q468" s="832">
        <v>1287.1666666666667</v>
      </c>
    </row>
    <row r="469" spans="1:17" ht="14.45" customHeight="1" x14ac:dyDescent="0.2">
      <c r="A469" s="813" t="s">
        <v>595</v>
      </c>
      <c r="B469" s="814" t="s">
        <v>4960</v>
      </c>
      <c r="C469" s="814" t="s">
        <v>4963</v>
      </c>
      <c r="D469" s="814" t="s">
        <v>4970</v>
      </c>
      <c r="E469" s="814" t="s">
        <v>4971</v>
      </c>
      <c r="F469" s="831">
        <v>21</v>
      </c>
      <c r="G469" s="831">
        <v>42162.109999999993</v>
      </c>
      <c r="H469" s="831"/>
      <c r="I469" s="831">
        <v>2007.7195238095235</v>
      </c>
      <c r="J469" s="831">
        <v>20</v>
      </c>
      <c r="K469" s="831">
        <v>32322.910000000003</v>
      </c>
      <c r="L469" s="831"/>
      <c r="M469" s="831">
        <v>1616.1455000000001</v>
      </c>
      <c r="N469" s="831">
        <v>30</v>
      </c>
      <c r="O469" s="831">
        <v>41241.260000000009</v>
      </c>
      <c r="P469" s="819"/>
      <c r="Q469" s="832">
        <v>1374.7086666666669</v>
      </c>
    </row>
    <row r="470" spans="1:17" ht="14.45" customHeight="1" x14ac:dyDescent="0.2">
      <c r="A470" s="813" t="s">
        <v>595</v>
      </c>
      <c r="B470" s="814" t="s">
        <v>4960</v>
      </c>
      <c r="C470" s="814" t="s">
        <v>4963</v>
      </c>
      <c r="D470" s="814" t="s">
        <v>5557</v>
      </c>
      <c r="E470" s="814" t="s">
        <v>5558</v>
      </c>
      <c r="F470" s="831"/>
      <c r="G470" s="831"/>
      <c r="H470" s="831"/>
      <c r="I470" s="831"/>
      <c r="J470" s="831">
        <v>2</v>
      </c>
      <c r="K470" s="831">
        <v>14578.8</v>
      </c>
      <c r="L470" s="831"/>
      <c r="M470" s="831">
        <v>7289.4</v>
      </c>
      <c r="N470" s="831">
        <v>1</v>
      </c>
      <c r="O470" s="831">
        <v>7289.43</v>
      </c>
      <c r="P470" s="819"/>
      <c r="Q470" s="832">
        <v>7289.43</v>
      </c>
    </row>
    <row r="471" spans="1:17" ht="14.45" customHeight="1" x14ac:dyDescent="0.2">
      <c r="A471" s="813" t="s">
        <v>595</v>
      </c>
      <c r="B471" s="814" t="s">
        <v>4960</v>
      </c>
      <c r="C471" s="814" t="s">
        <v>4963</v>
      </c>
      <c r="D471" s="814" t="s">
        <v>5559</v>
      </c>
      <c r="E471" s="814" t="s">
        <v>5560</v>
      </c>
      <c r="F471" s="831"/>
      <c r="G471" s="831"/>
      <c r="H471" s="831"/>
      <c r="I471" s="831"/>
      <c r="J471" s="831">
        <v>2</v>
      </c>
      <c r="K471" s="831">
        <v>9595.8499999999985</v>
      </c>
      <c r="L471" s="831"/>
      <c r="M471" s="831">
        <v>4797.9249999999993</v>
      </c>
      <c r="N471" s="831"/>
      <c r="O471" s="831"/>
      <c r="P471" s="819"/>
      <c r="Q471" s="832"/>
    </row>
    <row r="472" spans="1:17" ht="14.45" customHeight="1" x14ac:dyDescent="0.2">
      <c r="A472" s="813" t="s">
        <v>595</v>
      </c>
      <c r="B472" s="814" t="s">
        <v>4960</v>
      </c>
      <c r="C472" s="814" t="s">
        <v>4963</v>
      </c>
      <c r="D472" s="814" t="s">
        <v>4972</v>
      </c>
      <c r="E472" s="814" t="s">
        <v>4973</v>
      </c>
      <c r="F472" s="831">
        <v>19</v>
      </c>
      <c r="G472" s="831">
        <v>14042.72</v>
      </c>
      <c r="H472" s="831"/>
      <c r="I472" s="831">
        <v>739.09052631578948</v>
      </c>
      <c r="J472" s="831">
        <v>16</v>
      </c>
      <c r="K472" s="831">
        <v>11840</v>
      </c>
      <c r="L472" s="831"/>
      <c r="M472" s="831">
        <v>740</v>
      </c>
      <c r="N472" s="831">
        <v>10</v>
      </c>
      <c r="O472" s="831">
        <v>7400</v>
      </c>
      <c r="P472" s="819"/>
      <c r="Q472" s="832">
        <v>740</v>
      </c>
    </row>
    <row r="473" spans="1:17" ht="14.45" customHeight="1" x14ac:dyDescent="0.2">
      <c r="A473" s="813" t="s">
        <v>595</v>
      </c>
      <c r="B473" s="814" t="s">
        <v>4960</v>
      </c>
      <c r="C473" s="814" t="s">
        <v>4963</v>
      </c>
      <c r="D473" s="814" t="s">
        <v>5561</v>
      </c>
      <c r="E473" s="814" t="s">
        <v>5562</v>
      </c>
      <c r="F473" s="831">
        <v>8</v>
      </c>
      <c r="G473" s="831">
        <v>52613.599999999991</v>
      </c>
      <c r="H473" s="831"/>
      <c r="I473" s="831">
        <v>6576.6999999999989</v>
      </c>
      <c r="J473" s="831">
        <v>6</v>
      </c>
      <c r="K473" s="831">
        <v>39460.199999999997</v>
      </c>
      <c r="L473" s="831"/>
      <c r="M473" s="831">
        <v>6576.7</v>
      </c>
      <c r="N473" s="831">
        <v>3</v>
      </c>
      <c r="O473" s="831">
        <v>19730.099999999999</v>
      </c>
      <c r="P473" s="819"/>
      <c r="Q473" s="832">
        <v>6576.7</v>
      </c>
    </row>
    <row r="474" spans="1:17" ht="14.45" customHeight="1" x14ac:dyDescent="0.2">
      <c r="A474" s="813" t="s">
        <v>595</v>
      </c>
      <c r="B474" s="814" t="s">
        <v>4960</v>
      </c>
      <c r="C474" s="814" t="s">
        <v>4963</v>
      </c>
      <c r="D474" s="814" t="s">
        <v>5563</v>
      </c>
      <c r="E474" s="814" t="s">
        <v>5564</v>
      </c>
      <c r="F474" s="831">
        <v>17</v>
      </c>
      <c r="G474" s="831">
        <v>185895</v>
      </c>
      <c r="H474" s="831"/>
      <c r="I474" s="831">
        <v>10935</v>
      </c>
      <c r="J474" s="831">
        <v>9</v>
      </c>
      <c r="K474" s="831">
        <v>98415</v>
      </c>
      <c r="L474" s="831"/>
      <c r="M474" s="831">
        <v>10935</v>
      </c>
      <c r="N474" s="831">
        <v>8</v>
      </c>
      <c r="O474" s="831">
        <v>87480</v>
      </c>
      <c r="P474" s="819"/>
      <c r="Q474" s="832">
        <v>10935</v>
      </c>
    </row>
    <row r="475" spans="1:17" ht="14.45" customHeight="1" x14ac:dyDescent="0.2">
      <c r="A475" s="813" t="s">
        <v>595</v>
      </c>
      <c r="B475" s="814" t="s">
        <v>4960</v>
      </c>
      <c r="C475" s="814" t="s">
        <v>4963</v>
      </c>
      <c r="D475" s="814" t="s">
        <v>5565</v>
      </c>
      <c r="E475" s="814" t="s">
        <v>5566</v>
      </c>
      <c r="F475" s="831">
        <v>31</v>
      </c>
      <c r="G475" s="831">
        <v>405709.4</v>
      </c>
      <c r="H475" s="831"/>
      <c r="I475" s="831">
        <v>13087.400000000001</v>
      </c>
      <c r="J475" s="831">
        <v>36</v>
      </c>
      <c r="K475" s="831">
        <v>471146.4000000002</v>
      </c>
      <c r="L475" s="831"/>
      <c r="M475" s="831">
        <v>13087.400000000005</v>
      </c>
      <c r="N475" s="831">
        <v>28</v>
      </c>
      <c r="O475" s="831">
        <v>366447.2</v>
      </c>
      <c r="P475" s="819"/>
      <c r="Q475" s="832">
        <v>13087.4</v>
      </c>
    </row>
    <row r="476" spans="1:17" ht="14.45" customHeight="1" x14ac:dyDescent="0.2">
      <c r="A476" s="813" t="s">
        <v>595</v>
      </c>
      <c r="B476" s="814" t="s">
        <v>4960</v>
      </c>
      <c r="C476" s="814" t="s">
        <v>4963</v>
      </c>
      <c r="D476" s="814" t="s">
        <v>5567</v>
      </c>
      <c r="E476" s="814" t="s">
        <v>5568</v>
      </c>
      <c r="F476" s="831">
        <v>1</v>
      </c>
      <c r="G476" s="831">
        <v>9261.7000000000007</v>
      </c>
      <c r="H476" s="831"/>
      <c r="I476" s="831">
        <v>9261.7000000000007</v>
      </c>
      <c r="J476" s="831">
        <v>1</v>
      </c>
      <c r="K476" s="831">
        <v>9261.7000000000007</v>
      </c>
      <c r="L476" s="831"/>
      <c r="M476" s="831">
        <v>9261.7000000000007</v>
      </c>
      <c r="N476" s="831">
        <v>1</v>
      </c>
      <c r="O476" s="831">
        <v>9261.7000000000007</v>
      </c>
      <c r="P476" s="819"/>
      <c r="Q476" s="832">
        <v>9261.7000000000007</v>
      </c>
    </row>
    <row r="477" spans="1:17" ht="14.45" customHeight="1" x14ac:dyDescent="0.2">
      <c r="A477" s="813" t="s">
        <v>595</v>
      </c>
      <c r="B477" s="814" t="s">
        <v>4960</v>
      </c>
      <c r="C477" s="814" t="s">
        <v>4963</v>
      </c>
      <c r="D477" s="814" t="s">
        <v>5078</v>
      </c>
      <c r="E477" s="814" t="s">
        <v>5079</v>
      </c>
      <c r="F477" s="831">
        <v>1</v>
      </c>
      <c r="G477" s="831">
        <v>3361</v>
      </c>
      <c r="H477" s="831"/>
      <c r="I477" s="831">
        <v>3361</v>
      </c>
      <c r="J477" s="831"/>
      <c r="K477" s="831"/>
      <c r="L477" s="831"/>
      <c r="M477" s="831"/>
      <c r="N477" s="831"/>
      <c r="O477" s="831"/>
      <c r="P477" s="819"/>
      <c r="Q477" s="832"/>
    </row>
    <row r="478" spans="1:17" ht="14.45" customHeight="1" x14ac:dyDescent="0.2">
      <c r="A478" s="813" t="s">
        <v>595</v>
      </c>
      <c r="B478" s="814" t="s">
        <v>4960</v>
      </c>
      <c r="C478" s="814" t="s">
        <v>4963</v>
      </c>
      <c r="D478" s="814" t="s">
        <v>5080</v>
      </c>
      <c r="E478" s="814" t="s">
        <v>5081</v>
      </c>
      <c r="F478" s="831">
        <v>2</v>
      </c>
      <c r="G478" s="831">
        <v>2793</v>
      </c>
      <c r="H478" s="831"/>
      <c r="I478" s="831">
        <v>1396.5</v>
      </c>
      <c r="J478" s="831">
        <v>1</v>
      </c>
      <c r="K478" s="831">
        <v>1396.5</v>
      </c>
      <c r="L478" s="831"/>
      <c r="M478" s="831">
        <v>1396.5</v>
      </c>
      <c r="N478" s="831"/>
      <c r="O478" s="831"/>
      <c r="P478" s="819"/>
      <c r="Q478" s="832"/>
    </row>
    <row r="479" spans="1:17" ht="14.45" customHeight="1" x14ac:dyDescent="0.2">
      <c r="A479" s="813" t="s">
        <v>595</v>
      </c>
      <c r="B479" s="814" t="s">
        <v>4960</v>
      </c>
      <c r="C479" s="814" t="s">
        <v>4963</v>
      </c>
      <c r="D479" s="814" t="s">
        <v>5569</v>
      </c>
      <c r="E479" s="814" t="s">
        <v>5570</v>
      </c>
      <c r="F479" s="831">
        <v>1</v>
      </c>
      <c r="G479" s="831">
        <v>7437.74</v>
      </c>
      <c r="H479" s="831"/>
      <c r="I479" s="831">
        <v>7437.74</v>
      </c>
      <c r="J479" s="831"/>
      <c r="K479" s="831"/>
      <c r="L479" s="831"/>
      <c r="M479" s="831"/>
      <c r="N479" s="831"/>
      <c r="O479" s="831"/>
      <c r="P479" s="819"/>
      <c r="Q479" s="832"/>
    </row>
    <row r="480" spans="1:17" ht="14.45" customHeight="1" x14ac:dyDescent="0.2">
      <c r="A480" s="813" t="s">
        <v>595</v>
      </c>
      <c r="B480" s="814" t="s">
        <v>4960</v>
      </c>
      <c r="C480" s="814" t="s">
        <v>4963</v>
      </c>
      <c r="D480" s="814" t="s">
        <v>5571</v>
      </c>
      <c r="E480" s="814" t="s">
        <v>5572</v>
      </c>
      <c r="F480" s="831"/>
      <c r="G480" s="831"/>
      <c r="H480" s="831"/>
      <c r="I480" s="831"/>
      <c r="J480" s="831">
        <v>2</v>
      </c>
      <c r="K480" s="831">
        <v>31784</v>
      </c>
      <c r="L480" s="831"/>
      <c r="M480" s="831">
        <v>15892</v>
      </c>
      <c r="N480" s="831">
        <v>1</v>
      </c>
      <c r="O480" s="831">
        <v>15892</v>
      </c>
      <c r="P480" s="819"/>
      <c r="Q480" s="832">
        <v>15892</v>
      </c>
    </row>
    <row r="481" spans="1:17" ht="14.45" customHeight="1" x14ac:dyDescent="0.2">
      <c r="A481" s="813" t="s">
        <v>595</v>
      </c>
      <c r="B481" s="814" t="s">
        <v>4960</v>
      </c>
      <c r="C481" s="814" t="s">
        <v>4963</v>
      </c>
      <c r="D481" s="814" t="s">
        <v>5573</v>
      </c>
      <c r="E481" s="814" t="s">
        <v>5574</v>
      </c>
      <c r="F481" s="831"/>
      <c r="G481" s="831"/>
      <c r="H481" s="831"/>
      <c r="I481" s="831"/>
      <c r="J481" s="831">
        <v>1</v>
      </c>
      <c r="K481" s="831">
        <v>1941.6</v>
      </c>
      <c r="L481" s="831"/>
      <c r="M481" s="831">
        <v>1941.6</v>
      </c>
      <c r="N481" s="831"/>
      <c r="O481" s="831"/>
      <c r="P481" s="819"/>
      <c r="Q481" s="832"/>
    </row>
    <row r="482" spans="1:17" ht="14.45" customHeight="1" x14ac:dyDescent="0.2">
      <c r="A482" s="813" t="s">
        <v>595</v>
      </c>
      <c r="B482" s="814" t="s">
        <v>4960</v>
      </c>
      <c r="C482" s="814" t="s">
        <v>4963</v>
      </c>
      <c r="D482" s="814" t="s">
        <v>5575</v>
      </c>
      <c r="E482" s="814" t="s">
        <v>5576</v>
      </c>
      <c r="F482" s="831"/>
      <c r="G482" s="831"/>
      <c r="H482" s="831"/>
      <c r="I482" s="831"/>
      <c r="J482" s="831">
        <v>1</v>
      </c>
      <c r="K482" s="831">
        <v>4452.8</v>
      </c>
      <c r="L482" s="831"/>
      <c r="M482" s="831">
        <v>4452.8</v>
      </c>
      <c r="N482" s="831"/>
      <c r="O482" s="831"/>
      <c r="P482" s="819"/>
      <c r="Q482" s="832"/>
    </row>
    <row r="483" spans="1:17" ht="14.45" customHeight="1" x14ac:dyDescent="0.2">
      <c r="A483" s="813" t="s">
        <v>595</v>
      </c>
      <c r="B483" s="814" t="s">
        <v>4960</v>
      </c>
      <c r="C483" s="814" t="s">
        <v>4963</v>
      </c>
      <c r="D483" s="814" t="s">
        <v>5577</v>
      </c>
      <c r="E483" s="814" t="s">
        <v>5578</v>
      </c>
      <c r="F483" s="831"/>
      <c r="G483" s="831"/>
      <c r="H483" s="831"/>
      <c r="I483" s="831"/>
      <c r="J483" s="831">
        <v>3</v>
      </c>
      <c r="K483" s="831">
        <v>3479.52</v>
      </c>
      <c r="L483" s="831"/>
      <c r="M483" s="831">
        <v>1159.8399999999999</v>
      </c>
      <c r="N483" s="831"/>
      <c r="O483" s="831"/>
      <c r="P483" s="819"/>
      <c r="Q483" s="832"/>
    </row>
    <row r="484" spans="1:17" ht="14.45" customHeight="1" x14ac:dyDescent="0.2">
      <c r="A484" s="813" t="s">
        <v>595</v>
      </c>
      <c r="B484" s="814" t="s">
        <v>4960</v>
      </c>
      <c r="C484" s="814" t="s">
        <v>4963</v>
      </c>
      <c r="D484" s="814" t="s">
        <v>5579</v>
      </c>
      <c r="E484" s="814" t="s">
        <v>5580</v>
      </c>
      <c r="F484" s="831"/>
      <c r="G484" s="831"/>
      <c r="H484" s="831"/>
      <c r="I484" s="831"/>
      <c r="J484" s="831"/>
      <c r="K484" s="831"/>
      <c r="L484" s="831"/>
      <c r="M484" s="831"/>
      <c r="N484" s="831">
        <v>1</v>
      </c>
      <c r="O484" s="831">
        <v>96.6</v>
      </c>
      <c r="P484" s="819"/>
      <c r="Q484" s="832">
        <v>96.6</v>
      </c>
    </row>
    <row r="485" spans="1:17" ht="14.45" customHeight="1" x14ac:dyDescent="0.2">
      <c r="A485" s="813" t="s">
        <v>595</v>
      </c>
      <c r="B485" s="814" t="s">
        <v>4960</v>
      </c>
      <c r="C485" s="814" t="s">
        <v>4963</v>
      </c>
      <c r="D485" s="814" t="s">
        <v>5581</v>
      </c>
      <c r="E485" s="814" t="s">
        <v>5582</v>
      </c>
      <c r="F485" s="831">
        <v>0</v>
      </c>
      <c r="G485" s="831">
        <v>0</v>
      </c>
      <c r="H485" s="831"/>
      <c r="I485" s="831"/>
      <c r="J485" s="831">
        <v>90</v>
      </c>
      <c r="K485" s="831">
        <v>0</v>
      </c>
      <c r="L485" s="831"/>
      <c r="M485" s="831">
        <v>0</v>
      </c>
      <c r="N485" s="831">
        <v>2</v>
      </c>
      <c r="O485" s="831">
        <v>0</v>
      </c>
      <c r="P485" s="819"/>
      <c r="Q485" s="832">
        <v>0</v>
      </c>
    </row>
    <row r="486" spans="1:17" ht="14.45" customHeight="1" x14ac:dyDescent="0.2">
      <c r="A486" s="813" t="s">
        <v>595</v>
      </c>
      <c r="B486" s="814" t="s">
        <v>4960</v>
      </c>
      <c r="C486" s="814" t="s">
        <v>4963</v>
      </c>
      <c r="D486" s="814" t="s">
        <v>5583</v>
      </c>
      <c r="E486" s="814" t="s">
        <v>5584</v>
      </c>
      <c r="F486" s="831">
        <v>0</v>
      </c>
      <c r="G486" s="831">
        <v>0</v>
      </c>
      <c r="H486" s="831"/>
      <c r="I486" s="831"/>
      <c r="J486" s="831">
        <v>93</v>
      </c>
      <c r="K486" s="831">
        <v>0</v>
      </c>
      <c r="L486" s="831"/>
      <c r="M486" s="831">
        <v>0</v>
      </c>
      <c r="N486" s="831">
        <v>2</v>
      </c>
      <c r="O486" s="831">
        <v>0</v>
      </c>
      <c r="P486" s="819"/>
      <c r="Q486" s="832">
        <v>0</v>
      </c>
    </row>
    <row r="487" spans="1:17" ht="14.45" customHeight="1" x14ac:dyDescent="0.2">
      <c r="A487" s="813" t="s">
        <v>595</v>
      </c>
      <c r="B487" s="814" t="s">
        <v>4960</v>
      </c>
      <c r="C487" s="814" t="s">
        <v>4963</v>
      </c>
      <c r="D487" s="814" t="s">
        <v>5585</v>
      </c>
      <c r="E487" s="814" t="s">
        <v>5586</v>
      </c>
      <c r="F487" s="831">
        <v>0</v>
      </c>
      <c r="G487" s="831">
        <v>0</v>
      </c>
      <c r="H487" s="831"/>
      <c r="I487" s="831"/>
      <c r="J487" s="831">
        <v>153</v>
      </c>
      <c r="K487" s="831">
        <v>0</v>
      </c>
      <c r="L487" s="831"/>
      <c r="M487" s="831">
        <v>0</v>
      </c>
      <c r="N487" s="831">
        <v>2</v>
      </c>
      <c r="O487" s="831">
        <v>0</v>
      </c>
      <c r="P487" s="819"/>
      <c r="Q487" s="832">
        <v>0</v>
      </c>
    </row>
    <row r="488" spans="1:17" ht="14.45" customHeight="1" x14ac:dyDescent="0.2">
      <c r="A488" s="813" t="s">
        <v>595</v>
      </c>
      <c r="B488" s="814" t="s">
        <v>4960</v>
      </c>
      <c r="C488" s="814" t="s">
        <v>4963</v>
      </c>
      <c r="D488" s="814" t="s">
        <v>5587</v>
      </c>
      <c r="E488" s="814" t="s">
        <v>5588</v>
      </c>
      <c r="F488" s="831">
        <v>0</v>
      </c>
      <c r="G488" s="831">
        <v>0</v>
      </c>
      <c r="H488" s="831"/>
      <c r="I488" s="831"/>
      <c r="J488" s="831">
        <v>69</v>
      </c>
      <c r="K488" s="831">
        <v>0</v>
      </c>
      <c r="L488" s="831"/>
      <c r="M488" s="831">
        <v>0</v>
      </c>
      <c r="N488" s="831">
        <v>2</v>
      </c>
      <c r="O488" s="831">
        <v>0</v>
      </c>
      <c r="P488" s="819"/>
      <c r="Q488" s="832">
        <v>0</v>
      </c>
    </row>
    <row r="489" spans="1:17" ht="14.45" customHeight="1" x14ac:dyDescent="0.2">
      <c r="A489" s="813" t="s">
        <v>595</v>
      </c>
      <c r="B489" s="814" t="s">
        <v>4960</v>
      </c>
      <c r="C489" s="814" t="s">
        <v>4963</v>
      </c>
      <c r="D489" s="814" t="s">
        <v>5589</v>
      </c>
      <c r="E489" s="814" t="s">
        <v>5590</v>
      </c>
      <c r="F489" s="831">
        <v>0</v>
      </c>
      <c r="G489" s="831">
        <v>0</v>
      </c>
      <c r="H489" s="831"/>
      <c r="I489" s="831"/>
      <c r="J489" s="831">
        <v>184</v>
      </c>
      <c r="K489" s="831">
        <v>0</v>
      </c>
      <c r="L489" s="831"/>
      <c r="M489" s="831">
        <v>0</v>
      </c>
      <c r="N489" s="831">
        <v>4</v>
      </c>
      <c r="O489" s="831">
        <v>0</v>
      </c>
      <c r="P489" s="819"/>
      <c r="Q489" s="832">
        <v>0</v>
      </c>
    </row>
    <row r="490" spans="1:17" ht="14.45" customHeight="1" x14ac:dyDescent="0.2">
      <c r="A490" s="813" t="s">
        <v>595</v>
      </c>
      <c r="B490" s="814" t="s">
        <v>4960</v>
      </c>
      <c r="C490" s="814" t="s">
        <v>4963</v>
      </c>
      <c r="D490" s="814" t="s">
        <v>5591</v>
      </c>
      <c r="E490" s="814" t="s">
        <v>5592</v>
      </c>
      <c r="F490" s="831">
        <v>0</v>
      </c>
      <c r="G490" s="831">
        <v>0</v>
      </c>
      <c r="H490" s="831"/>
      <c r="I490" s="831"/>
      <c r="J490" s="831">
        <v>257</v>
      </c>
      <c r="K490" s="831">
        <v>0</v>
      </c>
      <c r="L490" s="831"/>
      <c r="M490" s="831">
        <v>0</v>
      </c>
      <c r="N490" s="831">
        <v>6</v>
      </c>
      <c r="O490" s="831">
        <v>0</v>
      </c>
      <c r="P490" s="819"/>
      <c r="Q490" s="832">
        <v>0</v>
      </c>
    </row>
    <row r="491" spans="1:17" ht="14.45" customHeight="1" x14ac:dyDescent="0.2">
      <c r="A491" s="813" t="s">
        <v>595</v>
      </c>
      <c r="B491" s="814" t="s">
        <v>4960</v>
      </c>
      <c r="C491" s="814" t="s">
        <v>4963</v>
      </c>
      <c r="D491" s="814" t="s">
        <v>5593</v>
      </c>
      <c r="E491" s="814" t="s">
        <v>5594</v>
      </c>
      <c r="F491" s="831">
        <v>0</v>
      </c>
      <c r="G491" s="831">
        <v>0</v>
      </c>
      <c r="H491" s="831"/>
      <c r="I491" s="831"/>
      <c r="J491" s="831">
        <v>94</v>
      </c>
      <c r="K491" s="831">
        <v>0</v>
      </c>
      <c r="L491" s="831"/>
      <c r="M491" s="831">
        <v>0</v>
      </c>
      <c r="N491" s="831">
        <v>2</v>
      </c>
      <c r="O491" s="831">
        <v>0</v>
      </c>
      <c r="P491" s="819"/>
      <c r="Q491" s="832">
        <v>0</v>
      </c>
    </row>
    <row r="492" spans="1:17" ht="14.45" customHeight="1" x14ac:dyDescent="0.2">
      <c r="A492" s="813" t="s">
        <v>595</v>
      </c>
      <c r="B492" s="814" t="s">
        <v>4960</v>
      </c>
      <c r="C492" s="814" t="s">
        <v>4963</v>
      </c>
      <c r="D492" s="814" t="s">
        <v>5595</v>
      </c>
      <c r="E492" s="814" t="s">
        <v>5596</v>
      </c>
      <c r="F492" s="831">
        <v>0</v>
      </c>
      <c r="G492" s="831">
        <v>0</v>
      </c>
      <c r="H492" s="831"/>
      <c r="I492" s="831"/>
      <c r="J492" s="831">
        <v>94</v>
      </c>
      <c r="K492" s="831">
        <v>0</v>
      </c>
      <c r="L492" s="831"/>
      <c r="M492" s="831">
        <v>0</v>
      </c>
      <c r="N492" s="831">
        <v>2</v>
      </c>
      <c r="O492" s="831">
        <v>0</v>
      </c>
      <c r="P492" s="819"/>
      <c r="Q492" s="832">
        <v>0</v>
      </c>
    </row>
    <row r="493" spans="1:17" ht="14.45" customHeight="1" x14ac:dyDescent="0.2">
      <c r="A493" s="813" t="s">
        <v>595</v>
      </c>
      <c r="B493" s="814" t="s">
        <v>4960</v>
      </c>
      <c r="C493" s="814" t="s">
        <v>4963</v>
      </c>
      <c r="D493" s="814" t="s">
        <v>5082</v>
      </c>
      <c r="E493" s="814" t="s">
        <v>5083</v>
      </c>
      <c r="F493" s="831"/>
      <c r="G493" s="831"/>
      <c r="H493" s="831"/>
      <c r="I493" s="831"/>
      <c r="J493" s="831">
        <v>1</v>
      </c>
      <c r="K493" s="831">
        <v>511</v>
      </c>
      <c r="L493" s="831"/>
      <c r="M493" s="831">
        <v>511</v>
      </c>
      <c r="N493" s="831">
        <v>1</v>
      </c>
      <c r="O493" s="831">
        <v>511</v>
      </c>
      <c r="P493" s="819"/>
      <c r="Q493" s="832">
        <v>511</v>
      </c>
    </row>
    <row r="494" spans="1:17" ht="14.45" customHeight="1" x14ac:dyDescent="0.2">
      <c r="A494" s="813" t="s">
        <v>595</v>
      </c>
      <c r="B494" s="814" t="s">
        <v>4960</v>
      </c>
      <c r="C494" s="814" t="s">
        <v>4963</v>
      </c>
      <c r="D494" s="814" t="s">
        <v>4974</v>
      </c>
      <c r="E494" s="814" t="s">
        <v>4975</v>
      </c>
      <c r="F494" s="831">
        <v>13</v>
      </c>
      <c r="G494" s="831">
        <v>16400</v>
      </c>
      <c r="H494" s="831"/>
      <c r="I494" s="831">
        <v>1261.5384615384614</v>
      </c>
      <c r="J494" s="831">
        <v>24</v>
      </c>
      <c r="K494" s="831">
        <v>25680</v>
      </c>
      <c r="L494" s="831"/>
      <c r="M494" s="831">
        <v>1070</v>
      </c>
      <c r="N494" s="831">
        <v>19</v>
      </c>
      <c r="O494" s="831">
        <v>19760</v>
      </c>
      <c r="P494" s="819"/>
      <c r="Q494" s="832">
        <v>1040</v>
      </c>
    </row>
    <row r="495" spans="1:17" ht="14.45" customHeight="1" x14ac:dyDescent="0.2">
      <c r="A495" s="813" t="s">
        <v>595</v>
      </c>
      <c r="B495" s="814" t="s">
        <v>4960</v>
      </c>
      <c r="C495" s="814" t="s">
        <v>4963</v>
      </c>
      <c r="D495" s="814" t="s">
        <v>5597</v>
      </c>
      <c r="E495" s="814" t="s">
        <v>5598</v>
      </c>
      <c r="F495" s="831">
        <v>3</v>
      </c>
      <c r="G495" s="831">
        <v>1689</v>
      </c>
      <c r="H495" s="831"/>
      <c r="I495" s="831">
        <v>563</v>
      </c>
      <c r="J495" s="831">
        <v>7</v>
      </c>
      <c r="K495" s="831">
        <v>3766.2</v>
      </c>
      <c r="L495" s="831"/>
      <c r="M495" s="831">
        <v>538.02857142857135</v>
      </c>
      <c r="N495" s="831">
        <v>4</v>
      </c>
      <c r="O495" s="831">
        <v>2252</v>
      </c>
      <c r="P495" s="819"/>
      <c r="Q495" s="832">
        <v>563</v>
      </c>
    </row>
    <row r="496" spans="1:17" ht="14.45" customHeight="1" x14ac:dyDescent="0.2">
      <c r="A496" s="813" t="s">
        <v>595</v>
      </c>
      <c r="B496" s="814" t="s">
        <v>4960</v>
      </c>
      <c r="C496" s="814" t="s">
        <v>4963</v>
      </c>
      <c r="D496" s="814" t="s">
        <v>5599</v>
      </c>
      <c r="E496" s="814" t="s">
        <v>5600</v>
      </c>
      <c r="F496" s="831">
        <v>2</v>
      </c>
      <c r="G496" s="831">
        <v>30469.1</v>
      </c>
      <c r="H496" s="831"/>
      <c r="I496" s="831">
        <v>15234.55</v>
      </c>
      <c r="J496" s="831">
        <v>2</v>
      </c>
      <c r="K496" s="831">
        <v>11736.9</v>
      </c>
      <c r="L496" s="831"/>
      <c r="M496" s="831">
        <v>5868.45</v>
      </c>
      <c r="N496" s="831">
        <v>1</v>
      </c>
      <c r="O496" s="831">
        <v>15234.55</v>
      </c>
      <c r="P496" s="819"/>
      <c r="Q496" s="832">
        <v>15234.55</v>
      </c>
    </row>
    <row r="497" spans="1:17" ht="14.45" customHeight="1" x14ac:dyDescent="0.2">
      <c r="A497" s="813" t="s">
        <v>595</v>
      </c>
      <c r="B497" s="814" t="s">
        <v>4960</v>
      </c>
      <c r="C497" s="814" t="s">
        <v>4963</v>
      </c>
      <c r="D497" s="814" t="s">
        <v>5601</v>
      </c>
      <c r="E497" s="814" t="s">
        <v>5602</v>
      </c>
      <c r="F497" s="831">
        <v>3</v>
      </c>
      <c r="G497" s="831">
        <v>79584</v>
      </c>
      <c r="H497" s="831"/>
      <c r="I497" s="831">
        <v>26528</v>
      </c>
      <c r="J497" s="831">
        <v>9</v>
      </c>
      <c r="K497" s="831">
        <v>238752</v>
      </c>
      <c r="L497" s="831"/>
      <c r="M497" s="831">
        <v>26528</v>
      </c>
      <c r="N497" s="831"/>
      <c r="O497" s="831"/>
      <c r="P497" s="819"/>
      <c r="Q497" s="832"/>
    </row>
    <row r="498" spans="1:17" ht="14.45" customHeight="1" x14ac:dyDescent="0.2">
      <c r="A498" s="813" t="s">
        <v>595</v>
      </c>
      <c r="B498" s="814" t="s">
        <v>4960</v>
      </c>
      <c r="C498" s="814" t="s">
        <v>4963</v>
      </c>
      <c r="D498" s="814" t="s">
        <v>5603</v>
      </c>
      <c r="E498" s="814" t="s">
        <v>5604</v>
      </c>
      <c r="F498" s="831">
        <v>2</v>
      </c>
      <c r="G498" s="831">
        <v>16480</v>
      </c>
      <c r="H498" s="831"/>
      <c r="I498" s="831">
        <v>8240</v>
      </c>
      <c r="J498" s="831">
        <v>3</v>
      </c>
      <c r="K498" s="831">
        <v>24720</v>
      </c>
      <c r="L498" s="831"/>
      <c r="M498" s="831">
        <v>8240</v>
      </c>
      <c r="N498" s="831"/>
      <c r="O498" s="831"/>
      <c r="P498" s="819"/>
      <c r="Q498" s="832"/>
    </row>
    <row r="499" spans="1:17" ht="14.45" customHeight="1" x14ac:dyDescent="0.2">
      <c r="A499" s="813" t="s">
        <v>595</v>
      </c>
      <c r="B499" s="814" t="s">
        <v>4960</v>
      </c>
      <c r="C499" s="814" t="s">
        <v>4963</v>
      </c>
      <c r="D499" s="814" t="s">
        <v>5605</v>
      </c>
      <c r="E499" s="814" t="s">
        <v>5606</v>
      </c>
      <c r="F499" s="831"/>
      <c r="G499" s="831"/>
      <c r="H499" s="831"/>
      <c r="I499" s="831"/>
      <c r="J499" s="831"/>
      <c r="K499" s="831"/>
      <c r="L499" s="831"/>
      <c r="M499" s="831"/>
      <c r="N499" s="831">
        <v>1</v>
      </c>
      <c r="O499" s="831">
        <v>1212.55</v>
      </c>
      <c r="P499" s="819"/>
      <c r="Q499" s="832">
        <v>1212.55</v>
      </c>
    </row>
    <row r="500" spans="1:17" ht="14.45" customHeight="1" x14ac:dyDescent="0.2">
      <c r="A500" s="813" t="s">
        <v>595</v>
      </c>
      <c r="B500" s="814" t="s">
        <v>4960</v>
      </c>
      <c r="C500" s="814" t="s">
        <v>4963</v>
      </c>
      <c r="D500" s="814" t="s">
        <v>5607</v>
      </c>
      <c r="E500" s="814" t="s">
        <v>5608</v>
      </c>
      <c r="F500" s="831"/>
      <c r="G500" s="831"/>
      <c r="H500" s="831"/>
      <c r="I500" s="831"/>
      <c r="J500" s="831"/>
      <c r="K500" s="831"/>
      <c r="L500" s="831"/>
      <c r="M500" s="831"/>
      <c r="N500" s="831">
        <v>2</v>
      </c>
      <c r="O500" s="831">
        <v>2214.2600000000002</v>
      </c>
      <c r="P500" s="819"/>
      <c r="Q500" s="832">
        <v>1107.1300000000001</v>
      </c>
    </row>
    <row r="501" spans="1:17" ht="14.45" customHeight="1" x14ac:dyDescent="0.2">
      <c r="A501" s="813" t="s">
        <v>595</v>
      </c>
      <c r="B501" s="814" t="s">
        <v>4960</v>
      </c>
      <c r="C501" s="814" t="s">
        <v>4963</v>
      </c>
      <c r="D501" s="814" t="s">
        <v>5609</v>
      </c>
      <c r="E501" s="814" t="s">
        <v>5610</v>
      </c>
      <c r="F501" s="831"/>
      <c r="G501" s="831"/>
      <c r="H501" s="831"/>
      <c r="I501" s="831"/>
      <c r="J501" s="831">
        <v>1</v>
      </c>
      <c r="K501" s="831">
        <v>1088.81</v>
      </c>
      <c r="L501" s="831"/>
      <c r="M501" s="831">
        <v>1088.81</v>
      </c>
      <c r="N501" s="831">
        <v>1</v>
      </c>
      <c r="O501" s="831">
        <v>1088.81</v>
      </c>
      <c r="P501" s="819"/>
      <c r="Q501" s="832">
        <v>1088.81</v>
      </c>
    </row>
    <row r="502" spans="1:17" ht="14.45" customHeight="1" x14ac:dyDescent="0.2">
      <c r="A502" s="813" t="s">
        <v>595</v>
      </c>
      <c r="B502" s="814" t="s">
        <v>4960</v>
      </c>
      <c r="C502" s="814" t="s">
        <v>4963</v>
      </c>
      <c r="D502" s="814" t="s">
        <v>5611</v>
      </c>
      <c r="E502" s="814" t="s">
        <v>5612</v>
      </c>
      <c r="F502" s="831"/>
      <c r="G502" s="831"/>
      <c r="H502" s="831"/>
      <c r="I502" s="831"/>
      <c r="J502" s="831">
        <v>1</v>
      </c>
      <c r="K502" s="831">
        <v>7247.87</v>
      </c>
      <c r="L502" s="831"/>
      <c r="M502" s="831">
        <v>7247.87</v>
      </c>
      <c r="N502" s="831"/>
      <c r="O502" s="831"/>
      <c r="P502" s="819"/>
      <c r="Q502" s="832"/>
    </row>
    <row r="503" spans="1:17" ht="14.45" customHeight="1" x14ac:dyDescent="0.2">
      <c r="A503" s="813" t="s">
        <v>595</v>
      </c>
      <c r="B503" s="814" t="s">
        <v>4960</v>
      </c>
      <c r="C503" s="814" t="s">
        <v>4963</v>
      </c>
      <c r="D503" s="814" t="s">
        <v>5613</v>
      </c>
      <c r="E503" s="814" t="s">
        <v>5614</v>
      </c>
      <c r="F503" s="831">
        <v>2</v>
      </c>
      <c r="G503" s="831">
        <v>29530</v>
      </c>
      <c r="H503" s="831"/>
      <c r="I503" s="831">
        <v>14765</v>
      </c>
      <c r="J503" s="831">
        <v>3</v>
      </c>
      <c r="K503" s="831">
        <v>44295</v>
      </c>
      <c r="L503" s="831"/>
      <c r="M503" s="831">
        <v>14765</v>
      </c>
      <c r="N503" s="831"/>
      <c r="O503" s="831"/>
      <c r="P503" s="819"/>
      <c r="Q503" s="832"/>
    </row>
    <row r="504" spans="1:17" ht="14.45" customHeight="1" x14ac:dyDescent="0.2">
      <c r="A504" s="813" t="s">
        <v>595</v>
      </c>
      <c r="B504" s="814" t="s">
        <v>4960</v>
      </c>
      <c r="C504" s="814" t="s">
        <v>4963</v>
      </c>
      <c r="D504" s="814" t="s">
        <v>5615</v>
      </c>
      <c r="E504" s="814" t="s">
        <v>5616</v>
      </c>
      <c r="F504" s="831"/>
      <c r="G504" s="831"/>
      <c r="H504" s="831"/>
      <c r="I504" s="831"/>
      <c r="J504" s="831"/>
      <c r="K504" s="831"/>
      <c r="L504" s="831"/>
      <c r="M504" s="831"/>
      <c r="N504" s="831">
        <v>2</v>
      </c>
      <c r="O504" s="831">
        <v>2622.98</v>
      </c>
      <c r="P504" s="819"/>
      <c r="Q504" s="832">
        <v>1311.49</v>
      </c>
    </row>
    <row r="505" spans="1:17" ht="14.45" customHeight="1" x14ac:dyDescent="0.2">
      <c r="A505" s="813" t="s">
        <v>595</v>
      </c>
      <c r="B505" s="814" t="s">
        <v>4960</v>
      </c>
      <c r="C505" s="814" t="s">
        <v>4963</v>
      </c>
      <c r="D505" s="814" t="s">
        <v>5084</v>
      </c>
      <c r="E505" s="814" t="s">
        <v>5085</v>
      </c>
      <c r="F505" s="831"/>
      <c r="G505" s="831"/>
      <c r="H505" s="831"/>
      <c r="I505" s="831"/>
      <c r="J505" s="831"/>
      <c r="K505" s="831"/>
      <c r="L505" s="831"/>
      <c r="M505" s="831"/>
      <c r="N505" s="831">
        <v>1</v>
      </c>
      <c r="O505" s="831">
        <v>1109.7</v>
      </c>
      <c r="P505" s="819"/>
      <c r="Q505" s="832">
        <v>1109.7</v>
      </c>
    </row>
    <row r="506" spans="1:17" ht="14.45" customHeight="1" x14ac:dyDescent="0.2">
      <c r="A506" s="813" t="s">
        <v>595</v>
      </c>
      <c r="B506" s="814" t="s">
        <v>4960</v>
      </c>
      <c r="C506" s="814" t="s">
        <v>4963</v>
      </c>
      <c r="D506" s="814" t="s">
        <v>5086</v>
      </c>
      <c r="E506" s="814" t="s">
        <v>5087</v>
      </c>
      <c r="F506" s="831"/>
      <c r="G506" s="831"/>
      <c r="H506" s="831"/>
      <c r="I506" s="831"/>
      <c r="J506" s="831"/>
      <c r="K506" s="831"/>
      <c r="L506" s="831"/>
      <c r="M506" s="831"/>
      <c r="N506" s="831">
        <v>1</v>
      </c>
      <c r="O506" s="831">
        <v>700.77</v>
      </c>
      <c r="P506" s="819"/>
      <c r="Q506" s="832">
        <v>700.77</v>
      </c>
    </row>
    <row r="507" spans="1:17" ht="14.45" customHeight="1" x14ac:dyDescent="0.2">
      <c r="A507" s="813" t="s">
        <v>595</v>
      </c>
      <c r="B507" s="814" t="s">
        <v>4960</v>
      </c>
      <c r="C507" s="814" t="s">
        <v>4963</v>
      </c>
      <c r="D507" s="814" t="s">
        <v>5088</v>
      </c>
      <c r="E507" s="814" t="s">
        <v>5089</v>
      </c>
      <c r="F507" s="831">
        <v>3</v>
      </c>
      <c r="G507" s="831">
        <v>3429.6000000000004</v>
      </c>
      <c r="H507" s="831"/>
      <c r="I507" s="831">
        <v>1143.2</v>
      </c>
      <c r="J507" s="831">
        <v>7</v>
      </c>
      <c r="K507" s="831">
        <v>8002.4</v>
      </c>
      <c r="L507" s="831"/>
      <c r="M507" s="831">
        <v>1143.2</v>
      </c>
      <c r="N507" s="831">
        <v>1</v>
      </c>
      <c r="O507" s="831">
        <v>1143.2</v>
      </c>
      <c r="P507" s="819"/>
      <c r="Q507" s="832">
        <v>1143.2</v>
      </c>
    </row>
    <row r="508" spans="1:17" ht="14.45" customHeight="1" x14ac:dyDescent="0.2">
      <c r="A508" s="813" t="s">
        <v>595</v>
      </c>
      <c r="B508" s="814" t="s">
        <v>4960</v>
      </c>
      <c r="C508" s="814" t="s">
        <v>4963</v>
      </c>
      <c r="D508" s="814" t="s">
        <v>5090</v>
      </c>
      <c r="E508" s="814" t="s">
        <v>5091</v>
      </c>
      <c r="F508" s="831">
        <v>51</v>
      </c>
      <c r="G508" s="831">
        <v>210874.66000000003</v>
      </c>
      <c r="H508" s="831"/>
      <c r="I508" s="831">
        <v>4134.7972549019614</v>
      </c>
      <c r="J508" s="831">
        <v>39</v>
      </c>
      <c r="K508" s="831">
        <v>156955.51</v>
      </c>
      <c r="L508" s="831"/>
      <c r="M508" s="831">
        <v>4024.5002564102565</v>
      </c>
      <c r="N508" s="831">
        <v>25</v>
      </c>
      <c r="O508" s="831">
        <v>97244.700000000026</v>
      </c>
      <c r="P508" s="819"/>
      <c r="Q508" s="832">
        <v>3889.7880000000009</v>
      </c>
    </row>
    <row r="509" spans="1:17" ht="14.45" customHeight="1" x14ac:dyDescent="0.2">
      <c r="A509" s="813" t="s">
        <v>595</v>
      </c>
      <c r="B509" s="814" t="s">
        <v>4960</v>
      </c>
      <c r="C509" s="814" t="s">
        <v>4963</v>
      </c>
      <c r="D509" s="814" t="s">
        <v>5617</v>
      </c>
      <c r="E509" s="814" t="s">
        <v>5618</v>
      </c>
      <c r="F509" s="831"/>
      <c r="G509" s="831"/>
      <c r="H509" s="831"/>
      <c r="I509" s="831"/>
      <c r="J509" s="831">
        <v>1</v>
      </c>
      <c r="K509" s="831">
        <v>3650</v>
      </c>
      <c r="L509" s="831"/>
      <c r="M509" s="831">
        <v>3650</v>
      </c>
      <c r="N509" s="831"/>
      <c r="O509" s="831"/>
      <c r="P509" s="819"/>
      <c r="Q509" s="832"/>
    </row>
    <row r="510" spans="1:17" ht="14.45" customHeight="1" x14ac:dyDescent="0.2">
      <c r="A510" s="813" t="s">
        <v>595</v>
      </c>
      <c r="B510" s="814" t="s">
        <v>4960</v>
      </c>
      <c r="C510" s="814" t="s">
        <v>4963</v>
      </c>
      <c r="D510" s="814" t="s">
        <v>5619</v>
      </c>
      <c r="E510" s="814" t="s">
        <v>5620</v>
      </c>
      <c r="F510" s="831">
        <v>1</v>
      </c>
      <c r="G510" s="831">
        <v>4490</v>
      </c>
      <c r="H510" s="831"/>
      <c r="I510" s="831">
        <v>4490</v>
      </c>
      <c r="J510" s="831"/>
      <c r="K510" s="831"/>
      <c r="L510" s="831"/>
      <c r="M510" s="831"/>
      <c r="N510" s="831"/>
      <c r="O510" s="831"/>
      <c r="P510" s="819"/>
      <c r="Q510" s="832"/>
    </row>
    <row r="511" spans="1:17" ht="14.45" customHeight="1" x14ac:dyDescent="0.2">
      <c r="A511" s="813" t="s">
        <v>595</v>
      </c>
      <c r="B511" s="814" t="s">
        <v>4960</v>
      </c>
      <c r="C511" s="814" t="s">
        <v>4963</v>
      </c>
      <c r="D511" s="814" t="s">
        <v>5621</v>
      </c>
      <c r="E511" s="814" t="s">
        <v>5622</v>
      </c>
      <c r="F511" s="831">
        <v>19</v>
      </c>
      <c r="G511" s="831">
        <v>145047.90000000002</v>
      </c>
      <c r="H511" s="831"/>
      <c r="I511" s="831">
        <v>7634.1000000000013</v>
      </c>
      <c r="J511" s="831">
        <v>18</v>
      </c>
      <c r="K511" s="831">
        <v>137413.80000000002</v>
      </c>
      <c r="L511" s="831"/>
      <c r="M511" s="831">
        <v>7634.1000000000013</v>
      </c>
      <c r="N511" s="831">
        <v>10</v>
      </c>
      <c r="O511" s="831">
        <v>76341</v>
      </c>
      <c r="P511" s="819"/>
      <c r="Q511" s="832">
        <v>7634.1</v>
      </c>
    </row>
    <row r="512" spans="1:17" ht="14.45" customHeight="1" x14ac:dyDescent="0.2">
      <c r="A512" s="813" t="s">
        <v>595</v>
      </c>
      <c r="B512" s="814" t="s">
        <v>4960</v>
      </c>
      <c r="C512" s="814" t="s">
        <v>4963</v>
      </c>
      <c r="D512" s="814" t="s">
        <v>5094</v>
      </c>
      <c r="E512" s="814" t="s">
        <v>5095</v>
      </c>
      <c r="F512" s="831">
        <v>5</v>
      </c>
      <c r="G512" s="831">
        <v>2775</v>
      </c>
      <c r="H512" s="831"/>
      <c r="I512" s="831">
        <v>555</v>
      </c>
      <c r="J512" s="831">
        <v>1</v>
      </c>
      <c r="K512" s="831">
        <v>344.85</v>
      </c>
      <c r="L512" s="831"/>
      <c r="M512" s="831">
        <v>344.85</v>
      </c>
      <c r="N512" s="831"/>
      <c r="O512" s="831"/>
      <c r="P512" s="819"/>
      <c r="Q512" s="832"/>
    </row>
    <row r="513" spans="1:17" ht="14.45" customHeight="1" x14ac:dyDescent="0.2">
      <c r="A513" s="813" t="s">
        <v>595</v>
      </c>
      <c r="B513" s="814" t="s">
        <v>4960</v>
      </c>
      <c r="C513" s="814" t="s">
        <v>4963</v>
      </c>
      <c r="D513" s="814" t="s">
        <v>5623</v>
      </c>
      <c r="E513" s="814" t="s">
        <v>5624</v>
      </c>
      <c r="F513" s="831"/>
      <c r="G513" s="831"/>
      <c r="H513" s="831"/>
      <c r="I513" s="831"/>
      <c r="J513" s="831">
        <v>1</v>
      </c>
      <c r="K513" s="831">
        <v>749.27</v>
      </c>
      <c r="L513" s="831"/>
      <c r="M513" s="831">
        <v>749.27</v>
      </c>
      <c r="N513" s="831"/>
      <c r="O513" s="831"/>
      <c r="P513" s="819"/>
      <c r="Q513" s="832"/>
    </row>
    <row r="514" spans="1:17" ht="14.45" customHeight="1" x14ac:dyDescent="0.2">
      <c r="A514" s="813" t="s">
        <v>595</v>
      </c>
      <c r="B514" s="814" t="s">
        <v>4960</v>
      </c>
      <c r="C514" s="814" t="s">
        <v>4963</v>
      </c>
      <c r="D514" s="814" t="s">
        <v>5096</v>
      </c>
      <c r="E514" s="814" t="s">
        <v>5097</v>
      </c>
      <c r="F514" s="831">
        <v>6</v>
      </c>
      <c r="G514" s="831">
        <v>15789.6</v>
      </c>
      <c r="H514" s="831"/>
      <c r="I514" s="831">
        <v>2631.6</v>
      </c>
      <c r="J514" s="831">
        <v>2</v>
      </c>
      <c r="K514" s="831">
        <v>3597.6</v>
      </c>
      <c r="L514" s="831"/>
      <c r="M514" s="831">
        <v>1798.8</v>
      </c>
      <c r="N514" s="831"/>
      <c r="O514" s="831"/>
      <c r="P514" s="819"/>
      <c r="Q514" s="832"/>
    </row>
    <row r="515" spans="1:17" ht="14.45" customHeight="1" x14ac:dyDescent="0.2">
      <c r="A515" s="813" t="s">
        <v>595</v>
      </c>
      <c r="B515" s="814" t="s">
        <v>4960</v>
      </c>
      <c r="C515" s="814" t="s">
        <v>4963</v>
      </c>
      <c r="D515" s="814" t="s">
        <v>5098</v>
      </c>
      <c r="E515" s="814" t="s">
        <v>5099</v>
      </c>
      <c r="F515" s="831">
        <v>3</v>
      </c>
      <c r="G515" s="831">
        <v>11659.1</v>
      </c>
      <c r="H515" s="831"/>
      <c r="I515" s="831">
        <v>3886.3666666666668</v>
      </c>
      <c r="J515" s="831">
        <v>6</v>
      </c>
      <c r="K515" s="831">
        <v>19714.3</v>
      </c>
      <c r="L515" s="831"/>
      <c r="M515" s="831">
        <v>3285.7166666666667</v>
      </c>
      <c r="N515" s="831">
        <v>3</v>
      </c>
      <c r="O515" s="831">
        <v>11659.1</v>
      </c>
      <c r="P515" s="819"/>
      <c r="Q515" s="832">
        <v>3886.3666666666668</v>
      </c>
    </row>
    <row r="516" spans="1:17" ht="14.45" customHeight="1" x14ac:dyDescent="0.2">
      <c r="A516" s="813" t="s">
        <v>595</v>
      </c>
      <c r="B516" s="814" t="s">
        <v>4960</v>
      </c>
      <c r="C516" s="814" t="s">
        <v>4963</v>
      </c>
      <c r="D516" s="814" t="s">
        <v>5100</v>
      </c>
      <c r="E516" s="814" t="s">
        <v>5101</v>
      </c>
      <c r="F516" s="831">
        <v>4</v>
      </c>
      <c r="G516" s="831">
        <v>8800</v>
      </c>
      <c r="H516" s="831"/>
      <c r="I516" s="831">
        <v>2200</v>
      </c>
      <c r="J516" s="831">
        <v>37</v>
      </c>
      <c r="K516" s="831">
        <v>81400</v>
      </c>
      <c r="L516" s="831"/>
      <c r="M516" s="831">
        <v>2200</v>
      </c>
      <c r="N516" s="831">
        <v>21</v>
      </c>
      <c r="O516" s="831">
        <v>46200</v>
      </c>
      <c r="P516" s="819"/>
      <c r="Q516" s="832">
        <v>2200</v>
      </c>
    </row>
    <row r="517" spans="1:17" ht="14.45" customHeight="1" x14ac:dyDescent="0.2">
      <c r="A517" s="813" t="s">
        <v>595</v>
      </c>
      <c r="B517" s="814" t="s">
        <v>4960</v>
      </c>
      <c r="C517" s="814" t="s">
        <v>4963</v>
      </c>
      <c r="D517" s="814" t="s">
        <v>5102</v>
      </c>
      <c r="E517" s="814" t="s">
        <v>5103</v>
      </c>
      <c r="F517" s="831">
        <v>47</v>
      </c>
      <c r="G517" s="831">
        <v>42454.55999999999</v>
      </c>
      <c r="H517" s="831"/>
      <c r="I517" s="831">
        <v>903.28851063829768</v>
      </c>
      <c r="J517" s="831">
        <v>21</v>
      </c>
      <c r="K517" s="831">
        <v>11233.079999999998</v>
      </c>
      <c r="L517" s="831"/>
      <c r="M517" s="831">
        <v>534.90857142857135</v>
      </c>
      <c r="N517" s="831">
        <v>19</v>
      </c>
      <c r="O517" s="831">
        <v>10162.799999999999</v>
      </c>
      <c r="P517" s="819"/>
      <c r="Q517" s="832">
        <v>534.88421052631577</v>
      </c>
    </row>
    <row r="518" spans="1:17" ht="14.45" customHeight="1" x14ac:dyDescent="0.2">
      <c r="A518" s="813" t="s">
        <v>595</v>
      </c>
      <c r="B518" s="814" t="s">
        <v>4960</v>
      </c>
      <c r="C518" s="814" t="s">
        <v>4963</v>
      </c>
      <c r="D518" s="814" t="s">
        <v>5625</v>
      </c>
      <c r="E518" s="814" t="s">
        <v>5626</v>
      </c>
      <c r="F518" s="831">
        <v>1</v>
      </c>
      <c r="G518" s="831">
        <v>3891.55</v>
      </c>
      <c r="H518" s="831"/>
      <c r="I518" s="831">
        <v>3891.55</v>
      </c>
      <c r="J518" s="831"/>
      <c r="K518" s="831"/>
      <c r="L518" s="831"/>
      <c r="M518" s="831"/>
      <c r="N518" s="831"/>
      <c r="O518" s="831"/>
      <c r="P518" s="819"/>
      <c r="Q518" s="832"/>
    </row>
    <row r="519" spans="1:17" ht="14.45" customHeight="1" x14ac:dyDescent="0.2">
      <c r="A519" s="813" t="s">
        <v>595</v>
      </c>
      <c r="B519" s="814" t="s">
        <v>4960</v>
      </c>
      <c r="C519" s="814" t="s">
        <v>4963</v>
      </c>
      <c r="D519" s="814" t="s">
        <v>5627</v>
      </c>
      <c r="E519" s="814" t="s">
        <v>5628</v>
      </c>
      <c r="F519" s="831"/>
      <c r="G519" s="831"/>
      <c r="H519" s="831"/>
      <c r="I519" s="831"/>
      <c r="J519" s="831"/>
      <c r="K519" s="831"/>
      <c r="L519" s="831"/>
      <c r="M519" s="831"/>
      <c r="N519" s="831">
        <v>1</v>
      </c>
      <c r="O519" s="831">
        <v>51995</v>
      </c>
      <c r="P519" s="819"/>
      <c r="Q519" s="832">
        <v>51995</v>
      </c>
    </row>
    <row r="520" spans="1:17" ht="14.45" customHeight="1" x14ac:dyDescent="0.2">
      <c r="A520" s="813" t="s">
        <v>595</v>
      </c>
      <c r="B520" s="814" t="s">
        <v>4960</v>
      </c>
      <c r="C520" s="814" t="s">
        <v>4963</v>
      </c>
      <c r="D520" s="814" t="s">
        <v>5629</v>
      </c>
      <c r="E520" s="814" t="s">
        <v>5630</v>
      </c>
      <c r="F520" s="831"/>
      <c r="G520" s="831"/>
      <c r="H520" s="831"/>
      <c r="I520" s="831"/>
      <c r="J520" s="831"/>
      <c r="K520" s="831"/>
      <c r="L520" s="831"/>
      <c r="M520" s="831"/>
      <c r="N520" s="831">
        <v>1</v>
      </c>
      <c r="O520" s="831">
        <v>99330</v>
      </c>
      <c r="P520" s="819"/>
      <c r="Q520" s="832">
        <v>99330</v>
      </c>
    </row>
    <row r="521" spans="1:17" ht="14.45" customHeight="1" x14ac:dyDescent="0.2">
      <c r="A521" s="813" t="s">
        <v>595</v>
      </c>
      <c r="B521" s="814" t="s">
        <v>4960</v>
      </c>
      <c r="C521" s="814" t="s">
        <v>4963</v>
      </c>
      <c r="D521" s="814" t="s">
        <v>5104</v>
      </c>
      <c r="E521" s="814" t="s">
        <v>5105</v>
      </c>
      <c r="F521" s="831">
        <v>1</v>
      </c>
      <c r="G521" s="831">
        <v>612.6</v>
      </c>
      <c r="H521" s="831"/>
      <c r="I521" s="831">
        <v>612.6</v>
      </c>
      <c r="J521" s="831"/>
      <c r="K521" s="831"/>
      <c r="L521" s="831"/>
      <c r="M521" s="831"/>
      <c r="N521" s="831"/>
      <c r="O521" s="831"/>
      <c r="P521" s="819"/>
      <c r="Q521" s="832"/>
    </row>
    <row r="522" spans="1:17" ht="14.45" customHeight="1" x14ac:dyDescent="0.2">
      <c r="A522" s="813" t="s">
        <v>595</v>
      </c>
      <c r="B522" s="814" t="s">
        <v>4960</v>
      </c>
      <c r="C522" s="814" t="s">
        <v>4963</v>
      </c>
      <c r="D522" s="814" t="s">
        <v>5106</v>
      </c>
      <c r="E522" s="814" t="s">
        <v>5107</v>
      </c>
      <c r="F522" s="831">
        <v>27</v>
      </c>
      <c r="G522" s="831">
        <v>56043.9</v>
      </c>
      <c r="H522" s="831"/>
      <c r="I522" s="831">
        <v>2075.7000000000003</v>
      </c>
      <c r="J522" s="831">
        <v>9</v>
      </c>
      <c r="K522" s="831">
        <v>9692.1</v>
      </c>
      <c r="L522" s="831"/>
      <c r="M522" s="831">
        <v>1076.9000000000001</v>
      </c>
      <c r="N522" s="831">
        <v>10</v>
      </c>
      <c r="O522" s="831">
        <v>10768.96</v>
      </c>
      <c r="P522" s="819"/>
      <c r="Q522" s="832">
        <v>1076.896</v>
      </c>
    </row>
    <row r="523" spans="1:17" ht="14.45" customHeight="1" x14ac:dyDescent="0.2">
      <c r="A523" s="813" t="s">
        <v>595</v>
      </c>
      <c r="B523" s="814" t="s">
        <v>4960</v>
      </c>
      <c r="C523" s="814" t="s">
        <v>4963</v>
      </c>
      <c r="D523" s="814" t="s">
        <v>5108</v>
      </c>
      <c r="E523" s="814" t="s">
        <v>5109</v>
      </c>
      <c r="F523" s="831">
        <v>1</v>
      </c>
      <c r="G523" s="831">
        <v>1001.13</v>
      </c>
      <c r="H523" s="831"/>
      <c r="I523" s="831">
        <v>1001.13</v>
      </c>
      <c r="J523" s="831">
        <v>3</v>
      </c>
      <c r="K523" s="831">
        <v>2505.12</v>
      </c>
      <c r="L523" s="831"/>
      <c r="M523" s="831">
        <v>835.04</v>
      </c>
      <c r="N523" s="831">
        <v>1</v>
      </c>
      <c r="O523" s="831">
        <v>830</v>
      </c>
      <c r="P523" s="819"/>
      <c r="Q523" s="832">
        <v>830</v>
      </c>
    </row>
    <row r="524" spans="1:17" ht="14.45" customHeight="1" x14ac:dyDescent="0.2">
      <c r="A524" s="813" t="s">
        <v>595</v>
      </c>
      <c r="B524" s="814" t="s">
        <v>4960</v>
      </c>
      <c r="C524" s="814" t="s">
        <v>4963</v>
      </c>
      <c r="D524" s="814" t="s">
        <v>5110</v>
      </c>
      <c r="E524" s="814" t="s">
        <v>5111</v>
      </c>
      <c r="F524" s="831">
        <v>3</v>
      </c>
      <c r="G524" s="831">
        <v>9793.6500000000015</v>
      </c>
      <c r="H524" s="831"/>
      <c r="I524" s="831">
        <v>3264.5500000000006</v>
      </c>
      <c r="J524" s="831"/>
      <c r="K524" s="831"/>
      <c r="L524" s="831"/>
      <c r="M524" s="831"/>
      <c r="N524" s="831">
        <v>1</v>
      </c>
      <c r="O524" s="831">
        <v>3264.55</v>
      </c>
      <c r="P524" s="819"/>
      <c r="Q524" s="832">
        <v>3264.55</v>
      </c>
    </row>
    <row r="525" spans="1:17" ht="14.45" customHeight="1" x14ac:dyDescent="0.2">
      <c r="A525" s="813" t="s">
        <v>595</v>
      </c>
      <c r="B525" s="814" t="s">
        <v>4960</v>
      </c>
      <c r="C525" s="814" t="s">
        <v>4963</v>
      </c>
      <c r="D525" s="814" t="s">
        <v>4976</v>
      </c>
      <c r="E525" s="814" t="s">
        <v>4977</v>
      </c>
      <c r="F525" s="831">
        <v>183</v>
      </c>
      <c r="G525" s="831">
        <v>117461.50000000003</v>
      </c>
      <c r="H525" s="831"/>
      <c r="I525" s="831">
        <v>641.86612021857934</v>
      </c>
      <c r="J525" s="831">
        <v>173</v>
      </c>
      <c r="K525" s="831">
        <v>110944.90000000005</v>
      </c>
      <c r="L525" s="831"/>
      <c r="M525" s="831">
        <v>641.3000000000003</v>
      </c>
      <c r="N525" s="831">
        <v>132</v>
      </c>
      <c r="O525" s="831">
        <v>84651.60000000002</v>
      </c>
      <c r="P525" s="819"/>
      <c r="Q525" s="832">
        <v>641.30000000000018</v>
      </c>
    </row>
    <row r="526" spans="1:17" ht="14.45" customHeight="1" x14ac:dyDescent="0.2">
      <c r="A526" s="813" t="s">
        <v>595</v>
      </c>
      <c r="B526" s="814" t="s">
        <v>4960</v>
      </c>
      <c r="C526" s="814" t="s">
        <v>4963</v>
      </c>
      <c r="D526" s="814" t="s">
        <v>5112</v>
      </c>
      <c r="E526" s="814" t="s">
        <v>5113</v>
      </c>
      <c r="F526" s="831"/>
      <c r="G526" s="831"/>
      <c r="H526" s="831"/>
      <c r="I526" s="831"/>
      <c r="J526" s="831"/>
      <c r="K526" s="831"/>
      <c r="L526" s="831"/>
      <c r="M526" s="831"/>
      <c r="N526" s="831">
        <v>1</v>
      </c>
      <c r="O526" s="831">
        <v>2616</v>
      </c>
      <c r="P526" s="819"/>
      <c r="Q526" s="832">
        <v>2616</v>
      </c>
    </row>
    <row r="527" spans="1:17" ht="14.45" customHeight="1" x14ac:dyDescent="0.2">
      <c r="A527" s="813" t="s">
        <v>595</v>
      </c>
      <c r="B527" s="814" t="s">
        <v>4960</v>
      </c>
      <c r="C527" s="814" t="s">
        <v>4963</v>
      </c>
      <c r="D527" s="814" t="s">
        <v>5114</v>
      </c>
      <c r="E527" s="814" t="s">
        <v>5115</v>
      </c>
      <c r="F527" s="831">
        <v>1</v>
      </c>
      <c r="G527" s="831">
        <v>2393</v>
      </c>
      <c r="H527" s="831"/>
      <c r="I527" s="831">
        <v>2393</v>
      </c>
      <c r="J527" s="831">
        <v>3</v>
      </c>
      <c r="K527" s="831">
        <v>5037</v>
      </c>
      <c r="L527" s="831"/>
      <c r="M527" s="831">
        <v>1679</v>
      </c>
      <c r="N527" s="831">
        <v>6</v>
      </c>
      <c r="O527" s="831">
        <v>10074</v>
      </c>
      <c r="P527" s="819"/>
      <c r="Q527" s="832">
        <v>1679</v>
      </c>
    </row>
    <row r="528" spans="1:17" ht="14.45" customHeight="1" x14ac:dyDescent="0.2">
      <c r="A528" s="813" t="s">
        <v>595</v>
      </c>
      <c r="B528" s="814" t="s">
        <v>4960</v>
      </c>
      <c r="C528" s="814" t="s">
        <v>4963</v>
      </c>
      <c r="D528" s="814" t="s">
        <v>5631</v>
      </c>
      <c r="E528" s="814" t="s">
        <v>5632</v>
      </c>
      <c r="F528" s="831">
        <v>1</v>
      </c>
      <c r="G528" s="831">
        <v>3128.78</v>
      </c>
      <c r="H528" s="831"/>
      <c r="I528" s="831">
        <v>3128.78</v>
      </c>
      <c r="J528" s="831"/>
      <c r="K528" s="831"/>
      <c r="L528" s="831"/>
      <c r="M528" s="831"/>
      <c r="N528" s="831"/>
      <c r="O528" s="831"/>
      <c r="P528" s="819"/>
      <c r="Q528" s="832"/>
    </row>
    <row r="529" spans="1:17" ht="14.45" customHeight="1" x14ac:dyDescent="0.2">
      <c r="A529" s="813" t="s">
        <v>595</v>
      </c>
      <c r="B529" s="814" t="s">
        <v>4960</v>
      </c>
      <c r="C529" s="814" t="s">
        <v>4963</v>
      </c>
      <c r="D529" s="814" t="s">
        <v>5633</v>
      </c>
      <c r="E529" s="814" t="s">
        <v>5634</v>
      </c>
      <c r="F529" s="831">
        <v>2</v>
      </c>
      <c r="G529" s="831">
        <v>8774.4</v>
      </c>
      <c r="H529" s="831"/>
      <c r="I529" s="831">
        <v>4387.2</v>
      </c>
      <c r="J529" s="831"/>
      <c r="K529" s="831"/>
      <c r="L529" s="831"/>
      <c r="M529" s="831"/>
      <c r="N529" s="831"/>
      <c r="O529" s="831"/>
      <c r="P529" s="819"/>
      <c r="Q529" s="832"/>
    </row>
    <row r="530" spans="1:17" ht="14.45" customHeight="1" x14ac:dyDescent="0.2">
      <c r="A530" s="813" t="s">
        <v>595</v>
      </c>
      <c r="B530" s="814" t="s">
        <v>4960</v>
      </c>
      <c r="C530" s="814" t="s">
        <v>4963</v>
      </c>
      <c r="D530" s="814" t="s">
        <v>5116</v>
      </c>
      <c r="E530" s="814" t="s">
        <v>5117</v>
      </c>
      <c r="F530" s="831">
        <v>5</v>
      </c>
      <c r="G530" s="831">
        <v>6449.4000000000005</v>
      </c>
      <c r="H530" s="831"/>
      <c r="I530" s="831">
        <v>1289.8800000000001</v>
      </c>
      <c r="J530" s="831"/>
      <c r="K530" s="831"/>
      <c r="L530" s="831"/>
      <c r="M530" s="831"/>
      <c r="N530" s="831">
        <v>1</v>
      </c>
      <c r="O530" s="831">
        <v>1225.3900000000001</v>
      </c>
      <c r="P530" s="819"/>
      <c r="Q530" s="832">
        <v>1225.3900000000001</v>
      </c>
    </row>
    <row r="531" spans="1:17" ht="14.45" customHeight="1" x14ac:dyDescent="0.2">
      <c r="A531" s="813" t="s">
        <v>595</v>
      </c>
      <c r="B531" s="814" t="s">
        <v>4960</v>
      </c>
      <c r="C531" s="814" t="s">
        <v>4963</v>
      </c>
      <c r="D531" s="814" t="s">
        <v>5635</v>
      </c>
      <c r="E531" s="814" t="s">
        <v>5636</v>
      </c>
      <c r="F531" s="831">
        <v>1</v>
      </c>
      <c r="G531" s="831">
        <v>3278.4</v>
      </c>
      <c r="H531" s="831"/>
      <c r="I531" s="831">
        <v>3278.4</v>
      </c>
      <c r="J531" s="831"/>
      <c r="K531" s="831"/>
      <c r="L531" s="831"/>
      <c r="M531" s="831"/>
      <c r="N531" s="831"/>
      <c r="O531" s="831"/>
      <c r="P531" s="819"/>
      <c r="Q531" s="832"/>
    </row>
    <row r="532" spans="1:17" ht="14.45" customHeight="1" x14ac:dyDescent="0.2">
      <c r="A532" s="813" t="s">
        <v>595</v>
      </c>
      <c r="B532" s="814" t="s">
        <v>4960</v>
      </c>
      <c r="C532" s="814" t="s">
        <v>4963</v>
      </c>
      <c r="D532" s="814" t="s">
        <v>5118</v>
      </c>
      <c r="E532" s="814" t="s">
        <v>5119</v>
      </c>
      <c r="F532" s="831"/>
      <c r="G532" s="831"/>
      <c r="H532" s="831"/>
      <c r="I532" s="831"/>
      <c r="J532" s="831">
        <v>2</v>
      </c>
      <c r="K532" s="831">
        <v>2620</v>
      </c>
      <c r="L532" s="831"/>
      <c r="M532" s="831">
        <v>1310</v>
      </c>
      <c r="N532" s="831">
        <v>1</v>
      </c>
      <c r="O532" s="831">
        <v>1310</v>
      </c>
      <c r="P532" s="819"/>
      <c r="Q532" s="832">
        <v>1310</v>
      </c>
    </row>
    <row r="533" spans="1:17" ht="14.45" customHeight="1" x14ac:dyDescent="0.2">
      <c r="A533" s="813" t="s">
        <v>595</v>
      </c>
      <c r="B533" s="814" t="s">
        <v>4960</v>
      </c>
      <c r="C533" s="814" t="s">
        <v>4963</v>
      </c>
      <c r="D533" s="814" t="s">
        <v>5637</v>
      </c>
      <c r="E533" s="814" t="s">
        <v>5638</v>
      </c>
      <c r="F533" s="831">
        <v>1</v>
      </c>
      <c r="G533" s="831">
        <v>460.25</v>
      </c>
      <c r="H533" s="831"/>
      <c r="I533" s="831">
        <v>460.25</v>
      </c>
      <c r="J533" s="831"/>
      <c r="K533" s="831"/>
      <c r="L533" s="831"/>
      <c r="M533" s="831"/>
      <c r="N533" s="831"/>
      <c r="O533" s="831"/>
      <c r="P533" s="819"/>
      <c r="Q533" s="832"/>
    </row>
    <row r="534" spans="1:17" ht="14.45" customHeight="1" x14ac:dyDescent="0.2">
      <c r="A534" s="813" t="s">
        <v>595</v>
      </c>
      <c r="B534" s="814" t="s">
        <v>4960</v>
      </c>
      <c r="C534" s="814" t="s">
        <v>4963</v>
      </c>
      <c r="D534" s="814" t="s">
        <v>5639</v>
      </c>
      <c r="E534" s="814" t="s">
        <v>5640</v>
      </c>
      <c r="F534" s="831"/>
      <c r="G534" s="831"/>
      <c r="H534" s="831"/>
      <c r="I534" s="831"/>
      <c r="J534" s="831"/>
      <c r="K534" s="831"/>
      <c r="L534" s="831"/>
      <c r="M534" s="831"/>
      <c r="N534" s="831">
        <v>1</v>
      </c>
      <c r="O534" s="831">
        <v>363.91</v>
      </c>
      <c r="P534" s="819"/>
      <c r="Q534" s="832">
        <v>363.91</v>
      </c>
    </row>
    <row r="535" spans="1:17" ht="14.45" customHeight="1" x14ac:dyDescent="0.2">
      <c r="A535" s="813" t="s">
        <v>595</v>
      </c>
      <c r="B535" s="814" t="s">
        <v>4960</v>
      </c>
      <c r="C535" s="814" t="s">
        <v>4963</v>
      </c>
      <c r="D535" s="814" t="s">
        <v>5641</v>
      </c>
      <c r="E535" s="814" t="s">
        <v>5642</v>
      </c>
      <c r="F535" s="831"/>
      <c r="G535" s="831"/>
      <c r="H535" s="831"/>
      <c r="I535" s="831"/>
      <c r="J535" s="831">
        <v>1</v>
      </c>
      <c r="K535" s="831">
        <v>1143.4000000000001</v>
      </c>
      <c r="L535" s="831"/>
      <c r="M535" s="831">
        <v>1143.4000000000001</v>
      </c>
      <c r="N535" s="831"/>
      <c r="O535" s="831"/>
      <c r="P535" s="819"/>
      <c r="Q535" s="832"/>
    </row>
    <row r="536" spans="1:17" ht="14.45" customHeight="1" x14ac:dyDescent="0.2">
      <c r="A536" s="813" t="s">
        <v>595</v>
      </c>
      <c r="B536" s="814" t="s">
        <v>4960</v>
      </c>
      <c r="C536" s="814" t="s">
        <v>4963</v>
      </c>
      <c r="D536" s="814" t="s">
        <v>5643</v>
      </c>
      <c r="E536" s="814" t="s">
        <v>5644</v>
      </c>
      <c r="F536" s="831"/>
      <c r="G536" s="831"/>
      <c r="H536" s="831"/>
      <c r="I536" s="831"/>
      <c r="J536" s="831"/>
      <c r="K536" s="831"/>
      <c r="L536" s="831"/>
      <c r="M536" s="831"/>
      <c r="N536" s="831">
        <v>1</v>
      </c>
      <c r="O536" s="831">
        <v>4208.05</v>
      </c>
      <c r="P536" s="819"/>
      <c r="Q536" s="832">
        <v>4208.05</v>
      </c>
    </row>
    <row r="537" spans="1:17" ht="14.45" customHeight="1" x14ac:dyDescent="0.2">
      <c r="A537" s="813" t="s">
        <v>595</v>
      </c>
      <c r="B537" s="814" t="s">
        <v>4960</v>
      </c>
      <c r="C537" s="814" t="s">
        <v>4963</v>
      </c>
      <c r="D537" s="814" t="s">
        <v>5645</v>
      </c>
      <c r="E537" s="814" t="s">
        <v>5646</v>
      </c>
      <c r="F537" s="831"/>
      <c r="G537" s="831"/>
      <c r="H537" s="831"/>
      <c r="I537" s="831"/>
      <c r="J537" s="831">
        <v>1</v>
      </c>
      <c r="K537" s="831">
        <v>899.79</v>
      </c>
      <c r="L537" s="831"/>
      <c r="M537" s="831">
        <v>899.79</v>
      </c>
      <c r="N537" s="831"/>
      <c r="O537" s="831"/>
      <c r="P537" s="819"/>
      <c r="Q537" s="832"/>
    </row>
    <row r="538" spans="1:17" ht="14.45" customHeight="1" x14ac:dyDescent="0.2">
      <c r="A538" s="813" t="s">
        <v>595</v>
      </c>
      <c r="B538" s="814" t="s">
        <v>4960</v>
      </c>
      <c r="C538" s="814" t="s">
        <v>4963</v>
      </c>
      <c r="D538" s="814" t="s">
        <v>5647</v>
      </c>
      <c r="E538" s="814" t="s">
        <v>5648</v>
      </c>
      <c r="F538" s="831"/>
      <c r="G538" s="831"/>
      <c r="H538" s="831"/>
      <c r="I538" s="831"/>
      <c r="J538" s="831">
        <v>1</v>
      </c>
      <c r="K538" s="831">
        <v>439.63</v>
      </c>
      <c r="L538" s="831"/>
      <c r="M538" s="831">
        <v>439.63</v>
      </c>
      <c r="N538" s="831"/>
      <c r="O538" s="831"/>
      <c r="P538" s="819"/>
      <c r="Q538" s="832"/>
    </row>
    <row r="539" spans="1:17" ht="14.45" customHeight="1" x14ac:dyDescent="0.2">
      <c r="A539" s="813" t="s">
        <v>595</v>
      </c>
      <c r="B539" s="814" t="s">
        <v>4960</v>
      </c>
      <c r="C539" s="814" t="s">
        <v>4963</v>
      </c>
      <c r="D539" s="814" t="s">
        <v>5649</v>
      </c>
      <c r="E539" s="814" t="s">
        <v>5125</v>
      </c>
      <c r="F539" s="831"/>
      <c r="G539" s="831"/>
      <c r="H539" s="831"/>
      <c r="I539" s="831"/>
      <c r="J539" s="831">
        <v>1</v>
      </c>
      <c r="K539" s="831">
        <v>2650</v>
      </c>
      <c r="L539" s="831"/>
      <c r="M539" s="831">
        <v>2650</v>
      </c>
      <c r="N539" s="831"/>
      <c r="O539" s="831"/>
      <c r="P539" s="819"/>
      <c r="Q539" s="832"/>
    </row>
    <row r="540" spans="1:17" ht="14.45" customHeight="1" x14ac:dyDescent="0.2">
      <c r="A540" s="813" t="s">
        <v>595</v>
      </c>
      <c r="B540" s="814" t="s">
        <v>4960</v>
      </c>
      <c r="C540" s="814" t="s">
        <v>4963</v>
      </c>
      <c r="D540" s="814" t="s">
        <v>5650</v>
      </c>
      <c r="E540" s="814" t="s">
        <v>5651</v>
      </c>
      <c r="F540" s="831"/>
      <c r="G540" s="831"/>
      <c r="H540" s="831"/>
      <c r="I540" s="831"/>
      <c r="J540" s="831">
        <v>1</v>
      </c>
      <c r="K540" s="831">
        <v>5558.85</v>
      </c>
      <c r="L540" s="831"/>
      <c r="M540" s="831">
        <v>5558.85</v>
      </c>
      <c r="N540" s="831"/>
      <c r="O540" s="831"/>
      <c r="P540" s="819"/>
      <c r="Q540" s="832"/>
    </row>
    <row r="541" spans="1:17" ht="14.45" customHeight="1" x14ac:dyDescent="0.2">
      <c r="A541" s="813" t="s">
        <v>595</v>
      </c>
      <c r="B541" s="814" t="s">
        <v>4960</v>
      </c>
      <c r="C541" s="814" t="s">
        <v>4963</v>
      </c>
      <c r="D541" s="814" t="s">
        <v>5652</v>
      </c>
      <c r="E541" s="814" t="s">
        <v>5653</v>
      </c>
      <c r="F541" s="831"/>
      <c r="G541" s="831"/>
      <c r="H541" s="831"/>
      <c r="I541" s="831"/>
      <c r="J541" s="831">
        <v>1</v>
      </c>
      <c r="K541" s="831">
        <v>2977.5</v>
      </c>
      <c r="L541" s="831"/>
      <c r="M541" s="831">
        <v>2977.5</v>
      </c>
      <c r="N541" s="831"/>
      <c r="O541" s="831"/>
      <c r="P541" s="819"/>
      <c r="Q541" s="832"/>
    </row>
    <row r="542" spans="1:17" ht="14.45" customHeight="1" x14ac:dyDescent="0.2">
      <c r="A542" s="813" t="s">
        <v>595</v>
      </c>
      <c r="B542" s="814" t="s">
        <v>4960</v>
      </c>
      <c r="C542" s="814" t="s">
        <v>4963</v>
      </c>
      <c r="D542" s="814" t="s">
        <v>5654</v>
      </c>
      <c r="E542" s="814" t="s">
        <v>5655</v>
      </c>
      <c r="F542" s="831"/>
      <c r="G542" s="831"/>
      <c r="H542" s="831"/>
      <c r="I542" s="831"/>
      <c r="J542" s="831">
        <v>1</v>
      </c>
      <c r="K542" s="831">
        <v>4520</v>
      </c>
      <c r="L542" s="831"/>
      <c r="M542" s="831">
        <v>4520</v>
      </c>
      <c r="N542" s="831"/>
      <c r="O542" s="831"/>
      <c r="P542" s="819"/>
      <c r="Q542" s="832"/>
    </row>
    <row r="543" spans="1:17" ht="14.45" customHeight="1" x14ac:dyDescent="0.2">
      <c r="A543" s="813" t="s">
        <v>595</v>
      </c>
      <c r="B543" s="814" t="s">
        <v>4960</v>
      </c>
      <c r="C543" s="814" t="s">
        <v>4963</v>
      </c>
      <c r="D543" s="814" t="s">
        <v>5656</v>
      </c>
      <c r="E543" s="814" t="s">
        <v>5657</v>
      </c>
      <c r="F543" s="831"/>
      <c r="G543" s="831"/>
      <c r="H543" s="831"/>
      <c r="I543" s="831"/>
      <c r="J543" s="831"/>
      <c r="K543" s="831"/>
      <c r="L543" s="831"/>
      <c r="M543" s="831"/>
      <c r="N543" s="831">
        <v>1</v>
      </c>
      <c r="O543" s="831">
        <v>4410</v>
      </c>
      <c r="P543" s="819"/>
      <c r="Q543" s="832">
        <v>4410</v>
      </c>
    </row>
    <row r="544" spans="1:17" ht="14.45" customHeight="1" x14ac:dyDescent="0.2">
      <c r="A544" s="813" t="s">
        <v>595</v>
      </c>
      <c r="B544" s="814" t="s">
        <v>4960</v>
      </c>
      <c r="C544" s="814" t="s">
        <v>4963</v>
      </c>
      <c r="D544" s="814" t="s">
        <v>5658</v>
      </c>
      <c r="E544" s="814" t="s">
        <v>5659</v>
      </c>
      <c r="F544" s="831"/>
      <c r="G544" s="831"/>
      <c r="H544" s="831"/>
      <c r="I544" s="831"/>
      <c r="J544" s="831">
        <v>1</v>
      </c>
      <c r="K544" s="831">
        <v>3000</v>
      </c>
      <c r="L544" s="831"/>
      <c r="M544" s="831">
        <v>3000</v>
      </c>
      <c r="N544" s="831"/>
      <c r="O544" s="831"/>
      <c r="P544" s="819"/>
      <c r="Q544" s="832"/>
    </row>
    <row r="545" spans="1:17" ht="14.45" customHeight="1" x14ac:dyDescent="0.2">
      <c r="A545" s="813" t="s">
        <v>595</v>
      </c>
      <c r="B545" s="814" t="s">
        <v>4960</v>
      </c>
      <c r="C545" s="814" t="s">
        <v>4978</v>
      </c>
      <c r="D545" s="814" t="s">
        <v>5126</v>
      </c>
      <c r="E545" s="814" t="s">
        <v>5127</v>
      </c>
      <c r="F545" s="831">
        <v>1</v>
      </c>
      <c r="G545" s="831">
        <v>302</v>
      </c>
      <c r="H545" s="831"/>
      <c r="I545" s="831">
        <v>302</v>
      </c>
      <c r="J545" s="831">
        <v>3</v>
      </c>
      <c r="K545" s="831">
        <v>912</v>
      </c>
      <c r="L545" s="831"/>
      <c r="M545" s="831">
        <v>304</v>
      </c>
      <c r="N545" s="831"/>
      <c r="O545" s="831"/>
      <c r="P545" s="819"/>
      <c r="Q545" s="832"/>
    </row>
    <row r="546" spans="1:17" ht="14.45" customHeight="1" x14ac:dyDescent="0.2">
      <c r="A546" s="813" t="s">
        <v>595</v>
      </c>
      <c r="B546" s="814" t="s">
        <v>4960</v>
      </c>
      <c r="C546" s="814" t="s">
        <v>4978</v>
      </c>
      <c r="D546" s="814" t="s">
        <v>5660</v>
      </c>
      <c r="E546" s="814" t="s">
        <v>5661</v>
      </c>
      <c r="F546" s="831">
        <v>107</v>
      </c>
      <c r="G546" s="831">
        <v>21293</v>
      </c>
      <c r="H546" s="831"/>
      <c r="I546" s="831">
        <v>199</v>
      </c>
      <c r="J546" s="831">
        <v>117</v>
      </c>
      <c r="K546" s="831">
        <v>23515</v>
      </c>
      <c r="L546" s="831"/>
      <c r="M546" s="831">
        <v>200.98290598290598</v>
      </c>
      <c r="N546" s="831">
        <v>82</v>
      </c>
      <c r="O546" s="831">
        <v>17220</v>
      </c>
      <c r="P546" s="819"/>
      <c r="Q546" s="832">
        <v>210</v>
      </c>
    </row>
    <row r="547" spans="1:17" ht="14.45" customHeight="1" x14ac:dyDescent="0.2">
      <c r="A547" s="813" t="s">
        <v>595</v>
      </c>
      <c r="B547" s="814" t="s">
        <v>4960</v>
      </c>
      <c r="C547" s="814" t="s">
        <v>4978</v>
      </c>
      <c r="D547" s="814" t="s">
        <v>5662</v>
      </c>
      <c r="E547" s="814" t="s">
        <v>5663</v>
      </c>
      <c r="F547" s="831">
        <v>1</v>
      </c>
      <c r="G547" s="831">
        <v>1975</v>
      </c>
      <c r="H547" s="831"/>
      <c r="I547" s="831">
        <v>1975</v>
      </c>
      <c r="J547" s="831">
        <v>1</v>
      </c>
      <c r="K547" s="831">
        <v>1983</v>
      </c>
      <c r="L547" s="831"/>
      <c r="M547" s="831">
        <v>1983</v>
      </c>
      <c r="N547" s="831"/>
      <c r="O547" s="831"/>
      <c r="P547" s="819"/>
      <c r="Q547" s="832"/>
    </row>
    <row r="548" spans="1:17" ht="14.45" customHeight="1" x14ac:dyDescent="0.2">
      <c r="A548" s="813" t="s">
        <v>595</v>
      </c>
      <c r="B548" s="814" t="s">
        <v>4960</v>
      </c>
      <c r="C548" s="814" t="s">
        <v>4978</v>
      </c>
      <c r="D548" s="814" t="s">
        <v>5664</v>
      </c>
      <c r="E548" s="814" t="s">
        <v>5665</v>
      </c>
      <c r="F548" s="831"/>
      <c r="G548" s="831"/>
      <c r="H548" s="831"/>
      <c r="I548" s="831"/>
      <c r="J548" s="831">
        <v>2</v>
      </c>
      <c r="K548" s="831">
        <v>6272</v>
      </c>
      <c r="L548" s="831"/>
      <c r="M548" s="831">
        <v>3136</v>
      </c>
      <c r="N548" s="831"/>
      <c r="O548" s="831"/>
      <c r="P548" s="819"/>
      <c r="Q548" s="832"/>
    </row>
    <row r="549" spans="1:17" ht="14.45" customHeight="1" x14ac:dyDescent="0.2">
      <c r="A549" s="813" t="s">
        <v>595</v>
      </c>
      <c r="B549" s="814" t="s">
        <v>4960</v>
      </c>
      <c r="C549" s="814" t="s">
        <v>4978</v>
      </c>
      <c r="D549" s="814" t="s">
        <v>5666</v>
      </c>
      <c r="E549" s="814" t="s">
        <v>5667</v>
      </c>
      <c r="F549" s="831">
        <v>1</v>
      </c>
      <c r="G549" s="831">
        <v>6382</v>
      </c>
      <c r="H549" s="831"/>
      <c r="I549" s="831">
        <v>6382</v>
      </c>
      <c r="J549" s="831"/>
      <c r="K549" s="831"/>
      <c r="L549" s="831"/>
      <c r="M549" s="831"/>
      <c r="N549" s="831"/>
      <c r="O549" s="831"/>
      <c r="P549" s="819"/>
      <c r="Q549" s="832"/>
    </row>
    <row r="550" spans="1:17" ht="14.45" customHeight="1" x14ac:dyDescent="0.2">
      <c r="A550" s="813" t="s">
        <v>595</v>
      </c>
      <c r="B550" s="814" t="s">
        <v>4960</v>
      </c>
      <c r="C550" s="814" t="s">
        <v>4978</v>
      </c>
      <c r="D550" s="814" t="s">
        <v>5353</v>
      </c>
      <c r="E550" s="814" t="s">
        <v>5354</v>
      </c>
      <c r="F550" s="831">
        <v>1</v>
      </c>
      <c r="G550" s="831">
        <v>2786</v>
      </c>
      <c r="H550" s="831"/>
      <c r="I550" s="831">
        <v>2786</v>
      </c>
      <c r="J550" s="831">
        <v>4</v>
      </c>
      <c r="K550" s="831">
        <v>11184</v>
      </c>
      <c r="L550" s="831"/>
      <c r="M550" s="831">
        <v>2796</v>
      </c>
      <c r="N550" s="831">
        <v>1</v>
      </c>
      <c r="O550" s="831">
        <v>2886</v>
      </c>
      <c r="P550" s="819"/>
      <c r="Q550" s="832">
        <v>2886</v>
      </c>
    </row>
    <row r="551" spans="1:17" ht="14.45" customHeight="1" x14ac:dyDescent="0.2">
      <c r="A551" s="813" t="s">
        <v>595</v>
      </c>
      <c r="B551" s="814" t="s">
        <v>4960</v>
      </c>
      <c r="C551" s="814" t="s">
        <v>4978</v>
      </c>
      <c r="D551" s="814" t="s">
        <v>5355</v>
      </c>
      <c r="E551" s="814" t="s">
        <v>5356</v>
      </c>
      <c r="F551" s="831">
        <v>1</v>
      </c>
      <c r="G551" s="831">
        <v>6207</v>
      </c>
      <c r="H551" s="831"/>
      <c r="I551" s="831">
        <v>6207</v>
      </c>
      <c r="J551" s="831"/>
      <c r="K551" s="831"/>
      <c r="L551" s="831"/>
      <c r="M551" s="831"/>
      <c r="N551" s="831"/>
      <c r="O551" s="831"/>
      <c r="P551" s="819"/>
      <c r="Q551" s="832"/>
    </row>
    <row r="552" spans="1:17" ht="14.45" customHeight="1" x14ac:dyDescent="0.2">
      <c r="A552" s="813" t="s">
        <v>595</v>
      </c>
      <c r="B552" s="814" t="s">
        <v>4960</v>
      </c>
      <c r="C552" s="814" t="s">
        <v>4978</v>
      </c>
      <c r="D552" s="814" t="s">
        <v>5357</v>
      </c>
      <c r="E552" s="814" t="s">
        <v>5358</v>
      </c>
      <c r="F552" s="831">
        <v>1</v>
      </c>
      <c r="G552" s="831">
        <v>2161</v>
      </c>
      <c r="H552" s="831"/>
      <c r="I552" s="831">
        <v>2161</v>
      </c>
      <c r="J552" s="831">
        <v>2</v>
      </c>
      <c r="K552" s="831">
        <v>4342</v>
      </c>
      <c r="L552" s="831"/>
      <c r="M552" s="831">
        <v>2171</v>
      </c>
      <c r="N552" s="831">
        <v>1</v>
      </c>
      <c r="O552" s="831">
        <v>2261</v>
      </c>
      <c r="P552" s="819"/>
      <c r="Q552" s="832">
        <v>2261</v>
      </c>
    </row>
    <row r="553" spans="1:17" ht="14.45" customHeight="1" x14ac:dyDescent="0.2">
      <c r="A553" s="813" t="s">
        <v>595</v>
      </c>
      <c r="B553" s="814" t="s">
        <v>4960</v>
      </c>
      <c r="C553" s="814" t="s">
        <v>4978</v>
      </c>
      <c r="D553" s="814" t="s">
        <v>5668</v>
      </c>
      <c r="E553" s="814" t="s">
        <v>5669</v>
      </c>
      <c r="F553" s="831">
        <v>2</v>
      </c>
      <c r="G553" s="831">
        <v>3376</v>
      </c>
      <c r="H553" s="831"/>
      <c r="I553" s="831">
        <v>1688</v>
      </c>
      <c r="J553" s="831"/>
      <c r="K553" s="831"/>
      <c r="L553" s="831"/>
      <c r="M553" s="831"/>
      <c r="N553" s="831"/>
      <c r="O553" s="831"/>
      <c r="P553" s="819"/>
      <c r="Q553" s="832"/>
    </row>
    <row r="554" spans="1:17" ht="14.45" customHeight="1" x14ac:dyDescent="0.2">
      <c r="A554" s="813" t="s">
        <v>595</v>
      </c>
      <c r="B554" s="814" t="s">
        <v>4960</v>
      </c>
      <c r="C554" s="814" t="s">
        <v>4978</v>
      </c>
      <c r="D554" s="814" t="s">
        <v>5670</v>
      </c>
      <c r="E554" s="814" t="s">
        <v>5671</v>
      </c>
      <c r="F554" s="831"/>
      <c r="G554" s="831"/>
      <c r="H554" s="831"/>
      <c r="I554" s="831"/>
      <c r="J554" s="831">
        <v>1</v>
      </c>
      <c r="K554" s="831">
        <v>2795</v>
      </c>
      <c r="L554" s="831"/>
      <c r="M554" s="831">
        <v>2795</v>
      </c>
      <c r="N554" s="831"/>
      <c r="O554" s="831"/>
      <c r="P554" s="819"/>
      <c r="Q554" s="832"/>
    </row>
    <row r="555" spans="1:17" ht="14.45" customHeight="1" x14ac:dyDescent="0.2">
      <c r="A555" s="813" t="s">
        <v>595</v>
      </c>
      <c r="B555" s="814" t="s">
        <v>4960</v>
      </c>
      <c r="C555" s="814" t="s">
        <v>4978</v>
      </c>
      <c r="D555" s="814" t="s">
        <v>5361</v>
      </c>
      <c r="E555" s="814" t="s">
        <v>5362</v>
      </c>
      <c r="F555" s="831">
        <v>53</v>
      </c>
      <c r="G555" s="831">
        <v>272844</v>
      </c>
      <c r="H555" s="831"/>
      <c r="I555" s="831">
        <v>5148</v>
      </c>
      <c r="J555" s="831">
        <v>72</v>
      </c>
      <c r="K555" s="831">
        <v>370656</v>
      </c>
      <c r="L555" s="831"/>
      <c r="M555" s="831">
        <v>5148</v>
      </c>
      <c r="N555" s="831">
        <v>47</v>
      </c>
      <c r="O555" s="831">
        <v>241956</v>
      </c>
      <c r="P555" s="819"/>
      <c r="Q555" s="832">
        <v>5148</v>
      </c>
    </row>
    <row r="556" spans="1:17" ht="14.45" customHeight="1" x14ac:dyDescent="0.2">
      <c r="A556" s="813" t="s">
        <v>595</v>
      </c>
      <c r="B556" s="814" t="s">
        <v>4960</v>
      </c>
      <c r="C556" s="814" t="s">
        <v>4978</v>
      </c>
      <c r="D556" s="814" t="s">
        <v>5672</v>
      </c>
      <c r="E556" s="814" t="s">
        <v>5673</v>
      </c>
      <c r="F556" s="831">
        <v>1</v>
      </c>
      <c r="G556" s="831">
        <v>4944</v>
      </c>
      <c r="H556" s="831"/>
      <c r="I556" s="831">
        <v>4944</v>
      </c>
      <c r="J556" s="831"/>
      <c r="K556" s="831"/>
      <c r="L556" s="831"/>
      <c r="M556" s="831"/>
      <c r="N556" s="831"/>
      <c r="O556" s="831"/>
      <c r="P556" s="819"/>
      <c r="Q556" s="832"/>
    </row>
    <row r="557" spans="1:17" ht="14.45" customHeight="1" x14ac:dyDescent="0.2">
      <c r="A557" s="813" t="s">
        <v>595</v>
      </c>
      <c r="B557" s="814" t="s">
        <v>4960</v>
      </c>
      <c r="C557" s="814" t="s">
        <v>4978</v>
      </c>
      <c r="D557" s="814" t="s">
        <v>5674</v>
      </c>
      <c r="E557" s="814" t="s">
        <v>5675</v>
      </c>
      <c r="F557" s="831"/>
      <c r="G557" s="831"/>
      <c r="H557" s="831"/>
      <c r="I557" s="831"/>
      <c r="J557" s="831">
        <v>1</v>
      </c>
      <c r="K557" s="831">
        <v>547</v>
      </c>
      <c r="L557" s="831"/>
      <c r="M557" s="831">
        <v>547</v>
      </c>
      <c r="N557" s="831"/>
      <c r="O557" s="831"/>
      <c r="P557" s="819"/>
      <c r="Q557" s="832"/>
    </row>
    <row r="558" spans="1:17" ht="14.45" customHeight="1" x14ac:dyDescent="0.2">
      <c r="A558" s="813" t="s">
        <v>595</v>
      </c>
      <c r="B558" s="814" t="s">
        <v>4960</v>
      </c>
      <c r="C558" s="814" t="s">
        <v>4978</v>
      </c>
      <c r="D558" s="814" t="s">
        <v>4979</v>
      </c>
      <c r="E558" s="814" t="s">
        <v>4980</v>
      </c>
      <c r="F558" s="831">
        <v>1662</v>
      </c>
      <c r="G558" s="831">
        <v>422148</v>
      </c>
      <c r="H558" s="831"/>
      <c r="I558" s="831">
        <v>254</v>
      </c>
      <c r="J558" s="831">
        <v>1602</v>
      </c>
      <c r="K558" s="831">
        <v>408508</v>
      </c>
      <c r="L558" s="831"/>
      <c r="M558" s="831">
        <v>254.99875156054932</v>
      </c>
      <c r="N558" s="831">
        <v>1499</v>
      </c>
      <c r="O558" s="831">
        <v>412185</v>
      </c>
      <c r="P558" s="819"/>
      <c r="Q558" s="832">
        <v>274.97331554369578</v>
      </c>
    </row>
    <row r="559" spans="1:17" ht="14.45" customHeight="1" x14ac:dyDescent="0.2">
      <c r="A559" s="813" t="s">
        <v>595</v>
      </c>
      <c r="B559" s="814" t="s">
        <v>4960</v>
      </c>
      <c r="C559" s="814" t="s">
        <v>4978</v>
      </c>
      <c r="D559" s="814" t="s">
        <v>5676</v>
      </c>
      <c r="E559" s="814" t="s">
        <v>5677</v>
      </c>
      <c r="F559" s="831">
        <v>15</v>
      </c>
      <c r="G559" s="831">
        <v>0</v>
      </c>
      <c r="H559" s="831"/>
      <c r="I559" s="831">
        <v>0</v>
      </c>
      <c r="J559" s="831"/>
      <c r="K559" s="831"/>
      <c r="L559" s="831"/>
      <c r="M559" s="831"/>
      <c r="N559" s="831"/>
      <c r="O559" s="831"/>
      <c r="P559" s="819"/>
      <c r="Q559" s="832"/>
    </row>
    <row r="560" spans="1:17" ht="14.45" customHeight="1" x14ac:dyDescent="0.2">
      <c r="A560" s="813" t="s">
        <v>595</v>
      </c>
      <c r="B560" s="814" t="s">
        <v>4960</v>
      </c>
      <c r="C560" s="814" t="s">
        <v>4978</v>
      </c>
      <c r="D560" s="814" t="s">
        <v>5148</v>
      </c>
      <c r="E560" s="814" t="s">
        <v>5149</v>
      </c>
      <c r="F560" s="831">
        <v>9</v>
      </c>
      <c r="G560" s="831">
        <v>2826</v>
      </c>
      <c r="H560" s="831"/>
      <c r="I560" s="831">
        <v>314</v>
      </c>
      <c r="J560" s="831">
        <v>6</v>
      </c>
      <c r="K560" s="831">
        <v>1902</v>
      </c>
      <c r="L560" s="831"/>
      <c r="M560" s="831">
        <v>317</v>
      </c>
      <c r="N560" s="831">
        <v>3</v>
      </c>
      <c r="O560" s="831">
        <v>999</v>
      </c>
      <c r="P560" s="819"/>
      <c r="Q560" s="832">
        <v>333</v>
      </c>
    </row>
    <row r="561" spans="1:17" ht="14.45" customHeight="1" x14ac:dyDescent="0.2">
      <c r="A561" s="813" t="s">
        <v>595</v>
      </c>
      <c r="B561" s="814" t="s">
        <v>4960</v>
      </c>
      <c r="C561" s="814" t="s">
        <v>4978</v>
      </c>
      <c r="D561" s="814" t="s">
        <v>5150</v>
      </c>
      <c r="E561" s="814" t="s">
        <v>5151</v>
      </c>
      <c r="F561" s="831"/>
      <c r="G561" s="831"/>
      <c r="H561" s="831"/>
      <c r="I561" s="831"/>
      <c r="J561" s="831"/>
      <c r="K561" s="831"/>
      <c r="L561" s="831"/>
      <c r="M561" s="831"/>
      <c r="N561" s="831">
        <v>1</v>
      </c>
      <c r="O561" s="831">
        <v>838</v>
      </c>
      <c r="P561" s="819"/>
      <c r="Q561" s="832">
        <v>838</v>
      </c>
    </row>
    <row r="562" spans="1:17" ht="14.45" customHeight="1" x14ac:dyDescent="0.2">
      <c r="A562" s="813" t="s">
        <v>595</v>
      </c>
      <c r="B562" s="814" t="s">
        <v>4960</v>
      </c>
      <c r="C562" s="814" t="s">
        <v>4978</v>
      </c>
      <c r="D562" s="814" t="s">
        <v>5152</v>
      </c>
      <c r="E562" s="814" t="s">
        <v>5153</v>
      </c>
      <c r="F562" s="831"/>
      <c r="G562" s="831"/>
      <c r="H562" s="831"/>
      <c r="I562" s="831"/>
      <c r="J562" s="831"/>
      <c r="K562" s="831"/>
      <c r="L562" s="831"/>
      <c r="M562" s="831"/>
      <c r="N562" s="831">
        <v>1</v>
      </c>
      <c r="O562" s="831">
        <v>1663</v>
      </c>
      <c r="P562" s="819"/>
      <c r="Q562" s="832">
        <v>1663</v>
      </c>
    </row>
    <row r="563" spans="1:17" ht="14.45" customHeight="1" x14ac:dyDescent="0.2">
      <c r="A563" s="813" t="s">
        <v>595</v>
      </c>
      <c r="B563" s="814" t="s">
        <v>4960</v>
      </c>
      <c r="C563" s="814" t="s">
        <v>4978</v>
      </c>
      <c r="D563" s="814" t="s">
        <v>4983</v>
      </c>
      <c r="E563" s="814" t="s">
        <v>4984</v>
      </c>
      <c r="F563" s="831">
        <v>182</v>
      </c>
      <c r="G563" s="831">
        <v>60970</v>
      </c>
      <c r="H563" s="831"/>
      <c r="I563" s="831">
        <v>335</v>
      </c>
      <c r="J563" s="831">
        <v>147</v>
      </c>
      <c r="K563" s="831">
        <v>49392</v>
      </c>
      <c r="L563" s="831"/>
      <c r="M563" s="831">
        <v>336</v>
      </c>
      <c r="N563" s="831">
        <v>92</v>
      </c>
      <c r="O563" s="831">
        <v>31731</v>
      </c>
      <c r="P563" s="819"/>
      <c r="Q563" s="832">
        <v>344.9021739130435</v>
      </c>
    </row>
    <row r="564" spans="1:17" ht="14.45" customHeight="1" x14ac:dyDescent="0.2">
      <c r="A564" s="813" t="s">
        <v>595</v>
      </c>
      <c r="B564" s="814" t="s">
        <v>4960</v>
      </c>
      <c r="C564" s="814" t="s">
        <v>4978</v>
      </c>
      <c r="D564" s="814" t="s">
        <v>5154</v>
      </c>
      <c r="E564" s="814" t="s">
        <v>5155</v>
      </c>
      <c r="F564" s="831">
        <v>3</v>
      </c>
      <c r="G564" s="831">
        <v>348</v>
      </c>
      <c r="H564" s="831"/>
      <c r="I564" s="831">
        <v>116</v>
      </c>
      <c r="J564" s="831">
        <v>3</v>
      </c>
      <c r="K564" s="831">
        <v>351</v>
      </c>
      <c r="L564" s="831"/>
      <c r="M564" s="831">
        <v>117</v>
      </c>
      <c r="N564" s="831">
        <v>2</v>
      </c>
      <c r="O564" s="831">
        <v>246</v>
      </c>
      <c r="P564" s="819"/>
      <c r="Q564" s="832">
        <v>123</v>
      </c>
    </row>
    <row r="565" spans="1:17" ht="14.45" customHeight="1" x14ac:dyDescent="0.2">
      <c r="A565" s="813" t="s">
        <v>595</v>
      </c>
      <c r="B565" s="814" t="s">
        <v>4960</v>
      </c>
      <c r="C565" s="814" t="s">
        <v>4978</v>
      </c>
      <c r="D565" s="814" t="s">
        <v>4985</v>
      </c>
      <c r="E565" s="814" t="s">
        <v>4986</v>
      </c>
      <c r="F565" s="831">
        <v>4</v>
      </c>
      <c r="G565" s="831">
        <v>1428</v>
      </c>
      <c r="H565" s="831"/>
      <c r="I565" s="831">
        <v>357</v>
      </c>
      <c r="J565" s="831">
        <v>3</v>
      </c>
      <c r="K565" s="831">
        <v>1080</v>
      </c>
      <c r="L565" s="831"/>
      <c r="M565" s="831">
        <v>360</v>
      </c>
      <c r="N565" s="831">
        <v>4</v>
      </c>
      <c r="O565" s="831">
        <v>1512</v>
      </c>
      <c r="P565" s="819"/>
      <c r="Q565" s="832">
        <v>378</v>
      </c>
    </row>
    <row r="566" spans="1:17" ht="14.45" customHeight="1" x14ac:dyDescent="0.2">
      <c r="A566" s="813" t="s">
        <v>595</v>
      </c>
      <c r="B566" s="814" t="s">
        <v>4960</v>
      </c>
      <c r="C566" s="814" t="s">
        <v>4978</v>
      </c>
      <c r="D566" s="814" t="s">
        <v>5156</v>
      </c>
      <c r="E566" s="814" t="s">
        <v>5157</v>
      </c>
      <c r="F566" s="831"/>
      <c r="G566" s="831"/>
      <c r="H566" s="831"/>
      <c r="I566" s="831"/>
      <c r="J566" s="831">
        <v>1</v>
      </c>
      <c r="K566" s="831">
        <v>261</v>
      </c>
      <c r="L566" s="831"/>
      <c r="M566" s="831">
        <v>261</v>
      </c>
      <c r="N566" s="831"/>
      <c r="O566" s="831"/>
      <c r="P566" s="819"/>
      <c r="Q566" s="832"/>
    </row>
    <row r="567" spans="1:17" ht="14.45" customHeight="1" x14ac:dyDescent="0.2">
      <c r="A567" s="813" t="s">
        <v>595</v>
      </c>
      <c r="B567" s="814" t="s">
        <v>4960</v>
      </c>
      <c r="C567" s="814" t="s">
        <v>4978</v>
      </c>
      <c r="D567" s="814" t="s">
        <v>5158</v>
      </c>
      <c r="E567" s="814" t="s">
        <v>5159</v>
      </c>
      <c r="F567" s="831">
        <v>3</v>
      </c>
      <c r="G567" s="831">
        <v>1011</v>
      </c>
      <c r="H567" s="831"/>
      <c r="I567" s="831">
        <v>337</v>
      </c>
      <c r="J567" s="831">
        <v>7</v>
      </c>
      <c r="K567" s="831">
        <v>2373</v>
      </c>
      <c r="L567" s="831"/>
      <c r="M567" s="831">
        <v>339</v>
      </c>
      <c r="N567" s="831">
        <v>1</v>
      </c>
      <c r="O567" s="831">
        <v>349</v>
      </c>
      <c r="P567" s="819"/>
      <c r="Q567" s="832">
        <v>349</v>
      </c>
    </row>
    <row r="568" spans="1:17" ht="14.45" customHeight="1" x14ac:dyDescent="0.2">
      <c r="A568" s="813" t="s">
        <v>595</v>
      </c>
      <c r="B568" s="814" t="s">
        <v>4960</v>
      </c>
      <c r="C568" s="814" t="s">
        <v>4978</v>
      </c>
      <c r="D568" s="814" t="s">
        <v>5160</v>
      </c>
      <c r="E568" s="814" t="s">
        <v>5161</v>
      </c>
      <c r="F568" s="831"/>
      <c r="G568" s="831"/>
      <c r="H568" s="831"/>
      <c r="I568" s="831"/>
      <c r="J568" s="831"/>
      <c r="K568" s="831"/>
      <c r="L568" s="831"/>
      <c r="M568" s="831"/>
      <c r="N568" s="831">
        <v>1</v>
      </c>
      <c r="O568" s="831">
        <v>335</v>
      </c>
      <c r="P568" s="819"/>
      <c r="Q568" s="832">
        <v>335</v>
      </c>
    </row>
    <row r="569" spans="1:17" ht="14.45" customHeight="1" x14ac:dyDescent="0.2">
      <c r="A569" s="813" t="s">
        <v>595</v>
      </c>
      <c r="B569" s="814" t="s">
        <v>4960</v>
      </c>
      <c r="C569" s="814" t="s">
        <v>4978</v>
      </c>
      <c r="D569" s="814" t="s">
        <v>5162</v>
      </c>
      <c r="E569" s="814" t="s">
        <v>5163</v>
      </c>
      <c r="F569" s="831">
        <v>1</v>
      </c>
      <c r="G569" s="831">
        <v>298</v>
      </c>
      <c r="H569" s="831"/>
      <c r="I569" s="831">
        <v>298</v>
      </c>
      <c r="J569" s="831">
        <v>3</v>
      </c>
      <c r="K569" s="831">
        <v>900</v>
      </c>
      <c r="L569" s="831"/>
      <c r="M569" s="831">
        <v>300</v>
      </c>
      <c r="N569" s="831"/>
      <c r="O569" s="831"/>
      <c r="P569" s="819"/>
      <c r="Q569" s="832"/>
    </row>
    <row r="570" spans="1:17" ht="14.45" customHeight="1" x14ac:dyDescent="0.2">
      <c r="A570" s="813" t="s">
        <v>595</v>
      </c>
      <c r="B570" s="814" t="s">
        <v>4960</v>
      </c>
      <c r="C570" s="814" t="s">
        <v>4978</v>
      </c>
      <c r="D570" s="814" t="s">
        <v>5678</v>
      </c>
      <c r="E570" s="814" t="s">
        <v>5679</v>
      </c>
      <c r="F570" s="831">
        <v>3</v>
      </c>
      <c r="G570" s="831">
        <v>534</v>
      </c>
      <c r="H570" s="831"/>
      <c r="I570" s="831">
        <v>178</v>
      </c>
      <c r="J570" s="831">
        <v>2</v>
      </c>
      <c r="K570" s="831">
        <v>360</v>
      </c>
      <c r="L570" s="831"/>
      <c r="M570" s="831">
        <v>180</v>
      </c>
      <c r="N570" s="831">
        <v>1</v>
      </c>
      <c r="O570" s="831">
        <v>190</v>
      </c>
      <c r="P570" s="819"/>
      <c r="Q570" s="832">
        <v>190</v>
      </c>
    </row>
    <row r="571" spans="1:17" ht="14.45" customHeight="1" x14ac:dyDescent="0.2">
      <c r="A571" s="813" t="s">
        <v>595</v>
      </c>
      <c r="B571" s="814" t="s">
        <v>4960</v>
      </c>
      <c r="C571" s="814" t="s">
        <v>4978</v>
      </c>
      <c r="D571" s="814" t="s">
        <v>5680</v>
      </c>
      <c r="E571" s="814" t="s">
        <v>5681</v>
      </c>
      <c r="F571" s="831"/>
      <c r="G571" s="831"/>
      <c r="H571" s="831"/>
      <c r="I571" s="831"/>
      <c r="J571" s="831">
        <v>5</v>
      </c>
      <c r="K571" s="831">
        <v>28775</v>
      </c>
      <c r="L571" s="831"/>
      <c r="M571" s="831">
        <v>5755</v>
      </c>
      <c r="N571" s="831"/>
      <c r="O571" s="831"/>
      <c r="P571" s="819"/>
      <c r="Q571" s="832"/>
    </row>
    <row r="572" spans="1:17" ht="14.45" customHeight="1" x14ac:dyDescent="0.2">
      <c r="A572" s="813" t="s">
        <v>595</v>
      </c>
      <c r="B572" s="814" t="s">
        <v>4960</v>
      </c>
      <c r="C572" s="814" t="s">
        <v>4978</v>
      </c>
      <c r="D572" s="814" t="s">
        <v>5682</v>
      </c>
      <c r="E572" s="814" t="s">
        <v>5683</v>
      </c>
      <c r="F572" s="831">
        <v>1</v>
      </c>
      <c r="G572" s="831">
        <v>4333</v>
      </c>
      <c r="H572" s="831"/>
      <c r="I572" s="831">
        <v>4333</v>
      </c>
      <c r="J572" s="831"/>
      <c r="K572" s="831"/>
      <c r="L572" s="831"/>
      <c r="M572" s="831"/>
      <c r="N572" s="831"/>
      <c r="O572" s="831"/>
      <c r="P572" s="819"/>
      <c r="Q572" s="832"/>
    </row>
    <row r="573" spans="1:17" ht="14.45" customHeight="1" x14ac:dyDescent="0.2">
      <c r="A573" s="813" t="s">
        <v>595</v>
      </c>
      <c r="B573" s="814" t="s">
        <v>4960</v>
      </c>
      <c r="C573" s="814" t="s">
        <v>4978</v>
      </c>
      <c r="D573" s="814" t="s">
        <v>5684</v>
      </c>
      <c r="E573" s="814" t="s">
        <v>5685</v>
      </c>
      <c r="F573" s="831"/>
      <c r="G573" s="831"/>
      <c r="H573" s="831"/>
      <c r="I573" s="831"/>
      <c r="J573" s="831">
        <v>2</v>
      </c>
      <c r="K573" s="831">
        <v>11124</v>
      </c>
      <c r="L573" s="831"/>
      <c r="M573" s="831">
        <v>5562</v>
      </c>
      <c r="N573" s="831">
        <v>1</v>
      </c>
      <c r="O573" s="831">
        <v>5833</v>
      </c>
      <c r="P573" s="819"/>
      <c r="Q573" s="832">
        <v>5833</v>
      </c>
    </row>
    <row r="574" spans="1:17" ht="14.45" customHeight="1" x14ac:dyDescent="0.2">
      <c r="A574" s="813" t="s">
        <v>595</v>
      </c>
      <c r="B574" s="814" t="s">
        <v>4960</v>
      </c>
      <c r="C574" s="814" t="s">
        <v>4978</v>
      </c>
      <c r="D574" s="814" t="s">
        <v>5686</v>
      </c>
      <c r="E574" s="814" t="s">
        <v>5687</v>
      </c>
      <c r="F574" s="831">
        <v>2</v>
      </c>
      <c r="G574" s="831">
        <v>2266</v>
      </c>
      <c r="H574" s="831"/>
      <c r="I574" s="831">
        <v>1133</v>
      </c>
      <c r="J574" s="831"/>
      <c r="K574" s="831"/>
      <c r="L574" s="831"/>
      <c r="M574" s="831"/>
      <c r="N574" s="831"/>
      <c r="O574" s="831"/>
      <c r="P574" s="819"/>
      <c r="Q574" s="832"/>
    </row>
    <row r="575" spans="1:17" ht="14.45" customHeight="1" x14ac:dyDescent="0.2">
      <c r="A575" s="813" t="s">
        <v>595</v>
      </c>
      <c r="B575" s="814" t="s">
        <v>4960</v>
      </c>
      <c r="C575" s="814" t="s">
        <v>4978</v>
      </c>
      <c r="D575" s="814" t="s">
        <v>5688</v>
      </c>
      <c r="E575" s="814" t="s">
        <v>5689</v>
      </c>
      <c r="F575" s="831">
        <v>1</v>
      </c>
      <c r="G575" s="831">
        <v>3073</v>
      </c>
      <c r="H575" s="831"/>
      <c r="I575" s="831">
        <v>3073</v>
      </c>
      <c r="J575" s="831">
        <v>2</v>
      </c>
      <c r="K575" s="831">
        <v>6174</v>
      </c>
      <c r="L575" s="831"/>
      <c r="M575" s="831">
        <v>3087</v>
      </c>
      <c r="N575" s="831">
        <v>3</v>
      </c>
      <c r="O575" s="831">
        <v>9666</v>
      </c>
      <c r="P575" s="819"/>
      <c r="Q575" s="832">
        <v>3222</v>
      </c>
    </row>
    <row r="576" spans="1:17" ht="14.45" customHeight="1" x14ac:dyDescent="0.2">
      <c r="A576" s="813" t="s">
        <v>595</v>
      </c>
      <c r="B576" s="814" t="s">
        <v>4960</v>
      </c>
      <c r="C576" s="814" t="s">
        <v>4978</v>
      </c>
      <c r="D576" s="814" t="s">
        <v>5690</v>
      </c>
      <c r="E576" s="814" t="s">
        <v>5691</v>
      </c>
      <c r="F576" s="831">
        <v>3</v>
      </c>
      <c r="G576" s="831">
        <v>678</v>
      </c>
      <c r="H576" s="831"/>
      <c r="I576" s="831">
        <v>226</v>
      </c>
      <c r="J576" s="831">
        <v>1</v>
      </c>
      <c r="K576" s="831">
        <v>227</v>
      </c>
      <c r="L576" s="831"/>
      <c r="M576" s="831">
        <v>227</v>
      </c>
      <c r="N576" s="831">
        <v>2</v>
      </c>
      <c r="O576" s="831">
        <v>466</v>
      </c>
      <c r="P576" s="819"/>
      <c r="Q576" s="832">
        <v>233</v>
      </c>
    </row>
    <row r="577" spans="1:17" ht="14.45" customHeight="1" x14ac:dyDescent="0.2">
      <c r="A577" s="813" t="s">
        <v>595</v>
      </c>
      <c r="B577" s="814" t="s">
        <v>4960</v>
      </c>
      <c r="C577" s="814" t="s">
        <v>4978</v>
      </c>
      <c r="D577" s="814" t="s">
        <v>5335</v>
      </c>
      <c r="E577" s="814" t="s">
        <v>5336</v>
      </c>
      <c r="F577" s="831">
        <v>61</v>
      </c>
      <c r="G577" s="831">
        <v>42334</v>
      </c>
      <c r="H577" s="831"/>
      <c r="I577" s="831">
        <v>694</v>
      </c>
      <c r="J577" s="831">
        <v>58</v>
      </c>
      <c r="K577" s="831">
        <v>40426</v>
      </c>
      <c r="L577" s="831"/>
      <c r="M577" s="831">
        <v>697</v>
      </c>
      <c r="N577" s="831">
        <v>58</v>
      </c>
      <c r="O577" s="831">
        <v>41122</v>
      </c>
      <c r="P577" s="819"/>
      <c r="Q577" s="832">
        <v>709</v>
      </c>
    </row>
    <row r="578" spans="1:17" ht="14.45" customHeight="1" x14ac:dyDescent="0.2">
      <c r="A578" s="813" t="s">
        <v>595</v>
      </c>
      <c r="B578" s="814" t="s">
        <v>4960</v>
      </c>
      <c r="C578" s="814" t="s">
        <v>4978</v>
      </c>
      <c r="D578" s="814" t="s">
        <v>5692</v>
      </c>
      <c r="E578" s="814" t="s">
        <v>5693</v>
      </c>
      <c r="F578" s="831">
        <v>3</v>
      </c>
      <c r="G578" s="831">
        <v>5685</v>
      </c>
      <c r="H578" s="831"/>
      <c r="I578" s="831">
        <v>1895</v>
      </c>
      <c r="J578" s="831">
        <v>4</v>
      </c>
      <c r="K578" s="831">
        <v>7620</v>
      </c>
      <c r="L578" s="831"/>
      <c r="M578" s="831">
        <v>1905</v>
      </c>
      <c r="N578" s="831"/>
      <c r="O578" s="831"/>
      <c r="P578" s="819"/>
      <c r="Q578" s="832"/>
    </row>
    <row r="579" spans="1:17" ht="14.45" customHeight="1" x14ac:dyDescent="0.2">
      <c r="A579" s="813" t="s">
        <v>595</v>
      </c>
      <c r="B579" s="814" t="s">
        <v>4960</v>
      </c>
      <c r="C579" s="814" t="s">
        <v>4978</v>
      </c>
      <c r="D579" s="814" t="s">
        <v>5694</v>
      </c>
      <c r="E579" s="814" t="s">
        <v>5695</v>
      </c>
      <c r="F579" s="831">
        <v>29</v>
      </c>
      <c r="G579" s="831">
        <v>15800</v>
      </c>
      <c r="H579" s="831"/>
      <c r="I579" s="831">
        <v>544.82758620689651</v>
      </c>
      <c r="J579" s="831">
        <v>26</v>
      </c>
      <c r="K579" s="831">
        <v>14300</v>
      </c>
      <c r="L579" s="831"/>
      <c r="M579" s="831">
        <v>550</v>
      </c>
      <c r="N579" s="831">
        <v>2</v>
      </c>
      <c r="O579" s="831">
        <v>1138</v>
      </c>
      <c r="P579" s="819"/>
      <c r="Q579" s="832">
        <v>569</v>
      </c>
    </row>
    <row r="580" spans="1:17" ht="14.45" customHeight="1" x14ac:dyDescent="0.2">
      <c r="A580" s="813" t="s">
        <v>595</v>
      </c>
      <c r="B580" s="814" t="s">
        <v>4960</v>
      </c>
      <c r="C580" s="814" t="s">
        <v>4978</v>
      </c>
      <c r="D580" s="814" t="s">
        <v>5339</v>
      </c>
      <c r="E580" s="814" t="s">
        <v>5340</v>
      </c>
      <c r="F580" s="831">
        <v>1</v>
      </c>
      <c r="G580" s="831">
        <v>678</v>
      </c>
      <c r="H580" s="831"/>
      <c r="I580" s="831">
        <v>678</v>
      </c>
      <c r="J580" s="831"/>
      <c r="K580" s="831"/>
      <c r="L580" s="831"/>
      <c r="M580" s="831"/>
      <c r="N580" s="831"/>
      <c r="O580" s="831"/>
      <c r="P580" s="819"/>
      <c r="Q580" s="832"/>
    </row>
    <row r="581" spans="1:17" ht="14.45" customHeight="1" x14ac:dyDescent="0.2">
      <c r="A581" s="813" t="s">
        <v>595</v>
      </c>
      <c r="B581" s="814" t="s">
        <v>4960</v>
      </c>
      <c r="C581" s="814" t="s">
        <v>4978</v>
      </c>
      <c r="D581" s="814" t="s">
        <v>5164</v>
      </c>
      <c r="E581" s="814" t="s">
        <v>5165</v>
      </c>
      <c r="F581" s="831">
        <v>3</v>
      </c>
      <c r="G581" s="831">
        <v>1494</v>
      </c>
      <c r="H581" s="831"/>
      <c r="I581" s="831">
        <v>498</v>
      </c>
      <c r="J581" s="831">
        <v>3</v>
      </c>
      <c r="K581" s="831">
        <v>1503</v>
      </c>
      <c r="L581" s="831"/>
      <c r="M581" s="831">
        <v>501</v>
      </c>
      <c r="N581" s="831">
        <v>2</v>
      </c>
      <c r="O581" s="831">
        <v>1026</v>
      </c>
      <c r="P581" s="819"/>
      <c r="Q581" s="832">
        <v>513</v>
      </c>
    </row>
    <row r="582" spans="1:17" ht="14.45" customHeight="1" x14ac:dyDescent="0.2">
      <c r="A582" s="813" t="s">
        <v>595</v>
      </c>
      <c r="B582" s="814" t="s">
        <v>4960</v>
      </c>
      <c r="C582" s="814" t="s">
        <v>4978</v>
      </c>
      <c r="D582" s="814" t="s">
        <v>5696</v>
      </c>
      <c r="E582" s="814" t="s">
        <v>5697</v>
      </c>
      <c r="F582" s="831"/>
      <c r="G582" s="831"/>
      <c r="H582" s="831"/>
      <c r="I582" s="831"/>
      <c r="J582" s="831">
        <v>1</v>
      </c>
      <c r="K582" s="831">
        <v>1025</v>
      </c>
      <c r="L582" s="831"/>
      <c r="M582" s="831">
        <v>1025</v>
      </c>
      <c r="N582" s="831">
        <v>1</v>
      </c>
      <c r="O582" s="831">
        <v>1054</v>
      </c>
      <c r="P582" s="819"/>
      <c r="Q582" s="832">
        <v>1054</v>
      </c>
    </row>
    <row r="583" spans="1:17" ht="14.45" customHeight="1" x14ac:dyDescent="0.2">
      <c r="A583" s="813" t="s">
        <v>595</v>
      </c>
      <c r="B583" s="814" t="s">
        <v>4960</v>
      </c>
      <c r="C583" s="814" t="s">
        <v>4978</v>
      </c>
      <c r="D583" s="814" t="s">
        <v>5698</v>
      </c>
      <c r="E583" s="814" t="s">
        <v>5699</v>
      </c>
      <c r="F583" s="831"/>
      <c r="G583" s="831"/>
      <c r="H583" s="831"/>
      <c r="I583" s="831"/>
      <c r="J583" s="831">
        <v>1</v>
      </c>
      <c r="K583" s="831">
        <v>367</v>
      </c>
      <c r="L583" s="831"/>
      <c r="M583" s="831">
        <v>367</v>
      </c>
      <c r="N583" s="831"/>
      <c r="O583" s="831"/>
      <c r="P583" s="819"/>
      <c r="Q583" s="832"/>
    </row>
    <row r="584" spans="1:17" ht="14.45" customHeight="1" x14ac:dyDescent="0.2">
      <c r="A584" s="813" t="s">
        <v>595</v>
      </c>
      <c r="B584" s="814" t="s">
        <v>4960</v>
      </c>
      <c r="C584" s="814" t="s">
        <v>4978</v>
      </c>
      <c r="D584" s="814" t="s">
        <v>5700</v>
      </c>
      <c r="E584" s="814" t="s">
        <v>5701</v>
      </c>
      <c r="F584" s="831">
        <v>36</v>
      </c>
      <c r="G584" s="831">
        <v>81720</v>
      </c>
      <c r="H584" s="831"/>
      <c r="I584" s="831">
        <v>2270</v>
      </c>
      <c r="J584" s="831">
        <v>24</v>
      </c>
      <c r="K584" s="831">
        <v>54648</v>
      </c>
      <c r="L584" s="831"/>
      <c r="M584" s="831">
        <v>2277</v>
      </c>
      <c r="N584" s="831">
        <v>8</v>
      </c>
      <c r="O584" s="831">
        <v>18592</v>
      </c>
      <c r="P584" s="819"/>
      <c r="Q584" s="832">
        <v>2324</v>
      </c>
    </row>
    <row r="585" spans="1:17" ht="14.45" customHeight="1" x14ac:dyDescent="0.2">
      <c r="A585" s="813" t="s">
        <v>595</v>
      </c>
      <c r="B585" s="814" t="s">
        <v>4960</v>
      </c>
      <c r="C585" s="814" t="s">
        <v>4978</v>
      </c>
      <c r="D585" s="814" t="s">
        <v>5702</v>
      </c>
      <c r="E585" s="814" t="s">
        <v>5703</v>
      </c>
      <c r="F585" s="831">
        <v>2</v>
      </c>
      <c r="G585" s="831">
        <v>8246</v>
      </c>
      <c r="H585" s="831"/>
      <c r="I585" s="831">
        <v>4123</v>
      </c>
      <c r="J585" s="831"/>
      <c r="K585" s="831"/>
      <c r="L585" s="831"/>
      <c r="M585" s="831"/>
      <c r="N585" s="831">
        <v>5</v>
      </c>
      <c r="O585" s="831">
        <v>21360</v>
      </c>
      <c r="P585" s="819"/>
      <c r="Q585" s="832">
        <v>4272</v>
      </c>
    </row>
    <row r="586" spans="1:17" ht="14.45" customHeight="1" x14ac:dyDescent="0.2">
      <c r="A586" s="813" t="s">
        <v>595</v>
      </c>
      <c r="B586" s="814" t="s">
        <v>4960</v>
      </c>
      <c r="C586" s="814" t="s">
        <v>4978</v>
      </c>
      <c r="D586" s="814" t="s">
        <v>5704</v>
      </c>
      <c r="E586" s="814" t="s">
        <v>5705</v>
      </c>
      <c r="F586" s="831">
        <v>9</v>
      </c>
      <c r="G586" s="831">
        <v>28350</v>
      </c>
      <c r="H586" s="831"/>
      <c r="I586" s="831">
        <v>3150</v>
      </c>
      <c r="J586" s="831">
        <v>6</v>
      </c>
      <c r="K586" s="831">
        <v>18984</v>
      </c>
      <c r="L586" s="831"/>
      <c r="M586" s="831">
        <v>3164</v>
      </c>
      <c r="N586" s="831">
        <v>4</v>
      </c>
      <c r="O586" s="831">
        <v>13196</v>
      </c>
      <c r="P586" s="819"/>
      <c r="Q586" s="832">
        <v>3299</v>
      </c>
    </row>
    <row r="587" spans="1:17" ht="14.45" customHeight="1" x14ac:dyDescent="0.2">
      <c r="A587" s="813" t="s">
        <v>595</v>
      </c>
      <c r="B587" s="814" t="s">
        <v>4960</v>
      </c>
      <c r="C587" s="814" t="s">
        <v>4978</v>
      </c>
      <c r="D587" s="814" t="s">
        <v>5706</v>
      </c>
      <c r="E587" s="814" t="s">
        <v>5707</v>
      </c>
      <c r="F587" s="831">
        <v>11</v>
      </c>
      <c r="G587" s="831">
        <v>44979</v>
      </c>
      <c r="H587" s="831"/>
      <c r="I587" s="831">
        <v>4089</v>
      </c>
      <c r="J587" s="831">
        <v>24</v>
      </c>
      <c r="K587" s="831">
        <v>98592</v>
      </c>
      <c r="L587" s="831"/>
      <c r="M587" s="831">
        <v>4108</v>
      </c>
      <c r="N587" s="831">
        <v>12</v>
      </c>
      <c r="O587" s="831">
        <v>51456</v>
      </c>
      <c r="P587" s="819"/>
      <c r="Q587" s="832">
        <v>4288</v>
      </c>
    </row>
    <row r="588" spans="1:17" ht="14.45" customHeight="1" x14ac:dyDescent="0.2">
      <c r="A588" s="813" t="s">
        <v>595</v>
      </c>
      <c r="B588" s="814" t="s">
        <v>4960</v>
      </c>
      <c r="C588" s="814" t="s">
        <v>4978</v>
      </c>
      <c r="D588" s="814" t="s">
        <v>5708</v>
      </c>
      <c r="E588" s="814" t="s">
        <v>5709</v>
      </c>
      <c r="F588" s="831">
        <v>31</v>
      </c>
      <c r="G588" s="831">
        <v>197470</v>
      </c>
      <c r="H588" s="831"/>
      <c r="I588" s="831">
        <v>6370</v>
      </c>
      <c r="J588" s="831">
        <v>28</v>
      </c>
      <c r="K588" s="831">
        <v>179032</v>
      </c>
      <c r="L588" s="831"/>
      <c r="M588" s="831">
        <v>6394</v>
      </c>
      <c r="N588" s="831">
        <v>12</v>
      </c>
      <c r="O588" s="831">
        <v>79440</v>
      </c>
      <c r="P588" s="819"/>
      <c r="Q588" s="832">
        <v>6620</v>
      </c>
    </row>
    <row r="589" spans="1:17" ht="14.45" customHeight="1" x14ac:dyDescent="0.2">
      <c r="A589" s="813" t="s">
        <v>595</v>
      </c>
      <c r="B589" s="814" t="s">
        <v>4960</v>
      </c>
      <c r="C589" s="814" t="s">
        <v>4978</v>
      </c>
      <c r="D589" s="814" t="s">
        <v>5166</v>
      </c>
      <c r="E589" s="814" t="s">
        <v>5167</v>
      </c>
      <c r="F589" s="831"/>
      <c r="G589" s="831"/>
      <c r="H589" s="831"/>
      <c r="I589" s="831"/>
      <c r="J589" s="831">
        <v>1</v>
      </c>
      <c r="K589" s="831">
        <v>1190</v>
      </c>
      <c r="L589" s="831"/>
      <c r="M589" s="831">
        <v>1190</v>
      </c>
      <c r="N589" s="831">
        <v>2</v>
      </c>
      <c r="O589" s="831">
        <v>2416</v>
      </c>
      <c r="P589" s="819"/>
      <c r="Q589" s="832">
        <v>1208</v>
      </c>
    </row>
    <row r="590" spans="1:17" ht="14.45" customHeight="1" x14ac:dyDescent="0.2">
      <c r="A590" s="813" t="s">
        <v>595</v>
      </c>
      <c r="B590" s="814" t="s">
        <v>4960</v>
      </c>
      <c r="C590" s="814" t="s">
        <v>4978</v>
      </c>
      <c r="D590" s="814" t="s">
        <v>5710</v>
      </c>
      <c r="E590" s="814" t="s">
        <v>5711</v>
      </c>
      <c r="F590" s="831">
        <v>43</v>
      </c>
      <c r="G590" s="831">
        <v>95847</v>
      </c>
      <c r="H590" s="831"/>
      <c r="I590" s="831">
        <v>2229</v>
      </c>
      <c r="J590" s="831">
        <v>40</v>
      </c>
      <c r="K590" s="831">
        <v>89440</v>
      </c>
      <c r="L590" s="831"/>
      <c r="M590" s="831">
        <v>2236</v>
      </c>
      <c r="N590" s="831">
        <v>29</v>
      </c>
      <c r="O590" s="831">
        <v>66207</v>
      </c>
      <c r="P590" s="819"/>
      <c r="Q590" s="832">
        <v>2283</v>
      </c>
    </row>
    <row r="591" spans="1:17" ht="14.45" customHeight="1" x14ac:dyDescent="0.2">
      <c r="A591" s="813" t="s">
        <v>595</v>
      </c>
      <c r="B591" s="814" t="s">
        <v>4960</v>
      </c>
      <c r="C591" s="814" t="s">
        <v>4978</v>
      </c>
      <c r="D591" s="814" t="s">
        <v>5712</v>
      </c>
      <c r="E591" s="814" t="s">
        <v>5713</v>
      </c>
      <c r="F591" s="831">
        <v>10</v>
      </c>
      <c r="G591" s="831">
        <v>21190</v>
      </c>
      <c r="H591" s="831"/>
      <c r="I591" s="831">
        <v>2119</v>
      </c>
      <c r="J591" s="831">
        <v>9</v>
      </c>
      <c r="K591" s="831">
        <v>19161</v>
      </c>
      <c r="L591" s="831"/>
      <c r="M591" s="831">
        <v>2129</v>
      </c>
      <c r="N591" s="831">
        <v>2</v>
      </c>
      <c r="O591" s="831">
        <v>4334</v>
      </c>
      <c r="P591" s="819"/>
      <c r="Q591" s="832">
        <v>2167</v>
      </c>
    </row>
    <row r="592" spans="1:17" ht="14.45" customHeight="1" x14ac:dyDescent="0.2">
      <c r="A592" s="813" t="s">
        <v>595</v>
      </c>
      <c r="B592" s="814" t="s">
        <v>4960</v>
      </c>
      <c r="C592" s="814" t="s">
        <v>4978</v>
      </c>
      <c r="D592" s="814" t="s">
        <v>5714</v>
      </c>
      <c r="E592" s="814" t="s">
        <v>5715</v>
      </c>
      <c r="F592" s="831">
        <v>46</v>
      </c>
      <c r="G592" s="831">
        <v>115092</v>
      </c>
      <c r="H592" s="831"/>
      <c r="I592" s="831">
        <v>2502</v>
      </c>
      <c r="J592" s="831">
        <v>26</v>
      </c>
      <c r="K592" s="831">
        <v>65234</v>
      </c>
      <c r="L592" s="831"/>
      <c r="M592" s="831">
        <v>2509</v>
      </c>
      <c r="N592" s="831">
        <v>24</v>
      </c>
      <c r="O592" s="831">
        <v>61344</v>
      </c>
      <c r="P592" s="819"/>
      <c r="Q592" s="832">
        <v>2556</v>
      </c>
    </row>
    <row r="593" spans="1:17" ht="14.45" customHeight="1" x14ac:dyDescent="0.2">
      <c r="A593" s="813" t="s">
        <v>595</v>
      </c>
      <c r="B593" s="814" t="s">
        <v>4960</v>
      </c>
      <c r="C593" s="814" t="s">
        <v>4978</v>
      </c>
      <c r="D593" s="814" t="s">
        <v>5716</v>
      </c>
      <c r="E593" s="814" t="s">
        <v>5717</v>
      </c>
      <c r="F593" s="831">
        <v>123</v>
      </c>
      <c r="G593" s="831">
        <v>314757</v>
      </c>
      <c r="H593" s="831"/>
      <c r="I593" s="831">
        <v>2559</v>
      </c>
      <c r="J593" s="831">
        <v>94</v>
      </c>
      <c r="K593" s="831">
        <v>241956</v>
      </c>
      <c r="L593" s="831"/>
      <c r="M593" s="831">
        <v>2574</v>
      </c>
      <c r="N593" s="831">
        <v>76</v>
      </c>
      <c r="O593" s="831">
        <v>200944</v>
      </c>
      <c r="P593" s="819"/>
      <c r="Q593" s="832">
        <v>2644</v>
      </c>
    </row>
    <row r="594" spans="1:17" ht="14.45" customHeight="1" x14ac:dyDescent="0.2">
      <c r="A594" s="813" t="s">
        <v>595</v>
      </c>
      <c r="B594" s="814" t="s">
        <v>4960</v>
      </c>
      <c r="C594" s="814" t="s">
        <v>4978</v>
      </c>
      <c r="D594" s="814" t="s">
        <v>5718</v>
      </c>
      <c r="E594" s="814" t="s">
        <v>5719</v>
      </c>
      <c r="F594" s="831">
        <v>56</v>
      </c>
      <c r="G594" s="831">
        <v>292096</v>
      </c>
      <c r="H594" s="831"/>
      <c r="I594" s="831">
        <v>5216</v>
      </c>
      <c r="J594" s="831">
        <v>67</v>
      </c>
      <c r="K594" s="831">
        <v>350879</v>
      </c>
      <c r="L594" s="831"/>
      <c r="M594" s="831">
        <v>5237</v>
      </c>
      <c r="N594" s="831">
        <v>35</v>
      </c>
      <c r="O594" s="831">
        <v>186899</v>
      </c>
      <c r="P594" s="819"/>
      <c r="Q594" s="832">
        <v>5339.971428571429</v>
      </c>
    </row>
    <row r="595" spans="1:17" ht="14.45" customHeight="1" x14ac:dyDescent="0.2">
      <c r="A595" s="813" t="s">
        <v>595</v>
      </c>
      <c r="B595" s="814" t="s">
        <v>4960</v>
      </c>
      <c r="C595" s="814" t="s">
        <v>4978</v>
      </c>
      <c r="D595" s="814" t="s">
        <v>4987</v>
      </c>
      <c r="E595" s="814" t="s">
        <v>4988</v>
      </c>
      <c r="F595" s="831">
        <v>22</v>
      </c>
      <c r="G595" s="831">
        <v>15730</v>
      </c>
      <c r="H595" s="831"/>
      <c r="I595" s="831">
        <v>715</v>
      </c>
      <c r="J595" s="831">
        <v>20</v>
      </c>
      <c r="K595" s="831">
        <v>14395</v>
      </c>
      <c r="L595" s="831"/>
      <c r="M595" s="831">
        <v>719.75</v>
      </c>
      <c r="N595" s="831">
        <v>14</v>
      </c>
      <c r="O595" s="831">
        <v>10528</v>
      </c>
      <c r="P595" s="819"/>
      <c r="Q595" s="832">
        <v>752</v>
      </c>
    </row>
    <row r="596" spans="1:17" ht="14.45" customHeight="1" x14ac:dyDescent="0.2">
      <c r="A596" s="813" t="s">
        <v>595</v>
      </c>
      <c r="B596" s="814" t="s">
        <v>4960</v>
      </c>
      <c r="C596" s="814" t="s">
        <v>4978</v>
      </c>
      <c r="D596" s="814" t="s">
        <v>5720</v>
      </c>
      <c r="E596" s="814" t="s">
        <v>5721</v>
      </c>
      <c r="F596" s="831">
        <v>41</v>
      </c>
      <c r="G596" s="831">
        <v>166583</v>
      </c>
      <c r="H596" s="831"/>
      <c r="I596" s="831">
        <v>4063</v>
      </c>
      <c r="J596" s="831">
        <v>40</v>
      </c>
      <c r="K596" s="831">
        <v>162960</v>
      </c>
      <c r="L596" s="831"/>
      <c r="M596" s="831">
        <v>4074</v>
      </c>
      <c r="N596" s="831">
        <v>14</v>
      </c>
      <c r="O596" s="831">
        <v>57764</v>
      </c>
      <c r="P596" s="819"/>
      <c r="Q596" s="832">
        <v>4126</v>
      </c>
    </row>
    <row r="597" spans="1:17" ht="14.45" customHeight="1" x14ac:dyDescent="0.2">
      <c r="A597" s="813" t="s">
        <v>595</v>
      </c>
      <c r="B597" s="814" t="s">
        <v>4960</v>
      </c>
      <c r="C597" s="814" t="s">
        <v>4978</v>
      </c>
      <c r="D597" s="814" t="s">
        <v>5722</v>
      </c>
      <c r="E597" s="814" t="s">
        <v>5723</v>
      </c>
      <c r="F597" s="831">
        <v>52</v>
      </c>
      <c r="G597" s="831">
        <v>148876</v>
      </c>
      <c r="H597" s="831"/>
      <c r="I597" s="831">
        <v>2863</v>
      </c>
      <c r="J597" s="831">
        <v>43</v>
      </c>
      <c r="K597" s="831">
        <v>123754</v>
      </c>
      <c r="L597" s="831"/>
      <c r="M597" s="831">
        <v>2878</v>
      </c>
      <c r="N597" s="831">
        <v>14</v>
      </c>
      <c r="O597" s="831">
        <v>41272</v>
      </c>
      <c r="P597" s="819"/>
      <c r="Q597" s="832">
        <v>2948</v>
      </c>
    </row>
    <row r="598" spans="1:17" ht="14.45" customHeight="1" x14ac:dyDescent="0.2">
      <c r="A598" s="813" t="s">
        <v>595</v>
      </c>
      <c r="B598" s="814" t="s">
        <v>4960</v>
      </c>
      <c r="C598" s="814" t="s">
        <v>4978</v>
      </c>
      <c r="D598" s="814" t="s">
        <v>5724</v>
      </c>
      <c r="E598" s="814" t="s">
        <v>5725</v>
      </c>
      <c r="F598" s="831">
        <v>5</v>
      </c>
      <c r="G598" s="831">
        <v>1810</v>
      </c>
      <c r="H598" s="831"/>
      <c r="I598" s="831">
        <v>362</v>
      </c>
      <c r="J598" s="831">
        <v>7</v>
      </c>
      <c r="K598" s="831">
        <v>2555</v>
      </c>
      <c r="L598" s="831"/>
      <c r="M598" s="831">
        <v>365</v>
      </c>
      <c r="N598" s="831">
        <v>3</v>
      </c>
      <c r="O598" s="831">
        <v>1158</v>
      </c>
      <c r="P598" s="819"/>
      <c r="Q598" s="832">
        <v>386</v>
      </c>
    </row>
    <row r="599" spans="1:17" ht="14.45" customHeight="1" x14ac:dyDescent="0.2">
      <c r="A599" s="813" t="s">
        <v>595</v>
      </c>
      <c r="B599" s="814" t="s">
        <v>4960</v>
      </c>
      <c r="C599" s="814" t="s">
        <v>4978</v>
      </c>
      <c r="D599" s="814" t="s">
        <v>5726</v>
      </c>
      <c r="E599" s="814" t="s">
        <v>5727</v>
      </c>
      <c r="F599" s="831">
        <v>62</v>
      </c>
      <c r="G599" s="831">
        <v>111662</v>
      </c>
      <c r="H599" s="831"/>
      <c r="I599" s="831">
        <v>1801</v>
      </c>
      <c r="J599" s="831">
        <v>42</v>
      </c>
      <c r="K599" s="831">
        <v>75936</v>
      </c>
      <c r="L599" s="831"/>
      <c r="M599" s="831">
        <v>1808</v>
      </c>
      <c r="N599" s="831">
        <v>53</v>
      </c>
      <c r="O599" s="831">
        <v>97732</v>
      </c>
      <c r="P599" s="819"/>
      <c r="Q599" s="832">
        <v>1844</v>
      </c>
    </row>
    <row r="600" spans="1:17" ht="14.45" customHeight="1" x14ac:dyDescent="0.2">
      <c r="A600" s="813" t="s">
        <v>595</v>
      </c>
      <c r="B600" s="814" t="s">
        <v>4960</v>
      </c>
      <c r="C600" s="814" t="s">
        <v>4978</v>
      </c>
      <c r="D600" s="814" t="s">
        <v>5728</v>
      </c>
      <c r="E600" s="814" t="s">
        <v>5729</v>
      </c>
      <c r="F600" s="831">
        <v>97</v>
      </c>
      <c r="G600" s="831">
        <v>393820</v>
      </c>
      <c r="H600" s="831"/>
      <c r="I600" s="831">
        <v>4060</v>
      </c>
      <c r="J600" s="831">
        <v>102</v>
      </c>
      <c r="K600" s="831">
        <v>415650</v>
      </c>
      <c r="L600" s="831"/>
      <c r="M600" s="831">
        <v>4075</v>
      </c>
      <c r="N600" s="831">
        <v>121</v>
      </c>
      <c r="O600" s="831">
        <v>501545</v>
      </c>
      <c r="P600" s="819"/>
      <c r="Q600" s="832">
        <v>4145</v>
      </c>
    </row>
    <row r="601" spans="1:17" ht="14.45" customHeight="1" x14ac:dyDescent="0.2">
      <c r="A601" s="813" t="s">
        <v>595</v>
      </c>
      <c r="B601" s="814" t="s">
        <v>4960</v>
      </c>
      <c r="C601" s="814" t="s">
        <v>4978</v>
      </c>
      <c r="D601" s="814" t="s">
        <v>5730</v>
      </c>
      <c r="E601" s="814" t="s">
        <v>5731</v>
      </c>
      <c r="F601" s="831">
        <v>6</v>
      </c>
      <c r="G601" s="831">
        <v>13092</v>
      </c>
      <c r="H601" s="831"/>
      <c r="I601" s="831">
        <v>2182</v>
      </c>
      <c r="J601" s="831">
        <v>6</v>
      </c>
      <c r="K601" s="831">
        <v>13134</v>
      </c>
      <c r="L601" s="831"/>
      <c r="M601" s="831">
        <v>2189</v>
      </c>
      <c r="N601" s="831">
        <v>2</v>
      </c>
      <c r="O601" s="831">
        <v>4450</v>
      </c>
      <c r="P601" s="819"/>
      <c r="Q601" s="832">
        <v>2225</v>
      </c>
    </row>
    <row r="602" spans="1:17" ht="14.45" customHeight="1" x14ac:dyDescent="0.2">
      <c r="A602" s="813" t="s">
        <v>595</v>
      </c>
      <c r="B602" s="814" t="s">
        <v>4960</v>
      </c>
      <c r="C602" s="814" t="s">
        <v>4978</v>
      </c>
      <c r="D602" s="814" t="s">
        <v>5252</v>
      </c>
      <c r="E602" s="814" t="s">
        <v>5253</v>
      </c>
      <c r="F602" s="831">
        <v>16</v>
      </c>
      <c r="G602" s="831">
        <v>15552</v>
      </c>
      <c r="H602" s="831"/>
      <c r="I602" s="831">
        <v>972</v>
      </c>
      <c r="J602" s="831">
        <v>19</v>
      </c>
      <c r="K602" s="831">
        <v>18525</v>
      </c>
      <c r="L602" s="831"/>
      <c r="M602" s="831">
        <v>975</v>
      </c>
      <c r="N602" s="831">
        <v>14</v>
      </c>
      <c r="O602" s="831">
        <v>13832</v>
      </c>
      <c r="P602" s="819"/>
      <c r="Q602" s="832">
        <v>988</v>
      </c>
    </row>
    <row r="603" spans="1:17" ht="14.45" customHeight="1" x14ac:dyDescent="0.2">
      <c r="A603" s="813" t="s">
        <v>595</v>
      </c>
      <c r="B603" s="814" t="s">
        <v>4960</v>
      </c>
      <c r="C603" s="814" t="s">
        <v>4978</v>
      </c>
      <c r="D603" s="814" t="s">
        <v>5732</v>
      </c>
      <c r="E603" s="814" t="s">
        <v>5733</v>
      </c>
      <c r="F603" s="831">
        <v>1</v>
      </c>
      <c r="G603" s="831">
        <v>6667</v>
      </c>
      <c r="H603" s="831"/>
      <c r="I603" s="831">
        <v>6667</v>
      </c>
      <c r="J603" s="831">
        <v>2</v>
      </c>
      <c r="K603" s="831">
        <v>13420</v>
      </c>
      <c r="L603" s="831"/>
      <c r="M603" s="831">
        <v>6710</v>
      </c>
      <c r="N603" s="831">
        <v>2</v>
      </c>
      <c r="O603" s="831">
        <v>13844</v>
      </c>
      <c r="P603" s="819"/>
      <c r="Q603" s="832">
        <v>6922</v>
      </c>
    </row>
    <row r="604" spans="1:17" ht="14.45" customHeight="1" x14ac:dyDescent="0.2">
      <c r="A604" s="813" t="s">
        <v>595</v>
      </c>
      <c r="B604" s="814" t="s">
        <v>4960</v>
      </c>
      <c r="C604" s="814" t="s">
        <v>4978</v>
      </c>
      <c r="D604" s="814" t="s">
        <v>5172</v>
      </c>
      <c r="E604" s="814" t="s">
        <v>5173</v>
      </c>
      <c r="F604" s="831"/>
      <c r="G604" s="831"/>
      <c r="H604" s="831"/>
      <c r="I604" s="831"/>
      <c r="J604" s="831"/>
      <c r="K604" s="831"/>
      <c r="L604" s="831"/>
      <c r="M604" s="831"/>
      <c r="N604" s="831">
        <v>18</v>
      </c>
      <c r="O604" s="831">
        <v>20952</v>
      </c>
      <c r="P604" s="819"/>
      <c r="Q604" s="832">
        <v>1164</v>
      </c>
    </row>
    <row r="605" spans="1:17" ht="14.45" customHeight="1" x14ac:dyDescent="0.2">
      <c r="A605" s="813" t="s">
        <v>595</v>
      </c>
      <c r="B605" s="814" t="s">
        <v>4960</v>
      </c>
      <c r="C605" s="814" t="s">
        <v>4978</v>
      </c>
      <c r="D605" s="814" t="s">
        <v>5174</v>
      </c>
      <c r="E605" s="814" t="s">
        <v>5175</v>
      </c>
      <c r="F605" s="831"/>
      <c r="G605" s="831"/>
      <c r="H605" s="831"/>
      <c r="I605" s="831"/>
      <c r="J605" s="831"/>
      <c r="K605" s="831"/>
      <c r="L605" s="831"/>
      <c r="M605" s="831"/>
      <c r="N605" s="831">
        <v>25</v>
      </c>
      <c r="O605" s="831">
        <v>6900</v>
      </c>
      <c r="P605" s="819"/>
      <c r="Q605" s="832">
        <v>276</v>
      </c>
    </row>
    <row r="606" spans="1:17" ht="14.45" customHeight="1" x14ac:dyDescent="0.2">
      <c r="A606" s="813" t="s">
        <v>595</v>
      </c>
      <c r="B606" s="814" t="s">
        <v>4960</v>
      </c>
      <c r="C606" s="814" t="s">
        <v>4978</v>
      </c>
      <c r="D606" s="814" t="s">
        <v>5275</v>
      </c>
      <c r="E606" s="814" t="s">
        <v>5276</v>
      </c>
      <c r="F606" s="831"/>
      <c r="G606" s="831"/>
      <c r="H606" s="831"/>
      <c r="I606" s="831"/>
      <c r="J606" s="831"/>
      <c r="K606" s="831"/>
      <c r="L606" s="831"/>
      <c r="M606" s="831"/>
      <c r="N606" s="831">
        <v>1</v>
      </c>
      <c r="O606" s="831">
        <v>290</v>
      </c>
      <c r="P606" s="819"/>
      <c r="Q606" s="832">
        <v>290</v>
      </c>
    </row>
    <row r="607" spans="1:17" ht="14.45" customHeight="1" x14ac:dyDescent="0.2">
      <c r="A607" s="813" t="s">
        <v>595</v>
      </c>
      <c r="B607" s="814" t="s">
        <v>4960</v>
      </c>
      <c r="C607" s="814" t="s">
        <v>4978</v>
      </c>
      <c r="D607" s="814" t="s">
        <v>5734</v>
      </c>
      <c r="E607" s="814" t="s">
        <v>5735</v>
      </c>
      <c r="F607" s="831">
        <v>0</v>
      </c>
      <c r="G607" s="831">
        <v>0</v>
      </c>
      <c r="H607" s="831"/>
      <c r="I607" s="831"/>
      <c r="J607" s="831">
        <v>0</v>
      </c>
      <c r="K607" s="831">
        <v>0</v>
      </c>
      <c r="L607" s="831"/>
      <c r="M607" s="831"/>
      <c r="N607" s="831">
        <v>0</v>
      </c>
      <c r="O607" s="831">
        <v>0</v>
      </c>
      <c r="P607" s="819"/>
      <c r="Q607" s="832"/>
    </row>
    <row r="608" spans="1:17" ht="14.45" customHeight="1" x14ac:dyDescent="0.2">
      <c r="A608" s="813" t="s">
        <v>595</v>
      </c>
      <c r="B608" s="814" t="s">
        <v>4960</v>
      </c>
      <c r="C608" s="814" t="s">
        <v>4978</v>
      </c>
      <c r="D608" s="814" t="s">
        <v>5736</v>
      </c>
      <c r="E608" s="814" t="s">
        <v>5737</v>
      </c>
      <c r="F608" s="831">
        <v>453</v>
      </c>
      <c r="G608" s="831">
        <v>0</v>
      </c>
      <c r="H608" s="831"/>
      <c r="I608" s="831">
        <v>0</v>
      </c>
      <c r="J608" s="831">
        <v>463</v>
      </c>
      <c r="K608" s="831">
        <v>0</v>
      </c>
      <c r="L608" s="831"/>
      <c r="M608" s="831">
        <v>0</v>
      </c>
      <c r="N608" s="831">
        <v>253</v>
      </c>
      <c r="O608" s="831">
        <v>0</v>
      </c>
      <c r="P608" s="819"/>
      <c r="Q608" s="832">
        <v>0</v>
      </c>
    </row>
    <row r="609" spans="1:17" ht="14.45" customHeight="1" x14ac:dyDescent="0.2">
      <c r="A609" s="813" t="s">
        <v>595</v>
      </c>
      <c r="B609" s="814" t="s">
        <v>4960</v>
      </c>
      <c r="C609" s="814" t="s">
        <v>4978</v>
      </c>
      <c r="D609" s="814" t="s">
        <v>5738</v>
      </c>
      <c r="E609" s="814" t="s">
        <v>5739</v>
      </c>
      <c r="F609" s="831">
        <v>17</v>
      </c>
      <c r="G609" s="831">
        <v>0</v>
      </c>
      <c r="H609" s="831"/>
      <c r="I609" s="831">
        <v>0</v>
      </c>
      <c r="J609" s="831">
        <v>12</v>
      </c>
      <c r="K609" s="831">
        <v>0</v>
      </c>
      <c r="L609" s="831"/>
      <c r="M609" s="831">
        <v>0</v>
      </c>
      <c r="N609" s="831">
        <v>9</v>
      </c>
      <c r="O609" s="831">
        <v>0</v>
      </c>
      <c r="P609" s="819"/>
      <c r="Q609" s="832">
        <v>0</v>
      </c>
    </row>
    <row r="610" spans="1:17" ht="14.45" customHeight="1" x14ac:dyDescent="0.2">
      <c r="A610" s="813" t="s">
        <v>595</v>
      </c>
      <c r="B610" s="814" t="s">
        <v>4960</v>
      </c>
      <c r="C610" s="814" t="s">
        <v>4978</v>
      </c>
      <c r="D610" s="814" t="s">
        <v>5740</v>
      </c>
      <c r="E610" s="814" t="s">
        <v>5741</v>
      </c>
      <c r="F610" s="831">
        <v>4</v>
      </c>
      <c r="G610" s="831">
        <v>0</v>
      </c>
      <c r="H610" s="831"/>
      <c r="I610" s="831">
        <v>0</v>
      </c>
      <c r="J610" s="831"/>
      <c r="K610" s="831"/>
      <c r="L610" s="831"/>
      <c r="M610" s="831"/>
      <c r="N610" s="831">
        <v>2</v>
      </c>
      <c r="O610" s="831">
        <v>0</v>
      </c>
      <c r="P610" s="819"/>
      <c r="Q610" s="832">
        <v>0</v>
      </c>
    </row>
    <row r="611" spans="1:17" ht="14.45" customHeight="1" x14ac:dyDescent="0.2">
      <c r="A611" s="813" t="s">
        <v>595</v>
      </c>
      <c r="B611" s="814" t="s">
        <v>4960</v>
      </c>
      <c r="C611" s="814" t="s">
        <v>4978</v>
      </c>
      <c r="D611" s="814" t="s">
        <v>5742</v>
      </c>
      <c r="E611" s="814" t="s">
        <v>5743</v>
      </c>
      <c r="F611" s="831"/>
      <c r="G611" s="831"/>
      <c r="H611" s="831"/>
      <c r="I611" s="831"/>
      <c r="J611" s="831">
        <v>6</v>
      </c>
      <c r="K611" s="831">
        <v>0</v>
      </c>
      <c r="L611" s="831"/>
      <c r="M611" s="831">
        <v>0</v>
      </c>
      <c r="N611" s="831"/>
      <c r="O611" s="831"/>
      <c r="P611" s="819"/>
      <c r="Q611" s="832"/>
    </row>
    <row r="612" spans="1:17" ht="14.45" customHeight="1" x14ac:dyDescent="0.2">
      <c r="A612" s="813" t="s">
        <v>595</v>
      </c>
      <c r="B612" s="814" t="s">
        <v>4960</v>
      </c>
      <c r="C612" s="814" t="s">
        <v>4978</v>
      </c>
      <c r="D612" s="814" t="s">
        <v>5744</v>
      </c>
      <c r="E612" s="814" t="s">
        <v>5745</v>
      </c>
      <c r="F612" s="831">
        <v>9</v>
      </c>
      <c r="G612" s="831">
        <v>0</v>
      </c>
      <c r="H612" s="831"/>
      <c r="I612" s="831">
        <v>0</v>
      </c>
      <c r="J612" s="831">
        <v>6</v>
      </c>
      <c r="K612" s="831">
        <v>0</v>
      </c>
      <c r="L612" s="831"/>
      <c r="M612" s="831">
        <v>0</v>
      </c>
      <c r="N612" s="831">
        <v>3</v>
      </c>
      <c r="O612" s="831">
        <v>0</v>
      </c>
      <c r="P612" s="819"/>
      <c r="Q612" s="832">
        <v>0</v>
      </c>
    </row>
    <row r="613" spans="1:17" ht="14.45" customHeight="1" x14ac:dyDescent="0.2">
      <c r="A613" s="813" t="s">
        <v>595</v>
      </c>
      <c r="B613" s="814" t="s">
        <v>4960</v>
      </c>
      <c r="C613" s="814" t="s">
        <v>4978</v>
      </c>
      <c r="D613" s="814" t="s">
        <v>5746</v>
      </c>
      <c r="E613" s="814" t="s">
        <v>5747</v>
      </c>
      <c r="F613" s="831">
        <v>71</v>
      </c>
      <c r="G613" s="831">
        <v>0</v>
      </c>
      <c r="H613" s="831"/>
      <c r="I613" s="831">
        <v>0</v>
      </c>
      <c r="J613" s="831">
        <v>76</v>
      </c>
      <c r="K613" s="831">
        <v>0</v>
      </c>
      <c r="L613" s="831"/>
      <c r="M613" s="831">
        <v>0</v>
      </c>
      <c r="N613" s="831">
        <v>2</v>
      </c>
      <c r="O613" s="831">
        <v>0</v>
      </c>
      <c r="P613" s="819"/>
      <c r="Q613" s="832">
        <v>0</v>
      </c>
    </row>
    <row r="614" spans="1:17" ht="14.45" customHeight="1" x14ac:dyDescent="0.2">
      <c r="A614" s="813" t="s">
        <v>595</v>
      </c>
      <c r="B614" s="814" t="s">
        <v>4960</v>
      </c>
      <c r="C614" s="814" t="s">
        <v>4978</v>
      </c>
      <c r="D614" s="814" t="s">
        <v>5748</v>
      </c>
      <c r="E614" s="814" t="s">
        <v>5749</v>
      </c>
      <c r="F614" s="831">
        <v>1</v>
      </c>
      <c r="G614" s="831">
        <v>0</v>
      </c>
      <c r="H614" s="831"/>
      <c r="I614" s="831">
        <v>0</v>
      </c>
      <c r="J614" s="831">
        <v>1</v>
      </c>
      <c r="K614" s="831">
        <v>0</v>
      </c>
      <c r="L614" s="831"/>
      <c r="M614" s="831">
        <v>0</v>
      </c>
      <c r="N614" s="831">
        <v>1</v>
      </c>
      <c r="O614" s="831">
        <v>0</v>
      </c>
      <c r="P614" s="819"/>
      <c r="Q614" s="832">
        <v>0</v>
      </c>
    </row>
    <row r="615" spans="1:17" ht="14.45" customHeight="1" x14ac:dyDescent="0.2">
      <c r="A615" s="813" t="s">
        <v>595</v>
      </c>
      <c r="B615" s="814" t="s">
        <v>4960</v>
      </c>
      <c r="C615" s="814" t="s">
        <v>4978</v>
      </c>
      <c r="D615" s="814" t="s">
        <v>5750</v>
      </c>
      <c r="E615" s="814" t="s">
        <v>5751</v>
      </c>
      <c r="F615" s="831">
        <v>35</v>
      </c>
      <c r="G615" s="831">
        <v>0</v>
      </c>
      <c r="H615" s="831"/>
      <c r="I615" s="831">
        <v>0</v>
      </c>
      <c r="J615" s="831">
        <v>42</v>
      </c>
      <c r="K615" s="831">
        <v>0</v>
      </c>
      <c r="L615" s="831"/>
      <c r="M615" s="831">
        <v>0</v>
      </c>
      <c r="N615" s="831">
        <v>29</v>
      </c>
      <c r="O615" s="831">
        <v>0</v>
      </c>
      <c r="P615" s="819"/>
      <c r="Q615" s="832">
        <v>0</v>
      </c>
    </row>
    <row r="616" spans="1:17" ht="14.45" customHeight="1" x14ac:dyDescent="0.2">
      <c r="A616" s="813" t="s">
        <v>595</v>
      </c>
      <c r="B616" s="814" t="s">
        <v>4960</v>
      </c>
      <c r="C616" s="814" t="s">
        <v>4978</v>
      </c>
      <c r="D616" s="814" t="s">
        <v>5752</v>
      </c>
      <c r="E616" s="814" t="s">
        <v>5753</v>
      </c>
      <c r="F616" s="831">
        <v>3</v>
      </c>
      <c r="G616" s="831">
        <v>0</v>
      </c>
      <c r="H616" s="831"/>
      <c r="I616" s="831">
        <v>0</v>
      </c>
      <c r="J616" s="831">
        <v>3</v>
      </c>
      <c r="K616" s="831">
        <v>0</v>
      </c>
      <c r="L616" s="831"/>
      <c r="M616" s="831">
        <v>0</v>
      </c>
      <c r="N616" s="831"/>
      <c r="O616" s="831"/>
      <c r="P616" s="819"/>
      <c r="Q616" s="832"/>
    </row>
    <row r="617" spans="1:17" ht="14.45" customHeight="1" x14ac:dyDescent="0.2">
      <c r="A617" s="813" t="s">
        <v>595</v>
      </c>
      <c r="B617" s="814" t="s">
        <v>4960</v>
      </c>
      <c r="C617" s="814" t="s">
        <v>4978</v>
      </c>
      <c r="D617" s="814" t="s">
        <v>5365</v>
      </c>
      <c r="E617" s="814" t="s">
        <v>5366</v>
      </c>
      <c r="F617" s="831"/>
      <c r="G617" s="831"/>
      <c r="H617" s="831"/>
      <c r="I617" s="831"/>
      <c r="J617" s="831">
        <v>2</v>
      </c>
      <c r="K617" s="831">
        <v>0</v>
      </c>
      <c r="L617" s="831"/>
      <c r="M617" s="831">
        <v>0</v>
      </c>
      <c r="N617" s="831"/>
      <c r="O617" s="831"/>
      <c r="P617" s="819"/>
      <c r="Q617" s="832"/>
    </row>
    <row r="618" spans="1:17" ht="14.45" customHeight="1" x14ac:dyDescent="0.2">
      <c r="A618" s="813" t="s">
        <v>595</v>
      </c>
      <c r="B618" s="814" t="s">
        <v>4960</v>
      </c>
      <c r="C618" s="814" t="s">
        <v>4978</v>
      </c>
      <c r="D618" s="814" t="s">
        <v>5377</v>
      </c>
      <c r="E618" s="814" t="s">
        <v>5378</v>
      </c>
      <c r="F618" s="831"/>
      <c r="G618" s="831"/>
      <c r="H618" s="831"/>
      <c r="I618" s="831"/>
      <c r="J618" s="831">
        <v>124</v>
      </c>
      <c r="K618" s="831">
        <v>0</v>
      </c>
      <c r="L618" s="831"/>
      <c r="M618" s="831">
        <v>0</v>
      </c>
      <c r="N618" s="831">
        <v>104</v>
      </c>
      <c r="O618" s="831">
        <v>0</v>
      </c>
      <c r="P618" s="819"/>
      <c r="Q618" s="832">
        <v>0</v>
      </c>
    </row>
    <row r="619" spans="1:17" ht="14.45" customHeight="1" x14ac:dyDescent="0.2">
      <c r="A619" s="813" t="s">
        <v>595</v>
      </c>
      <c r="B619" s="814" t="s">
        <v>4960</v>
      </c>
      <c r="C619" s="814" t="s">
        <v>4978</v>
      </c>
      <c r="D619" s="814" t="s">
        <v>5754</v>
      </c>
      <c r="E619" s="814" t="s">
        <v>5755</v>
      </c>
      <c r="F619" s="831"/>
      <c r="G619" s="831"/>
      <c r="H619" s="831"/>
      <c r="I619" s="831"/>
      <c r="J619" s="831"/>
      <c r="K619" s="831"/>
      <c r="L619" s="831"/>
      <c r="M619" s="831"/>
      <c r="N619" s="831">
        <v>3</v>
      </c>
      <c r="O619" s="831">
        <v>2613</v>
      </c>
      <c r="P619" s="819"/>
      <c r="Q619" s="832">
        <v>871</v>
      </c>
    </row>
    <row r="620" spans="1:17" ht="14.45" customHeight="1" x14ac:dyDescent="0.2">
      <c r="A620" s="813" t="s">
        <v>595</v>
      </c>
      <c r="B620" s="814" t="s">
        <v>4960</v>
      </c>
      <c r="C620" s="814" t="s">
        <v>4978</v>
      </c>
      <c r="D620" s="814" t="s">
        <v>5756</v>
      </c>
      <c r="E620" s="814" t="s">
        <v>5757</v>
      </c>
      <c r="F620" s="831">
        <v>2</v>
      </c>
      <c r="G620" s="831">
        <v>1446</v>
      </c>
      <c r="H620" s="831"/>
      <c r="I620" s="831">
        <v>723</v>
      </c>
      <c r="J620" s="831"/>
      <c r="K620" s="831"/>
      <c r="L620" s="831"/>
      <c r="M620" s="831"/>
      <c r="N620" s="831"/>
      <c r="O620" s="831"/>
      <c r="P620" s="819"/>
      <c r="Q620" s="832"/>
    </row>
    <row r="621" spans="1:17" ht="14.45" customHeight="1" x14ac:dyDescent="0.2">
      <c r="A621" s="813" t="s">
        <v>595</v>
      </c>
      <c r="B621" s="814" t="s">
        <v>4960</v>
      </c>
      <c r="C621" s="814" t="s">
        <v>4978</v>
      </c>
      <c r="D621" s="814" t="s">
        <v>5379</v>
      </c>
      <c r="E621" s="814" t="s">
        <v>5380</v>
      </c>
      <c r="F621" s="831"/>
      <c r="G621" s="831"/>
      <c r="H621" s="831"/>
      <c r="I621" s="831"/>
      <c r="J621" s="831">
        <v>2</v>
      </c>
      <c r="K621" s="831">
        <v>0</v>
      </c>
      <c r="L621" s="831"/>
      <c r="M621" s="831">
        <v>0</v>
      </c>
      <c r="N621" s="831"/>
      <c r="O621" s="831"/>
      <c r="P621" s="819"/>
      <c r="Q621" s="832"/>
    </row>
    <row r="622" spans="1:17" ht="14.45" customHeight="1" x14ac:dyDescent="0.2">
      <c r="A622" s="813" t="s">
        <v>595</v>
      </c>
      <c r="B622" s="814" t="s">
        <v>4960</v>
      </c>
      <c r="C622" s="814" t="s">
        <v>4978</v>
      </c>
      <c r="D622" s="814" t="s">
        <v>4991</v>
      </c>
      <c r="E622" s="814" t="s">
        <v>4992</v>
      </c>
      <c r="F622" s="831">
        <v>184</v>
      </c>
      <c r="G622" s="831">
        <v>48392</v>
      </c>
      <c r="H622" s="831"/>
      <c r="I622" s="831">
        <v>263</v>
      </c>
      <c r="J622" s="831">
        <v>144</v>
      </c>
      <c r="K622" s="831">
        <v>38301</v>
      </c>
      <c r="L622" s="831"/>
      <c r="M622" s="831">
        <v>265.97916666666669</v>
      </c>
      <c r="N622" s="831">
        <v>120</v>
      </c>
      <c r="O622" s="831">
        <v>33840</v>
      </c>
      <c r="P622" s="819"/>
      <c r="Q622" s="832">
        <v>282</v>
      </c>
    </row>
    <row r="623" spans="1:17" ht="14.45" customHeight="1" x14ac:dyDescent="0.2">
      <c r="A623" s="813" t="s">
        <v>595</v>
      </c>
      <c r="B623" s="814" t="s">
        <v>4960</v>
      </c>
      <c r="C623" s="814" t="s">
        <v>4978</v>
      </c>
      <c r="D623" s="814" t="s">
        <v>4993</v>
      </c>
      <c r="E623" s="814" t="s">
        <v>4994</v>
      </c>
      <c r="F623" s="831">
        <v>1</v>
      </c>
      <c r="G623" s="831">
        <v>87</v>
      </c>
      <c r="H623" s="831"/>
      <c r="I623" s="831">
        <v>87</v>
      </c>
      <c r="J623" s="831">
        <v>13</v>
      </c>
      <c r="K623" s="831">
        <v>1143</v>
      </c>
      <c r="L623" s="831"/>
      <c r="M623" s="831">
        <v>87.92307692307692</v>
      </c>
      <c r="N623" s="831">
        <v>3</v>
      </c>
      <c r="O623" s="831">
        <v>279</v>
      </c>
      <c r="P623" s="819"/>
      <c r="Q623" s="832">
        <v>93</v>
      </c>
    </row>
    <row r="624" spans="1:17" ht="14.45" customHeight="1" x14ac:dyDescent="0.2">
      <c r="A624" s="813" t="s">
        <v>595</v>
      </c>
      <c r="B624" s="814" t="s">
        <v>4960</v>
      </c>
      <c r="C624" s="814" t="s">
        <v>4978</v>
      </c>
      <c r="D624" s="814" t="s">
        <v>5194</v>
      </c>
      <c r="E624" s="814" t="s">
        <v>5195</v>
      </c>
      <c r="F624" s="831"/>
      <c r="G624" s="831"/>
      <c r="H624" s="831"/>
      <c r="I624" s="831"/>
      <c r="J624" s="831"/>
      <c r="K624" s="831"/>
      <c r="L624" s="831"/>
      <c r="M624" s="831"/>
      <c r="N624" s="831">
        <v>4</v>
      </c>
      <c r="O624" s="831">
        <v>2344</v>
      </c>
      <c r="P624" s="819"/>
      <c r="Q624" s="832">
        <v>586</v>
      </c>
    </row>
    <row r="625" spans="1:17" ht="14.45" customHeight="1" x14ac:dyDescent="0.2">
      <c r="A625" s="813" t="s">
        <v>595</v>
      </c>
      <c r="B625" s="814" t="s">
        <v>4960</v>
      </c>
      <c r="C625" s="814" t="s">
        <v>4978</v>
      </c>
      <c r="D625" s="814" t="s">
        <v>5758</v>
      </c>
      <c r="E625" s="814" t="s">
        <v>5759</v>
      </c>
      <c r="F625" s="831">
        <v>5281</v>
      </c>
      <c r="G625" s="831">
        <v>6001012</v>
      </c>
      <c r="H625" s="831"/>
      <c r="I625" s="831">
        <v>1136.3400871047149</v>
      </c>
      <c r="J625" s="831">
        <v>4881</v>
      </c>
      <c r="K625" s="831">
        <v>5572156</v>
      </c>
      <c r="L625" s="831"/>
      <c r="M625" s="831">
        <v>1141.6013112067199</v>
      </c>
      <c r="N625" s="831">
        <v>5040</v>
      </c>
      <c r="O625" s="831">
        <v>5791873</v>
      </c>
      <c r="P625" s="819"/>
      <c r="Q625" s="832">
        <v>1149.1811507936509</v>
      </c>
    </row>
    <row r="626" spans="1:17" ht="14.45" customHeight="1" x14ac:dyDescent="0.2">
      <c r="A626" s="813" t="s">
        <v>595</v>
      </c>
      <c r="B626" s="814" t="s">
        <v>4960</v>
      </c>
      <c r="C626" s="814" t="s">
        <v>4978</v>
      </c>
      <c r="D626" s="814" t="s">
        <v>5760</v>
      </c>
      <c r="E626" s="814" t="s">
        <v>5761</v>
      </c>
      <c r="F626" s="831"/>
      <c r="G626" s="831"/>
      <c r="H626" s="831"/>
      <c r="I626" s="831"/>
      <c r="J626" s="831">
        <v>1</v>
      </c>
      <c r="K626" s="831">
        <v>2838</v>
      </c>
      <c r="L626" s="831"/>
      <c r="M626" s="831">
        <v>2838</v>
      </c>
      <c r="N626" s="831"/>
      <c r="O626" s="831"/>
      <c r="P626" s="819"/>
      <c r="Q626" s="832"/>
    </row>
    <row r="627" spans="1:17" ht="14.45" customHeight="1" x14ac:dyDescent="0.2">
      <c r="A627" s="813" t="s">
        <v>595</v>
      </c>
      <c r="B627" s="814" t="s">
        <v>4960</v>
      </c>
      <c r="C627" s="814" t="s">
        <v>4978</v>
      </c>
      <c r="D627" s="814" t="s">
        <v>5198</v>
      </c>
      <c r="E627" s="814" t="s">
        <v>5199</v>
      </c>
      <c r="F627" s="831">
        <v>5</v>
      </c>
      <c r="G627" s="831">
        <v>4820</v>
      </c>
      <c r="H627" s="831"/>
      <c r="I627" s="831">
        <v>964</v>
      </c>
      <c r="J627" s="831">
        <v>5</v>
      </c>
      <c r="K627" s="831">
        <v>4835</v>
      </c>
      <c r="L627" s="831"/>
      <c r="M627" s="831">
        <v>967</v>
      </c>
      <c r="N627" s="831">
        <v>2</v>
      </c>
      <c r="O627" s="831">
        <v>1970</v>
      </c>
      <c r="P627" s="819"/>
      <c r="Q627" s="832">
        <v>985</v>
      </c>
    </row>
    <row r="628" spans="1:17" ht="14.45" customHeight="1" x14ac:dyDescent="0.2">
      <c r="A628" s="813" t="s">
        <v>595</v>
      </c>
      <c r="B628" s="814" t="s">
        <v>4960</v>
      </c>
      <c r="C628" s="814" t="s">
        <v>4978</v>
      </c>
      <c r="D628" s="814" t="s">
        <v>5200</v>
      </c>
      <c r="E628" s="814" t="s">
        <v>5201</v>
      </c>
      <c r="F628" s="831">
        <v>15</v>
      </c>
      <c r="G628" s="831">
        <v>0</v>
      </c>
      <c r="H628" s="831"/>
      <c r="I628" s="831">
        <v>0</v>
      </c>
      <c r="J628" s="831">
        <v>32</v>
      </c>
      <c r="K628" s="831">
        <v>0</v>
      </c>
      <c r="L628" s="831"/>
      <c r="M628" s="831">
        <v>0</v>
      </c>
      <c r="N628" s="831">
        <v>35</v>
      </c>
      <c r="O628" s="831">
        <v>0</v>
      </c>
      <c r="P628" s="819"/>
      <c r="Q628" s="832">
        <v>0</v>
      </c>
    </row>
    <row r="629" spans="1:17" ht="14.45" customHeight="1" x14ac:dyDescent="0.2">
      <c r="A629" s="813" t="s">
        <v>595</v>
      </c>
      <c r="B629" s="814" t="s">
        <v>4960</v>
      </c>
      <c r="C629" s="814" t="s">
        <v>4978</v>
      </c>
      <c r="D629" s="814" t="s">
        <v>4995</v>
      </c>
      <c r="E629" s="814" t="s">
        <v>4996</v>
      </c>
      <c r="F629" s="831">
        <v>95</v>
      </c>
      <c r="G629" s="831">
        <v>82650</v>
      </c>
      <c r="H629" s="831"/>
      <c r="I629" s="831">
        <v>870</v>
      </c>
      <c r="J629" s="831">
        <v>60</v>
      </c>
      <c r="K629" s="831">
        <v>52320</v>
      </c>
      <c r="L629" s="831"/>
      <c r="M629" s="831">
        <v>872</v>
      </c>
      <c r="N629" s="831">
        <v>79</v>
      </c>
      <c r="O629" s="831">
        <v>69668</v>
      </c>
      <c r="P629" s="819"/>
      <c r="Q629" s="832">
        <v>881.87341772151899</v>
      </c>
    </row>
    <row r="630" spans="1:17" ht="14.45" customHeight="1" x14ac:dyDescent="0.2">
      <c r="A630" s="813" t="s">
        <v>595</v>
      </c>
      <c r="B630" s="814" t="s">
        <v>4960</v>
      </c>
      <c r="C630" s="814" t="s">
        <v>4978</v>
      </c>
      <c r="D630" s="814" t="s">
        <v>5385</v>
      </c>
      <c r="E630" s="814" t="s">
        <v>5386</v>
      </c>
      <c r="F630" s="831"/>
      <c r="G630" s="831"/>
      <c r="H630" s="831"/>
      <c r="I630" s="831"/>
      <c r="J630" s="831">
        <v>2</v>
      </c>
      <c r="K630" s="831">
        <v>18904</v>
      </c>
      <c r="L630" s="831"/>
      <c r="M630" s="831">
        <v>9452</v>
      </c>
      <c r="N630" s="831"/>
      <c r="O630" s="831"/>
      <c r="P630" s="819"/>
      <c r="Q630" s="832"/>
    </row>
    <row r="631" spans="1:17" ht="14.45" customHeight="1" x14ac:dyDescent="0.2">
      <c r="A631" s="813" t="s">
        <v>595</v>
      </c>
      <c r="B631" s="814" t="s">
        <v>4960</v>
      </c>
      <c r="C631" s="814" t="s">
        <v>4978</v>
      </c>
      <c r="D631" s="814" t="s">
        <v>4997</v>
      </c>
      <c r="E631" s="814" t="s">
        <v>4998</v>
      </c>
      <c r="F631" s="831">
        <v>248</v>
      </c>
      <c r="G631" s="831">
        <v>147560</v>
      </c>
      <c r="H631" s="831"/>
      <c r="I631" s="831">
        <v>595</v>
      </c>
      <c r="J631" s="831">
        <v>170</v>
      </c>
      <c r="K631" s="831">
        <v>101660</v>
      </c>
      <c r="L631" s="831"/>
      <c r="M631" s="831">
        <v>598</v>
      </c>
      <c r="N631" s="831">
        <v>149</v>
      </c>
      <c r="O631" s="831">
        <v>90890</v>
      </c>
      <c r="P631" s="819"/>
      <c r="Q631" s="832">
        <v>610</v>
      </c>
    </row>
    <row r="632" spans="1:17" ht="14.45" customHeight="1" x14ac:dyDescent="0.2">
      <c r="A632" s="813" t="s">
        <v>595</v>
      </c>
      <c r="B632" s="814" t="s">
        <v>4960</v>
      </c>
      <c r="C632" s="814" t="s">
        <v>4978</v>
      </c>
      <c r="D632" s="814" t="s">
        <v>4999</v>
      </c>
      <c r="E632" s="814" t="s">
        <v>5000</v>
      </c>
      <c r="F632" s="831">
        <v>274</v>
      </c>
      <c r="G632" s="831">
        <v>210980</v>
      </c>
      <c r="H632" s="831"/>
      <c r="I632" s="831">
        <v>770</v>
      </c>
      <c r="J632" s="831">
        <v>187</v>
      </c>
      <c r="K632" s="831">
        <v>144176</v>
      </c>
      <c r="L632" s="831"/>
      <c r="M632" s="831">
        <v>770.99465240641712</v>
      </c>
      <c r="N632" s="831">
        <v>155</v>
      </c>
      <c r="O632" s="831">
        <v>121365</v>
      </c>
      <c r="P632" s="819"/>
      <c r="Q632" s="832">
        <v>783</v>
      </c>
    </row>
    <row r="633" spans="1:17" ht="14.45" customHeight="1" x14ac:dyDescent="0.2">
      <c r="A633" s="813" t="s">
        <v>595</v>
      </c>
      <c r="B633" s="814" t="s">
        <v>4960</v>
      </c>
      <c r="C633" s="814" t="s">
        <v>4978</v>
      </c>
      <c r="D633" s="814" t="s">
        <v>5387</v>
      </c>
      <c r="E633" s="814" t="s">
        <v>5388</v>
      </c>
      <c r="F633" s="831"/>
      <c r="G633" s="831"/>
      <c r="H633" s="831"/>
      <c r="I633" s="831"/>
      <c r="J633" s="831">
        <v>1</v>
      </c>
      <c r="K633" s="831">
        <v>842</v>
      </c>
      <c r="L633" s="831"/>
      <c r="M633" s="831">
        <v>842</v>
      </c>
      <c r="N633" s="831">
        <v>2</v>
      </c>
      <c r="O633" s="831">
        <v>1746</v>
      </c>
      <c r="P633" s="819"/>
      <c r="Q633" s="832">
        <v>873</v>
      </c>
    </row>
    <row r="634" spans="1:17" ht="14.45" customHeight="1" x14ac:dyDescent="0.2">
      <c r="A634" s="813" t="s">
        <v>595</v>
      </c>
      <c r="B634" s="814" t="s">
        <v>4960</v>
      </c>
      <c r="C634" s="814" t="s">
        <v>4978</v>
      </c>
      <c r="D634" s="814" t="s">
        <v>5762</v>
      </c>
      <c r="E634" s="814" t="s">
        <v>5763</v>
      </c>
      <c r="F634" s="831"/>
      <c r="G634" s="831"/>
      <c r="H634" s="831"/>
      <c r="I634" s="831"/>
      <c r="J634" s="831">
        <v>1</v>
      </c>
      <c r="K634" s="831">
        <v>123</v>
      </c>
      <c r="L634" s="831"/>
      <c r="M634" s="831">
        <v>123</v>
      </c>
      <c r="N634" s="831"/>
      <c r="O634" s="831"/>
      <c r="P634" s="819"/>
      <c r="Q634" s="832"/>
    </row>
    <row r="635" spans="1:17" ht="14.45" customHeight="1" x14ac:dyDescent="0.2">
      <c r="A635" s="813" t="s">
        <v>595</v>
      </c>
      <c r="B635" s="814" t="s">
        <v>4960</v>
      </c>
      <c r="C635" s="814" t="s">
        <v>4978</v>
      </c>
      <c r="D635" s="814" t="s">
        <v>5208</v>
      </c>
      <c r="E635" s="814" t="s">
        <v>5209</v>
      </c>
      <c r="F635" s="831">
        <v>4</v>
      </c>
      <c r="G635" s="831">
        <v>17716</v>
      </c>
      <c r="H635" s="831"/>
      <c r="I635" s="831">
        <v>4429</v>
      </c>
      <c r="J635" s="831">
        <v>5</v>
      </c>
      <c r="K635" s="831">
        <v>22235</v>
      </c>
      <c r="L635" s="831"/>
      <c r="M635" s="831">
        <v>4447</v>
      </c>
      <c r="N635" s="831">
        <v>3</v>
      </c>
      <c r="O635" s="831">
        <v>13530</v>
      </c>
      <c r="P635" s="819"/>
      <c r="Q635" s="832">
        <v>4510</v>
      </c>
    </row>
    <row r="636" spans="1:17" ht="14.45" customHeight="1" x14ac:dyDescent="0.2">
      <c r="A636" s="813" t="s">
        <v>595</v>
      </c>
      <c r="B636" s="814" t="s">
        <v>4960</v>
      </c>
      <c r="C636" s="814" t="s">
        <v>4978</v>
      </c>
      <c r="D636" s="814" t="s">
        <v>5764</v>
      </c>
      <c r="E636" s="814" t="s">
        <v>5765</v>
      </c>
      <c r="F636" s="831"/>
      <c r="G636" s="831"/>
      <c r="H636" s="831"/>
      <c r="I636" s="831"/>
      <c r="J636" s="831">
        <v>1</v>
      </c>
      <c r="K636" s="831">
        <v>725</v>
      </c>
      <c r="L636" s="831"/>
      <c r="M636" s="831">
        <v>725</v>
      </c>
      <c r="N636" s="831"/>
      <c r="O636" s="831"/>
      <c r="P636" s="819"/>
      <c r="Q636" s="832"/>
    </row>
    <row r="637" spans="1:17" ht="14.45" customHeight="1" x14ac:dyDescent="0.2">
      <c r="A637" s="813" t="s">
        <v>595</v>
      </c>
      <c r="B637" s="814" t="s">
        <v>4960</v>
      </c>
      <c r="C637" s="814" t="s">
        <v>4978</v>
      </c>
      <c r="D637" s="814" t="s">
        <v>5766</v>
      </c>
      <c r="E637" s="814" t="s">
        <v>5767</v>
      </c>
      <c r="F637" s="831">
        <v>692</v>
      </c>
      <c r="G637" s="831">
        <v>742516</v>
      </c>
      <c r="H637" s="831"/>
      <c r="I637" s="831">
        <v>1073</v>
      </c>
      <c r="J637" s="831">
        <v>764</v>
      </c>
      <c r="K637" s="831">
        <v>823592</v>
      </c>
      <c r="L637" s="831"/>
      <c r="M637" s="831">
        <v>1078</v>
      </c>
      <c r="N637" s="831">
        <v>174</v>
      </c>
      <c r="O637" s="831">
        <v>194862</v>
      </c>
      <c r="P637" s="819"/>
      <c r="Q637" s="832">
        <v>1119.8965517241379</v>
      </c>
    </row>
    <row r="638" spans="1:17" ht="14.45" customHeight="1" x14ac:dyDescent="0.2">
      <c r="A638" s="813" t="s">
        <v>595</v>
      </c>
      <c r="B638" s="814" t="s">
        <v>4960</v>
      </c>
      <c r="C638" s="814" t="s">
        <v>4978</v>
      </c>
      <c r="D638" s="814" t="s">
        <v>5768</v>
      </c>
      <c r="E638" s="814" t="s">
        <v>5769</v>
      </c>
      <c r="F638" s="831">
        <v>2</v>
      </c>
      <c r="G638" s="831">
        <v>7558</v>
      </c>
      <c r="H638" s="831"/>
      <c r="I638" s="831">
        <v>3779</v>
      </c>
      <c r="J638" s="831">
        <v>1</v>
      </c>
      <c r="K638" s="831">
        <v>3803</v>
      </c>
      <c r="L638" s="831"/>
      <c r="M638" s="831">
        <v>3803</v>
      </c>
      <c r="N638" s="831">
        <v>1</v>
      </c>
      <c r="O638" s="831">
        <v>3964</v>
      </c>
      <c r="P638" s="819"/>
      <c r="Q638" s="832">
        <v>3964</v>
      </c>
    </row>
    <row r="639" spans="1:17" ht="14.45" customHeight="1" x14ac:dyDescent="0.2">
      <c r="A639" s="813" t="s">
        <v>595</v>
      </c>
      <c r="B639" s="814" t="s">
        <v>4960</v>
      </c>
      <c r="C639" s="814" t="s">
        <v>4978</v>
      </c>
      <c r="D639" s="814" t="s">
        <v>5216</v>
      </c>
      <c r="E639" s="814" t="s">
        <v>5217</v>
      </c>
      <c r="F639" s="831"/>
      <c r="G639" s="831"/>
      <c r="H639" s="831"/>
      <c r="I639" s="831"/>
      <c r="J639" s="831">
        <v>1</v>
      </c>
      <c r="K639" s="831">
        <v>377</v>
      </c>
      <c r="L639" s="831"/>
      <c r="M639" s="831">
        <v>377</v>
      </c>
      <c r="N639" s="831"/>
      <c r="O639" s="831"/>
      <c r="P639" s="819"/>
      <c r="Q639" s="832"/>
    </row>
    <row r="640" spans="1:17" ht="14.45" customHeight="1" x14ac:dyDescent="0.2">
      <c r="A640" s="813" t="s">
        <v>595</v>
      </c>
      <c r="B640" s="814" t="s">
        <v>4960</v>
      </c>
      <c r="C640" s="814" t="s">
        <v>4978</v>
      </c>
      <c r="D640" s="814" t="s">
        <v>5391</v>
      </c>
      <c r="E640" s="814" t="s">
        <v>5392</v>
      </c>
      <c r="F640" s="831"/>
      <c r="G640" s="831"/>
      <c r="H640" s="831"/>
      <c r="I640" s="831"/>
      <c r="J640" s="831">
        <v>1</v>
      </c>
      <c r="K640" s="831">
        <v>2009</v>
      </c>
      <c r="L640" s="831"/>
      <c r="M640" s="831">
        <v>2009</v>
      </c>
      <c r="N640" s="831"/>
      <c r="O640" s="831"/>
      <c r="P640" s="819"/>
      <c r="Q640" s="832"/>
    </row>
    <row r="641" spans="1:17" ht="14.45" customHeight="1" x14ac:dyDescent="0.2">
      <c r="A641" s="813" t="s">
        <v>595</v>
      </c>
      <c r="B641" s="814" t="s">
        <v>4960</v>
      </c>
      <c r="C641" s="814" t="s">
        <v>4978</v>
      </c>
      <c r="D641" s="814" t="s">
        <v>5001</v>
      </c>
      <c r="E641" s="814" t="s">
        <v>5002</v>
      </c>
      <c r="F641" s="831"/>
      <c r="G641" s="831"/>
      <c r="H641" s="831"/>
      <c r="I641" s="831"/>
      <c r="J641" s="831"/>
      <c r="K641" s="831"/>
      <c r="L641" s="831"/>
      <c r="M641" s="831"/>
      <c r="N641" s="831">
        <v>1</v>
      </c>
      <c r="O641" s="831">
        <v>172</v>
      </c>
      <c r="P641" s="819"/>
      <c r="Q641" s="832">
        <v>172</v>
      </c>
    </row>
    <row r="642" spans="1:17" ht="14.45" customHeight="1" x14ac:dyDescent="0.2">
      <c r="A642" s="813" t="s">
        <v>595</v>
      </c>
      <c r="B642" s="814" t="s">
        <v>4960</v>
      </c>
      <c r="C642" s="814" t="s">
        <v>4978</v>
      </c>
      <c r="D642" s="814" t="s">
        <v>5395</v>
      </c>
      <c r="E642" s="814" t="s">
        <v>5396</v>
      </c>
      <c r="F642" s="831"/>
      <c r="G642" s="831"/>
      <c r="H642" s="831"/>
      <c r="I642" s="831"/>
      <c r="J642" s="831">
        <v>1</v>
      </c>
      <c r="K642" s="831">
        <v>0</v>
      </c>
      <c r="L642" s="831"/>
      <c r="M642" s="831">
        <v>0</v>
      </c>
      <c r="N642" s="831"/>
      <c r="O642" s="831"/>
      <c r="P642" s="819"/>
      <c r="Q642" s="832"/>
    </row>
    <row r="643" spans="1:17" ht="14.45" customHeight="1" x14ac:dyDescent="0.2">
      <c r="A643" s="813" t="s">
        <v>595</v>
      </c>
      <c r="B643" s="814" t="s">
        <v>4960</v>
      </c>
      <c r="C643" s="814" t="s">
        <v>4978</v>
      </c>
      <c r="D643" s="814" t="s">
        <v>5770</v>
      </c>
      <c r="E643" s="814" t="s">
        <v>5771</v>
      </c>
      <c r="F643" s="831"/>
      <c r="G643" s="831"/>
      <c r="H643" s="831"/>
      <c r="I643" s="831"/>
      <c r="J643" s="831">
        <v>1</v>
      </c>
      <c r="K643" s="831">
        <v>396</v>
      </c>
      <c r="L643" s="831"/>
      <c r="M643" s="831">
        <v>396</v>
      </c>
      <c r="N643" s="831"/>
      <c r="O643" s="831"/>
      <c r="P643" s="819"/>
      <c r="Q643" s="832"/>
    </row>
    <row r="644" spans="1:17" ht="14.45" customHeight="1" x14ac:dyDescent="0.2">
      <c r="A644" s="813" t="s">
        <v>595</v>
      </c>
      <c r="B644" s="814" t="s">
        <v>4960</v>
      </c>
      <c r="C644" s="814" t="s">
        <v>4978</v>
      </c>
      <c r="D644" s="814" t="s">
        <v>5397</v>
      </c>
      <c r="E644" s="814" t="s">
        <v>5398</v>
      </c>
      <c r="F644" s="831">
        <v>1</v>
      </c>
      <c r="G644" s="831">
        <v>2748</v>
      </c>
      <c r="H644" s="831"/>
      <c r="I644" s="831">
        <v>2748</v>
      </c>
      <c r="J644" s="831"/>
      <c r="K644" s="831"/>
      <c r="L644" s="831"/>
      <c r="M644" s="831"/>
      <c r="N644" s="831"/>
      <c r="O644" s="831"/>
      <c r="P644" s="819"/>
      <c r="Q644" s="832"/>
    </row>
    <row r="645" spans="1:17" ht="14.45" customHeight="1" x14ac:dyDescent="0.2">
      <c r="A645" s="813" t="s">
        <v>595</v>
      </c>
      <c r="B645" s="814" t="s">
        <v>4960</v>
      </c>
      <c r="C645" s="814" t="s">
        <v>4978</v>
      </c>
      <c r="D645" s="814" t="s">
        <v>5399</v>
      </c>
      <c r="E645" s="814" t="s">
        <v>5400</v>
      </c>
      <c r="F645" s="831"/>
      <c r="G645" s="831"/>
      <c r="H645" s="831"/>
      <c r="I645" s="831"/>
      <c r="J645" s="831">
        <v>1</v>
      </c>
      <c r="K645" s="831">
        <v>0</v>
      </c>
      <c r="L645" s="831"/>
      <c r="M645" s="831">
        <v>0</v>
      </c>
      <c r="N645" s="831"/>
      <c r="O645" s="831"/>
      <c r="P645" s="819"/>
      <c r="Q645" s="832"/>
    </row>
    <row r="646" spans="1:17" ht="14.45" customHeight="1" x14ac:dyDescent="0.2">
      <c r="A646" s="813" t="s">
        <v>595</v>
      </c>
      <c r="B646" s="814" t="s">
        <v>4960</v>
      </c>
      <c r="C646" s="814" t="s">
        <v>4978</v>
      </c>
      <c r="D646" s="814" t="s">
        <v>5003</v>
      </c>
      <c r="E646" s="814" t="s">
        <v>5004</v>
      </c>
      <c r="F646" s="831">
        <v>529</v>
      </c>
      <c r="G646" s="831">
        <v>23276</v>
      </c>
      <c r="H646" s="831"/>
      <c r="I646" s="831">
        <v>44</v>
      </c>
      <c r="J646" s="831">
        <v>502</v>
      </c>
      <c r="K646" s="831">
        <v>22590</v>
      </c>
      <c r="L646" s="831"/>
      <c r="M646" s="831">
        <v>45</v>
      </c>
      <c r="N646" s="831">
        <v>2827</v>
      </c>
      <c r="O646" s="831">
        <v>130041</v>
      </c>
      <c r="P646" s="819"/>
      <c r="Q646" s="832">
        <v>45.999646268128757</v>
      </c>
    </row>
    <row r="647" spans="1:17" ht="14.45" customHeight="1" x14ac:dyDescent="0.2">
      <c r="A647" s="813" t="s">
        <v>595</v>
      </c>
      <c r="B647" s="814" t="s">
        <v>4960</v>
      </c>
      <c r="C647" s="814" t="s">
        <v>4978</v>
      </c>
      <c r="D647" s="814" t="s">
        <v>5772</v>
      </c>
      <c r="E647" s="814" t="s">
        <v>5773</v>
      </c>
      <c r="F647" s="831"/>
      <c r="G647" s="831"/>
      <c r="H647" s="831"/>
      <c r="I647" s="831"/>
      <c r="J647" s="831">
        <v>1</v>
      </c>
      <c r="K647" s="831">
        <v>5817</v>
      </c>
      <c r="L647" s="831"/>
      <c r="M647" s="831">
        <v>5817</v>
      </c>
      <c r="N647" s="831"/>
      <c r="O647" s="831"/>
      <c r="P647" s="819"/>
      <c r="Q647" s="832"/>
    </row>
    <row r="648" spans="1:17" ht="14.45" customHeight="1" x14ac:dyDescent="0.2">
      <c r="A648" s="813" t="s">
        <v>595</v>
      </c>
      <c r="B648" s="814" t="s">
        <v>4960</v>
      </c>
      <c r="C648" s="814" t="s">
        <v>4978</v>
      </c>
      <c r="D648" s="814" t="s">
        <v>5222</v>
      </c>
      <c r="E648" s="814" t="s">
        <v>5223</v>
      </c>
      <c r="F648" s="831">
        <v>2</v>
      </c>
      <c r="G648" s="831">
        <v>640</v>
      </c>
      <c r="H648" s="831"/>
      <c r="I648" s="831">
        <v>320</v>
      </c>
      <c r="J648" s="831">
        <v>4</v>
      </c>
      <c r="K648" s="831">
        <v>1292</v>
      </c>
      <c r="L648" s="831"/>
      <c r="M648" s="831">
        <v>323</v>
      </c>
      <c r="N648" s="831"/>
      <c r="O648" s="831"/>
      <c r="P648" s="819"/>
      <c r="Q648" s="832"/>
    </row>
    <row r="649" spans="1:17" ht="14.45" customHeight="1" x14ac:dyDescent="0.2">
      <c r="A649" s="813" t="s">
        <v>595</v>
      </c>
      <c r="B649" s="814" t="s">
        <v>4960</v>
      </c>
      <c r="C649" s="814" t="s">
        <v>4978</v>
      </c>
      <c r="D649" s="814" t="s">
        <v>5774</v>
      </c>
      <c r="E649" s="814" t="s">
        <v>5775</v>
      </c>
      <c r="F649" s="831"/>
      <c r="G649" s="831"/>
      <c r="H649" s="831"/>
      <c r="I649" s="831"/>
      <c r="J649" s="831">
        <v>1</v>
      </c>
      <c r="K649" s="831">
        <v>2788</v>
      </c>
      <c r="L649" s="831"/>
      <c r="M649" s="831">
        <v>2788</v>
      </c>
      <c r="N649" s="831"/>
      <c r="O649" s="831"/>
      <c r="P649" s="819"/>
      <c r="Q649" s="832"/>
    </row>
    <row r="650" spans="1:17" ht="14.45" customHeight="1" x14ac:dyDescent="0.2">
      <c r="A650" s="813" t="s">
        <v>595</v>
      </c>
      <c r="B650" s="814" t="s">
        <v>4960</v>
      </c>
      <c r="C650" s="814" t="s">
        <v>4978</v>
      </c>
      <c r="D650" s="814" t="s">
        <v>5226</v>
      </c>
      <c r="E650" s="814" t="s">
        <v>5227</v>
      </c>
      <c r="F650" s="831">
        <v>977</v>
      </c>
      <c r="G650" s="831">
        <v>367348</v>
      </c>
      <c r="H650" s="831"/>
      <c r="I650" s="831">
        <v>375.99590583418626</v>
      </c>
      <c r="J650" s="831">
        <v>865</v>
      </c>
      <c r="K650" s="831">
        <v>327820</v>
      </c>
      <c r="L650" s="831"/>
      <c r="M650" s="831">
        <v>378.98265895953756</v>
      </c>
      <c r="N650" s="831">
        <v>980</v>
      </c>
      <c r="O650" s="831">
        <v>399753</v>
      </c>
      <c r="P650" s="819"/>
      <c r="Q650" s="832">
        <v>407.91122448979593</v>
      </c>
    </row>
    <row r="651" spans="1:17" ht="14.45" customHeight="1" x14ac:dyDescent="0.2">
      <c r="A651" s="813" t="s">
        <v>595</v>
      </c>
      <c r="B651" s="814" t="s">
        <v>4960</v>
      </c>
      <c r="C651" s="814" t="s">
        <v>4978</v>
      </c>
      <c r="D651" s="814" t="s">
        <v>5405</v>
      </c>
      <c r="E651" s="814" t="s">
        <v>5406</v>
      </c>
      <c r="F651" s="831"/>
      <c r="G651" s="831"/>
      <c r="H651" s="831"/>
      <c r="I651" s="831"/>
      <c r="J651" s="831">
        <v>2</v>
      </c>
      <c r="K651" s="831">
        <v>0</v>
      </c>
      <c r="L651" s="831"/>
      <c r="M651" s="831">
        <v>0</v>
      </c>
      <c r="N651" s="831"/>
      <c r="O651" s="831"/>
      <c r="P651" s="819"/>
      <c r="Q651" s="832"/>
    </row>
    <row r="652" spans="1:17" ht="14.45" customHeight="1" x14ac:dyDescent="0.2">
      <c r="A652" s="813" t="s">
        <v>595</v>
      </c>
      <c r="B652" s="814" t="s">
        <v>4960</v>
      </c>
      <c r="C652" s="814" t="s">
        <v>4978</v>
      </c>
      <c r="D652" s="814" t="s">
        <v>5776</v>
      </c>
      <c r="E652" s="814" t="s">
        <v>5777</v>
      </c>
      <c r="F652" s="831">
        <v>1</v>
      </c>
      <c r="G652" s="831">
        <v>8980</v>
      </c>
      <c r="H652" s="831"/>
      <c r="I652" s="831">
        <v>8980</v>
      </c>
      <c r="J652" s="831"/>
      <c r="K652" s="831"/>
      <c r="L652" s="831"/>
      <c r="M652" s="831"/>
      <c r="N652" s="831"/>
      <c r="O652" s="831"/>
      <c r="P652" s="819"/>
      <c r="Q652" s="832"/>
    </row>
    <row r="653" spans="1:17" ht="14.45" customHeight="1" x14ac:dyDescent="0.2">
      <c r="A653" s="813" t="s">
        <v>595</v>
      </c>
      <c r="B653" s="814" t="s">
        <v>4960</v>
      </c>
      <c r="C653" s="814" t="s">
        <v>4978</v>
      </c>
      <c r="D653" s="814" t="s">
        <v>5778</v>
      </c>
      <c r="E653" s="814" t="s">
        <v>5779</v>
      </c>
      <c r="F653" s="831">
        <v>2</v>
      </c>
      <c r="G653" s="831">
        <v>0</v>
      </c>
      <c r="H653" s="831"/>
      <c r="I653" s="831">
        <v>0</v>
      </c>
      <c r="J653" s="831"/>
      <c r="K653" s="831"/>
      <c r="L653" s="831"/>
      <c r="M653" s="831"/>
      <c r="N653" s="831">
        <v>2</v>
      </c>
      <c r="O653" s="831">
        <v>0</v>
      </c>
      <c r="P653" s="819"/>
      <c r="Q653" s="832">
        <v>0</v>
      </c>
    </row>
    <row r="654" spans="1:17" ht="14.45" customHeight="1" x14ac:dyDescent="0.2">
      <c r="A654" s="813" t="s">
        <v>595</v>
      </c>
      <c r="B654" s="814" t="s">
        <v>4960</v>
      </c>
      <c r="C654" s="814" t="s">
        <v>4978</v>
      </c>
      <c r="D654" s="814" t="s">
        <v>5780</v>
      </c>
      <c r="E654" s="814" t="s">
        <v>5781</v>
      </c>
      <c r="F654" s="831">
        <v>18</v>
      </c>
      <c r="G654" s="831">
        <v>24912</v>
      </c>
      <c r="H654" s="831"/>
      <c r="I654" s="831">
        <v>1384</v>
      </c>
      <c r="J654" s="831">
        <v>19</v>
      </c>
      <c r="K654" s="831">
        <v>26353</v>
      </c>
      <c r="L654" s="831"/>
      <c r="M654" s="831">
        <v>1387</v>
      </c>
      <c r="N654" s="831">
        <v>16</v>
      </c>
      <c r="O654" s="831">
        <v>22400</v>
      </c>
      <c r="P654" s="819"/>
      <c r="Q654" s="832">
        <v>1400</v>
      </c>
    </row>
    <row r="655" spans="1:17" ht="14.45" customHeight="1" x14ac:dyDescent="0.2">
      <c r="A655" s="813" t="s">
        <v>595</v>
      </c>
      <c r="B655" s="814" t="s">
        <v>4960</v>
      </c>
      <c r="C655" s="814" t="s">
        <v>4978</v>
      </c>
      <c r="D655" s="814" t="s">
        <v>5005</v>
      </c>
      <c r="E655" s="814" t="s">
        <v>5006</v>
      </c>
      <c r="F655" s="831">
        <v>16</v>
      </c>
      <c r="G655" s="831">
        <v>21504</v>
      </c>
      <c r="H655" s="831"/>
      <c r="I655" s="831">
        <v>1344</v>
      </c>
      <c r="J655" s="831">
        <v>15</v>
      </c>
      <c r="K655" s="831">
        <v>20235</v>
      </c>
      <c r="L655" s="831"/>
      <c r="M655" s="831">
        <v>1349</v>
      </c>
      <c r="N655" s="831">
        <v>12</v>
      </c>
      <c r="O655" s="831">
        <v>16572</v>
      </c>
      <c r="P655" s="819"/>
      <c r="Q655" s="832">
        <v>1381</v>
      </c>
    </row>
    <row r="656" spans="1:17" ht="14.45" customHeight="1" x14ac:dyDescent="0.2">
      <c r="A656" s="813" t="s">
        <v>595</v>
      </c>
      <c r="B656" s="814" t="s">
        <v>4960</v>
      </c>
      <c r="C656" s="814" t="s">
        <v>4978</v>
      </c>
      <c r="D656" s="814" t="s">
        <v>5411</v>
      </c>
      <c r="E656" s="814" t="s">
        <v>5412</v>
      </c>
      <c r="F656" s="831">
        <v>2</v>
      </c>
      <c r="G656" s="831">
        <v>6624</v>
      </c>
      <c r="H656" s="831"/>
      <c r="I656" s="831">
        <v>3312</v>
      </c>
      <c r="J656" s="831">
        <v>6</v>
      </c>
      <c r="K656" s="831">
        <v>19932</v>
      </c>
      <c r="L656" s="831"/>
      <c r="M656" s="831">
        <v>3322</v>
      </c>
      <c r="N656" s="831">
        <v>1</v>
      </c>
      <c r="O656" s="831">
        <v>3412</v>
      </c>
      <c r="P656" s="819"/>
      <c r="Q656" s="832">
        <v>3412</v>
      </c>
    </row>
    <row r="657" spans="1:17" ht="14.45" customHeight="1" x14ac:dyDescent="0.2">
      <c r="A657" s="813" t="s">
        <v>595</v>
      </c>
      <c r="B657" s="814" t="s">
        <v>4960</v>
      </c>
      <c r="C657" s="814" t="s">
        <v>4978</v>
      </c>
      <c r="D657" s="814" t="s">
        <v>5007</v>
      </c>
      <c r="E657" s="814" t="s">
        <v>5008</v>
      </c>
      <c r="F657" s="831">
        <v>285</v>
      </c>
      <c r="G657" s="831">
        <v>103740</v>
      </c>
      <c r="H657" s="831"/>
      <c r="I657" s="831">
        <v>364</v>
      </c>
      <c r="J657" s="831">
        <v>180</v>
      </c>
      <c r="K657" s="831">
        <v>65700</v>
      </c>
      <c r="L657" s="831"/>
      <c r="M657" s="831">
        <v>365</v>
      </c>
      <c r="N657" s="831">
        <v>218</v>
      </c>
      <c r="O657" s="831">
        <v>80872</v>
      </c>
      <c r="P657" s="819"/>
      <c r="Q657" s="832">
        <v>370.97247706422019</v>
      </c>
    </row>
    <row r="658" spans="1:17" ht="14.45" customHeight="1" x14ac:dyDescent="0.2">
      <c r="A658" s="813" t="s">
        <v>595</v>
      </c>
      <c r="B658" s="814" t="s">
        <v>4960</v>
      </c>
      <c r="C658" s="814" t="s">
        <v>4978</v>
      </c>
      <c r="D658" s="814" t="s">
        <v>5228</v>
      </c>
      <c r="E658" s="814" t="s">
        <v>5229</v>
      </c>
      <c r="F658" s="831"/>
      <c r="G658" s="831"/>
      <c r="H658" s="831"/>
      <c r="I658" s="831"/>
      <c r="J658" s="831"/>
      <c r="K658" s="831"/>
      <c r="L658" s="831"/>
      <c r="M658" s="831"/>
      <c r="N658" s="831">
        <v>10</v>
      </c>
      <c r="O658" s="831">
        <v>5010</v>
      </c>
      <c r="P658" s="819"/>
      <c r="Q658" s="832">
        <v>501</v>
      </c>
    </row>
    <row r="659" spans="1:17" ht="14.45" customHeight="1" x14ac:dyDescent="0.2">
      <c r="A659" s="813" t="s">
        <v>595</v>
      </c>
      <c r="B659" s="814" t="s">
        <v>4960</v>
      </c>
      <c r="C659" s="814" t="s">
        <v>4978</v>
      </c>
      <c r="D659" s="814" t="s">
        <v>5782</v>
      </c>
      <c r="E659" s="814" t="s">
        <v>5783</v>
      </c>
      <c r="F659" s="831">
        <v>1</v>
      </c>
      <c r="G659" s="831">
        <v>7407</v>
      </c>
      <c r="H659" s="831"/>
      <c r="I659" s="831">
        <v>7407</v>
      </c>
      <c r="J659" s="831"/>
      <c r="K659" s="831"/>
      <c r="L659" s="831"/>
      <c r="M659" s="831"/>
      <c r="N659" s="831">
        <v>1</v>
      </c>
      <c r="O659" s="831">
        <v>7806</v>
      </c>
      <c r="P659" s="819"/>
      <c r="Q659" s="832">
        <v>7806</v>
      </c>
    </row>
    <row r="660" spans="1:17" ht="14.45" customHeight="1" x14ac:dyDescent="0.2">
      <c r="A660" s="813" t="s">
        <v>595</v>
      </c>
      <c r="B660" s="814" t="s">
        <v>4960</v>
      </c>
      <c r="C660" s="814" t="s">
        <v>4978</v>
      </c>
      <c r="D660" s="814" t="s">
        <v>5784</v>
      </c>
      <c r="E660" s="814" t="s">
        <v>5785</v>
      </c>
      <c r="F660" s="831">
        <v>21</v>
      </c>
      <c r="G660" s="831">
        <v>43953</v>
      </c>
      <c r="H660" s="831"/>
      <c r="I660" s="831">
        <v>2093</v>
      </c>
      <c r="J660" s="831">
        <v>20</v>
      </c>
      <c r="K660" s="831">
        <v>41993</v>
      </c>
      <c r="L660" s="831"/>
      <c r="M660" s="831">
        <v>2099.65</v>
      </c>
      <c r="N660" s="831">
        <v>20</v>
      </c>
      <c r="O660" s="831">
        <v>42580</v>
      </c>
      <c r="P660" s="819"/>
      <c r="Q660" s="832">
        <v>2129</v>
      </c>
    </row>
    <row r="661" spans="1:17" ht="14.45" customHeight="1" x14ac:dyDescent="0.2">
      <c r="A661" s="813" t="s">
        <v>595</v>
      </c>
      <c r="B661" s="814" t="s">
        <v>4960</v>
      </c>
      <c r="C661" s="814" t="s">
        <v>4978</v>
      </c>
      <c r="D661" s="814" t="s">
        <v>5786</v>
      </c>
      <c r="E661" s="814" t="s">
        <v>5787</v>
      </c>
      <c r="F661" s="831">
        <v>5</v>
      </c>
      <c r="G661" s="831">
        <v>6205</v>
      </c>
      <c r="H661" s="831"/>
      <c r="I661" s="831">
        <v>1241</v>
      </c>
      <c r="J661" s="831">
        <v>11</v>
      </c>
      <c r="K661" s="831">
        <v>13706</v>
      </c>
      <c r="L661" s="831"/>
      <c r="M661" s="831">
        <v>1246</v>
      </c>
      <c r="N661" s="831">
        <v>2</v>
      </c>
      <c r="O661" s="831">
        <v>2556</v>
      </c>
      <c r="P661" s="819"/>
      <c r="Q661" s="832">
        <v>1278</v>
      </c>
    </row>
    <row r="662" spans="1:17" ht="14.45" customHeight="1" x14ac:dyDescent="0.2">
      <c r="A662" s="813" t="s">
        <v>595</v>
      </c>
      <c r="B662" s="814" t="s">
        <v>4960</v>
      </c>
      <c r="C662" s="814" t="s">
        <v>4978</v>
      </c>
      <c r="D662" s="814" t="s">
        <v>5788</v>
      </c>
      <c r="E662" s="814" t="s">
        <v>5789</v>
      </c>
      <c r="F662" s="831"/>
      <c r="G662" s="831"/>
      <c r="H662" s="831"/>
      <c r="I662" s="831"/>
      <c r="J662" s="831">
        <v>1</v>
      </c>
      <c r="K662" s="831">
        <v>3041</v>
      </c>
      <c r="L662" s="831"/>
      <c r="M662" s="831">
        <v>3041</v>
      </c>
      <c r="N662" s="831"/>
      <c r="O662" s="831"/>
      <c r="P662" s="819"/>
      <c r="Q662" s="832"/>
    </row>
    <row r="663" spans="1:17" ht="14.45" customHeight="1" x14ac:dyDescent="0.2">
      <c r="A663" s="813" t="s">
        <v>595</v>
      </c>
      <c r="B663" s="814" t="s">
        <v>4960</v>
      </c>
      <c r="C663" s="814" t="s">
        <v>4978</v>
      </c>
      <c r="D663" s="814" t="s">
        <v>5790</v>
      </c>
      <c r="E663" s="814" t="s">
        <v>5791</v>
      </c>
      <c r="F663" s="831"/>
      <c r="G663" s="831"/>
      <c r="H663" s="831"/>
      <c r="I663" s="831"/>
      <c r="J663" s="831">
        <v>1</v>
      </c>
      <c r="K663" s="831">
        <v>304</v>
      </c>
      <c r="L663" s="831"/>
      <c r="M663" s="831">
        <v>304</v>
      </c>
      <c r="N663" s="831"/>
      <c r="O663" s="831"/>
      <c r="P663" s="819"/>
      <c r="Q663" s="832"/>
    </row>
    <row r="664" spans="1:17" ht="14.45" customHeight="1" x14ac:dyDescent="0.2">
      <c r="A664" s="813" t="s">
        <v>595</v>
      </c>
      <c r="B664" s="814" t="s">
        <v>4960</v>
      </c>
      <c r="C664" s="814" t="s">
        <v>4978</v>
      </c>
      <c r="D664" s="814" t="s">
        <v>5792</v>
      </c>
      <c r="E664" s="814" t="s">
        <v>5793</v>
      </c>
      <c r="F664" s="831">
        <v>1</v>
      </c>
      <c r="G664" s="831">
        <v>3659</v>
      </c>
      <c r="H664" s="831"/>
      <c r="I664" s="831">
        <v>3659</v>
      </c>
      <c r="J664" s="831">
        <v>1</v>
      </c>
      <c r="K664" s="831">
        <v>3673</v>
      </c>
      <c r="L664" s="831"/>
      <c r="M664" s="831">
        <v>3673</v>
      </c>
      <c r="N664" s="831"/>
      <c r="O664" s="831"/>
      <c r="P664" s="819"/>
      <c r="Q664" s="832"/>
    </row>
    <row r="665" spans="1:17" ht="14.45" customHeight="1" x14ac:dyDescent="0.2">
      <c r="A665" s="813" t="s">
        <v>595</v>
      </c>
      <c r="B665" s="814" t="s">
        <v>4960</v>
      </c>
      <c r="C665" s="814" t="s">
        <v>4978</v>
      </c>
      <c r="D665" s="814" t="s">
        <v>5794</v>
      </c>
      <c r="E665" s="814" t="s">
        <v>5795</v>
      </c>
      <c r="F665" s="831">
        <v>1</v>
      </c>
      <c r="G665" s="831">
        <v>4545</v>
      </c>
      <c r="H665" s="831"/>
      <c r="I665" s="831">
        <v>4545</v>
      </c>
      <c r="J665" s="831"/>
      <c r="K665" s="831"/>
      <c r="L665" s="831"/>
      <c r="M665" s="831"/>
      <c r="N665" s="831">
        <v>1</v>
      </c>
      <c r="O665" s="831">
        <v>4744</v>
      </c>
      <c r="P665" s="819"/>
      <c r="Q665" s="832">
        <v>4744</v>
      </c>
    </row>
    <row r="666" spans="1:17" ht="14.45" customHeight="1" x14ac:dyDescent="0.2">
      <c r="A666" s="813" t="s">
        <v>595</v>
      </c>
      <c r="B666" s="814" t="s">
        <v>4960</v>
      </c>
      <c r="C666" s="814" t="s">
        <v>4978</v>
      </c>
      <c r="D666" s="814" t="s">
        <v>5009</v>
      </c>
      <c r="E666" s="814" t="s">
        <v>5010</v>
      </c>
      <c r="F666" s="831"/>
      <c r="G666" s="831"/>
      <c r="H666" s="831"/>
      <c r="I666" s="831"/>
      <c r="J666" s="831"/>
      <c r="K666" s="831"/>
      <c r="L666" s="831"/>
      <c r="M666" s="831"/>
      <c r="N666" s="831">
        <v>1</v>
      </c>
      <c r="O666" s="831">
        <v>816</v>
      </c>
      <c r="P666" s="819"/>
      <c r="Q666" s="832">
        <v>816</v>
      </c>
    </row>
    <row r="667" spans="1:17" ht="14.45" customHeight="1" x14ac:dyDescent="0.2">
      <c r="A667" s="813" t="s">
        <v>595</v>
      </c>
      <c r="B667" s="814" t="s">
        <v>4960</v>
      </c>
      <c r="C667" s="814" t="s">
        <v>4978</v>
      </c>
      <c r="D667" s="814" t="s">
        <v>5345</v>
      </c>
      <c r="E667" s="814" t="s">
        <v>5346</v>
      </c>
      <c r="F667" s="831">
        <v>27</v>
      </c>
      <c r="G667" s="831">
        <v>19359</v>
      </c>
      <c r="H667" s="831"/>
      <c r="I667" s="831">
        <v>717</v>
      </c>
      <c r="J667" s="831">
        <v>23</v>
      </c>
      <c r="K667" s="831">
        <v>16606</v>
      </c>
      <c r="L667" s="831"/>
      <c r="M667" s="831">
        <v>722</v>
      </c>
      <c r="N667" s="831">
        <v>22</v>
      </c>
      <c r="O667" s="831">
        <v>16302</v>
      </c>
      <c r="P667" s="819"/>
      <c r="Q667" s="832">
        <v>741</v>
      </c>
    </row>
    <row r="668" spans="1:17" ht="14.45" customHeight="1" x14ac:dyDescent="0.2">
      <c r="A668" s="813" t="s">
        <v>595</v>
      </c>
      <c r="B668" s="814" t="s">
        <v>4960</v>
      </c>
      <c r="C668" s="814" t="s">
        <v>4978</v>
      </c>
      <c r="D668" s="814" t="s">
        <v>5796</v>
      </c>
      <c r="E668" s="814" t="s">
        <v>5797</v>
      </c>
      <c r="F668" s="831">
        <v>23</v>
      </c>
      <c r="G668" s="831">
        <v>147062</v>
      </c>
      <c r="H668" s="831"/>
      <c r="I668" s="831">
        <v>6394</v>
      </c>
      <c r="J668" s="831">
        <v>11</v>
      </c>
      <c r="K668" s="831">
        <v>70708</v>
      </c>
      <c r="L668" s="831"/>
      <c r="M668" s="831">
        <v>6428</v>
      </c>
      <c r="N668" s="831">
        <v>15</v>
      </c>
      <c r="O668" s="831">
        <v>101145</v>
      </c>
      <c r="P668" s="819"/>
      <c r="Q668" s="832">
        <v>6743</v>
      </c>
    </row>
    <row r="669" spans="1:17" ht="14.45" customHeight="1" x14ac:dyDescent="0.2">
      <c r="A669" s="813" t="s">
        <v>595</v>
      </c>
      <c r="B669" s="814" t="s">
        <v>4960</v>
      </c>
      <c r="C669" s="814" t="s">
        <v>4978</v>
      </c>
      <c r="D669" s="814" t="s">
        <v>5323</v>
      </c>
      <c r="E669" s="814" t="s">
        <v>5324</v>
      </c>
      <c r="F669" s="831">
        <v>2</v>
      </c>
      <c r="G669" s="831">
        <v>8988</v>
      </c>
      <c r="H669" s="831"/>
      <c r="I669" s="831">
        <v>4494</v>
      </c>
      <c r="J669" s="831">
        <v>2</v>
      </c>
      <c r="K669" s="831">
        <v>9036</v>
      </c>
      <c r="L669" s="831"/>
      <c r="M669" s="831">
        <v>4518</v>
      </c>
      <c r="N669" s="831">
        <v>2</v>
      </c>
      <c r="O669" s="831">
        <v>9488</v>
      </c>
      <c r="P669" s="819"/>
      <c r="Q669" s="832">
        <v>4744</v>
      </c>
    </row>
    <row r="670" spans="1:17" ht="14.45" customHeight="1" x14ac:dyDescent="0.2">
      <c r="A670" s="813" t="s">
        <v>595</v>
      </c>
      <c r="B670" s="814" t="s">
        <v>4960</v>
      </c>
      <c r="C670" s="814" t="s">
        <v>4978</v>
      </c>
      <c r="D670" s="814" t="s">
        <v>5798</v>
      </c>
      <c r="E670" s="814" t="s">
        <v>5799</v>
      </c>
      <c r="F670" s="831"/>
      <c r="G670" s="831"/>
      <c r="H670" s="831"/>
      <c r="I670" s="831"/>
      <c r="J670" s="831">
        <v>1</v>
      </c>
      <c r="K670" s="831">
        <v>0</v>
      </c>
      <c r="L670" s="831"/>
      <c r="M670" s="831">
        <v>0</v>
      </c>
      <c r="N670" s="831"/>
      <c r="O670" s="831"/>
      <c r="P670" s="819"/>
      <c r="Q670" s="832"/>
    </row>
    <row r="671" spans="1:17" ht="14.45" customHeight="1" x14ac:dyDescent="0.2">
      <c r="A671" s="813" t="s">
        <v>595</v>
      </c>
      <c r="B671" s="814" t="s">
        <v>4960</v>
      </c>
      <c r="C671" s="814" t="s">
        <v>4978</v>
      </c>
      <c r="D671" s="814" t="s">
        <v>5800</v>
      </c>
      <c r="E671" s="814" t="s">
        <v>5801</v>
      </c>
      <c r="F671" s="831">
        <v>5</v>
      </c>
      <c r="G671" s="831">
        <v>41800</v>
      </c>
      <c r="H671" s="831"/>
      <c r="I671" s="831">
        <v>8360</v>
      </c>
      <c r="J671" s="831">
        <v>5</v>
      </c>
      <c r="K671" s="831">
        <v>42085</v>
      </c>
      <c r="L671" s="831"/>
      <c r="M671" s="831">
        <v>8417</v>
      </c>
      <c r="N671" s="831">
        <v>2</v>
      </c>
      <c r="O671" s="831">
        <v>17398</v>
      </c>
      <c r="P671" s="819"/>
      <c r="Q671" s="832">
        <v>8699</v>
      </c>
    </row>
    <row r="672" spans="1:17" ht="14.45" customHeight="1" x14ac:dyDescent="0.2">
      <c r="A672" s="813" t="s">
        <v>595</v>
      </c>
      <c r="B672" s="814" t="s">
        <v>4960</v>
      </c>
      <c r="C672" s="814" t="s">
        <v>4978</v>
      </c>
      <c r="D672" s="814" t="s">
        <v>5325</v>
      </c>
      <c r="E672" s="814" t="s">
        <v>5326</v>
      </c>
      <c r="F672" s="831">
        <v>7</v>
      </c>
      <c r="G672" s="831">
        <v>66906</v>
      </c>
      <c r="H672" s="831"/>
      <c r="I672" s="831">
        <v>9558</v>
      </c>
      <c r="J672" s="831">
        <v>18</v>
      </c>
      <c r="K672" s="831">
        <v>172728</v>
      </c>
      <c r="L672" s="831"/>
      <c r="M672" s="831">
        <v>9596</v>
      </c>
      <c r="N672" s="831">
        <v>7</v>
      </c>
      <c r="O672" s="831">
        <v>69699</v>
      </c>
      <c r="P672" s="819"/>
      <c r="Q672" s="832">
        <v>9957</v>
      </c>
    </row>
    <row r="673" spans="1:17" ht="14.45" customHeight="1" x14ac:dyDescent="0.2">
      <c r="A673" s="813" t="s">
        <v>595</v>
      </c>
      <c r="B673" s="814" t="s">
        <v>4960</v>
      </c>
      <c r="C673" s="814" t="s">
        <v>4978</v>
      </c>
      <c r="D673" s="814" t="s">
        <v>5419</v>
      </c>
      <c r="E673" s="814" t="s">
        <v>5420</v>
      </c>
      <c r="F673" s="831"/>
      <c r="G673" s="831"/>
      <c r="H673" s="831"/>
      <c r="I673" s="831"/>
      <c r="J673" s="831">
        <v>98</v>
      </c>
      <c r="K673" s="831">
        <v>0</v>
      </c>
      <c r="L673" s="831"/>
      <c r="M673" s="831">
        <v>0</v>
      </c>
      <c r="N673" s="831">
        <v>97</v>
      </c>
      <c r="O673" s="831">
        <v>0</v>
      </c>
      <c r="P673" s="819"/>
      <c r="Q673" s="832">
        <v>0</v>
      </c>
    </row>
    <row r="674" spans="1:17" ht="14.45" customHeight="1" x14ac:dyDescent="0.2">
      <c r="A674" s="813" t="s">
        <v>595</v>
      </c>
      <c r="B674" s="814" t="s">
        <v>4960</v>
      </c>
      <c r="C674" s="814" t="s">
        <v>4978</v>
      </c>
      <c r="D674" s="814" t="s">
        <v>5802</v>
      </c>
      <c r="E674" s="814" t="s">
        <v>5803</v>
      </c>
      <c r="F674" s="831">
        <v>3</v>
      </c>
      <c r="G674" s="831">
        <v>1368</v>
      </c>
      <c r="H674" s="831"/>
      <c r="I674" s="831">
        <v>456</v>
      </c>
      <c r="J674" s="831">
        <v>4</v>
      </c>
      <c r="K674" s="831">
        <v>1836</v>
      </c>
      <c r="L674" s="831"/>
      <c r="M674" s="831">
        <v>459</v>
      </c>
      <c r="N674" s="831">
        <v>2</v>
      </c>
      <c r="O674" s="831">
        <v>942</v>
      </c>
      <c r="P674" s="819"/>
      <c r="Q674" s="832">
        <v>471</v>
      </c>
    </row>
    <row r="675" spans="1:17" ht="14.45" customHeight="1" x14ac:dyDescent="0.2">
      <c r="A675" s="813" t="s">
        <v>595</v>
      </c>
      <c r="B675" s="814" t="s">
        <v>4960</v>
      </c>
      <c r="C675" s="814" t="s">
        <v>4978</v>
      </c>
      <c r="D675" s="814" t="s">
        <v>5804</v>
      </c>
      <c r="E675" s="814" t="s">
        <v>5805</v>
      </c>
      <c r="F675" s="831">
        <v>34</v>
      </c>
      <c r="G675" s="831">
        <v>0</v>
      </c>
      <c r="H675" s="831"/>
      <c r="I675" s="831">
        <v>0</v>
      </c>
      <c r="J675" s="831">
        <v>46</v>
      </c>
      <c r="K675" s="831">
        <v>0</v>
      </c>
      <c r="L675" s="831"/>
      <c r="M675" s="831">
        <v>0</v>
      </c>
      <c r="N675" s="831">
        <v>2</v>
      </c>
      <c r="O675" s="831">
        <v>0</v>
      </c>
      <c r="P675" s="819"/>
      <c r="Q675" s="832">
        <v>0</v>
      </c>
    </row>
    <row r="676" spans="1:17" ht="14.45" customHeight="1" x14ac:dyDescent="0.2">
      <c r="A676" s="813" t="s">
        <v>595</v>
      </c>
      <c r="B676" s="814" t="s">
        <v>4960</v>
      </c>
      <c r="C676" s="814" t="s">
        <v>4978</v>
      </c>
      <c r="D676" s="814" t="s">
        <v>5806</v>
      </c>
      <c r="E676" s="814" t="s">
        <v>5807</v>
      </c>
      <c r="F676" s="831">
        <v>4</v>
      </c>
      <c r="G676" s="831">
        <v>1836</v>
      </c>
      <c r="H676" s="831"/>
      <c r="I676" s="831">
        <v>459</v>
      </c>
      <c r="J676" s="831">
        <v>8</v>
      </c>
      <c r="K676" s="831">
        <v>3696</v>
      </c>
      <c r="L676" s="831"/>
      <c r="M676" s="831">
        <v>462</v>
      </c>
      <c r="N676" s="831">
        <v>3</v>
      </c>
      <c r="O676" s="831">
        <v>1422</v>
      </c>
      <c r="P676" s="819"/>
      <c r="Q676" s="832">
        <v>474</v>
      </c>
    </row>
    <row r="677" spans="1:17" ht="14.45" customHeight="1" x14ac:dyDescent="0.2">
      <c r="A677" s="813" t="s">
        <v>595</v>
      </c>
      <c r="B677" s="814" t="s">
        <v>4960</v>
      </c>
      <c r="C677" s="814" t="s">
        <v>4978</v>
      </c>
      <c r="D677" s="814" t="s">
        <v>5808</v>
      </c>
      <c r="E677" s="814" t="s">
        <v>5809</v>
      </c>
      <c r="F677" s="831"/>
      <c r="G677" s="831"/>
      <c r="H677" s="831"/>
      <c r="I677" s="831"/>
      <c r="J677" s="831"/>
      <c r="K677" s="831"/>
      <c r="L677" s="831"/>
      <c r="M677" s="831"/>
      <c r="N677" s="831">
        <v>4</v>
      </c>
      <c r="O677" s="831">
        <v>67324</v>
      </c>
      <c r="P677" s="819"/>
      <c r="Q677" s="832">
        <v>16831</v>
      </c>
    </row>
    <row r="678" spans="1:17" ht="14.45" customHeight="1" x14ac:dyDescent="0.2">
      <c r="A678" s="813" t="s">
        <v>595</v>
      </c>
      <c r="B678" s="814" t="s">
        <v>4960</v>
      </c>
      <c r="C678" s="814" t="s">
        <v>4978</v>
      </c>
      <c r="D678" s="814" t="s">
        <v>5810</v>
      </c>
      <c r="E678" s="814" t="s">
        <v>5811</v>
      </c>
      <c r="F678" s="831"/>
      <c r="G678" s="831"/>
      <c r="H678" s="831"/>
      <c r="I678" s="831"/>
      <c r="J678" s="831">
        <v>1</v>
      </c>
      <c r="K678" s="831">
        <v>8568</v>
      </c>
      <c r="L678" s="831"/>
      <c r="M678" s="831">
        <v>8568</v>
      </c>
      <c r="N678" s="831"/>
      <c r="O678" s="831"/>
      <c r="P678" s="819"/>
      <c r="Q678" s="832"/>
    </row>
    <row r="679" spans="1:17" ht="14.45" customHeight="1" x14ac:dyDescent="0.2">
      <c r="A679" s="813" t="s">
        <v>595</v>
      </c>
      <c r="B679" s="814" t="s">
        <v>4960</v>
      </c>
      <c r="C679" s="814" t="s">
        <v>4978</v>
      </c>
      <c r="D679" s="814" t="s">
        <v>5812</v>
      </c>
      <c r="E679" s="814" t="s">
        <v>5813</v>
      </c>
      <c r="F679" s="831">
        <v>4</v>
      </c>
      <c r="G679" s="831">
        <v>4308</v>
      </c>
      <c r="H679" s="831"/>
      <c r="I679" s="831">
        <v>1077</v>
      </c>
      <c r="J679" s="831">
        <v>2</v>
      </c>
      <c r="K679" s="831">
        <v>2168</v>
      </c>
      <c r="L679" s="831"/>
      <c r="M679" s="831">
        <v>1084</v>
      </c>
      <c r="N679" s="831"/>
      <c r="O679" s="831"/>
      <c r="P679" s="819"/>
      <c r="Q679" s="832"/>
    </row>
    <row r="680" spans="1:17" ht="14.45" customHeight="1" x14ac:dyDescent="0.2">
      <c r="A680" s="813" t="s">
        <v>595</v>
      </c>
      <c r="B680" s="814" t="s">
        <v>4960</v>
      </c>
      <c r="C680" s="814" t="s">
        <v>4978</v>
      </c>
      <c r="D680" s="814" t="s">
        <v>5349</v>
      </c>
      <c r="E680" s="814" t="s">
        <v>5350</v>
      </c>
      <c r="F680" s="831">
        <v>1</v>
      </c>
      <c r="G680" s="831">
        <v>867</v>
      </c>
      <c r="H680" s="831"/>
      <c r="I680" s="831">
        <v>867</v>
      </c>
      <c r="J680" s="831">
        <v>1</v>
      </c>
      <c r="K680" s="831">
        <v>872</v>
      </c>
      <c r="L680" s="831"/>
      <c r="M680" s="831">
        <v>872</v>
      </c>
      <c r="N680" s="831">
        <v>1</v>
      </c>
      <c r="O680" s="831">
        <v>891</v>
      </c>
      <c r="P680" s="819"/>
      <c r="Q680" s="832">
        <v>891</v>
      </c>
    </row>
    <row r="681" spans="1:17" ht="14.45" customHeight="1" x14ac:dyDescent="0.2">
      <c r="A681" s="813" t="s">
        <v>595</v>
      </c>
      <c r="B681" s="814" t="s">
        <v>4960</v>
      </c>
      <c r="C681" s="814" t="s">
        <v>4978</v>
      </c>
      <c r="D681" s="814" t="s">
        <v>5814</v>
      </c>
      <c r="E681" s="814" t="s">
        <v>5815</v>
      </c>
      <c r="F681" s="831">
        <v>2</v>
      </c>
      <c r="G681" s="831">
        <v>0</v>
      </c>
      <c r="H681" s="831"/>
      <c r="I681" s="831">
        <v>0</v>
      </c>
      <c r="J681" s="831">
        <v>3</v>
      </c>
      <c r="K681" s="831">
        <v>0</v>
      </c>
      <c r="L681" s="831"/>
      <c r="M681" s="831">
        <v>0</v>
      </c>
      <c r="N681" s="831"/>
      <c r="O681" s="831"/>
      <c r="P681" s="819"/>
      <c r="Q681" s="832"/>
    </row>
    <row r="682" spans="1:17" ht="14.45" customHeight="1" x14ac:dyDescent="0.2">
      <c r="A682" s="813" t="s">
        <v>595</v>
      </c>
      <c r="B682" s="814" t="s">
        <v>4960</v>
      </c>
      <c r="C682" s="814" t="s">
        <v>4978</v>
      </c>
      <c r="D682" s="814" t="s">
        <v>5816</v>
      </c>
      <c r="E682" s="814" t="s">
        <v>5817</v>
      </c>
      <c r="F682" s="831">
        <v>1</v>
      </c>
      <c r="G682" s="831">
        <v>8642</v>
      </c>
      <c r="H682" s="831"/>
      <c r="I682" s="831">
        <v>8642</v>
      </c>
      <c r="J682" s="831"/>
      <c r="K682" s="831"/>
      <c r="L682" s="831"/>
      <c r="M682" s="831"/>
      <c r="N682" s="831"/>
      <c r="O682" s="831"/>
      <c r="P682" s="819"/>
      <c r="Q682" s="832"/>
    </row>
    <row r="683" spans="1:17" ht="14.45" customHeight="1" x14ac:dyDescent="0.2">
      <c r="A683" s="813" t="s">
        <v>595</v>
      </c>
      <c r="B683" s="814" t="s">
        <v>4960</v>
      </c>
      <c r="C683" s="814" t="s">
        <v>4978</v>
      </c>
      <c r="D683" s="814" t="s">
        <v>5818</v>
      </c>
      <c r="E683" s="814" t="s">
        <v>5819</v>
      </c>
      <c r="F683" s="831">
        <v>2</v>
      </c>
      <c r="G683" s="831">
        <v>6326</v>
      </c>
      <c r="H683" s="831"/>
      <c r="I683" s="831">
        <v>3163</v>
      </c>
      <c r="J683" s="831">
        <v>1</v>
      </c>
      <c r="K683" s="831">
        <v>3177</v>
      </c>
      <c r="L683" s="831"/>
      <c r="M683" s="831">
        <v>3177</v>
      </c>
      <c r="N683" s="831">
        <v>1</v>
      </c>
      <c r="O683" s="831">
        <v>3312</v>
      </c>
      <c r="P683" s="819"/>
      <c r="Q683" s="832">
        <v>3312</v>
      </c>
    </row>
    <row r="684" spans="1:17" ht="14.45" customHeight="1" x14ac:dyDescent="0.2">
      <c r="A684" s="813" t="s">
        <v>595</v>
      </c>
      <c r="B684" s="814" t="s">
        <v>4960</v>
      </c>
      <c r="C684" s="814" t="s">
        <v>4978</v>
      </c>
      <c r="D684" s="814" t="s">
        <v>5820</v>
      </c>
      <c r="E684" s="814" t="s">
        <v>5821</v>
      </c>
      <c r="F684" s="831">
        <v>8</v>
      </c>
      <c r="G684" s="831">
        <v>4632</v>
      </c>
      <c r="H684" s="831"/>
      <c r="I684" s="831">
        <v>579</v>
      </c>
      <c r="J684" s="831">
        <v>7</v>
      </c>
      <c r="K684" s="831">
        <v>4074</v>
      </c>
      <c r="L684" s="831"/>
      <c r="M684" s="831">
        <v>582</v>
      </c>
      <c r="N684" s="831">
        <v>10</v>
      </c>
      <c r="O684" s="831">
        <v>6000</v>
      </c>
      <c r="P684" s="819"/>
      <c r="Q684" s="832">
        <v>600</v>
      </c>
    </row>
    <row r="685" spans="1:17" ht="14.45" customHeight="1" x14ac:dyDescent="0.2">
      <c r="A685" s="813" t="s">
        <v>595</v>
      </c>
      <c r="B685" s="814" t="s">
        <v>4960</v>
      </c>
      <c r="C685" s="814" t="s">
        <v>4978</v>
      </c>
      <c r="D685" s="814" t="s">
        <v>5822</v>
      </c>
      <c r="E685" s="814" t="s">
        <v>5823</v>
      </c>
      <c r="F685" s="831">
        <v>1</v>
      </c>
      <c r="G685" s="831">
        <v>1108</v>
      </c>
      <c r="H685" s="831"/>
      <c r="I685" s="831">
        <v>1108</v>
      </c>
      <c r="J685" s="831"/>
      <c r="K685" s="831"/>
      <c r="L685" s="831"/>
      <c r="M685" s="831"/>
      <c r="N685" s="831">
        <v>1</v>
      </c>
      <c r="O685" s="831">
        <v>1136</v>
      </c>
      <c r="P685" s="819"/>
      <c r="Q685" s="832">
        <v>1136</v>
      </c>
    </row>
    <row r="686" spans="1:17" ht="14.45" customHeight="1" x14ac:dyDescent="0.2">
      <c r="A686" s="813" t="s">
        <v>595</v>
      </c>
      <c r="B686" s="814" t="s">
        <v>4960</v>
      </c>
      <c r="C686" s="814" t="s">
        <v>4978</v>
      </c>
      <c r="D686" s="814" t="s">
        <v>5824</v>
      </c>
      <c r="E686" s="814" t="s">
        <v>5825</v>
      </c>
      <c r="F686" s="831">
        <v>1</v>
      </c>
      <c r="G686" s="831">
        <v>2844</v>
      </c>
      <c r="H686" s="831"/>
      <c r="I686" s="831">
        <v>2844</v>
      </c>
      <c r="J686" s="831">
        <v>5</v>
      </c>
      <c r="K686" s="831">
        <v>14290</v>
      </c>
      <c r="L686" s="831"/>
      <c r="M686" s="831">
        <v>2858</v>
      </c>
      <c r="N686" s="831"/>
      <c r="O686" s="831"/>
      <c r="P686" s="819"/>
      <c r="Q686" s="832"/>
    </row>
    <row r="687" spans="1:17" ht="14.45" customHeight="1" x14ac:dyDescent="0.2">
      <c r="A687" s="813" t="s">
        <v>595</v>
      </c>
      <c r="B687" s="814" t="s">
        <v>4960</v>
      </c>
      <c r="C687" s="814" t="s">
        <v>4978</v>
      </c>
      <c r="D687" s="814" t="s">
        <v>5826</v>
      </c>
      <c r="E687" s="814" t="s">
        <v>5827</v>
      </c>
      <c r="F687" s="831"/>
      <c r="G687" s="831"/>
      <c r="H687" s="831"/>
      <c r="I687" s="831"/>
      <c r="J687" s="831">
        <v>2</v>
      </c>
      <c r="K687" s="831">
        <v>5576</v>
      </c>
      <c r="L687" s="831"/>
      <c r="M687" s="831">
        <v>2788</v>
      </c>
      <c r="N687" s="831">
        <v>1</v>
      </c>
      <c r="O687" s="831">
        <v>2923</v>
      </c>
      <c r="P687" s="819"/>
      <c r="Q687" s="832">
        <v>2923</v>
      </c>
    </row>
    <row r="688" spans="1:17" ht="14.45" customHeight="1" x14ac:dyDescent="0.2">
      <c r="A688" s="813" t="s">
        <v>595</v>
      </c>
      <c r="B688" s="814" t="s">
        <v>4960</v>
      </c>
      <c r="C688" s="814" t="s">
        <v>4978</v>
      </c>
      <c r="D688" s="814" t="s">
        <v>5828</v>
      </c>
      <c r="E688" s="814" t="s">
        <v>5829</v>
      </c>
      <c r="F688" s="831">
        <v>8</v>
      </c>
      <c r="G688" s="831">
        <v>0</v>
      </c>
      <c r="H688" s="831"/>
      <c r="I688" s="831">
        <v>0</v>
      </c>
      <c r="J688" s="831"/>
      <c r="K688" s="831"/>
      <c r="L688" s="831"/>
      <c r="M688" s="831"/>
      <c r="N688" s="831"/>
      <c r="O688" s="831"/>
      <c r="P688" s="819"/>
      <c r="Q688" s="832"/>
    </row>
    <row r="689" spans="1:17" ht="14.45" customHeight="1" x14ac:dyDescent="0.2">
      <c r="A689" s="813" t="s">
        <v>595</v>
      </c>
      <c r="B689" s="814" t="s">
        <v>4960</v>
      </c>
      <c r="C689" s="814" t="s">
        <v>4978</v>
      </c>
      <c r="D689" s="814" t="s">
        <v>5830</v>
      </c>
      <c r="E689" s="814" t="s">
        <v>5831</v>
      </c>
      <c r="F689" s="831">
        <v>7</v>
      </c>
      <c r="G689" s="831">
        <v>547750</v>
      </c>
      <c r="H689" s="831"/>
      <c r="I689" s="831">
        <v>78250</v>
      </c>
      <c r="J689" s="831"/>
      <c r="K689" s="831"/>
      <c r="L689" s="831"/>
      <c r="M689" s="831"/>
      <c r="N689" s="831"/>
      <c r="O689" s="831"/>
      <c r="P689" s="819"/>
      <c r="Q689" s="832"/>
    </row>
    <row r="690" spans="1:17" ht="14.45" customHeight="1" x14ac:dyDescent="0.2">
      <c r="A690" s="813" t="s">
        <v>595</v>
      </c>
      <c r="B690" s="814" t="s">
        <v>4960</v>
      </c>
      <c r="C690" s="814" t="s">
        <v>4978</v>
      </c>
      <c r="D690" s="814" t="s">
        <v>5832</v>
      </c>
      <c r="E690" s="814" t="s">
        <v>5833</v>
      </c>
      <c r="F690" s="831">
        <v>12</v>
      </c>
      <c r="G690" s="831">
        <v>27888</v>
      </c>
      <c r="H690" s="831"/>
      <c r="I690" s="831">
        <v>2324</v>
      </c>
      <c r="J690" s="831">
        <v>23</v>
      </c>
      <c r="K690" s="831">
        <v>53705</v>
      </c>
      <c r="L690" s="831"/>
      <c r="M690" s="831">
        <v>2335</v>
      </c>
      <c r="N690" s="831">
        <v>9</v>
      </c>
      <c r="O690" s="831">
        <v>21141</v>
      </c>
      <c r="P690" s="819"/>
      <c r="Q690" s="832">
        <v>2349</v>
      </c>
    </row>
    <row r="691" spans="1:17" ht="14.45" customHeight="1" x14ac:dyDescent="0.2">
      <c r="A691" s="813" t="s">
        <v>595</v>
      </c>
      <c r="B691" s="814" t="s">
        <v>4960</v>
      </c>
      <c r="C691" s="814" t="s">
        <v>4978</v>
      </c>
      <c r="D691" s="814" t="s">
        <v>5834</v>
      </c>
      <c r="E691" s="814" t="s">
        <v>5835</v>
      </c>
      <c r="F691" s="831">
        <v>1</v>
      </c>
      <c r="G691" s="831">
        <v>2287</v>
      </c>
      <c r="H691" s="831"/>
      <c r="I691" s="831">
        <v>2287</v>
      </c>
      <c r="J691" s="831"/>
      <c r="K691" s="831"/>
      <c r="L691" s="831"/>
      <c r="M691" s="831"/>
      <c r="N691" s="831"/>
      <c r="O691" s="831"/>
      <c r="P691" s="819"/>
      <c r="Q691" s="832"/>
    </row>
    <row r="692" spans="1:17" ht="14.45" customHeight="1" x14ac:dyDescent="0.2">
      <c r="A692" s="813" t="s">
        <v>595</v>
      </c>
      <c r="B692" s="814" t="s">
        <v>4960</v>
      </c>
      <c r="C692" s="814" t="s">
        <v>4978</v>
      </c>
      <c r="D692" s="814" t="s">
        <v>5836</v>
      </c>
      <c r="E692" s="814" t="s">
        <v>5837</v>
      </c>
      <c r="F692" s="831"/>
      <c r="G692" s="831"/>
      <c r="H692" s="831"/>
      <c r="I692" s="831"/>
      <c r="J692" s="831">
        <v>1</v>
      </c>
      <c r="K692" s="831">
        <v>0</v>
      </c>
      <c r="L692" s="831"/>
      <c r="M692" s="831">
        <v>0</v>
      </c>
      <c r="N692" s="831"/>
      <c r="O692" s="831"/>
      <c r="P692" s="819"/>
      <c r="Q692" s="832"/>
    </row>
    <row r="693" spans="1:17" ht="14.45" customHeight="1" x14ac:dyDescent="0.2">
      <c r="A693" s="813" t="s">
        <v>595</v>
      </c>
      <c r="B693" s="814" t="s">
        <v>4960</v>
      </c>
      <c r="C693" s="814" t="s">
        <v>4978</v>
      </c>
      <c r="D693" s="814" t="s">
        <v>5838</v>
      </c>
      <c r="E693" s="814" t="s">
        <v>5839</v>
      </c>
      <c r="F693" s="831"/>
      <c r="G693" s="831"/>
      <c r="H693" s="831"/>
      <c r="I693" s="831"/>
      <c r="J693" s="831"/>
      <c r="K693" s="831"/>
      <c r="L693" s="831"/>
      <c r="M693" s="831"/>
      <c r="N693" s="831">
        <v>1</v>
      </c>
      <c r="O693" s="831">
        <v>0</v>
      </c>
      <c r="P693" s="819"/>
      <c r="Q693" s="832">
        <v>0</v>
      </c>
    </row>
    <row r="694" spans="1:17" ht="14.45" customHeight="1" x14ac:dyDescent="0.2">
      <c r="A694" s="813" t="s">
        <v>595</v>
      </c>
      <c r="B694" s="814" t="s">
        <v>4960</v>
      </c>
      <c r="C694" s="814" t="s">
        <v>4978</v>
      </c>
      <c r="D694" s="814" t="s">
        <v>5840</v>
      </c>
      <c r="E694" s="814" t="s">
        <v>5841</v>
      </c>
      <c r="F694" s="831">
        <v>16</v>
      </c>
      <c r="G694" s="831">
        <v>0</v>
      </c>
      <c r="H694" s="831"/>
      <c r="I694" s="831">
        <v>0</v>
      </c>
      <c r="J694" s="831">
        <v>26</v>
      </c>
      <c r="K694" s="831">
        <v>0</v>
      </c>
      <c r="L694" s="831"/>
      <c r="M694" s="831">
        <v>0</v>
      </c>
      <c r="N694" s="831"/>
      <c r="O694" s="831"/>
      <c r="P694" s="819"/>
      <c r="Q694" s="832"/>
    </row>
    <row r="695" spans="1:17" ht="14.45" customHeight="1" x14ac:dyDescent="0.2">
      <c r="A695" s="813" t="s">
        <v>595</v>
      </c>
      <c r="B695" s="814" t="s">
        <v>4960</v>
      </c>
      <c r="C695" s="814" t="s">
        <v>4978</v>
      </c>
      <c r="D695" s="814" t="s">
        <v>5842</v>
      </c>
      <c r="E695" s="814" t="s">
        <v>5843</v>
      </c>
      <c r="F695" s="831">
        <v>1</v>
      </c>
      <c r="G695" s="831">
        <v>1087</v>
      </c>
      <c r="H695" s="831"/>
      <c r="I695" s="831">
        <v>1087</v>
      </c>
      <c r="J695" s="831"/>
      <c r="K695" s="831"/>
      <c r="L695" s="831"/>
      <c r="M695" s="831"/>
      <c r="N695" s="831"/>
      <c r="O695" s="831"/>
      <c r="P695" s="819"/>
      <c r="Q695" s="832"/>
    </row>
    <row r="696" spans="1:17" ht="14.45" customHeight="1" x14ac:dyDescent="0.2">
      <c r="A696" s="813" t="s">
        <v>595</v>
      </c>
      <c r="B696" s="814" t="s">
        <v>4960</v>
      </c>
      <c r="C696" s="814" t="s">
        <v>4978</v>
      </c>
      <c r="D696" s="814" t="s">
        <v>5844</v>
      </c>
      <c r="E696" s="814" t="s">
        <v>5845</v>
      </c>
      <c r="F696" s="831"/>
      <c r="G696" s="831"/>
      <c r="H696" s="831"/>
      <c r="I696" s="831"/>
      <c r="J696" s="831">
        <v>1</v>
      </c>
      <c r="K696" s="831">
        <v>221</v>
      </c>
      <c r="L696" s="831"/>
      <c r="M696" s="831">
        <v>221</v>
      </c>
      <c r="N696" s="831"/>
      <c r="O696" s="831"/>
      <c r="P696" s="819"/>
      <c r="Q696" s="832"/>
    </row>
    <row r="697" spans="1:17" ht="14.45" customHeight="1" x14ac:dyDescent="0.2">
      <c r="A697" s="813" t="s">
        <v>595</v>
      </c>
      <c r="B697" s="814" t="s">
        <v>4960</v>
      </c>
      <c r="C697" s="814" t="s">
        <v>4978</v>
      </c>
      <c r="D697" s="814" t="s">
        <v>5846</v>
      </c>
      <c r="E697" s="814" t="s">
        <v>5847</v>
      </c>
      <c r="F697" s="831">
        <v>1</v>
      </c>
      <c r="G697" s="831">
        <v>60833.33</v>
      </c>
      <c r="H697" s="831"/>
      <c r="I697" s="831">
        <v>60833.33</v>
      </c>
      <c r="J697" s="831"/>
      <c r="K697" s="831"/>
      <c r="L697" s="831"/>
      <c r="M697" s="831"/>
      <c r="N697" s="831"/>
      <c r="O697" s="831"/>
      <c r="P697" s="819"/>
      <c r="Q697" s="832"/>
    </row>
    <row r="698" spans="1:17" ht="14.45" customHeight="1" x14ac:dyDescent="0.2">
      <c r="A698" s="813" t="s">
        <v>595</v>
      </c>
      <c r="B698" s="814" t="s">
        <v>4960</v>
      </c>
      <c r="C698" s="814" t="s">
        <v>4978</v>
      </c>
      <c r="D698" s="814" t="s">
        <v>5848</v>
      </c>
      <c r="E698" s="814" t="s">
        <v>5849</v>
      </c>
      <c r="F698" s="831"/>
      <c r="G698" s="831"/>
      <c r="H698" s="831"/>
      <c r="I698" s="831"/>
      <c r="J698" s="831">
        <v>1</v>
      </c>
      <c r="K698" s="831">
        <v>958</v>
      </c>
      <c r="L698" s="831"/>
      <c r="M698" s="831">
        <v>958</v>
      </c>
      <c r="N698" s="831"/>
      <c r="O698" s="831"/>
      <c r="P698" s="819"/>
      <c r="Q698" s="832"/>
    </row>
    <row r="699" spans="1:17" ht="14.45" customHeight="1" x14ac:dyDescent="0.2">
      <c r="A699" s="813" t="s">
        <v>595</v>
      </c>
      <c r="B699" s="814" t="s">
        <v>4960</v>
      </c>
      <c r="C699" s="814" t="s">
        <v>4978</v>
      </c>
      <c r="D699" s="814" t="s">
        <v>5850</v>
      </c>
      <c r="E699" s="814" t="s">
        <v>5851</v>
      </c>
      <c r="F699" s="831">
        <v>2</v>
      </c>
      <c r="G699" s="831">
        <v>5370</v>
      </c>
      <c r="H699" s="831"/>
      <c r="I699" s="831">
        <v>2685</v>
      </c>
      <c r="J699" s="831"/>
      <c r="K699" s="831"/>
      <c r="L699" s="831"/>
      <c r="M699" s="831"/>
      <c r="N699" s="831"/>
      <c r="O699" s="831"/>
      <c r="P699" s="819"/>
      <c r="Q699" s="832"/>
    </row>
    <row r="700" spans="1:17" ht="14.45" customHeight="1" x14ac:dyDescent="0.2">
      <c r="A700" s="813" t="s">
        <v>595</v>
      </c>
      <c r="B700" s="814" t="s">
        <v>4960</v>
      </c>
      <c r="C700" s="814" t="s">
        <v>4978</v>
      </c>
      <c r="D700" s="814" t="s">
        <v>5852</v>
      </c>
      <c r="E700" s="814" t="s">
        <v>5853</v>
      </c>
      <c r="F700" s="831"/>
      <c r="G700" s="831"/>
      <c r="H700" s="831"/>
      <c r="I700" s="831"/>
      <c r="J700" s="831">
        <v>1</v>
      </c>
      <c r="K700" s="831">
        <v>1355</v>
      </c>
      <c r="L700" s="831"/>
      <c r="M700" s="831">
        <v>1355</v>
      </c>
      <c r="N700" s="831"/>
      <c r="O700" s="831"/>
      <c r="P700" s="819"/>
      <c r="Q700" s="832"/>
    </row>
    <row r="701" spans="1:17" ht="14.45" customHeight="1" x14ac:dyDescent="0.2">
      <c r="A701" s="813" t="s">
        <v>595</v>
      </c>
      <c r="B701" s="814" t="s">
        <v>4960</v>
      </c>
      <c r="C701" s="814" t="s">
        <v>4978</v>
      </c>
      <c r="D701" s="814" t="s">
        <v>5854</v>
      </c>
      <c r="E701" s="814" t="s">
        <v>5855</v>
      </c>
      <c r="F701" s="831">
        <v>1</v>
      </c>
      <c r="G701" s="831">
        <v>54031</v>
      </c>
      <c r="H701" s="831"/>
      <c r="I701" s="831">
        <v>54031</v>
      </c>
      <c r="J701" s="831">
        <v>11</v>
      </c>
      <c r="K701" s="831">
        <v>0</v>
      </c>
      <c r="L701" s="831"/>
      <c r="M701" s="831">
        <v>0</v>
      </c>
      <c r="N701" s="831">
        <v>1</v>
      </c>
      <c r="O701" s="831">
        <v>0</v>
      </c>
      <c r="P701" s="819"/>
      <c r="Q701" s="832">
        <v>0</v>
      </c>
    </row>
    <row r="702" spans="1:17" ht="14.45" customHeight="1" x14ac:dyDescent="0.2">
      <c r="A702" s="813" t="s">
        <v>595</v>
      </c>
      <c r="B702" s="814" t="s">
        <v>4960</v>
      </c>
      <c r="C702" s="814" t="s">
        <v>4978</v>
      </c>
      <c r="D702" s="814" t="s">
        <v>5856</v>
      </c>
      <c r="E702" s="814" t="s">
        <v>5857</v>
      </c>
      <c r="F702" s="831">
        <v>32</v>
      </c>
      <c r="G702" s="831">
        <v>0</v>
      </c>
      <c r="H702" s="831"/>
      <c r="I702" s="831">
        <v>0</v>
      </c>
      <c r="J702" s="831">
        <v>69</v>
      </c>
      <c r="K702" s="831">
        <v>0</v>
      </c>
      <c r="L702" s="831"/>
      <c r="M702" s="831">
        <v>0</v>
      </c>
      <c r="N702" s="831">
        <v>92</v>
      </c>
      <c r="O702" s="831">
        <v>0</v>
      </c>
      <c r="P702" s="819"/>
      <c r="Q702" s="832">
        <v>0</v>
      </c>
    </row>
    <row r="703" spans="1:17" ht="14.45" customHeight="1" x14ac:dyDescent="0.2">
      <c r="A703" s="813" t="s">
        <v>595</v>
      </c>
      <c r="B703" s="814" t="s">
        <v>4960</v>
      </c>
      <c r="C703" s="814" t="s">
        <v>4978</v>
      </c>
      <c r="D703" s="814" t="s">
        <v>5858</v>
      </c>
      <c r="E703" s="814" t="s">
        <v>5859</v>
      </c>
      <c r="F703" s="831">
        <v>32</v>
      </c>
      <c r="G703" s="831">
        <v>0</v>
      </c>
      <c r="H703" s="831"/>
      <c r="I703" s="831">
        <v>0</v>
      </c>
      <c r="J703" s="831">
        <v>79</v>
      </c>
      <c r="K703" s="831">
        <v>0</v>
      </c>
      <c r="L703" s="831"/>
      <c r="M703" s="831">
        <v>0</v>
      </c>
      <c r="N703" s="831">
        <v>108</v>
      </c>
      <c r="O703" s="831">
        <v>0</v>
      </c>
      <c r="P703" s="819"/>
      <c r="Q703" s="832">
        <v>0</v>
      </c>
    </row>
    <row r="704" spans="1:17" ht="14.45" customHeight="1" x14ac:dyDescent="0.2">
      <c r="A704" s="813" t="s">
        <v>595</v>
      </c>
      <c r="B704" s="814" t="s">
        <v>4960</v>
      </c>
      <c r="C704" s="814" t="s">
        <v>4978</v>
      </c>
      <c r="D704" s="814" t="s">
        <v>5860</v>
      </c>
      <c r="E704" s="814" t="s">
        <v>5861</v>
      </c>
      <c r="F704" s="831">
        <v>32</v>
      </c>
      <c r="G704" s="831">
        <v>0</v>
      </c>
      <c r="H704" s="831"/>
      <c r="I704" s="831">
        <v>0</v>
      </c>
      <c r="J704" s="831">
        <v>88</v>
      </c>
      <c r="K704" s="831">
        <v>0</v>
      </c>
      <c r="L704" s="831"/>
      <c r="M704" s="831">
        <v>0</v>
      </c>
      <c r="N704" s="831">
        <v>79</v>
      </c>
      <c r="O704" s="831">
        <v>0</v>
      </c>
      <c r="P704" s="819"/>
      <c r="Q704" s="832">
        <v>0</v>
      </c>
    </row>
    <row r="705" spans="1:17" ht="14.45" customHeight="1" x14ac:dyDescent="0.2">
      <c r="A705" s="813" t="s">
        <v>595</v>
      </c>
      <c r="B705" s="814" t="s">
        <v>4960</v>
      </c>
      <c r="C705" s="814" t="s">
        <v>4978</v>
      </c>
      <c r="D705" s="814" t="s">
        <v>5862</v>
      </c>
      <c r="E705" s="814" t="s">
        <v>5863</v>
      </c>
      <c r="F705" s="831">
        <v>4</v>
      </c>
      <c r="G705" s="831">
        <v>0</v>
      </c>
      <c r="H705" s="831"/>
      <c r="I705" s="831">
        <v>0</v>
      </c>
      <c r="J705" s="831"/>
      <c r="K705" s="831"/>
      <c r="L705" s="831"/>
      <c r="M705" s="831"/>
      <c r="N705" s="831"/>
      <c r="O705" s="831"/>
      <c r="P705" s="819"/>
      <c r="Q705" s="832"/>
    </row>
    <row r="706" spans="1:17" ht="14.45" customHeight="1" x14ac:dyDescent="0.2">
      <c r="A706" s="813" t="s">
        <v>595</v>
      </c>
      <c r="B706" s="814" t="s">
        <v>4960</v>
      </c>
      <c r="C706" s="814" t="s">
        <v>4978</v>
      </c>
      <c r="D706" s="814" t="s">
        <v>5864</v>
      </c>
      <c r="E706" s="814" t="s">
        <v>5865</v>
      </c>
      <c r="F706" s="831">
        <v>30</v>
      </c>
      <c r="G706" s="831">
        <v>0</v>
      </c>
      <c r="H706" s="831"/>
      <c r="I706" s="831">
        <v>0</v>
      </c>
      <c r="J706" s="831">
        <v>21</v>
      </c>
      <c r="K706" s="831">
        <v>0</v>
      </c>
      <c r="L706" s="831"/>
      <c r="M706" s="831">
        <v>0</v>
      </c>
      <c r="N706" s="831">
        <v>15</v>
      </c>
      <c r="O706" s="831">
        <v>0</v>
      </c>
      <c r="P706" s="819"/>
      <c r="Q706" s="832">
        <v>0</v>
      </c>
    </row>
    <row r="707" spans="1:17" ht="14.45" customHeight="1" x14ac:dyDescent="0.2">
      <c r="A707" s="813" t="s">
        <v>595</v>
      </c>
      <c r="B707" s="814" t="s">
        <v>4960</v>
      </c>
      <c r="C707" s="814" t="s">
        <v>4978</v>
      </c>
      <c r="D707" s="814" t="s">
        <v>5431</v>
      </c>
      <c r="E707" s="814" t="s">
        <v>5432</v>
      </c>
      <c r="F707" s="831">
        <v>1</v>
      </c>
      <c r="G707" s="831">
        <v>0</v>
      </c>
      <c r="H707" s="831"/>
      <c r="I707" s="831">
        <v>0</v>
      </c>
      <c r="J707" s="831">
        <v>3</v>
      </c>
      <c r="K707" s="831">
        <v>0</v>
      </c>
      <c r="L707" s="831"/>
      <c r="M707" s="831">
        <v>0</v>
      </c>
      <c r="N707" s="831"/>
      <c r="O707" s="831"/>
      <c r="P707" s="819"/>
      <c r="Q707" s="832"/>
    </row>
    <row r="708" spans="1:17" ht="14.45" customHeight="1" x14ac:dyDescent="0.2">
      <c r="A708" s="813" t="s">
        <v>595</v>
      </c>
      <c r="B708" s="814" t="s">
        <v>4960</v>
      </c>
      <c r="C708" s="814" t="s">
        <v>4978</v>
      </c>
      <c r="D708" s="814" t="s">
        <v>5866</v>
      </c>
      <c r="E708" s="814" t="s">
        <v>5867</v>
      </c>
      <c r="F708" s="831">
        <v>72</v>
      </c>
      <c r="G708" s="831">
        <v>0</v>
      </c>
      <c r="H708" s="831"/>
      <c r="I708" s="831">
        <v>0</v>
      </c>
      <c r="J708" s="831">
        <v>143</v>
      </c>
      <c r="K708" s="831">
        <v>0</v>
      </c>
      <c r="L708" s="831"/>
      <c r="M708" s="831">
        <v>0</v>
      </c>
      <c r="N708" s="831">
        <v>193</v>
      </c>
      <c r="O708" s="831">
        <v>0</v>
      </c>
      <c r="P708" s="819"/>
      <c r="Q708" s="832">
        <v>0</v>
      </c>
    </row>
    <row r="709" spans="1:17" ht="14.45" customHeight="1" x14ac:dyDescent="0.2">
      <c r="A709" s="813" t="s">
        <v>595</v>
      </c>
      <c r="B709" s="814" t="s">
        <v>4960</v>
      </c>
      <c r="C709" s="814" t="s">
        <v>4978</v>
      </c>
      <c r="D709" s="814" t="s">
        <v>5868</v>
      </c>
      <c r="E709" s="814" t="s">
        <v>5869</v>
      </c>
      <c r="F709" s="831">
        <v>78</v>
      </c>
      <c r="G709" s="831">
        <v>0</v>
      </c>
      <c r="H709" s="831"/>
      <c r="I709" s="831">
        <v>0</v>
      </c>
      <c r="J709" s="831">
        <v>116</v>
      </c>
      <c r="K709" s="831">
        <v>0</v>
      </c>
      <c r="L709" s="831"/>
      <c r="M709" s="831">
        <v>0</v>
      </c>
      <c r="N709" s="831">
        <v>195</v>
      </c>
      <c r="O709" s="831">
        <v>0</v>
      </c>
      <c r="P709" s="819"/>
      <c r="Q709" s="832">
        <v>0</v>
      </c>
    </row>
    <row r="710" spans="1:17" ht="14.45" customHeight="1" x14ac:dyDescent="0.2">
      <c r="A710" s="813" t="s">
        <v>595</v>
      </c>
      <c r="B710" s="814" t="s">
        <v>4960</v>
      </c>
      <c r="C710" s="814" t="s">
        <v>4978</v>
      </c>
      <c r="D710" s="814" t="s">
        <v>5870</v>
      </c>
      <c r="E710" s="814" t="s">
        <v>5871</v>
      </c>
      <c r="F710" s="831">
        <v>58</v>
      </c>
      <c r="G710" s="831">
        <v>0</v>
      </c>
      <c r="H710" s="831"/>
      <c r="I710" s="831">
        <v>0</v>
      </c>
      <c r="J710" s="831">
        <v>81</v>
      </c>
      <c r="K710" s="831">
        <v>0</v>
      </c>
      <c r="L710" s="831"/>
      <c r="M710" s="831">
        <v>0</v>
      </c>
      <c r="N710" s="831">
        <v>138</v>
      </c>
      <c r="O710" s="831">
        <v>0</v>
      </c>
      <c r="P710" s="819"/>
      <c r="Q710" s="832">
        <v>0</v>
      </c>
    </row>
    <row r="711" spans="1:17" ht="14.45" customHeight="1" x14ac:dyDescent="0.2">
      <c r="A711" s="813" t="s">
        <v>595</v>
      </c>
      <c r="B711" s="814" t="s">
        <v>4960</v>
      </c>
      <c r="C711" s="814" t="s">
        <v>4978</v>
      </c>
      <c r="D711" s="814" t="s">
        <v>5872</v>
      </c>
      <c r="E711" s="814" t="s">
        <v>5873</v>
      </c>
      <c r="F711" s="831">
        <v>1</v>
      </c>
      <c r="G711" s="831">
        <v>0</v>
      </c>
      <c r="H711" s="831"/>
      <c r="I711" s="831">
        <v>0</v>
      </c>
      <c r="J711" s="831">
        <v>6</v>
      </c>
      <c r="K711" s="831">
        <v>0</v>
      </c>
      <c r="L711" s="831"/>
      <c r="M711" s="831">
        <v>0</v>
      </c>
      <c r="N711" s="831">
        <v>6</v>
      </c>
      <c r="O711" s="831">
        <v>0</v>
      </c>
      <c r="P711" s="819"/>
      <c r="Q711" s="832">
        <v>0</v>
      </c>
    </row>
    <row r="712" spans="1:17" ht="14.45" customHeight="1" x14ac:dyDescent="0.2">
      <c r="A712" s="813" t="s">
        <v>595</v>
      </c>
      <c r="B712" s="814" t="s">
        <v>4960</v>
      </c>
      <c r="C712" s="814" t="s">
        <v>4978</v>
      </c>
      <c r="D712" s="814" t="s">
        <v>5874</v>
      </c>
      <c r="E712" s="814" t="s">
        <v>5875</v>
      </c>
      <c r="F712" s="831">
        <v>38</v>
      </c>
      <c r="G712" s="831">
        <v>0</v>
      </c>
      <c r="H712" s="831"/>
      <c r="I712" s="831">
        <v>0</v>
      </c>
      <c r="J712" s="831">
        <v>29</v>
      </c>
      <c r="K712" s="831">
        <v>0</v>
      </c>
      <c r="L712" s="831"/>
      <c r="M712" s="831">
        <v>0</v>
      </c>
      <c r="N712" s="831">
        <v>12</v>
      </c>
      <c r="O712" s="831">
        <v>0</v>
      </c>
      <c r="P712" s="819"/>
      <c r="Q712" s="832">
        <v>0</v>
      </c>
    </row>
    <row r="713" spans="1:17" ht="14.45" customHeight="1" x14ac:dyDescent="0.2">
      <c r="A713" s="813" t="s">
        <v>595</v>
      </c>
      <c r="B713" s="814" t="s">
        <v>4960</v>
      </c>
      <c r="C713" s="814" t="s">
        <v>4978</v>
      </c>
      <c r="D713" s="814" t="s">
        <v>5876</v>
      </c>
      <c r="E713" s="814" t="s">
        <v>5877</v>
      </c>
      <c r="F713" s="831"/>
      <c r="G713" s="831"/>
      <c r="H713" s="831"/>
      <c r="I713" s="831"/>
      <c r="J713" s="831">
        <v>1</v>
      </c>
      <c r="K713" s="831">
        <v>0</v>
      </c>
      <c r="L713" s="831"/>
      <c r="M713" s="831">
        <v>0</v>
      </c>
      <c r="N713" s="831"/>
      <c r="O713" s="831"/>
      <c r="P713" s="819"/>
      <c r="Q713" s="832"/>
    </row>
    <row r="714" spans="1:17" ht="14.45" customHeight="1" x14ac:dyDescent="0.2">
      <c r="A714" s="813" t="s">
        <v>595</v>
      </c>
      <c r="B714" s="814" t="s">
        <v>4960</v>
      </c>
      <c r="C714" s="814" t="s">
        <v>4978</v>
      </c>
      <c r="D714" s="814" t="s">
        <v>5878</v>
      </c>
      <c r="E714" s="814" t="s">
        <v>5879</v>
      </c>
      <c r="F714" s="831">
        <v>13</v>
      </c>
      <c r="G714" s="831">
        <v>0</v>
      </c>
      <c r="H714" s="831"/>
      <c r="I714" s="831">
        <v>0</v>
      </c>
      <c r="J714" s="831">
        <v>15</v>
      </c>
      <c r="K714" s="831">
        <v>0</v>
      </c>
      <c r="L714" s="831"/>
      <c r="M714" s="831">
        <v>0</v>
      </c>
      <c r="N714" s="831">
        <v>52</v>
      </c>
      <c r="O714" s="831">
        <v>0</v>
      </c>
      <c r="P714" s="819"/>
      <c r="Q714" s="832">
        <v>0</v>
      </c>
    </row>
    <row r="715" spans="1:17" ht="14.45" customHeight="1" x14ac:dyDescent="0.2">
      <c r="A715" s="813" t="s">
        <v>595</v>
      </c>
      <c r="B715" s="814" t="s">
        <v>4960</v>
      </c>
      <c r="C715" s="814" t="s">
        <v>4978</v>
      </c>
      <c r="D715" s="814" t="s">
        <v>5880</v>
      </c>
      <c r="E715" s="814" t="s">
        <v>5881</v>
      </c>
      <c r="F715" s="831"/>
      <c r="G715" s="831"/>
      <c r="H715" s="831"/>
      <c r="I715" s="831"/>
      <c r="J715" s="831"/>
      <c r="K715" s="831"/>
      <c r="L715" s="831"/>
      <c r="M715" s="831"/>
      <c r="N715" s="831">
        <v>8</v>
      </c>
      <c r="O715" s="831">
        <v>15264</v>
      </c>
      <c r="P715" s="819"/>
      <c r="Q715" s="832">
        <v>1908</v>
      </c>
    </row>
    <row r="716" spans="1:17" ht="14.45" customHeight="1" x14ac:dyDescent="0.2">
      <c r="A716" s="813" t="s">
        <v>595</v>
      </c>
      <c r="B716" s="814" t="s">
        <v>4960</v>
      </c>
      <c r="C716" s="814" t="s">
        <v>4978</v>
      </c>
      <c r="D716" s="814" t="s">
        <v>5882</v>
      </c>
      <c r="E716" s="814" t="s">
        <v>5883</v>
      </c>
      <c r="F716" s="831">
        <v>6</v>
      </c>
      <c r="G716" s="831">
        <v>0</v>
      </c>
      <c r="H716" s="831"/>
      <c r="I716" s="831">
        <v>0</v>
      </c>
      <c r="J716" s="831"/>
      <c r="K716" s="831"/>
      <c r="L716" s="831"/>
      <c r="M716" s="831"/>
      <c r="N716" s="831"/>
      <c r="O716" s="831"/>
      <c r="P716" s="819"/>
      <c r="Q716" s="832"/>
    </row>
    <row r="717" spans="1:17" ht="14.45" customHeight="1" x14ac:dyDescent="0.2">
      <c r="A717" s="813" t="s">
        <v>595</v>
      </c>
      <c r="B717" s="814" t="s">
        <v>4960</v>
      </c>
      <c r="C717" s="814" t="s">
        <v>4978</v>
      </c>
      <c r="D717" s="814" t="s">
        <v>5884</v>
      </c>
      <c r="E717" s="814" t="s">
        <v>5885</v>
      </c>
      <c r="F717" s="831"/>
      <c r="G717" s="831"/>
      <c r="H717" s="831"/>
      <c r="I717" s="831"/>
      <c r="J717" s="831"/>
      <c r="K717" s="831"/>
      <c r="L717" s="831"/>
      <c r="M717" s="831"/>
      <c r="N717" s="831">
        <v>7</v>
      </c>
      <c r="O717" s="831">
        <v>0</v>
      </c>
      <c r="P717" s="819"/>
      <c r="Q717" s="832">
        <v>0</v>
      </c>
    </row>
    <row r="718" spans="1:17" ht="14.45" customHeight="1" x14ac:dyDescent="0.2">
      <c r="A718" s="813" t="s">
        <v>595</v>
      </c>
      <c r="B718" s="814" t="s">
        <v>4960</v>
      </c>
      <c r="C718" s="814" t="s">
        <v>4978</v>
      </c>
      <c r="D718" s="814" t="s">
        <v>5236</v>
      </c>
      <c r="E718" s="814" t="s">
        <v>5237</v>
      </c>
      <c r="F718" s="831"/>
      <c r="G718" s="831"/>
      <c r="H718" s="831"/>
      <c r="I718" s="831"/>
      <c r="J718" s="831">
        <v>2</v>
      </c>
      <c r="K718" s="831">
        <v>0</v>
      </c>
      <c r="L718" s="831"/>
      <c r="M718" s="831">
        <v>0</v>
      </c>
      <c r="N718" s="831">
        <v>6</v>
      </c>
      <c r="O718" s="831">
        <v>0</v>
      </c>
      <c r="P718" s="819"/>
      <c r="Q718" s="832">
        <v>0</v>
      </c>
    </row>
    <row r="719" spans="1:17" ht="14.45" customHeight="1" x14ac:dyDescent="0.2">
      <c r="A719" s="813" t="s">
        <v>595</v>
      </c>
      <c r="B719" s="814" t="s">
        <v>4960</v>
      </c>
      <c r="C719" s="814" t="s">
        <v>4978</v>
      </c>
      <c r="D719" s="814" t="s">
        <v>5886</v>
      </c>
      <c r="E719" s="814" t="s">
        <v>5887</v>
      </c>
      <c r="F719" s="831">
        <v>1</v>
      </c>
      <c r="G719" s="831">
        <v>5056</v>
      </c>
      <c r="H719" s="831"/>
      <c r="I719" s="831">
        <v>5056</v>
      </c>
      <c r="J719" s="831">
        <v>1</v>
      </c>
      <c r="K719" s="831">
        <v>5085</v>
      </c>
      <c r="L719" s="831"/>
      <c r="M719" s="831">
        <v>5085</v>
      </c>
      <c r="N719" s="831"/>
      <c r="O719" s="831"/>
      <c r="P719" s="819"/>
      <c r="Q719" s="832"/>
    </row>
    <row r="720" spans="1:17" ht="14.45" customHeight="1" x14ac:dyDescent="0.2">
      <c r="A720" s="813" t="s">
        <v>595</v>
      </c>
      <c r="B720" s="814" t="s">
        <v>4960</v>
      </c>
      <c r="C720" s="814" t="s">
        <v>4978</v>
      </c>
      <c r="D720" s="814" t="s">
        <v>5888</v>
      </c>
      <c r="E720" s="814" t="s">
        <v>5889</v>
      </c>
      <c r="F720" s="831">
        <v>2</v>
      </c>
      <c r="G720" s="831">
        <v>0</v>
      </c>
      <c r="H720" s="831"/>
      <c r="I720" s="831">
        <v>0</v>
      </c>
      <c r="J720" s="831">
        <v>3</v>
      </c>
      <c r="K720" s="831">
        <v>0</v>
      </c>
      <c r="L720" s="831"/>
      <c r="M720" s="831">
        <v>0</v>
      </c>
      <c r="N720" s="831"/>
      <c r="O720" s="831"/>
      <c r="P720" s="819"/>
      <c r="Q720" s="832"/>
    </row>
    <row r="721" spans="1:17" ht="14.45" customHeight="1" x14ac:dyDescent="0.2">
      <c r="A721" s="813" t="s">
        <v>595</v>
      </c>
      <c r="B721" s="814" t="s">
        <v>4960</v>
      </c>
      <c r="C721" s="814" t="s">
        <v>4978</v>
      </c>
      <c r="D721" s="814" t="s">
        <v>5890</v>
      </c>
      <c r="E721" s="814" t="s">
        <v>5891</v>
      </c>
      <c r="F721" s="831">
        <v>2</v>
      </c>
      <c r="G721" s="831">
        <v>10874</v>
      </c>
      <c r="H721" s="831"/>
      <c r="I721" s="831">
        <v>5437</v>
      </c>
      <c r="J721" s="831">
        <v>5</v>
      </c>
      <c r="K721" s="831">
        <v>27280</v>
      </c>
      <c r="L721" s="831"/>
      <c r="M721" s="831">
        <v>5456</v>
      </c>
      <c r="N721" s="831">
        <v>4</v>
      </c>
      <c r="O721" s="831">
        <v>22544</v>
      </c>
      <c r="P721" s="819"/>
      <c r="Q721" s="832">
        <v>5636</v>
      </c>
    </row>
    <row r="722" spans="1:17" ht="14.45" customHeight="1" x14ac:dyDescent="0.2">
      <c r="A722" s="813" t="s">
        <v>595</v>
      </c>
      <c r="B722" s="814" t="s">
        <v>4960</v>
      </c>
      <c r="C722" s="814" t="s">
        <v>4978</v>
      </c>
      <c r="D722" s="814" t="s">
        <v>5892</v>
      </c>
      <c r="E722" s="814" t="s">
        <v>5893</v>
      </c>
      <c r="F722" s="831">
        <v>1</v>
      </c>
      <c r="G722" s="831">
        <v>3729</v>
      </c>
      <c r="H722" s="831"/>
      <c r="I722" s="831">
        <v>3729</v>
      </c>
      <c r="J722" s="831"/>
      <c r="K722" s="831"/>
      <c r="L722" s="831"/>
      <c r="M722" s="831"/>
      <c r="N722" s="831">
        <v>1</v>
      </c>
      <c r="O722" s="831">
        <v>3928</v>
      </c>
      <c r="P722" s="819"/>
      <c r="Q722" s="832">
        <v>3928</v>
      </c>
    </row>
    <row r="723" spans="1:17" ht="14.45" customHeight="1" x14ac:dyDescent="0.2">
      <c r="A723" s="813" t="s">
        <v>595</v>
      </c>
      <c r="B723" s="814" t="s">
        <v>4960</v>
      </c>
      <c r="C723" s="814" t="s">
        <v>4978</v>
      </c>
      <c r="D723" s="814" t="s">
        <v>5894</v>
      </c>
      <c r="E723" s="814" t="s">
        <v>5895</v>
      </c>
      <c r="F723" s="831"/>
      <c r="G723" s="831"/>
      <c r="H723" s="831"/>
      <c r="I723" s="831"/>
      <c r="J723" s="831">
        <v>5</v>
      </c>
      <c r="K723" s="831">
        <v>0</v>
      </c>
      <c r="L723" s="831"/>
      <c r="M723" s="831">
        <v>0</v>
      </c>
      <c r="N723" s="831"/>
      <c r="O723" s="831"/>
      <c r="P723" s="819"/>
      <c r="Q723" s="832"/>
    </row>
    <row r="724" spans="1:17" ht="14.45" customHeight="1" x14ac:dyDescent="0.2">
      <c r="A724" s="813" t="s">
        <v>595</v>
      </c>
      <c r="B724" s="814" t="s">
        <v>4960</v>
      </c>
      <c r="C724" s="814" t="s">
        <v>4978</v>
      </c>
      <c r="D724" s="814" t="s">
        <v>5896</v>
      </c>
      <c r="E724" s="814" t="s">
        <v>5897</v>
      </c>
      <c r="F724" s="831"/>
      <c r="G724" s="831"/>
      <c r="H724" s="831"/>
      <c r="I724" s="831"/>
      <c r="J724" s="831">
        <v>1</v>
      </c>
      <c r="K724" s="831">
        <v>6050</v>
      </c>
      <c r="L724" s="831"/>
      <c r="M724" s="831">
        <v>6050</v>
      </c>
      <c r="N724" s="831">
        <v>1</v>
      </c>
      <c r="O724" s="831">
        <v>6321</v>
      </c>
      <c r="P724" s="819"/>
      <c r="Q724" s="832">
        <v>6321</v>
      </c>
    </row>
    <row r="725" spans="1:17" ht="14.45" customHeight="1" x14ac:dyDescent="0.2">
      <c r="A725" s="813" t="s">
        <v>595</v>
      </c>
      <c r="B725" s="814" t="s">
        <v>4960</v>
      </c>
      <c r="C725" s="814" t="s">
        <v>4978</v>
      </c>
      <c r="D725" s="814" t="s">
        <v>5898</v>
      </c>
      <c r="E725" s="814" t="s">
        <v>5899</v>
      </c>
      <c r="F725" s="831"/>
      <c r="G725" s="831"/>
      <c r="H725" s="831"/>
      <c r="I725" s="831"/>
      <c r="J725" s="831">
        <v>3</v>
      </c>
      <c r="K725" s="831">
        <v>11715</v>
      </c>
      <c r="L725" s="831"/>
      <c r="M725" s="831">
        <v>3905</v>
      </c>
      <c r="N725" s="831">
        <v>3</v>
      </c>
      <c r="O725" s="831">
        <v>12255</v>
      </c>
      <c r="P725" s="819"/>
      <c r="Q725" s="832">
        <v>4085</v>
      </c>
    </row>
    <row r="726" spans="1:17" ht="14.45" customHeight="1" x14ac:dyDescent="0.2">
      <c r="A726" s="813" t="s">
        <v>595</v>
      </c>
      <c r="B726" s="814" t="s">
        <v>4960</v>
      </c>
      <c r="C726" s="814" t="s">
        <v>4978</v>
      </c>
      <c r="D726" s="814" t="s">
        <v>5900</v>
      </c>
      <c r="E726" s="814" t="s">
        <v>5901</v>
      </c>
      <c r="F726" s="831"/>
      <c r="G726" s="831"/>
      <c r="H726" s="831"/>
      <c r="I726" s="831"/>
      <c r="J726" s="831">
        <v>44</v>
      </c>
      <c r="K726" s="831">
        <v>0</v>
      </c>
      <c r="L726" s="831"/>
      <c r="M726" s="831">
        <v>0</v>
      </c>
      <c r="N726" s="831"/>
      <c r="O726" s="831"/>
      <c r="P726" s="819"/>
      <c r="Q726" s="832"/>
    </row>
    <row r="727" spans="1:17" ht="14.45" customHeight="1" x14ac:dyDescent="0.2">
      <c r="A727" s="813" t="s">
        <v>595</v>
      </c>
      <c r="B727" s="814" t="s">
        <v>4960</v>
      </c>
      <c r="C727" s="814" t="s">
        <v>4978</v>
      </c>
      <c r="D727" s="814" t="s">
        <v>5240</v>
      </c>
      <c r="E727" s="814" t="s">
        <v>5241</v>
      </c>
      <c r="F727" s="831"/>
      <c r="G727" s="831"/>
      <c r="H727" s="831"/>
      <c r="I727" s="831"/>
      <c r="J727" s="831">
        <v>68</v>
      </c>
      <c r="K727" s="831">
        <v>0</v>
      </c>
      <c r="L727" s="831"/>
      <c r="M727" s="831">
        <v>0</v>
      </c>
      <c r="N727" s="831">
        <v>106</v>
      </c>
      <c r="O727" s="831">
        <v>0</v>
      </c>
      <c r="P727" s="819"/>
      <c r="Q727" s="832">
        <v>0</v>
      </c>
    </row>
    <row r="728" spans="1:17" ht="14.45" customHeight="1" x14ac:dyDescent="0.2">
      <c r="A728" s="813" t="s">
        <v>595</v>
      </c>
      <c r="B728" s="814" t="s">
        <v>4960</v>
      </c>
      <c r="C728" s="814" t="s">
        <v>4978</v>
      </c>
      <c r="D728" s="814" t="s">
        <v>5242</v>
      </c>
      <c r="E728" s="814" t="s">
        <v>5243</v>
      </c>
      <c r="F728" s="831"/>
      <c r="G728" s="831"/>
      <c r="H728" s="831"/>
      <c r="I728" s="831"/>
      <c r="J728" s="831">
        <v>48</v>
      </c>
      <c r="K728" s="831">
        <v>0</v>
      </c>
      <c r="L728" s="831"/>
      <c r="M728" s="831">
        <v>0</v>
      </c>
      <c r="N728" s="831">
        <v>69</v>
      </c>
      <c r="O728" s="831">
        <v>0</v>
      </c>
      <c r="P728" s="819"/>
      <c r="Q728" s="832">
        <v>0</v>
      </c>
    </row>
    <row r="729" spans="1:17" ht="14.45" customHeight="1" x14ac:dyDescent="0.2">
      <c r="A729" s="813" t="s">
        <v>595</v>
      </c>
      <c r="B729" s="814" t="s">
        <v>4960</v>
      </c>
      <c r="C729" s="814" t="s">
        <v>4978</v>
      </c>
      <c r="D729" s="814" t="s">
        <v>5902</v>
      </c>
      <c r="E729" s="814" t="s">
        <v>5903</v>
      </c>
      <c r="F729" s="831"/>
      <c r="G729" s="831"/>
      <c r="H729" s="831"/>
      <c r="I729" s="831"/>
      <c r="J729" s="831"/>
      <c r="K729" s="831"/>
      <c r="L729" s="831"/>
      <c r="M729" s="831"/>
      <c r="N729" s="831">
        <v>162</v>
      </c>
      <c r="O729" s="831">
        <v>4033800</v>
      </c>
      <c r="P729" s="819"/>
      <c r="Q729" s="832">
        <v>24900</v>
      </c>
    </row>
    <row r="730" spans="1:17" ht="14.45" customHeight="1" x14ac:dyDescent="0.2">
      <c r="A730" s="813" t="s">
        <v>595</v>
      </c>
      <c r="B730" s="814" t="s">
        <v>4960</v>
      </c>
      <c r="C730" s="814" t="s">
        <v>4978</v>
      </c>
      <c r="D730" s="814" t="s">
        <v>5245</v>
      </c>
      <c r="E730" s="814" t="s">
        <v>5246</v>
      </c>
      <c r="F730" s="831"/>
      <c r="G730" s="831"/>
      <c r="H730" s="831"/>
      <c r="I730" s="831"/>
      <c r="J730" s="831">
        <v>68</v>
      </c>
      <c r="K730" s="831">
        <v>0</v>
      </c>
      <c r="L730" s="831"/>
      <c r="M730" s="831">
        <v>0</v>
      </c>
      <c r="N730" s="831">
        <v>104</v>
      </c>
      <c r="O730" s="831">
        <v>0</v>
      </c>
      <c r="P730" s="819"/>
      <c r="Q730" s="832">
        <v>0</v>
      </c>
    </row>
    <row r="731" spans="1:17" ht="14.45" customHeight="1" x14ac:dyDescent="0.2">
      <c r="A731" s="813" t="s">
        <v>595</v>
      </c>
      <c r="B731" s="814" t="s">
        <v>4960</v>
      </c>
      <c r="C731" s="814" t="s">
        <v>4978</v>
      </c>
      <c r="D731" s="814" t="s">
        <v>5904</v>
      </c>
      <c r="E731" s="814" t="s">
        <v>5905</v>
      </c>
      <c r="F731" s="831"/>
      <c r="G731" s="831"/>
      <c r="H731" s="831"/>
      <c r="I731" s="831"/>
      <c r="J731" s="831">
        <v>3</v>
      </c>
      <c r="K731" s="831">
        <v>55008</v>
      </c>
      <c r="L731" s="831"/>
      <c r="M731" s="831">
        <v>18336</v>
      </c>
      <c r="N731" s="831">
        <v>232</v>
      </c>
      <c r="O731" s="831">
        <v>4265320</v>
      </c>
      <c r="P731" s="819"/>
      <c r="Q731" s="832">
        <v>18385</v>
      </c>
    </row>
    <row r="732" spans="1:17" ht="14.45" customHeight="1" x14ac:dyDescent="0.2">
      <c r="A732" s="813" t="s">
        <v>595</v>
      </c>
      <c r="B732" s="814" t="s">
        <v>4960</v>
      </c>
      <c r="C732" s="814" t="s">
        <v>4978</v>
      </c>
      <c r="D732" s="814" t="s">
        <v>5906</v>
      </c>
      <c r="E732" s="814" t="s">
        <v>5907</v>
      </c>
      <c r="F732" s="831"/>
      <c r="G732" s="831"/>
      <c r="H732" s="831"/>
      <c r="I732" s="831"/>
      <c r="J732" s="831">
        <v>8</v>
      </c>
      <c r="K732" s="831">
        <v>4816</v>
      </c>
      <c r="L732" s="831"/>
      <c r="M732" s="831">
        <v>602</v>
      </c>
      <c r="N732" s="831">
        <v>771</v>
      </c>
      <c r="O732" s="831">
        <v>471852</v>
      </c>
      <c r="P732" s="819"/>
      <c r="Q732" s="832">
        <v>612</v>
      </c>
    </row>
    <row r="733" spans="1:17" ht="14.45" customHeight="1" x14ac:dyDescent="0.2">
      <c r="A733" s="813" t="s">
        <v>595</v>
      </c>
      <c r="B733" s="814" t="s">
        <v>4960</v>
      </c>
      <c r="C733" s="814" t="s">
        <v>4978</v>
      </c>
      <c r="D733" s="814" t="s">
        <v>5908</v>
      </c>
      <c r="E733" s="814" t="s">
        <v>5909</v>
      </c>
      <c r="F733" s="831"/>
      <c r="G733" s="831"/>
      <c r="H733" s="831"/>
      <c r="I733" s="831"/>
      <c r="J733" s="831"/>
      <c r="K733" s="831"/>
      <c r="L733" s="831"/>
      <c r="M733" s="831"/>
      <c r="N733" s="831">
        <v>85</v>
      </c>
      <c r="O733" s="831">
        <v>847705</v>
      </c>
      <c r="P733" s="819"/>
      <c r="Q733" s="832">
        <v>9973</v>
      </c>
    </row>
    <row r="734" spans="1:17" ht="14.45" customHeight="1" x14ac:dyDescent="0.2">
      <c r="A734" s="813" t="s">
        <v>595</v>
      </c>
      <c r="B734" s="814" t="s">
        <v>4960</v>
      </c>
      <c r="C734" s="814" t="s">
        <v>4978</v>
      </c>
      <c r="D734" s="814" t="s">
        <v>5910</v>
      </c>
      <c r="E734" s="814" t="s">
        <v>5911</v>
      </c>
      <c r="F734" s="831"/>
      <c r="G734" s="831"/>
      <c r="H734" s="831"/>
      <c r="I734" s="831"/>
      <c r="J734" s="831">
        <v>1</v>
      </c>
      <c r="K734" s="831">
        <v>27289</v>
      </c>
      <c r="L734" s="831"/>
      <c r="M734" s="831">
        <v>27289</v>
      </c>
      <c r="N734" s="831">
        <v>66</v>
      </c>
      <c r="O734" s="831">
        <v>1823382</v>
      </c>
      <c r="P734" s="819"/>
      <c r="Q734" s="832">
        <v>27627</v>
      </c>
    </row>
    <row r="735" spans="1:17" ht="14.45" customHeight="1" x14ac:dyDescent="0.2">
      <c r="A735" s="813" t="s">
        <v>595</v>
      </c>
      <c r="B735" s="814" t="s">
        <v>4960</v>
      </c>
      <c r="C735" s="814" t="s">
        <v>4978</v>
      </c>
      <c r="D735" s="814" t="s">
        <v>5912</v>
      </c>
      <c r="E735" s="814" t="s">
        <v>5913</v>
      </c>
      <c r="F735" s="831"/>
      <c r="G735" s="831"/>
      <c r="H735" s="831"/>
      <c r="I735" s="831"/>
      <c r="J735" s="831">
        <v>3</v>
      </c>
      <c r="K735" s="831">
        <v>2208</v>
      </c>
      <c r="L735" s="831"/>
      <c r="M735" s="831">
        <v>736</v>
      </c>
      <c r="N735" s="831">
        <v>2</v>
      </c>
      <c r="O735" s="831">
        <v>1534</v>
      </c>
      <c r="P735" s="819"/>
      <c r="Q735" s="832">
        <v>767</v>
      </c>
    </row>
    <row r="736" spans="1:17" ht="14.45" customHeight="1" x14ac:dyDescent="0.2">
      <c r="A736" s="813" t="s">
        <v>595</v>
      </c>
      <c r="B736" s="814" t="s">
        <v>4960</v>
      </c>
      <c r="C736" s="814" t="s">
        <v>4978</v>
      </c>
      <c r="D736" s="814" t="s">
        <v>5914</v>
      </c>
      <c r="E736" s="814" t="s">
        <v>5915</v>
      </c>
      <c r="F736" s="831"/>
      <c r="G736" s="831"/>
      <c r="H736" s="831"/>
      <c r="I736" s="831"/>
      <c r="J736" s="831">
        <v>2</v>
      </c>
      <c r="K736" s="831">
        <v>0</v>
      </c>
      <c r="L736" s="831"/>
      <c r="M736" s="831">
        <v>0</v>
      </c>
      <c r="N736" s="831">
        <v>2</v>
      </c>
      <c r="O736" s="831">
        <v>0</v>
      </c>
      <c r="P736" s="819"/>
      <c r="Q736" s="832">
        <v>0</v>
      </c>
    </row>
    <row r="737" spans="1:17" ht="14.45" customHeight="1" x14ac:dyDescent="0.2">
      <c r="A737" s="813" t="s">
        <v>595</v>
      </c>
      <c r="B737" s="814" t="s">
        <v>4960</v>
      </c>
      <c r="C737" s="814" t="s">
        <v>4978</v>
      </c>
      <c r="D737" s="814" t="s">
        <v>5916</v>
      </c>
      <c r="E737" s="814" t="s">
        <v>5917</v>
      </c>
      <c r="F737" s="831"/>
      <c r="G737" s="831"/>
      <c r="H737" s="831"/>
      <c r="I737" s="831"/>
      <c r="J737" s="831">
        <v>2</v>
      </c>
      <c r="K737" s="831">
        <v>40282</v>
      </c>
      <c r="L737" s="831"/>
      <c r="M737" s="831">
        <v>20141</v>
      </c>
      <c r="N737" s="831">
        <v>12</v>
      </c>
      <c r="O737" s="831">
        <v>245748</v>
      </c>
      <c r="P737" s="819"/>
      <c r="Q737" s="832">
        <v>20479</v>
      </c>
    </row>
    <row r="738" spans="1:17" ht="14.45" customHeight="1" x14ac:dyDescent="0.2">
      <c r="A738" s="813" t="s">
        <v>595</v>
      </c>
      <c r="B738" s="814" t="s">
        <v>4960</v>
      </c>
      <c r="C738" s="814" t="s">
        <v>4978</v>
      </c>
      <c r="D738" s="814" t="s">
        <v>5918</v>
      </c>
      <c r="E738" s="814" t="s">
        <v>5919</v>
      </c>
      <c r="F738" s="831"/>
      <c r="G738" s="831"/>
      <c r="H738" s="831"/>
      <c r="I738" s="831"/>
      <c r="J738" s="831">
        <v>1</v>
      </c>
      <c r="K738" s="831">
        <v>1091</v>
      </c>
      <c r="L738" s="831"/>
      <c r="M738" s="831">
        <v>1091</v>
      </c>
      <c r="N738" s="831"/>
      <c r="O738" s="831"/>
      <c r="P738" s="819"/>
      <c r="Q738" s="832"/>
    </row>
    <row r="739" spans="1:17" ht="14.45" customHeight="1" x14ac:dyDescent="0.2">
      <c r="A739" s="813" t="s">
        <v>595</v>
      </c>
      <c r="B739" s="814" t="s">
        <v>4960</v>
      </c>
      <c r="C739" s="814" t="s">
        <v>4978</v>
      </c>
      <c r="D739" s="814" t="s">
        <v>5920</v>
      </c>
      <c r="E739" s="814" t="s">
        <v>5921</v>
      </c>
      <c r="F739" s="831"/>
      <c r="G739" s="831"/>
      <c r="H739" s="831"/>
      <c r="I739" s="831"/>
      <c r="J739" s="831">
        <v>1</v>
      </c>
      <c r="K739" s="831">
        <v>699</v>
      </c>
      <c r="L739" s="831"/>
      <c r="M739" s="831">
        <v>699</v>
      </c>
      <c r="N739" s="831"/>
      <c r="O739" s="831"/>
      <c r="P739" s="819"/>
      <c r="Q739" s="832"/>
    </row>
    <row r="740" spans="1:17" ht="14.45" customHeight="1" x14ac:dyDescent="0.2">
      <c r="A740" s="813" t="s">
        <v>595</v>
      </c>
      <c r="B740" s="814" t="s">
        <v>4960</v>
      </c>
      <c r="C740" s="814" t="s">
        <v>4978</v>
      </c>
      <c r="D740" s="814" t="s">
        <v>5922</v>
      </c>
      <c r="E740" s="814" t="s">
        <v>5923</v>
      </c>
      <c r="F740" s="831"/>
      <c r="G740" s="831"/>
      <c r="H740" s="831"/>
      <c r="I740" s="831"/>
      <c r="J740" s="831"/>
      <c r="K740" s="831"/>
      <c r="L740" s="831"/>
      <c r="M740" s="831"/>
      <c r="N740" s="831">
        <v>1</v>
      </c>
      <c r="O740" s="831">
        <v>1431</v>
      </c>
      <c r="P740" s="819"/>
      <c r="Q740" s="832">
        <v>1431</v>
      </c>
    </row>
    <row r="741" spans="1:17" ht="14.45" customHeight="1" x14ac:dyDescent="0.2">
      <c r="A741" s="813" t="s">
        <v>595</v>
      </c>
      <c r="B741" s="814" t="s">
        <v>4960</v>
      </c>
      <c r="C741" s="814" t="s">
        <v>4978</v>
      </c>
      <c r="D741" s="814" t="s">
        <v>5924</v>
      </c>
      <c r="E741" s="814" t="s">
        <v>5925</v>
      </c>
      <c r="F741" s="831"/>
      <c r="G741" s="831"/>
      <c r="H741" s="831"/>
      <c r="I741" s="831"/>
      <c r="J741" s="831">
        <v>1</v>
      </c>
      <c r="K741" s="831">
        <v>288</v>
      </c>
      <c r="L741" s="831"/>
      <c r="M741" s="831">
        <v>288</v>
      </c>
      <c r="N741" s="831"/>
      <c r="O741" s="831"/>
      <c r="P741" s="819"/>
      <c r="Q741" s="832"/>
    </row>
    <row r="742" spans="1:17" ht="14.45" customHeight="1" x14ac:dyDescent="0.2">
      <c r="A742" s="813" t="s">
        <v>595</v>
      </c>
      <c r="B742" s="814" t="s">
        <v>4960</v>
      </c>
      <c r="C742" s="814" t="s">
        <v>4978</v>
      </c>
      <c r="D742" s="814" t="s">
        <v>5926</v>
      </c>
      <c r="E742" s="814" t="s">
        <v>5927</v>
      </c>
      <c r="F742" s="831">
        <v>1</v>
      </c>
      <c r="G742" s="831">
        <v>3856</v>
      </c>
      <c r="H742" s="831"/>
      <c r="I742" s="831">
        <v>3856</v>
      </c>
      <c r="J742" s="831"/>
      <c r="K742" s="831"/>
      <c r="L742" s="831"/>
      <c r="M742" s="831"/>
      <c r="N742" s="831"/>
      <c r="O742" s="831"/>
      <c r="P742" s="819"/>
      <c r="Q742" s="832"/>
    </row>
    <row r="743" spans="1:17" ht="14.45" customHeight="1" x14ac:dyDescent="0.2">
      <c r="A743" s="813" t="s">
        <v>595</v>
      </c>
      <c r="B743" s="814" t="s">
        <v>4960</v>
      </c>
      <c r="C743" s="814" t="s">
        <v>4978</v>
      </c>
      <c r="D743" s="814" t="s">
        <v>5928</v>
      </c>
      <c r="E743" s="814" t="s">
        <v>5929</v>
      </c>
      <c r="F743" s="831"/>
      <c r="G743" s="831"/>
      <c r="H743" s="831"/>
      <c r="I743" s="831"/>
      <c r="J743" s="831">
        <v>1</v>
      </c>
      <c r="K743" s="831">
        <v>0</v>
      </c>
      <c r="L743" s="831"/>
      <c r="M743" s="831">
        <v>0</v>
      </c>
      <c r="N743" s="831"/>
      <c r="O743" s="831"/>
      <c r="P743" s="819"/>
      <c r="Q743" s="832"/>
    </row>
    <row r="744" spans="1:17" ht="14.45" customHeight="1" x14ac:dyDescent="0.2">
      <c r="A744" s="813" t="s">
        <v>595</v>
      </c>
      <c r="B744" s="814" t="s">
        <v>4960</v>
      </c>
      <c r="C744" s="814" t="s">
        <v>4978</v>
      </c>
      <c r="D744" s="814" t="s">
        <v>5930</v>
      </c>
      <c r="E744" s="814" t="s">
        <v>5931</v>
      </c>
      <c r="F744" s="831">
        <v>1</v>
      </c>
      <c r="G744" s="831">
        <v>1344</v>
      </c>
      <c r="H744" s="831"/>
      <c r="I744" s="831">
        <v>1344</v>
      </c>
      <c r="J744" s="831"/>
      <c r="K744" s="831"/>
      <c r="L744" s="831"/>
      <c r="M744" s="831"/>
      <c r="N744" s="831"/>
      <c r="O744" s="831"/>
      <c r="P744" s="819"/>
      <c r="Q744" s="832"/>
    </row>
    <row r="745" spans="1:17" ht="14.45" customHeight="1" x14ac:dyDescent="0.2">
      <c r="A745" s="813" t="s">
        <v>595</v>
      </c>
      <c r="B745" s="814" t="s">
        <v>4960</v>
      </c>
      <c r="C745" s="814" t="s">
        <v>4978</v>
      </c>
      <c r="D745" s="814" t="s">
        <v>5932</v>
      </c>
      <c r="E745" s="814" t="s">
        <v>5933</v>
      </c>
      <c r="F745" s="831"/>
      <c r="G745" s="831"/>
      <c r="H745" s="831"/>
      <c r="I745" s="831"/>
      <c r="J745" s="831">
        <v>1</v>
      </c>
      <c r="K745" s="831">
        <v>9283</v>
      </c>
      <c r="L745" s="831"/>
      <c r="M745" s="831">
        <v>9283</v>
      </c>
      <c r="N745" s="831"/>
      <c r="O745" s="831"/>
      <c r="P745" s="819"/>
      <c r="Q745" s="832"/>
    </row>
    <row r="746" spans="1:17" ht="14.45" customHeight="1" x14ac:dyDescent="0.2">
      <c r="A746" s="813" t="s">
        <v>595</v>
      </c>
      <c r="B746" s="814" t="s">
        <v>5266</v>
      </c>
      <c r="C746" s="814" t="s">
        <v>4961</v>
      </c>
      <c r="D746" s="814" t="s">
        <v>4962</v>
      </c>
      <c r="E746" s="814" t="s">
        <v>1735</v>
      </c>
      <c r="F746" s="831"/>
      <c r="G746" s="831"/>
      <c r="H746" s="831"/>
      <c r="I746" s="831"/>
      <c r="J746" s="831"/>
      <c r="K746" s="831"/>
      <c r="L746" s="831"/>
      <c r="M746" s="831"/>
      <c r="N746" s="831">
        <v>0.1</v>
      </c>
      <c r="O746" s="831">
        <v>163.95</v>
      </c>
      <c r="P746" s="819"/>
      <c r="Q746" s="832">
        <v>1639.4999999999998</v>
      </c>
    </row>
    <row r="747" spans="1:17" ht="14.45" customHeight="1" x14ac:dyDescent="0.2">
      <c r="A747" s="813" t="s">
        <v>595</v>
      </c>
      <c r="B747" s="814" t="s">
        <v>5266</v>
      </c>
      <c r="C747" s="814" t="s">
        <v>4978</v>
      </c>
      <c r="D747" s="814" t="s">
        <v>5172</v>
      </c>
      <c r="E747" s="814" t="s">
        <v>5173</v>
      </c>
      <c r="F747" s="831">
        <v>112</v>
      </c>
      <c r="G747" s="831">
        <v>127792</v>
      </c>
      <c r="H747" s="831"/>
      <c r="I747" s="831">
        <v>1141</v>
      </c>
      <c r="J747" s="831">
        <v>80</v>
      </c>
      <c r="K747" s="831">
        <v>91520</v>
      </c>
      <c r="L747" s="831"/>
      <c r="M747" s="831">
        <v>1144</v>
      </c>
      <c r="N747" s="831">
        <v>9</v>
      </c>
      <c r="O747" s="831">
        <v>10476</v>
      </c>
      <c r="P747" s="819"/>
      <c r="Q747" s="832">
        <v>1164</v>
      </c>
    </row>
    <row r="748" spans="1:17" ht="14.45" customHeight="1" x14ac:dyDescent="0.2">
      <c r="A748" s="813" t="s">
        <v>595</v>
      </c>
      <c r="B748" s="814" t="s">
        <v>5266</v>
      </c>
      <c r="C748" s="814" t="s">
        <v>4978</v>
      </c>
      <c r="D748" s="814" t="s">
        <v>5174</v>
      </c>
      <c r="E748" s="814" t="s">
        <v>5175</v>
      </c>
      <c r="F748" s="831">
        <v>132</v>
      </c>
      <c r="G748" s="831">
        <v>35244</v>
      </c>
      <c r="H748" s="831"/>
      <c r="I748" s="831">
        <v>267</v>
      </c>
      <c r="J748" s="831">
        <v>95</v>
      </c>
      <c r="K748" s="831">
        <v>25460</v>
      </c>
      <c r="L748" s="831"/>
      <c r="M748" s="831">
        <v>268</v>
      </c>
      <c r="N748" s="831">
        <v>8</v>
      </c>
      <c r="O748" s="831">
        <v>2208</v>
      </c>
      <c r="P748" s="819"/>
      <c r="Q748" s="832">
        <v>276</v>
      </c>
    </row>
    <row r="749" spans="1:17" ht="14.45" customHeight="1" x14ac:dyDescent="0.2">
      <c r="A749" s="813" t="s">
        <v>595</v>
      </c>
      <c r="B749" s="814" t="s">
        <v>5266</v>
      </c>
      <c r="C749" s="814" t="s">
        <v>4978</v>
      </c>
      <c r="D749" s="814" t="s">
        <v>5273</v>
      </c>
      <c r="E749" s="814" t="s">
        <v>5274</v>
      </c>
      <c r="F749" s="831">
        <v>5</v>
      </c>
      <c r="G749" s="831">
        <v>1770</v>
      </c>
      <c r="H749" s="831"/>
      <c r="I749" s="831">
        <v>354</v>
      </c>
      <c r="J749" s="831">
        <v>5</v>
      </c>
      <c r="K749" s="831">
        <v>1780</v>
      </c>
      <c r="L749" s="831"/>
      <c r="M749" s="831">
        <v>356</v>
      </c>
      <c r="N749" s="831"/>
      <c r="O749" s="831"/>
      <c r="P749" s="819"/>
      <c r="Q749" s="832"/>
    </row>
    <row r="750" spans="1:17" ht="14.45" customHeight="1" x14ac:dyDescent="0.2">
      <c r="A750" s="813" t="s">
        <v>595</v>
      </c>
      <c r="B750" s="814" t="s">
        <v>5266</v>
      </c>
      <c r="C750" s="814" t="s">
        <v>4978</v>
      </c>
      <c r="D750" s="814" t="s">
        <v>5275</v>
      </c>
      <c r="E750" s="814" t="s">
        <v>5276</v>
      </c>
      <c r="F750" s="831">
        <v>19</v>
      </c>
      <c r="G750" s="831">
        <v>5396</v>
      </c>
      <c r="H750" s="831"/>
      <c r="I750" s="831">
        <v>284</v>
      </c>
      <c r="J750" s="831">
        <v>8</v>
      </c>
      <c r="K750" s="831">
        <v>2280</v>
      </c>
      <c r="L750" s="831"/>
      <c r="M750" s="831">
        <v>285</v>
      </c>
      <c r="N750" s="831"/>
      <c r="O750" s="831"/>
      <c r="P750" s="819"/>
      <c r="Q750" s="832"/>
    </row>
    <row r="751" spans="1:17" ht="14.45" customHeight="1" x14ac:dyDescent="0.2">
      <c r="A751" s="813" t="s">
        <v>595</v>
      </c>
      <c r="B751" s="814" t="s">
        <v>5266</v>
      </c>
      <c r="C751" s="814" t="s">
        <v>4978</v>
      </c>
      <c r="D751" s="814" t="s">
        <v>5754</v>
      </c>
      <c r="E751" s="814" t="s">
        <v>5755</v>
      </c>
      <c r="F751" s="831">
        <v>40</v>
      </c>
      <c r="G751" s="831">
        <v>32320</v>
      </c>
      <c r="H751" s="831"/>
      <c r="I751" s="831">
        <v>808</v>
      </c>
      <c r="J751" s="831">
        <v>35</v>
      </c>
      <c r="K751" s="831">
        <v>28455</v>
      </c>
      <c r="L751" s="831"/>
      <c r="M751" s="831">
        <v>813</v>
      </c>
      <c r="N751" s="831"/>
      <c r="O751" s="831"/>
      <c r="P751" s="819"/>
      <c r="Q751" s="832"/>
    </row>
    <row r="752" spans="1:17" ht="14.45" customHeight="1" x14ac:dyDescent="0.2">
      <c r="A752" s="813" t="s">
        <v>595</v>
      </c>
      <c r="B752" s="814" t="s">
        <v>5266</v>
      </c>
      <c r="C752" s="814" t="s">
        <v>4978</v>
      </c>
      <c r="D752" s="814" t="s">
        <v>5194</v>
      </c>
      <c r="E752" s="814" t="s">
        <v>5195</v>
      </c>
      <c r="F752" s="831">
        <v>7</v>
      </c>
      <c r="G752" s="831">
        <v>3997</v>
      </c>
      <c r="H752" s="831"/>
      <c r="I752" s="831">
        <v>571</v>
      </c>
      <c r="J752" s="831">
        <v>9</v>
      </c>
      <c r="K752" s="831">
        <v>5157</v>
      </c>
      <c r="L752" s="831"/>
      <c r="M752" s="831">
        <v>573</v>
      </c>
      <c r="N752" s="831">
        <v>2</v>
      </c>
      <c r="O752" s="831">
        <v>1172</v>
      </c>
      <c r="P752" s="819"/>
      <c r="Q752" s="832">
        <v>586</v>
      </c>
    </row>
    <row r="753" spans="1:17" ht="14.45" customHeight="1" x14ac:dyDescent="0.2">
      <c r="A753" s="813" t="s">
        <v>595</v>
      </c>
      <c r="B753" s="814" t="s">
        <v>5266</v>
      </c>
      <c r="C753" s="814" t="s">
        <v>4978</v>
      </c>
      <c r="D753" s="814" t="s">
        <v>5277</v>
      </c>
      <c r="E753" s="814" t="s">
        <v>5278</v>
      </c>
      <c r="F753" s="831"/>
      <c r="G753" s="831"/>
      <c r="H753" s="831"/>
      <c r="I753" s="831"/>
      <c r="J753" s="831">
        <v>1</v>
      </c>
      <c r="K753" s="831">
        <v>5607</v>
      </c>
      <c r="L753" s="831"/>
      <c r="M753" s="831">
        <v>5607</v>
      </c>
      <c r="N753" s="831"/>
      <c r="O753" s="831"/>
      <c r="P753" s="819"/>
      <c r="Q753" s="832"/>
    </row>
    <row r="754" spans="1:17" ht="14.45" customHeight="1" x14ac:dyDescent="0.2">
      <c r="A754" s="813" t="s">
        <v>595</v>
      </c>
      <c r="B754" s="814" t="s">
        <v>5266</v>
      </c>
      <c r="C754" s="814" t="s">
        <v>4978</v>
      </c>
      <c r="D754" s="814" t="s">
        <v>5228</v>
      </c>
      <c r="E754" s="814" t="s">
        <v>5229</v>
      </c>
      <c r="F754" s="831">
        <v>82</v>
      </c>
      <c r="G754" s="831">
        <v>40016</v>
      </c>
      <c r="H754" s="831"/>
      <c r="I754" s="831">
        <v>488</v>
      </c>
      <c r="J754" s="831">
        <v>53</v>
      </c>
      <c r="K754" s="831">
        <v>25970</v>
      </c>
      <c r="L754" s="831"/>
      <c r="M754" s="831">
        <v>490</v>
      </c>
      <c r="N754" s="831">
        <v>1</v>
      </c>
      <c r="O754" s="831">
        <v>501</v>
      </c>
      <c r="P754" s="819"/>
      <c r="Q754" s="832">
        <v>501</v>
      </c>
    </row>
    <row r="755" spans="1:17" ht="14.45" customHeight="1" x14ac:dyDescent="0.2">
      <c r="A755" s="813" t="s">
        <v>595</v>
      </c>
      <c r="B755" s="814" t="s">
        <v>5266</v>
      </c>
      <c r="C755" s="814" t="s">
        <v>4978</v>
      </c>
      <c r="D755" s="814" t="s">
        <v>5880</v>
      </c>
      <c r="E755" s="814" t="s">
        <v>5881</v>
      </c>
      <c r="F755" s="831">
        <v>2</v>
      </c>
      <c r="G755" s="831">
        <v>3686</v>
      </c>
      <c r="H755" s="831"/>
      <c r="I755" s="831">
        <v>1843</v>
      </c>
      <c r="J755" s="831"/>
      <c r="K755" s="831"/>
      <c r="L755" s="831"/>
      <c r="M755" s="831"/>
      <c r="N755" s="831"/>
      <c r="O755" s="831"/>
      <c r="P755" s="819"/>
      <c r="Q755" s="832"/>
    </row>
    <row r="756" spans="1:17" ht="14.45" customHeight="1" x14ac:dyDescent="0.2">
      <c r="A756" s="813" t="s">
        <v>595</v>
      </c>
      <c r="B756" s="814" t="s">
        <v>5266</v>
      </c>
      <c r="C756" s="814" t="s">
        <v>4978</v>
      </c>
      <c r="D756" s="814" t="s">
        <v>5934</v>
      </c>
      <c r="E756" s="814" t="s">
        <v>5935</v>
      </c>
      <c r="F756" s="831">
        <v>1</v>
      </c>
      <c r="G756" s="831">
        <v>667</v>
      </c>
      <c r="H756" s="831"/>
      <c r="I756" s="831">
        <v>667</v>
      </c>
      <c r="J756" s="831"/>
      <c r="K756" s="831"/>
      <c r="L756" s="831"/>
      <c r="M756" s="831"/>
      <c r="N756" s="831"/>
      <c r="O756" s="831"/>
      <c r="P756" s="819"/>
      <c r="Q756" s="832"/>
    </row>
    <row r="757" spans="1:17" ht="14.45" customHeight="1" x14ac:dyDescent="0.2">
      <c r="A757" s="813" t="s">
        <v>5936</v>
      </c>
      <c r="B757" s="814" t="s">
        <v>5012</v>
      </c>
      <c r="C757" s="814" t="s">
        <v>4978</v>
      </c>
      <c r="D757" s="814" t="s">
        <v>5138</v>
      </c>
      <c r="E757" s="814" t="s">
        <v>5139</v>
      </c>
      <c r="F757" s="831">
        <v>1</v>
      </c>
      <c r="G757" s="831">
        <v>38</v>
      </c>
      <c r="H757" s="831"/>
      <c r="I757" s="831">
        <v>38</v>
      </c>
      <c r="J757" s="831"/>
      <c r="K757" s="831"/>
      <c r="L757" s="831"/>
      <c r="M757" s="831"/>
      <c r="N757" s="831">
        <v>1</v>
      </c>
      <c r="O757" s="831">
        <v>40</v>
      </c>
      <c r="P757" s="819"/>
      <c r="Q757" s="832">
        <v>40</v>
      </c>
    </row>
    <row r="758" spans="1:17" ht="14.45" customHeight="1" x14ac:dyDescent="0.2">
      <c r="A758" s="813" t="s">
        <v>5936</v>
      </c>
      <c r="B758" s="814" t="s">
        <v>5012</v>
      </c>
      <c r="C758" s="814" t="s">
        <v>4978</v>
      </c>
      <c r="D758" s="814" t="s">
        <v>4979</v>
      </c>
      <c r="E758" s="814" t="s">
        <v>4980</v>
      </c>
      <c r="F758" s="831"/>
      <c r="G758" s="831"/>
      <c r="H758" s="831"/>
      <c r="I758" s="831"/>
      <c r="J758" s="831">
        <v>2</v>
      </c>
      <c r="K758" s="831">
        <v>510</v>
      </c>
      <c r="L758" s="831"/>
      <c r="M758" s="831">
        <v>255</v>
      </c>
      <c r="N758" s="831"/>
      <c r="O758" s="831"/>
      <c r="P758" s="819"/>
      <c r="Q758" s="832"/>
    </row>
    <row r="759" spans="1:17" ht="14.45" customHeight="1" x14ac:dyDescent="0.2">
      <c r="A759" s="813" t="s">
        <v>5936</v>
      </c>
      <c r="B759" s="814" t="s">
        <v>5012</v>
      </c>
      <c r="C759" s="814" t="s">
        <v>4978</v>
      </c>
      <c r="D759" s="814" t="s">
        <v>5146</v>
      </c>
      <c r="E759" s="814" t="s">
        <v>5147</v>
      </c>
      <c r="F759" s="831"/>
      <c r="G759" s="831"/>
      <c r="H759" s="831"/>
      <c r="I759" s="831"/>
      <c r="J759" s="831">
        <v>1</v>
      </c>
      <c r="K759" s="831">
        <v>127</v>
      </c>
      <c r="L759" s="831"/>
      <c r="M759" s="831">
        <v>127</v>
      </c>
      <c r="N759" s="831"/>
      <c r="O759" s="831"/>
      <c r="P759" s="819"/>
      <c r="Q759" s="832"/>
    </row>
    <row r="760" spans="1:17" ht="14.45" customHeight="1" x14ac:dyDescent="0.2">
      <c r="A760" s="813" t="s">
        <v>5936</v>
      </c>
      <c r="B760" s="814" t="s">
        <v>5012</v>
      </c>
      <c r="C760" s="814" t="s">
        <v>4978</v>
      </c>
      <c r="D760" s="814" t="s">
        <v>4983</v>
      </c>
      <c r="E760" s="814" t="s">
        <v>4984</v>
      </c>
      <c r="F760" s="831"/>
      <c r="G760" s="831"/>
      <c r="H760" s="831"/>
      <c r="I760" s="831"/>
      <c r="J760" s="831">
        <v>2</v>
      </c>
      <c r="K760" s="831">
        <v>672</v>
      </c>
      <c r="L760" s="831"/>
      <c r="M760" s="831">
        <v>336</v>
      </c>
      <c r="N760" s="831"/>
      <c r="O760" s="831"/>
      <c r="P760" s="819"/>
      <c r="Q760" s="832"/>
    </row>
    <row r="761" spans="1:17" ht="14.45" customHeight="1" x14ac:dyDescent="0.2">
      <c r="A761" s="813" t="s">
        <v>5936</v>
      </c>
      <c r="B761" s="814" t="s">
        <v>5012</v>
      </c>
      <c r="C761" s="814" t="s">
        <v>4978</v>
      </c>
      <c r="D761" s="814" t="s">
        <v>5198</v>
      </c>
      <c r="E761" s="814" t="s">
        <v>5199</v>
      </c>
      <c r="F761" s="831"/>
      <c r="G761" s="831"/>
      <c r="H761" s="831"/>
      <c r="I761" s="831"/>
      <c r="J761" s="831">
        <v>1</v>
      </c>
      <c r="K761" s="831">
        <v>967</v>
      </c>
      <c r="L761" s="831"/>
      <c r="M761" s="831">
        <v>967</v>
      </c>
      <c r="N761" s="831"/>
      <c r="O761" s="831"/>
      <c r="P761" s="819"/>
      <c r="Q761" s="832"/>
    </row>
    <row r="762" spans="1:17" ht="14.45" customHeight="1" x14ac:dyDescent="0.2">
      <c r="A762" s="813" t="s">
        <v>5936</v>
      </c>
      <c r="B762" s="814" t="s">
        <v>5012</v>
      </c>
      <c r="C762" s="814" t="s">
        <v>4978</v>
      </c>
      <c r="D762" s="814" t="s">
        <v>5226</v>
      </c>
      <c r="E762" s="814" t="s">
        <v>5227</v>
      </c>
      <c r="F762" s="831"/>
      <c r="G762" s="831"/>
      <c r="H762" s="831"/>
      <c r="I762" s="831"/>
      <c r="J762" s="831">
        <v>1</v>
      </c>
      <c r="K762" s="831">
        <v>379</v>
      </c>
      <c r="L762" s="831"/>
      <c r="M762" s="831">
        <v>379</v>
      </c>
      <c r="N762" s="831"/>
      <c r="O762" s="831"/>
      <c r="P762" s="819"/>
      <c r="Q762" s="832"/>
    </row>
    <row r="763" spans="1:17" ht="14.45" customHeight="1" x14ac:dyDescent="0.2">
      <c r="A763" s="813" t="s">
        <v>5937</v>
      </c>
      <c r="B763" s="814" t="s">
        <v>5012</v>
      </c>
      <c r="C763" s="814" t="s">
        <v>4978</v>
      </c>
      <c r="D763" s="814" t="s">
        <v>5138</v>
      </c>
      <c r="E763" s="814" t="s">
        <v>5139</v>
      </c>
      <c r="F763" s="831">
        <v>2</v>
      </c>
      <c r="G763" s="831">
        <v>76</v>
      </c>
      <c r="H763" s="831"/>
      <c r="I763" s="831">
        <v>38</v>
      </c>
      <c r="J763" s="831"/>
      <c r="K763" s="831"/>
      <c r="L763" s="831"/>
      <c r="M763" s="831"/>
      <c r="N763" s="831"/>
      <c r="O763" s="831"/>
      <c r="P763" s="819"/>
      <c r="Q763" s="832"/>
    </row>
    <row r="764" spans="1:17" ht="14.45" customHeight="1" x14ac:dyDescent="0.2">
      <c r="A764" s="813" t="s">
        <v>5938</v>
      </c>
      <c r="B764" s="814" t="s">
        <v>5012</v>
      </c>
      <c r="C764" s="814" t="s">
        <v>4961</v>
      </c>
      <c r="D764" s="814" t="s">
        <v>4962</v>
      </c>
      <c r="E764" s="814" t="s">
        <v>1735</v>
      </c>
      <c r="F764" s="831">
        <v>0.1</v>
      </c>
      <c r="G764" s="831">
        <v>163.95</v>
      </c>
      <c r="H764" s="831"/>
      <c r="I764" s="831">
        <v>1639.4999999999998</v>
      </c>
      <c r="J764" s="831">
        <v>0.30000000000000004</v>
      </c>
      <c r="K764" s="831">
        <v>491.84</v>
      </c>
      <c r="L764" s="831"/>
      <c r="M764" s="831">
        <v>1639.4666666666662</v>
      </c>
      <c r="N764" s="831">
        <v>0.1</v>
      </c>
      <c r="O764" s="831">
        <v>163.95</v>
      </c>
      <c r="P764" s="819"/>
      <c r="Q764" s="832">
        <v>1639.4999999999998</v>
      </c>
    </row>
    <row r="765" spans="1:17" ht="14.45" customHeight="1" x14ac:dyDescent="0.2">
      <c r="A765" s="813" t="s">
        <v>5938</v>
      </c>
      <c r="B765" s="814" t="s">
        <v>5012</v>
      </c>
      <c r="C765" s="814" t="s">
        <v>4963</v>
      </c>
      <c r="D765" s="814" t="s">
        <v>4964</v>
      </c>
      <c r="E765" s="814" t="s">
        <v>4965</v>
      </c>
      <c r="F765" s="831">
        <v>1</v>
      </c>
      <c r="G765" s="831">
        <v>408.74</v>
      </c>
      <c r="H765" s="831"/>
      <c r="I765" s="831">
        <v>408.74</v>
      </c>
      <c r="J765" s="831">
        <v>1</v>
      </c>
      <c r="K765" s="831">
        <v>408.74</v>
      </c>
      <c r="L765" s="831"/>
      <c r="M765" s="831">
        <v>408.74</v>
      </c>
      <c r="N765" s="831"/>
      <c r="O765" s="831"/>
      <c r="P765" s="819"/>
      <c r="Q765" s="832"/>
    </row>
    <row r="766" spans="1:17" ht="14.45" customHeight="1" x14ac:dyDescent="0.2">
      <c r="A766" s="813" t="s">
        <v>5938</v>
      </c>
      <c r="B766" s="814" t="s">
        <v>5012</v>
      </c>
      <c r="C766" s="814" t="s">
        <v>4963</v>
      </c>
      <c r="D766" s="814" t="s">
        <v>4970</v>
      </c>
      <c r="E766" s="814" t="s">
        <v>4971</v>
      </c>
      <c r="F766" s="831"/>
      <c r="G766" s="831"/>
      <c r="H766" s="831"/>
      <c r="I766" s="831"/>
      <c r="J766" s="831">
        <v>2</v>
      </c>
      <c r="K766" s="831">
        <v>4340.0600000000004</v>
      </c>
      <c r="L766" s="831"/>
      <c r="M766" s="831">
        <v>2170.0300000000002</v>
      </c>
      <c r="N766" s="831"/>
      <c r="O766" s="831"/>
      <c r="P766" s="819"/>
      <c r="Q766" s="832"/>
    </row>
    <row r="767" spans="1:17" ht="14.45" customHeight="1" x14ac:dyDescent="0.2">
      <c r="A767" s="813" t="s">
        <v>5938</v>
      </c>
      <c r="B767" s="814" t="s">
        <v>5012</v>
      </c>
      <c r="C767" s="814" t="s">
        <v>4963</v>
      </c>
      <c r="D767" s="814" t="s">
        <v>4976</v>
      </c>
      <c r="E767" s="814" t="s">
        <v>4977</v>
      </c>
      <c r="F767" s="831">
        <v>1</v>
      </c>
      <c r="G767" s="831">
        <v>642</v>
      </c>
      <c r="H767" s="831"/>
      <c r="I767" s="831">
        <v>642</v>
      </c>
      <c r="J767" s="831">
        <v>2</v>
      </c>
      <c r="K767" s="831">
        <v>1282.5999999999999</v>
      </c>
      <c r="L767" s="831"/>
      <c r="M767" s="831">
        <v>641.29999999999995</v>
      </c>
      <c r="N767" s="831"/>
      <c r="O767" s="831"/>
      <c r="P767" s="819"/>
      <c r="Q767" s="832"/>
    </row>
    <row r="768" spans="1:17" ht="14.45" customHeight="1" x14ac:dyDescent="0.2">
      <c r="A768" s="813" t="s">
        <v>5938</v>
      </c>
      <c r="B768" s="814" t="s">
        <v>5012</v>
      </c>
      <c r="C768" s="814" t="s">
        <v>4963</v>
      </c>
      <c r="D768" s="814" t="s">
        <v>5112</v>
      </c>
      <c r="E768" s="814" t="s">
        <v>5113</v>
      </c>
      <c r="F768" s="831">
        <v>2</v>
      </c>
      <c r="G768" s="831">
        <v>6320</v>
      </c>
      <c r="H768" s="831"/>
      <c r="I768" s="831">
        <v>3160</v>
      </c>
      <c r="J768" s="831"/>
      <c r="K768" s="831"/>
      <c r="L768" s="831"/>
      <c r="M768" s="831"/>
      <c r="N768" s="831"/>
      <c r="O768" s="831"/>
      <c r="P768" s="819"/>
      <c r="Q768" s="832"/>
    </row>
    <row r="769" spans="1:17" ht="14.45" customHeight="1" x14ac:dyDescent="0.2">
      <c r="A769" s="813" t="s">
        <v>5938</v>
      </c>
      <c r="B769" s="814" t="s">
        <v>5012</v>
      </c>
      <c r="C769" s="814" t="s">
        <v>4963</v>
      </c>
      <c r="D769" s="814" t="s">
        <v>5114</v>
      </c>
      <c r="E769" s="814" t="s">
        <v>5115</v>
      </c>
      <c r="F769" s="831"/>
      <c r="G769" s="831"/>
      <c r="H769" s="831"/>
      <c r="I769" s="831"/>
      <c r="J769" s="831">
        <v>1</v>
      </c>
      <c r="K769" s="831">
        <v>1679</v>
      </c>
      <c r="L769" s="831"/>
      <c r="M769" s="831">
        <v>1679</v>
      </c>
      <c r="N769" s="831"/>
      <c r="O769" s="831"/>
      <c r="P769" s="819"/>
      <c r="Q769" s="832"/>
    </row>
    <row r="770" spans="1:17" ht="14.45" customHeight="1" x14ac:dyDescent="0.2">
      <c r="A770" s="813" t="s">
        <v>5938</v>
      </c>
      <c r="B770" s="814" t="s">
        <v>5012</v>
      </c>
      <c r="C770" s="814" t="s">
        <v>4978</v>
      </c>
      <c r="D770" s="814" t="s">
        <v>5138</v>
      </c>
      <c r="E770" s="814" t="s">
        <v>5139</v>
      </c>
      <c r="F770" s="831">
        <v>3</v>
      </c>
      <c r="G770" s="831">
        <v>114</v>
      </c>
      <c r="H770" s="831"/>
      <c r="I770" s="831">
        <v>38</v>
      </c>
      <c r="J770" s="831">
        <v>6</v>
      </c>
      <c r="K770" s="831">
        <v>228</v>
      </c>
      <c r="L770" s="831"/>
      <c r="M770" s="831">
        <v>38</v>
      </c>
      <c r="N770" s="831">
        <v>3</v>
      </c>
      <c r="O770" s="831">
        <v>120</v>
      </c>
      <c r="P770" s="819"/>
      <c r="Q770" s="832">
        <v>40</v>
      </c>
    </row>
    <row r="771" spans="1:17" ht="14.45" customHeight="1" x14ac:dyDescent="0.2">
      <c r="A771" s="813" t="s">
        <v>5938</v>
      </c>
      <c r="B771" s="814" t="s">
        <v>5012</v>
      </c>
      <c r="C771" s="814" t="s">
        <v>4978</v>
      </c>
      <c r="D771" s="814" t="s">
        <v>4979</v>
      </c>
      <c r="E771" s="814" t="s">
        <v>4980</v>
      </c>
      <c r="F771" s="831">
        <v>2</v>
      </c>
      <c r="G771" s="831">
        <v>508</v>
      </c>
      <c r="H771" s="831"/>
      <c r="I771" s="831">
        <v>254</v>
      </c>
      <c r="J771" s="831">
        <v>2</v>
      </c>
      <c r="K771" s="831">
        <v>510</v>
      </c>
      <c r="L771" s="831"/>
      <c r="M771" s="831">
        <v>255</v>
      </c>
      <c r="N771" s="831">
        <v>2</v>
      </c>
      <c r="O771" s="831">
        <v>550</v>
      </c>
      <c r="P771" s="819"/>
      <c r="Q771" s="832">
        <v>275</v>
      </c>
    </row>
    <row r="772" spans="1:17" ht="14.45" customHeight="1" x14ac:dyDescent="0.2">
      <c r="A772" s="813" t="s">
        <v>5938</v>
      </c>
      <c r="B772" s="814" t="s">
        <v>5012</v>
      </c>
      <c r="C772" s="814" t="s">
        <v>4978</v>
      </c>
      <c r="D772" s="814" t="s">
        <v>5146</v>
      </c>
      <c r="E772" s="814" t="s">
        <v>5147</v>
      </c>
      <c r="F772" s="831">
        <v>3</v>
      </c>
      <c r="G772" s="831">
        <v>378</v>
      </c>
      <c r="H772" s="831"/>
      <c r="I772" s="831">
        <v>126</v>
      </c>
      <c r="J772" s="831">
        <v>3</v>
      </c>
      <c r="K772" s="831">
        <v>381</v>
      </c>
      <c r="L772" s="831"/>
      <c r="M772" s="831">
        <v>127</v>
      </c>
      <c r="N772" s="831">
        <v>1</v>
      </c>
      <c r="O772" s="831">
        <v>137</v>
      </c>
      <c r="P772" s="819"/>
      <c r="Q772" s="832">
        <v>137</v>
      </c>
    </row>
    <row r="773" spans="1:17" ht="14.45" customHeight="1" x14ac:dyDescent="0.2">
      <c r="A773" s="813" t="s">
        <v>5938</v>
      </c>
      <c r="B773" s="814" t="s">
        <v>5012</v>
      </c>
      <c r="C773" s="814" t="s">
        <v>4978</v>
      </c>
      <c r="D773" s="814" t="s">
        <v>4983</v>
      </c>
      <c r="E773" s="814" t="s">
        <v>4984</v>
      </c>
      <c r="F773" s="831">
        <v>4</v>
      </c>
      <c r="G773" s="831">
        <v>1340</v>
      </c>
      <c r="H773" s="831"/>
      <c r="I773" s="831">
        <v>335</v>
      </c>
      <c r="J773" s="831">
        <v>1</v>
      </c>
      <c r="K773" s="831">
        <v>336</v>
      </c>
      <c r="L773" s="831"/>
      <c r="M773" s="831">
        <v>336</v>
      </c>
      <c r="N773" s="831"/>
      <c r="O773" s="831"/>
      <c r="P773" s="819"/>
      <c r="Q773" s="832"/>
    </row>
    <row r="774" spans="1:17" ht="14.45" customHeight="1" x14ac:dyDescent="0.2">
      <c r="A774" s="813" t="s">
        <v>5938</v>
      </c>
      <c r="B774" s="814" t="s">
        <v>5012</v>
      </c>
      <c r="C774" s="814" t="s">
        <v>4978</v>
      </c>
      <c r="D774" s="814" t="s">
        <v>5154</v>
      </c>
      <c r="E774" s="814" t="s">
        <v>5155</v>
      </c>
      <c r="F774" s="831"/>
      <c r="G774" s="831"/>
      <c r="H774" s="831"/>
      <c r="I774" s="831"/>
      <c r="J774" s="831"/>
      <c r="K774" s="831"/>
      <c r="L774" s="831"/>
      <c r="M774" s="831"/>
      <c r="N774" s="831">
        <v>1</v>
      </c>
      <c r="O774" s="831">
        <v>123</v>
      </c>
      <c r="P774" s="819"/>
      <c r="Q774" s="832">
        <v>123</v>
      </c>
    </row>
    <row r="775" spans="1:17" ht="14.45" customHeight="1" x14ac:dyDescent="0.2">
      <c r="A775" s="813" t="s">
        <v>5938</v>
      </c>
      <c r="B775" s="814" t="s">
        <v>5012</v>
      </c>
      <c r="C775" s="814" t="s">
        <v>4978</v>
      </c>
      <c r="D775" s="814" t="s">
        <v>4985</v>
      </c>
      <c r="E775" s="814" t="s">
        <v>4986</v>
      </c>
      <c r="F775" s="831"/>
      <c r="G775" s="831"/>
      <c r="H775" s="831"/>
      <c r="I775" s="831"/>
      <c r="J775" s="831">
        <v>1</v>
      </c>
      <c r="K775" s="831">
        <v>360</v>
      </c>
      <c r="L775" s="831"/>
      <c r="M775" s="831">
        <v>360</v>
      </c>
      <c r="N775" s="831"/>
      <c r="O775" s="831"/>
      <c r="P775" s="819"/>
      <c r="Q775" s="832"/>
    </row>
    <row r="776" spans="1:17" ht="14.45" customHeight="1" x14ac:dyDescent="0.2">
      <c r="A776" s="813" t="s">
        <v>5938</v>
      </c>
      <c r="B776" s="814" t="s">
        <v>5012</v>
      </c>
      <c r="C776" s="814" t="s">
        <v>4978</v>
      </c>
      <c r="D776" s="814" t="s">
        <v>5160</v>
      </c>
      <c r="E776" s="814" t="s">
        <v>5161</v>
      </c>
      <c r="F776" s="831">
        <v>1</v>
      </c>
      <c r="G776" s="831">
        <v>325</v>
      </c>
      <c r="H776" s="831"/>
      <c r="I776" s="831">
        <v>325</v>
      </c>
      <c r="J776" s="831"/>
      <c r="K776" s="831"/>
      <c r="L776" s="831"/>
      <c r="M776" s="831"/>
      <c r="N776" s="831"/>
      <c r="O776" s="831"/>
      <c r="P776" s="819"/>
      <c r="Q776" s="832"/>
    </row>
    <row r="777" spans="1:17" ht="14.45" customHeight="1" x14ac:dyDescent="0.2">
      <c r="A777" s="813" t="s">
        <v>5938</v>
      </c>
      <c r="B777" s="814" t="s">
        <v>5012</v>
      </c>
      <c r="C777" s="814" t="s">
        <v>4978</v>
      </c>
      <c r="D777" s="814" t="s">
        <v>4989</v>
      </c>
      <c r="E777" s="814" t="s">
        <v>4990</v>
      </c>
      <c r="F777" s="831"/>
      <c r="G777" s="831"/>
      <c r="H777" s="831"/>
      <c r="I777" s="831"/>
      <c r="J777" s="831">
        <v>2</v>
      </c>
      <c r="K777" s="831">
        <v>91.12</v>
      </c>
      <c r="L777" s="831"/>
      <c r="M777" s="831">
        <v>45.56</v>
      </c>
      <c r="N777" s="831"/>
      <c r="O777" s="831"/>
      <c r="P777" s="819"/>
      <c r="Q777" s="832"/>
    </row>
    <row r="778" spans="1:17" ht="14.45" customHeight="1" x14ac:dyDescent="0.2">
      <c r="A778" s="813" t="s">
        <v>5938</v>
      </c>
      <c r="B778" s="814" t="s">
        <v>5012</v>
      </c>
      <c r="C778" s="814" t="s">
        <v>4978</v>
      </c>
      <c r="D778" s="814" t="s">
        <v>4991</v>
      </c>
      <c r="E778" s="814" t="s">
        <v>4992</v>
      </c>
      <c r="F778" s="831"/>
      <c r="G778" s="831"/>
      <c r="H778" s="831"/>
      <c r="I778" s="831"/>
      <c r="J778" s="831">
        <v>3</v>
      </c>
      <c r="K778" s="831">
        <v>798</v>
      </c>
      <c r="L778" s="831"/>
      <c r="M778" s="831">
        <v>266</v>
      </c>
      <c r="N778" s="831"/>
      <c r="O778" s="831"/>
      <c r="P778" s="819"/>
      <c r="Q778" s="832"/>
    </row>
    <row r="779" spans="1:17" ht="14.45" customHeight="1" x14ac:dyDescent="0.2">
      <c r="A779" s="813" t="s">
        <v>5938</v>
      </c>
      <c r="B779" s="814" t="s">
        <v>5012</v>
      </c>
      <c r="C779" s="814" t="s">
        <v>4978</v>
      </c>
      <c r="D779" s="814" t="s">
        <v>4997</v>
      </c>
      <c r="E779" s="814" t="s">
        <v>4998</v>
      </c>
      <c r="F779" s="831">
        <v>1</v>
      </c>
      <c r="G779" s="831">
        <v>595</v>
      </c>
      <c r="H779" s="831"/>
      <c r="I779" s="831">
        <v>595</v>
      </c>
      <c r="J779" s="831">
        <v>2</v>
      </c>
      <c r="K779" s="831">
        <v>1196</v>
      </c>
      <c r="L779" s="831"/>
      <c r="M779" s="831">
        <v>598</v>
      </c>
      <c r="N779" s="831"/>
      <c r="O779" s="831"/>
      <c r="P779" s="819"/>
      <c r="Q779" s="832"/>
    </row>
    <row r="780" spans="1:17" ht="14.45" customHeight="1" x14ac:dyDescent="0.2">
      <c r="A780" s="813" t="s">
        <v>5938</v>
      </c>
      <c r="B780" s="814" t="s">
        <v>5012</v>
      </c>
      <c r="C780" s="814" t="s">
        <v>4978</v>
      </c>
      <c r="D780" s="814" t="s">
        <v>4999</v>
      </c>
      <c r="E780" s="814" t="s">
        <v>5000</v>
      </c>
      <c r="F780" s="831">
        <v>2</v>
      </c>
      <c r="G780" s="831">
        <v>1540</v>
      </c>
      <c r="H780" s="831"/>
      <c r="I780" s="831">
        <v>770</v>
      </c>
      <c r="J780" s="831">
        <v>3</v>
      </c>
      <c r="K780" s="831">
        <v>2313</v>
      </c>
      <c r="L780" s="831"/>
      <c r="M780" s="831">
        <v>771</v>
      </c>
      <c r="N780" s="831">
        <v>1</v>
      </c>
      <c r="O780" s="831">
        <v>783</v>
      </c>
      <c r="P780" s="819"/>
      <c r="Q780" s="832">
        <v>783</v>
      </c>
    </row>
    <row r="781" spans="1:17" ht="14.45" customHeight="1" x14ac:dyDescent="0.2">
      <c r="A781" s="813" t="s">
        <v>5938</v>
      </c>
      <c r="B781" s="814" t="s">
        <v>5012</v>
      </c>
      <c r="C781" s="814" t="s">
        <v>4978</v>
      </c>
      <c r="D781" s="814" t="s">
        <v>5212</v>
      </c>
      <c r="E781" s="814" t="s">
        <v>5213</v>
      </c>
      <c r="F781" s="831">
        <v>1</v>
      </c>
      <c r="G781" s="831">
        <v>116</v>
      </c>
      <c r="H781" s="831"/>
      <c r="I781" s="831">
        <v>116</v>
      </c>
      <c r="J781" s="831"/>
      <c r="K781" s="831"/>
      <c r="L781" s="831"/>
      <c r="M781" s="831"/>
      <c r="N781" s="831"/>
      <c r="O781" s="831"/>
      <c r="P781" s="819"/>
      <c r="Q781" s="832"/>
    </row>
    <row r="782" spans="1:17" ht="14.45" customHeight="1" x14ac:dyDescent="0.2">
      <c r="A782" s="813" t="s">
        <v>5938</v>
      </c>
      <c r="B782" s="814" t="s">
        <v>5012</v>
      </c>
      <c r="C782" s="814" t="s">
        <v>4978</v>
      </c>
      <c r="D782" s="814" t="s">
        <v>5226</v>
      </c>
      <c r="E782" s="814" t="s">
        <v>5227</v>
      </c>
      <c r="F782" s="831"/>
      <c r="G782" s="831"/>
      <c r="H782" s="831"/>
      <c r="I782" s="831"/>
      <c r="J782" s="831"/>
      <c r="K782" s="831"/>
      <c r="L782" s="831"/>
      <c r="M782" s="831"/>
      <c r="N782" s="831">
        <v>1</v>
      </c>
      <c r="O782" s="831">
        <v>408</v>
      </c>
      <c r="P782" s="819"/>
      <c r="Q782" s="832">
        <v>408</v>
      </c>
    </row>
    <row r="783" spans="1:17" ht="14.45" customHeight="1" x14ac:dyDescent="0.2">
      <c r="A783" s="813" t="s">
        <v>5938</v>
      </c>
      <c r="B783" s="814" t="s">
        <v>5012</v>
      </c>
      <c r="C783" s="814" t="s">
        <v>4978</v>
      </c>
      <c r="D783" s="814" t="s">
        <v>5005</v>
      </c>
      <c r="E783" s="814" t="s">
        <v>5006</v>
      </c>
      <c r="F783" s="831">
        <v>1</v>
      </c>
      <c r="G783" s="831">
        <v>1344</v>
      </c>
      <c r="H783" s="831"/>
      <c r="I783" s="831">
        <v>1344</v>
      </c>
      <c r="J783" s="831"/>
      <c r="K783" s="831"/>
      <c r="L783" s="831"/>
      <c r="M783" s="831"/>
      <c r="N783" s="831">
        <v>1</v>
      </c>
      <c r="O783" s="831">
        <v>1381</v>
      </c>
      <c r="P783" s="819"/>
      <c r="Q783" s="832">
        <v>1381</v>
      </c>
    </row>
    <row r="784" spans="1:17" ht="14.45" customHeight="1" x14ac:dyDescent="0.2">
      <c r="A784" s="813" t="s">
        <v>5938</v>
      </c>
      <c r="B784" s="814" t="s">
        <v>5012</v>
      </c>
      <c r="C784" s="814" t="s">
        <v>4978</v>
      </c>
      <c r="D784" s="814" t="s">
        <v>5007</v>
      </c>
      <c r="E784" s="814" t="s">
        <v>5008</v>
      </c>
      <c r="F784" s="831">
        <v>1</v>
      </c>
      <c r="G784" s="831">
        <v>364</v>
      </c>
      <c r="H784" s="831"/>
      <c r="I784" s="831">
        <v>364</v>
      </c>
      <c r="J784" s="831"/>
      <c r="K784" s="831"/>
      <c r="L784" s="831"/>
      <c r="M784" s="831"/>
      <c r="N784" s="831"/>
      <c r="O784" s="831"/>
      <c r="P784" s="819"/>
      <c r="Q784" s="832"/>
    </row>
    <row r="785" spans="1:17" ht="14.45" customHeight="1" x14ac:dyDescent="0.2">
      <c r="A785" s="813" t="s">
        <v>5938</v>
      </c>
      <c r="B785" s="814" t="s">
        <v>5266</v>
      </c>
      <c r="C785" s="814" t="s">
        <v>4978</v>
      </c>
      <c r="D785" s="814" t="s">
        <v>5228</v>
      </c>
      <c r="E785" s="814" t="s">
        <v>5229</v>
      </c>
      <c r="F785" s="831"/>
      <c r="G785" s="831"/>
      <c r="H785" s="831"/>
      <c r="I785" s="831"/>
      <c r="J785" s="831"/>
      <c r="K785" s="831"/>
      <c r="L785" s="831"/>
      <c r="M785" s="831"/>
      <c r="N785" s="831">
        <v>1</v>
      </c>
      <c r="O785" s="831">
        <v>501</v>
      </c>
      <c r="P785" s="819"/>
      <c r="Q785" s="832">
        <v>501</v>
      </c>
    </row>
    <row r="786" spans="1:17" ht="14.45" customHeight="1" x14ac:dyDescent="0.2">
      <c r="A786" s="813" t="s">
        <v>5939</v>
      </c>
      <c r="B786" s="814" t="s">
        <v>5012</v>
      </c>
      <c r="C786" s="814" t="s">
        <v>4961</v>
      </c>
      <c r="D786" s="814" t="s">
        <v>4962</v>
      </c>
      <c r="E786" s="814" t="s">
        <v>1735</v>
      </c>
      <c r="F786" s="831"/>
      <c r="G786" s="831"/>
      <c r="H786" s="831"/>
      <c r="I786" s="831"/>
      <c r="J786" s="831"/>
      <c r="K786" s="831"/>
      <c r="L786" s="831"/>
      <c r="M786" s="831"/>
      <c r="N786" s="831">
        <v>0.1</v>
      </c>
      <c r="O786" s="831">
        <v>163.95</v>
      </c>
      <c r="P786" s="819"/>
      <c r="Q786" s="832">
        <v>1639.4999999999998</v>
      </c>
    </row>
    <row r="787" spans="1:17" ht="14.45" customHeight="1" x14ac:dyDescent="0.2">
      <c r="A787" s="813" t="s">
        <v>5939</v>
      </c>
      <c r="B787" s="814" t="s">
        <v>5012</v>
      </c>
      <c r="C787" s="814" t="s">
        <v>4978</v>
      </c>
      <c r="D787" s="814" t="s">
        <v>5138</v>
      </c>
      <c r="E787" s="814" t="s">
        <v>5139</v>
      </c>
      <c r="F787" s="831"/>
      <c r="G787" s="831"/>
      <c r="H787" s="831"/>
      <c r="I787" s="831"/>
      <c r="J787" s="831">
        <v>3</v>
      </c>
      <c r="K787" s="831">
        <v>114</v>
      </c>
      <c r="L787" s="831"/>
      <c r="M787" s="831">
        <v>38</v>
      </c>
      <c r="N787" s="831">
        <v>1</v>
      </c>
      <c r="O787" s="831">
        <v>40</v>
      </c>
      <c r="P787" s="819"/>
      <c r="Q787" s="832">
        <v>40</v>
      </c>
    </row>
    <row r="788" spans="1:17" ht="14.45" customHeight="1" x14ac:dyDescent="0.2">
      <c r="A788" s="813" t="s">
        <v>5939</v>
      </c>
      <c r="B788" s="814" t="s">
        <v>5012</v>
      </c>
      <c r="C788" s="814" t="s">
        <v>4978</v>
      </c>
      <c r="D788" s="814" t="s">
        <v>4979</v>
      </c>
      <c r="E788" s="814" t="s">
        <v>4980</v>
      </c>
      <c r="F788" s="831">
        <v>3</v>
      </c>
      <c r="G788" s="831">
        <v>762</v>
      </c>
      <c r="H788" s="831"/>
      <c r="I788" s="831">
        <v>254</v>
      </c>
      <c r="J788" s="831">
        <v>2</v>
      </c>
      <c r="K788" s="831">
        <v>510</v>
      </c>
      <c r="L788" s="831"/>
      <c r="M788" s="831">
        <v>255</v>
      </c>
      <c r="N788" s="831">
        <v>5</v>
      </c>
      <c r="O788" s="831">
        <v>1375</v>
      </c>
      <c r="P788" s="819"/>
      <c r="Q788" s="832">
        <v>275</v>
      </c>
    </row>
    <row r="789" spans="1:17" ht="14.45" customHeight="1" x14ac:dyDescent="0.2">
      <c r="A789" s="813" t="s">
        <v>5939</v>
      </c>
      <c r="B789" s="814" t="s">
        <v>5012</v>
      </c>
      <c r="C789" s="814" t="s">
        <v>4978</v>
      </c>
      <c r="D789" s="814" t="s">
        <v>5146</v>
      </c>
      <c r="E789" s="814" t="s">
        <v>5147</v>
      </c>
      <c r="F789" s="831">
        <v>2</v>
      </c>
      <c r="G789" s="831">
        <v>252</v>
      </c>
      <c r="H789" s="831"/>
      <c r="I789" s="831">
        <v>126</v>
      </c>
      <c r="J789" s="831">
        <v>1</v>
      </c>
      <c r="K789" s="831">
        <v>127</v>
      </c>
      <c r="L789" s="831"/>
      <c r="M789" s="831">
        <v>127</v>
      </c>
      <c r="N789" s="831"/>
      <c r="O789" s="831"/>
      <c r="P789" s="819"/>
      <c r="Q789" s="832"/>
    </row>
    <row r="790" spans="1:17" ht="14.45" customHeight="1" x14ac:dyDescent="0.2">
      <c r="A790" s="813" t="s">
        <v>5939</v>
      </c>
      <c r="B790" s="814" t="s">
        <v>5012</v>
      </c>
      <c r="C790" s="814" t="s">
        <v>4978</v>
      </c>
      <c r="D790" s="814" t="s">
        <v>4989</v>
      </c>
      <c r="E790" s="814" t="s">
        <v>4990</v>
      </c>
      <c r="F790" s="831"/>
      <c r="G790" s="831"/>
      <c r="H790" s="831"/>
      <c r="I790" s="831"/>
      <c r="J790" s="831">
        <v>1</v>
      </c>
      <c r="K790" s="831">
        <v>45.56</v>
      </c>
      <c r="L790" s="831"/>
      <c r="M790" s="831">
        <v>45.56</v>
      </c>
      <c r="N790" s="831"/>
      <c r="O790" s="831"/>
      <c r="P790" s="819"/>
      <c r="Q790" s="832"/>
    </row>
    <row r="791" spans="1:17" ht="14.45" customHeight="1" x14ac:dyDescent="0.2">
      <c r="A791" s="813" t="s">
        <v>5939</v>
      </c>
      <c r="B791" s="814" t="s">
        <v>5012</v>
      </c>
      <c r="C791" s="814" t="s">
        <v>4978</v>
      </c>
      <c r="D791" s="814" t="s">
        <v>4991</v>
      </c>
      <c r="E791" s="814" t="s">
        <v>4992</v>
      </c>
      <c r="F791" s="831"/>
      <c r="G791" s="831"/>
      <c r="H791" s="831"/>
      <c r="I791" s="831"/>
      <c r="J791" s="831"/>
      <c r="K791" s="831"/>
      <c r="L791" s="831"/>
      <c r="M791" s="831"/>
      <c r="N791" s="831">
        <v>1</v>
      </c>
      <c r="O791" s="831">
        <v>282</v>
      </c>
      <c r="P791" s="819"/>
      <c r="Q791" s="832">
        <v>282</v>
      </c>
    </row>
    <row r="792" spans="1:17" ht="14.45" customHeight="1" x14ac:dyDescent="0.2">
      <c r="A792" s="813" t="s">
        <v>5939</v>
      </c>
      <c r="B792" s="814" t="s">
        <v>5012</v>
      </c>
      <c r="C792" s="814" t="s">
        <v>4978</v>
      </c>
      <c r="D792" s="814" t="s">
        <v>5198</v>
      </c>
      <c r="E792" s="814" t="s">
        <v>5199</v>
      </c>
      <c r="F792" s="831">
        <v>1</v>
      </c>
      <c r="G792" s="831">
        <v>964</v>
      </c>
      <c r="H792" s="831"/>
      <c r="I792" s="831">
        <v>964</v>
      </c>
      <c r="J792" s="831"/>
      <c r="K792" s="831"/>
      <c r="L792" s="831"/>
      <c r="M792" s="831"/>
      <c r="N792" s="831"/>
      <c r="O792" s="831"/>
      <c r="P792" s="819"/>
      <c r="Q792" s="832"/>
    </row>
    <row r="793" spans="1:17" ht="14.45" customHeight="1" x14ac:dyDescent="0.2">
      <c r="A793" s="813" t="s">
        <v>5939</v>
      </c>
      <c r="B793" s="814" t="s">
        <v>5012</v>
      </c>
      <c r="C793" s="814" t="s">
        <v>4978</v>
      </c>
      <c r="D793" s="814" t="s">
        <v>5222</v>
      </c>
      <c r="E793" s="814" t="s">
        <v>5223</v>
      </c>
      <c r="F793" s="831"/>
      <c r="G793" s="831"/>
      <c r="H793" s="831"/>
      <c r="I793" s="831"/>
      <c r="J793" s="831"/>
      <c r="K793" s="831"/>
      <c r="L793" s="831"/>
      <c r="M793" s="831"/>
      <c r="N793" s="831">
        <v>1</v>
      </c>
      <c r="O793" s="831">
        <v>335</v>
      </c>
      <c r="P793" s="819"/>
      <c r="Q793" s="832">
        <v>335</v>
      </c>
    </row>
    <row r="794" spans="1:17" ht="14.45" customHeight="1" x14ac:dyDescent="0.2">
      <c r="A794" s="813" t="s">
        <v>5939</v>
      </c>
      <c r="B794" s="814" t="s">
        <v>5012</v>
      </c>
      <c r="C794" s="814" t="s">
        <v>4978</v>
      </c>
      <c r="D794" s="814" t="s">
        <v>5226</v>
      </c>
      <c r="E794" s="814" t="s">
        <v>5227</v>
      </c>
      <c r="F794" s="831"/>
      <c r="G794" s="831"/>
      <c r="H794" s="831"/>
      <c r="I794" s="831"/>
      <c r="J794" s="831">
        <v>1</v>
      </c>
      <c r="K794" s="831">
        <v>379</v>
      </c>
      <c r="L794" s="831"/>
      <c r="M794" s="831">
        <v>379</v>
      </c>
      <c r="N794" s="831"/>
      <c r="O794" s="831"/>
      <c r="P794" s="819"/>
      <c r="Q794" s="832"/>
    </row>
    <row r="795" spans="1:17" ht="14.45" customHeight="1" x14ac:dyDescent="0.2">
      <c r="A795" s="813" t="s">
        <v>5939</v>
      </c>
      <c r="B795" s="814" t="s">
        <v>5012</v>
      </c>
      <c r="C795" s="814" t="s">
        <v>4978</v>
      </c>
      <c r="D795" s="814" t="s">
        <v>5005</v>
      </c>
      <c r="E795" s="814" t="s">
        <v>5006</v>
      </c>
      <c r="F795" s="831"/>
      <c r="G795" s="831"/>
      <c r="H795" s="831"/>
      <c r="I795" s="831"/>
      <c r="J795" s="831">
        <v>2</v>
      </c>
      <c r="K795" s="831">
        <v>2698</v>
      </c>
      <c r="L795" s="831"/>
      <c r="M795" s="831">
        <v>1349</v>
      </c>
      <c r="N795" s="831"/>
      <c r="O795" s="831"/>
      <c r="P795" s="819"/>
      <c r="Q795" s="832"/>
    </row>
    <row r="796" spans="1:17" ht="14.45" customHeight="1" x14ac:dyDescent="0.2">
      <c r="A796" s="813" t="s">
        <v>5939</v>
      </c>
      <c r="B796" s="814" t="s">
        <v>5256</v>
      </c>
      <c r="C796" s="814" t="s">
        <v>4978</v>
      </c>
      <c r="D796" s="814" t="s">
        <v>5138</v>
      </c>
      <c r="E796" s="814" t="s">
        <v>5139</v>
      </c>
      <c r="F796" s="831"/>
      <c r="G796" s="831"/>
      <c r="H796" s="831"/>
      <c r="I796" s="831"/>
      <c r="J796" s="831">
        <v>2</v>
      </c>
      <c r="K796" s="831">
        <v>76</v>
      </c>
      <c r="L796" s="831"/>
      <c r="M796" s="831">
        <v>38</v>
      </c>
      <c r="N796" s="831"/>
      <c r="O796" s="831"/>
      <c r="P796" s="819"/>
      <c r="Q796" s="832"/>
    </row>
    <row r="797" spans="1:17" ht="14.45" customHeight="1" x14ac:dyDescent="0.2">
      <c r="A797" s="813" t="s">
        <v>5939</v>
      </c>
      <c r="B797" s="814" t="s">
        <v>5266</v>
      </c>
      <c r="C797" s="814" t="s">
        <v>4978</v>
      </c>
      <c r="D797" s="814" t="s">
        <v>5172</v>
      </c>
      <c r="E797" s="814" t="s">
        <v>5173</v>
      </c>
      <c r="F797" s="831"/>
      <c r="G797" s="831"/>
      <c r="H797" s="831"/>
      <c r="I797" s="831"/>
      <c r="J797" s="831"/>
      <c r="K797" s="831"/>
      <c r="L797" s="831"/>
      <c r="M797" s="831"/>
      <c r="N797" s="831">
        <v>1</v>
      </c>
      <c r="O797" s="831">
        <v>1164</v>
      </c>
      <c r="P797" s="819"/>
      <c r="Q797" s="832">
        <v>1164</v>
      </c>
    </row>
    <row r="798" spans="1:17" ht="14.45" customHeight="1" x14ac:dyDescent="0.2">
      <c r="A798" s="813" t="s">
        <v>5940</v>
      </c>
      <c r="B798" s="814" t="s">
        <v>5012</v>
      </c>
      <c r="C798" s="814" t="s">
        <v>4978</v>
      </c>
      <c r="D798" s="814" t="s">
        <v>5138</v>
      </c>
      <c r="E798" s="814" t="s">
        <v>5139</v>
      </c>
      <c r="F798" s="831"/>
      <c r="G798" s="831"/>
      <c r="H798" s="831"/>
      <c r="I798" s="831"/>
      <c r="J798" s="831">
        <v>1</v>
      </c>
      <c r="K798" s="831">
        <v>38</v>
      </c>
      <c r="L798" s="831"/>
      <c r="M798" s="831">
        <v>38</v>
      </c>
      <c r="N798" s="831"/>
      <c r="O798" s="831"/>
      <c r="P798" s="819"/>
      <c r="Q798" s="832"/>
    </row>
    <row r="799" spans="1:17" ht="14.45" customHeight="1" x14ac:dyDescent="0.2">
      <c r="A799" s="813" t="s">
        <v>5940</v>
      </c>
      <c r="B799" s="814" t="s">
        <v>5012</v>
      </c>
      <c r="C799" s="814" t="s">
        <v>4978</v>
      </c>
      <c r="D799" s="814" t="s">
        <v>5146</v>
      </c>
      <c r="E799" s="814" t="s">
        <v>5147</v>
      </c>
      <c r="F799" s="831">
        <v>1</v>
      </c>
      <c r="G799" s="831">
        <v>126</v>
      </c>
      <c r="H799" s="831"/>
      <c r="I799" s="831">
        <v>126</v>
      </c>
      <c r="J799" s="831"/>
      <c r="K799" s="831"/>
      <c r="L799" s="831"/>
      <c r="M799" s="831"/>
      <c r="N799" s="831"/>
      <c r="O799" s="831"/>
      <c r="P799" s="819"/>
      <c r="Q799" s="832"/>
    </row>
    <row r="800" spans="1:17" ht="14.45" customHeight="1" x14ac:dyDescent="0.2">
      <c r="A800" s="813" t="s">
        <v>5941</v>
      </c>
      <c r="B800" s="814" t="s">
        <v>5012</v>
      </c>
      <c r="C800" s="814" t="s">
        <v>4978</v>
      </c>
      <c r="D800" s="814" t="s">
        <v>5138</v>
      </c>
      <c r="E800" s="814" t="s">
        <v>5139</v>
      </c>
      <c r="F800" s="831"/>
      <c r="G800" s="831"/>
      <c r="H800" s="831"/>
      <c r="I800" s="831"/>
      <c r="J800" s="831">
        <v>2</v>
      </c>
      <c r="K800" s="831">
        <v>76</v>
      </c>
      <c r="L800" s="831"/>
      <c r="M800" s="831">
        <v>38</v>
      </c>
      <c r="N800" s="831">
        <v>2</v>
      </c>
      <c r="O800" s="831">
        <v>80</v>
      </c>
      <c r="P800" s="819"/>
      <c r="Q800" s="832">
        <v>40</v>
      </c>
    </row>
    <row r="801" spans="1:17" ht="14.45" customHeight="1" x14ac:dyDescent="0.2">
      <c r="A801" s="813" t="s">
        <v>5942</v>
      </c>
      <c r="B801" s="814" t="s">
        <v>5012</v>
      </c>
      <c r="C801" s="814" t="s">
        <v>4961</v>
      </c>
      <c r="D801" s="814" t="s">
        <v>5013</v>
      </c>
      <c r="E801" s="814" t="s">
        <v>978</v>
      </c>
      <c r="F801" s="831">
        <v>0.1</v>
      </c>
      <c r="G801" s="831">
        <v>6.97</v>
      </c>
      <c r="H801" s="831"/>
      <c r="I801" s="831">
        <v>69.699999999999989</v>
      </c>
      <c r="J801" s="831"/>
      <c r="K801" s="831"/>
      <c r="L801" s="831"/>
      <c r="M801" s="831"/>
      <c r="N801" s="831"/>
      <c r="O801" s="831"/>
      <c r="P801" s="819"/>
      <c r="Q801" s="832"/>
    </row>
    <row r="802" spans="1:17" ht="14.45" customHeight="1" x14ac:dyDescent="0.2">
      <c r="A802" s="813" t="s">
        <v>5942</v>
      </c>
      <c r="B802" s="814" t="s">
        <v>5012</v>
      </c>
      <c r="C802" s="814" t="s">
        <v>4961</v>
      </c>
      <c r="D802" s="814" t="s">
        <v>4962</v>
      </c>
      <c r="E802" s="814" t="s">
        <v>1735</v>
      </c>
      <c r="F802" s="831">
        <v>1.8000000000000005</v>
      </c>
      <c r="G802" s="831">
        <v>2951.0999999999995</v>
      </c>
      <c r="H802" s="831"/>
      <c r="I802" s="831">
        <v>1639.4999999999993</v>
      </c>
      <c r="J802" s="831">
        <v>1.6000000000000003</v>
      </c>
      <c r="K802" s="831">
        <v>2623.1899999999991</v>
      </c>
      <c r="L802" s="831"/>
      <c r="M802" s="831">
        <v>1639.4937499999992</v>
      </c>
      <c r="N802" s="831">
        <v>3.0000000000000013</v>
      </c>
      <c r="O802" s="831">
        <v>5121.1299999999983</v>
      </c>
      <c r="P802" s="819"/>
      <c r="Q802" s="832">
        <v>1707.0433333333319</v>
      </c>
    </row>
    <row r="803" spans="1:17" ht="14.45" customHeight="1" x14ac:dyDescent="0.2">
      <c r="A803" s="813" t="s">
        <v>5942</v>
      </c>
      <c r="B803" s="814" t="s">
        <v>5012</v>
      </c>
      <c r="C803" s="814" t="s">
        <v>4963</v>
      </c>
      <c r="D803" s="814" t="s">
        <v>5064</v>
      </c>
      <c r="E803" s="814" t="s">
        <v>5065</v>
      </c>
      <c r="F803" s="831">
        <v>11</v>
      </c>
      <c r="G803" s="831">
        <v>28876.210000000003</v>
      </c>
      <c r="H803" s="831"/>
      <c r="I803" s="831">
        <v>2625.11</v>
      </c>
      <c r="J803" s="831">
        <v>7</v>
      </c>
      <c r="K803" s="831">
        <v>18375.77</v>
      </c>
      <c r="L803" s="831"/>
      <c r="M803" s="831">
        <v>2625.11</v>
      </c>
      <c r="N803" s="831">
        <v>14</v>
      </c>
      <c r="O803" s="831">
        <v>36751.54</v>
      </c>
      <c r="P803" s="819"/>
      <c r="Q803" s="832">
        <v>2625.11</v>
      </c>
    </row>
    <row r="804" spans="1:17" ht="14.45" customHeight="1" x14ac:dyDescent="0.2">
      <c r="A804" s="813" t="s">
        <v>5942</v>
      </c>
      <c r="B804" s="814" t="s">
        <v>5012</v>
      </c>
      <c r="C804" s="814" t="s">
        <v>4963</v>
      </c>
      <c r="D804" s="814" t="s">
        <v>5066</v>
      </c>
      <c r="E804" s="814" t="s">
        <v>5067</v>
      </c>
      <c r="F804" s="831"/>
      <c r="G804" s="831"/>
      <c r="H804" s="831"/>
      <c r="I804" s="831"/>
      <c r="J804" s="831">
        <v>1</v>
      </c>
      <c r="K804" s="831">
        <v>762.3</v>
      </c>
      <c r="L804" s="831"/>
      <c r="M804" s="831">
        <v>762.3</v>
      </c>
      <c r="N804" s="831">
        <v>2</v>
      </c>
      <c r="O804" s="831">
        <v>1524.6</v>
      </c>
      <c r="P804" s="819"/>
      <c r="Q804" s="832">
        <v>762.3</v>
      </c>
    </row>
    <row r="805" spans="1:17" ht="14.45" customHeight="1" x14ac:dyDescent="0.2">
      <c r="A805" s="813" t="s">
        <v>5942</v>
      </c>
      <c r="B805" s="814" t="s">
        <v>5012</v>
      </c>
      <c r="C805" s="814" t="s">
        <v>4963</v>
      </c>
      <c r="D805" s="814" t="s">
        <v>5068</v>
      </c>
      <c r="E805" s="814" t="s">
        <v>5069</v>
      </c>
      <c r="F805" s="831"/>
      <c r="G805" s="831"/>
      <c r="H805" s="831"/>
      <c r="I805" s="831"/>
      <c r="J805" s="831">
        <v>1</v>
      </c>
      <c r="K805" s="831">
        <v>653.4</v>
      </c>
      <c r="L805" s="831"/>
      <c r="M805" s="831">
        <v>653.4</v>
      </c>
      <c r="N805" s="831">
        <v>2</v>
      </c>
      <c r="O805" s="831">
        <v>1305.19</v>
      </c>
      <c r="P805" s="819"/>
      <c r="Q805" s="832">
        <v>652.59500000000003</v>
      </c>
    </row>
    <row r="806" spans="1:17" ht="14.45" customHeight="1" x14ac:dyDescent="0.2">
      <c r="A806" s="813" t="s">
        <v>5942</v>
      </c>
      <c r="B806" s="814" t="s">
        <v>5012</v>
      </c>
      <c r="C806" s="814" t="s">
        <v>4963</v>
      </c>
      <c r="D806" s="814" t="s">
        <v>5070</v>
      </c>
      <c r="E806" s="814" t="s">
        <v>5071</v>
      </c>
      <c r="F806" s="831"/>
      <c r="G806" s="831"/>
      <c r="H806" s="831"/>
      <c r="I806" s="831"/>
      <c r="J806" s="831"/>
      <c r="K806" s="831"/>
      <c r="L806" s="831"/>
      <c r="M806" s="831"/>
      <c r="N806" s="831">
        <v>1</v>
      </c>
      <c r="O806" s="831">
        <v>157.75</v>
      </c>
      <c r="P806" s="819"/>
      <c r="Q806" s="832">
        <v>157.75</v>
      </c>
    </row>
    <row r="807" spans="1:17" ht="14.45" customHeight="1" x14ac:dyDescent="0.2">
      <c r="A807" s="813" t="s">
        <v>5942</v>
      </c>
      <c r="B807" s="814" t="s">
        <v>5012</v>
      </c>
      <c r="C807" s="814" t="s">
        <v>4963</v>
      </c>
      <c r="D807" s="814" t="s">
        <v>5072</v>
      </c>
      <c r="E807" s="814" t="s">
        <v>5073</v>
      </c>
      <c r="F807" s="831">
        <v>1</v>
      </c>
      <c r="G807" s="831">
        <v>901.64</v>
      </c>
      <c r="H807" s="831"/>
      <c r="I807" s="831">
        <v>901.64</v>
      </c>
      <c r="J807" s="831">
        <v>1</v>
      </c>
      <c r="K807" s="831">
        <v>847</v>
      </c>
      <c r="L807" s="831"/>
      <c r="M807" s="831">
        <v>847</v>
      </c>
      <c r="N807" s="831">
        <v>5</v>
      </c>
      <c r="O807" s="831">
        <v>4232.91</v>
      </c>
      <c r="P807" s="819"/>
      <c r="Q807" s="832">
        <v>846.58199999999999</v>
      </c>
    </row>
    <row r="808" spans="1:17" ht="14.45" customHeight="1" x14ac:dyDescent="0.2">
      <c r="A808" s="813" t="s">
        <v>5942</v>
      </c>
      <c r="B808" s="814" t="s">
        <v>5012</v>
      </c>
      <c r="C808" s="814" t="s">
        <v>4963</v>
      </c>
      <c r="D808" s="814" t="s">
        <v>5074</v>
      </c>
      <c r="E808" s="814" t="s">
        <v>5075</v>
      </c>
      <c r="F808" s="831"/>
      <c r="G808" s="831"/>
      <c r="H808" s="831"/>
      <c r="I808" s="831"/>
      <c r="J808" s="831"/>
      <c r="K808" s="831"/>
      <c r="L808" s="831"/>
      <c r="M808" s="831"/>
      <c r="N808" s="831">
        <v>2</v>
      </c>
      <c r="O808" s="831">
        <v>646</v>
      </c>
      <c r="P808" s="819"/>
      <c r="Q808" s="832">
        <v>323</v>
      </c>
    </row>
    <row r="809" spans="1:17" ht="14.45" customHeight="1" x14ac:dyDescent="0.2">
      <c r="A809" s="813" t="s">
        <v>5942</v>
      </c>
      <c r="B809" s="814" t="s">
        <v>5012</v>
      </c>
      <c r="C809" s="814" t="s">
        <v>4963</v>
      </c>
      <c r="D809" s="814" t="s">
        <v>4964</v>
      </c>
      <c r="E809" s="814" t="s">
        <v>4965</v>
      </c>
      <c r="F809" s="831">
        <v>8</v>
      </c>
      <c r="G809" s="831">
        <v>3269.92</v>
      </c>
      <c r="H809" s="831"/>
      <c r="I809" s="831">
        <v>408.74</v>
      </c>
      <c r="J809" s="831">
        <v>8</v>
      </c>
      <c r="K809" s="831">
        <v>3269.92</v>
      </c>
      <c r="L809" s="831"/>
      <c r="M809" s="831">
        <v>408.74</v>
      </c>
      <c r="N809" s="831">
        <v>11</v>
      </c>
      <c r="O809" s="831">
        <v>4496.1399999999994</v>
      </c>
      <c r="P809" s="819"/>
      <c r="Q809" s="832">
        <v>408.73999999999995</v>
      </c>
    </row>
    <row r="810" spans="1:17" ht="14.45" customHeight="1" x14ac:dyDescent="0.2">
      <c r="A810" s="813" t="s">
        <v>5942</v>
      </c>
      <c r="B810" s="814" t="s">
        <v>5012</v>
      </c>
      <c r="C810" s="814" t="s">
        <v>4963</v>
      </c>
      <c r="D810" s="814" t="s">
        <v>4966</v>
      </c>
      <c r="E810" s="814" t="s">
        <v>4967</v>
      </c>
      <c r="F810" s="831"/>
      <c r="G810" s="831"/>
      <c r="H810" s="831"/>
      <c r="I810" s="831"/>
      <c r="J810" s="831">
        <v>1</v>
      </c>
      <c r="K810" s="831">
        <v>153.19999999999999</v>
      </c>
      <c r="L810" s="831"/>
      <c r="M810" s="831">
        <v>153.19999999999999</v>
      </c>
      <c r="N810" s="831">
        <v>0</v>
      </c>
      <c r="O810" s="831">
        <v>0</v>
      </c>
      <c r="P810" s="819"/>
      <c r="Q810" s="832"/>
    </row>
    <row r="811" spans="1:17" ht="14.45" customHeight="1" x14ac:dyDescent="0.2">
      <c r="A811" s="813" t="s">
        <v>5942</v>
      </c>
      <c r="B811" s="814" t="s">
        <v>5012</v>
      </c>
      <c r="C811" s="814" t="s">
        <v>4963</v>
      </c>
      <c r="D811" s="814" t="s">
        <v>4970</v>
      </c>
      <c r="E811" s="814" t="s">
        <v>4971</v>
      </c>
      <c r="F811" s="831">
        <v>7</v>
      </c>
      <c r="G811" s="831">
        <v>13485.95</v>
      </c>
      <c r="H811" s="831"/>
      <c r="I811" s="831">
        <v>1926.5642857142859</v>
      </c>
      <c r="J811" s="831">
        <v>3</v>
      </c>
      <c r="K811" s="831">
        <v>6510.09</v>
      </c>
      <c r="L811" s="831"/>
      <c r="M811" s="831">
        <v>2170.0300000000002</v>
      </c>
      <c r="N811" s="831">
        <v>5</v>
      </c>
      <c r="O811" s="831">
        <v>6589.5</v>
      </c>
      <c r="P811" s="819"/>
      <c r="Q811" s="832">
        <v>1317.9</v>
      </c>
    </row>
    <row r="812" spans="1:17" ht="14.45" customHeight="1" x14ac:dyDescent="0.2">
      <c r="A812" s="813" t="s">
        <v>5942</v>
      </c>
      <c r="B812" s="814" t="s">
        <v>5012</v>
      </c>
      <c r="C812" s="814" t="s">
        <v>4963</v>
      </c>
      <c r="D812" s="814" t="s">
        <v>5078</v>
      </c>
      <c r="E812" s="814" t="s">
        <v>5079</v>
      </c>
      <c r="F812" s="831">
        <v>3</v>
      </c>
      <c r="G812" s="831">
        <v>10505.61</v>
      </c>
      <c r="H812" s="831"/>
      <c r="I812" s="831">
        <v>3501.8700000000003</v>
      </c>
      <c r="J812" s="831"/>
      <c r="K812" s="831"/>
      <c r="L812" s="831"/>
      <c r="M812" s="831"/>
      <c r="N812" s="831">
        <v>0</v>
      </c>
      <c r="O812" s="831">
        <v>0</v>
      </c>
      <c r="P812" s="819"/>
      <c r="Q812" s="832"/>
    </row>
    <row r="813" spans="1:17" ht="14.45" customHeight="1" x14ac:dyDescent="0.2">
      <c r="A813" s="813" t="s">
        <v>5942</v>
      </c>
      <c r="B813" s="814" t="s">
        <v>5012</v>
      </c>
      <c r="C813" s="814" t="s">
        <v>4963</v>
      </c>
      <c r="D813" s="814" t="s">
        <v>5080</v>
      </c>
      <c r="E813" s="814" t="s">
        <v>5081</v>
      </c>
      <c r="F813" s="831"/>
      <c r="G813" s="831"/>
      <c r="H813" s="831"/>
      <c r="I813" s="831"/>
      <c r="J813" s="831">
        <v>1</v>
      </c>
      <c r="K813" s="831">
        <v>1396.5</v>
      </c>
      <c r="L813" s="831"/>
      <c r="M813" s="831">
        <v>1396.5</v>
      </c>
      <c r="N813" s="831"/>
      <c r="O813" s="831"/>
      <c r="P813" s="819"/>
      <c r="Q813" s="832"/>
    </row>
    <row r="814" spans="1:17" ht="14.45" customHeight="1" x14ac:dyDescent="0.2">
      <c r="A814" s="813" t="s">
        <v>5942</v>
      </c>
      <c r="B814" s="814" t="s">
        <v>5012</v>
      </c>
      <c r="C814" s="814" t="s">
        <v>4963</v>
      </c>
      <c r="D814" s="814" t="s">
        <v>4974</v>
      </c>
      <c r="E814" s="814" t="s">
        <v>4975</v>
      </c>
      <c r="F814" s="831"/>
      <c r="G814" s="831"/>
      <c r="H814" s="831"/>
      <c r="I814" s="831"/>
      <c r="J814" s="831">
        <v>1</v>
      </c>
      <c r="K814" s="831">
        <v>1040</v>
      </c>
      <c r="L814" s="831"/>
      <c r="M814" s="831">
        <v>1040</v>
      </c>
      <c r="N814" s="831">
        <v>2</v>
      </c>
      <c r="O814" s="831">
        <v>2080</v>
      </c>
      <c r="P814" s="819"/>
      <c r="Q814" s="832">
        <v>1040</v>
      </c>
    </row>
    <row r="815" spans="1:17" ht="14.45" customHeight="1" x14ac:dyDescent="0.2">
      <c r="A815" s="813" t="s">
        <v>5942</v>
      </c>
      <c r="B815" s="814" t="s">
        <v>5012</v>
      </c>
      <c r="C815" s="814" t="s">
        <v>4963</v>
      </c>
      <c r="D815" s="814" t="s">
        <v>5092</v>
      </c>
      <c r="E815" s="814" t="s">
        <v>5093</v>
      </c>
      <c r="F815" s="831"/>
      <c r="G815" s="831"/>
      <c r="H815" s="831"/>
      <c r="I815" s="831"/>
      <c r="J815" s="831"/>
      <c r="K815" s="831"/>
      <c r="L815" s="831"/>
      <c r="M815" s="831"/>
      <c r="N815" s="831">
        <v>1</v>
      </c>
      <c r="O815" s="831">
        <v>1316.18</v>
      </c>
      <c r="P815" s="819"/>
      <c r="Q815" s="832">
        <v>1316.18</v>
      </c>
    </row>
    <row r="816" spans="1:17" ht="14.45" customHeight="1" x14ac:dyDescent="0.2">
      <c r="A816" s="813" t="s">
        <v>5942</v>
      </c>
      <c r="B816" s="814" t="s">
        <v>5012</v>
      </c>
      <c r="C816" s="814" t="s">
        <v>4963</v>
      </c>
      <c r="D816" s="814" t="s">
        <v>5096</v>
      </c>
      <c r="E816" s="814" t="s">
        <v>5097</v>
      </c>
      <c r="F816" s="831"/>
      <c r="G816" s="831"/>
      <c r="H816" s="831"/>
      <c r="I816" s="831"/>
      <c r="J816" s="831">
        <v>1</v>
      </c>
      <c r="K816" s="831">
        <v>2631.6</v>
      </c>
      <c r="L816" s="831"/>
      <c r="M816" s="831">
        <v>2631.6</v>
      </c>
      <c r="N816" s="831">
        <v>4</v>
      </c>
      <c r="O816" s="831">
        <v>10526.4</v>
      </c>
      <c r="P816" s="819"/>
      <c r="Q816" s="832">
        <v>2631.6</v>
      </c>
    </row>
    <row r="817" spans="1:17" ht="14.45" customHeight="1" x14ac:dyDescent="0.2">
      <c r="A817" s="813" t="s">
        <v>5942</v>
      </c>
      <c r="B817" s="814" t="s">
        <v>5012</v>
      </c>
      <c r="C817" s="814" t="s">
        <v>4963</v>
      </c>
      <c r="D817" s="814" t="s">
        <v>5106</v>
      </c>
      <c r="E817" s="814" t="s">
        <v>5107</v>
      </c>
      <c r="F817" s="831"/>
      <c r="G817" s="831"/>
      <c r="H817" s="831"/>
      <c r="I817" s="831"/>
      <c r="J817" s="831"/>
      <c r="K817" s="831"/>
      <c r="L817" s="831"/>
      <c r="M817" s="831"/>
      <c r="N817" s="831">
        <v>1</v>
      </c>
      <c r="O817" s="831">
        <v>1076.9000000000001</v>
      </c>
      <c r="P817" s="819"/>
      <c r="Q817" s="832">
        <v>1076.9000000000001</v>
      </c>
    </row>
    <row r="818" spans="1:17" ht="14.45" customHeight="1" x14ac:dyDescent="0.2">
      <c r="A818" s="813" t="s">
        <v>5942</v>
      </c>
      <c r="B818" s="814" t="s">
        <v>5012</v>
      </c>
      <c r="C818" s="814" t="s">
        <v>4963</v>
      </c>
      <c r="D818" s="814" t="s">
        <v>5108</v>
      </c>
      <c r="E818" s="814" t="s">
        <v>5109</v>
      </c>
      <c r="F818" s="831"/>
      <c r="G818" s="831"/>
      <c r="H818" s="831"/>
      <c r="I818" s="831"/>
      <c r="J818" s="831"/>
      <c r="K818" s="831"/>
      <c r="L818" s="831"/>
      <c r="M818" s="831"/>
      <c r="N818" s="831">
        <v>2</v>
      </c>
      <c r="O818" s="831">
        <v>1658.51</v>
      </c>
      <c r="P818" s="819"/>
      <c r="Q818" s="832">
        <v>829.255</v>
      </c>
    </row>
    <row r="819" spans="1:17" ht="14.45" customHeight="1" x14ac:dyDescent="0.2">
      <c r="A819" s="813" t="s">
        <v>5942</v>
      </c>
      <c r="B819" s="814" t="s">
        <v>5012</v>
      </c>
      <c r="C819" s="814" t="s">
        <v>4963</v>
      </c>
      <c r="D819" s="814" t="s">
        <v>4976</v>
      </c>
      <c r="E819" s="814" t="s">
        <v>4977</v>
      </c>
      <c r="F819" s="831">
        <v>4</v>
      </c>
      <c r="G819" s="831">
        <v>2566.6</v>
      </c>
      <c r="H819" s="831"/>
      <c r="I819" s="831">
        <v>641.65</v>
      </c>
      <c r="J819" s="831">
        <v>3</v>
      </c>
      <c r="K819" s="831">
        <v>1923.8999999999999</v>
      </c>
      <c r="L819" s="831"/>
      <c r="M819" s="831">
        <v>641.29999999999995</v>
      </c>
      <c r="N819" s="831">
        <v>16</v>
      </c>
      <c r="O819" s="831">
        <v>10260.799999999999</v>
      </c>
      <c r="P819" s="819"/>
      <c r="Q819" s="832">
        <v>641.29999999999995</v>
      </c>
    </row>
    <row r="820" spans="1:17" ht="14.45" customHeight="1" x14ac:dyDescent="0.2">
      <c r="A820" s="813" t="s">
        <v>5942</v>
      </c>
      <c r="B820" s="814" t="s">
        <v>5012</v>
      </c>
      <c r="C820" s="814" t="s">
        <v>4963</v>
      </c>
      <c r="D820" s="814" t="s">
        <v>5114</v>
      </c>
      <c r="E820" s="814" t="s">
        <v>5115</v>
      </c>
      <c r="F820" s="831">
        <v>2</v>
      </c>
      <c r="G820" s="831">
        <v>4786</v>
      </c>
      <c r="H820" s="831"/>
      <c r="I820" s="831">
        <v>2393</v>
      </c>
      <c r="J820" s="831">
        <v>2</v>
      </c>
      <c r="K820" s="831">
        <v>3358</v>
      </c>
      <c r="L820" s="831"/>
      <c r="M820" s="831">
        <v>1679</v>
      </c>
      <c r="N820" s="831"/>
      <c r="O820" s="831"/>
      <c r="P820" s="819"/>
      <c r="Q820" s="832"/>
    </row>
    <row r="821" spans="1:17" ht="14.45" customHeight="1" x14ac:dyDescent="0.2">
      <c r="A821" s="813" t="s">
        <v>5942</v>
      </c>
      <c r="B821" s="814" t="s">
        <v>5012</v>
      </c>
      <c r="C821" s="814" t="s">
        <v>4978</v>
      </c>
      <c r="D821" s="814" t="s">
        <v>5126</v>
      </c>
      <c r="E821" s="814" t="s">
        <v>5127</v>
      </c>
      <c r="F821" s="831"/>
      <c r="G821" s="831"/>
      <c r="H821" s="831"/>
      <c r="I821" s="831"/>
      <c r="J821" s="831"/>
      <c r="K821" s="831"/>
      <c r="L821" s="831"/>
      <c r="M821" s="831"/>
      <c r="N821" s="831">
        <v>1</v>
      </c>
      <c r="O821" s="831">
        <v>327</v>
      </c>
      <c r="P821" s="819"/>
      <c r="Q821" s="832">
        <v>327</v>
      </c>
    </row>
    <row r="822" spans="1:17" ht="14.45" customHeight="1" x14ac:dyDescent="0.2">
      <c r="A822" s="813" t="s">
        <v>5942</v>
      </c>
      <c r="B822" s="814" t="s">
        <v>5012</v>
      </c>
      <c r="C822" s="814" t="s">
        <v>4978</v>
      </c>
      <c r="D822" s="814" t="s">
        <v>5138</v>
      </c>
      <c r="E822" s="814" t="s">
        <v>5139</v>
      </c>
      <c r="F822" s="831">
        <v>8</v>
      </c>
      <c r="G822" s="831">
        <v>304</v>
      </c>
      <c r="H822" s="831"/>
      <c r="I822" s="831">
        <v>38</v>
      </c>
      <c r="J822" s="831">
        <v>4</v>
      </c>
      <c r="K822" s="831">
        <v>152</v>
      </c>
      <c r="L822" s="831"/>
      <c r="M822" s="831">
        <v>38</v>
      </c>
      <c r="N822" s="831">
        <v>5</v>
      </c>
      <c r="O822" s="831">
        <v>200</v>
      </c>
      <c r="P822" s="819"/>
      <c r="Q822" s="832">
        <v>40</v>
      </c>
    </row>
    <row r="823" spans="1:17" ht="14.45" customHeight="1" x14ac:dyDescent="0.2">
      <c r="A823" s="813" t="s">
        <v>5942</v>
      </c>
      <c r="B823" s="814" t="s">
        <v>5012</v>
      </c>
      <c r="C823" s="814" t="s">
        <v>4978</v>
      </c>
      <c r="D823" s="814" t="s">
        <v>4979</v>
      </c>
      <c r="E823" s="814" t="s">
        <v>4980</v>
      </c>
      <c r="F823" s="831">
        <v>4</v>
      </c>
      <c r="G823" s="831">
        <v>1016</v>
      </c>
      <c r="H823" s="831"/>
      <c r="I823" s="831">
        <v>254</v>
      </c>
      <c r="J823" s="831">
        <v>5</v>
      </c>
      <c r="K823" s="831">
        <v>1275</v>
      </c>
      <c r="L823" s="831"/>
      <c r="M823" s="831">
        <v>255</v>
      </c>
      <c r="N823" s="831">
        <v>6</v>
      </c>
      <c r="O823" s="831">
        <v>1650</v>
      </c>
      <c r="P823" s="819"/>
      <c r="Q823" s="832">
        <v>275</v>
      </c>
    </row>
    <row r="824" spans="1:17" ht="14.45" customHeight="1" x14ac:dyDescent="0.2">
      <c r="A824" s="813" t="s">
        <v>5942</v>
      </c>
      <c r="B824" s="814" t="s">
        <v>5012</v>
      </c>
      <c r="C824" s="814" t="s">
        <v>4978</v>
      </c>
      <c r="D824" s="814" t="s">
        <v>5146</v>
      </c>
      <c r="E824" s="814" t="s">
        <v>5147</v>
      </c>
      <c r="F824" s="831">
        <v>6</v>
      </c>
      <c r="G824" s="831">
        <v>756</v>
      </c>
      <c r="H824" s="831"/>
      <c r="I824" s="831">
        <v>126</v>
      </c>
      <c r="J824" s="831"/>
      <c r="K824" s="831"/>
      <c r="L824" s="831"/>
      <c r="M824" s="831"/>
      <c r="N824" s="831">
        <v>6</v>
      </c>
      <c r="O824" s="831">
        <v>822</v>
      </c>
      <c r="P824" s="819"/>
      <c r="Q824" s="832">
        <v>137</v>
      </c>
    </row>
    <row r="825" spans="1:17" ht="14.45" customHeight="1" x14ac:dyDescent="0.2">
      <c r="A825" s="813" t="s">
        <v>5942</v>
      </c>
      <c r="B825" s="814" t="s">
        <v>5012</v>
      </c>
      <c r="C825" s="814" t="s">
        <v>4978</v>
      </c>
      <c r="D825" s="814" t="s">
        <v>5148</v>
      </c>
      <c r="E825" s="814" t="s">
        <v>5149</v>
      </c>
      <c r="F825" s="831">
        <v>1</v>
      </c>
      <c r="G825" s="831">
        <v>314</v>
      </c>
      <c r="H825" s="831"/>
      <c r="I825" s="831">
        <v>314</v>
      </c>
      <c r="J825" s="831"/>
      <c r="K825" s="831"/>
      <c r="L825" s="831"/>
      <c r="M825" s="831"/>
      <c r="N825" s="831"/>
      <c r="O825" s="831"/>
      <c r="P825" s="819"/>
      <c r="Q825" s="832"/>
    </row>
    <row r="826" spans="1:17" ht="14.45" customHeight="1" x14ac:dyDescent="0.2">
      <c r="A826" s="813" t="s">
        <v>5942</v>
      </c>
      <c r="B826" s="814" t="s">
        <v>5012</v>
      </c>
      <c r="C826" s="814" t="s">
        <v>4978</v>
      </c>
      <c r="D826" s="814" t="s">
        <v>4983</v>
      </c>
      <c r="E826" s="814" t="s">
        <v>4984</v>
      </c>
      <c r="F826" s="831">
        <v>3</v>
      </c>
      <c r="G826" s="831">
        <v>1005</v>
      </c>
      <c r="H826" s="831"/>
      <c r="I826" s="831">
        <v>335</v>
      </c>
      <c r="J826" s="831">
        <v>1</v>
      </c>
      <c r="K826" s="831">
        <v>336</v>
      </c>
      <c r="L826" s="831"/>
      <c r="M826" s="831">
        <v>336</v>
      </c>
      <c r="N826" s="831">
        <v>1</v>
      </c>
      <c r="O826" s="831">
        <v>345</v>
      </c>
      <c r="P826" s="819"/>
      <c r="Q826" s="832">
        <v>345</v>
      </c>
    </row>
    <row r="827" spans="1:17" ht="14.45" customHeight="1" x14ac:dyDescent="0.2">
      <c r="A827" s="813" t="s">
        <v>5942</v>
      </c>
      <c r="B827" s="814" t="s">
        <v>5012</v>
      </c>
      <c r="C827" s="814" t="s">
        <v>4978</v>
      </c>
      <c r="D827" s="814" t="s">
        <v>5154</v>
      </c>
      <c r="E827" s="814" t="s">
        <v>5155</v>
      </c>
      <c r="F827" s="831"/>
      <c r="G827" s="831"/>
      <c r="H827" s="831"/>
      <c r="I827" s="831"/>
      <c r="J827" s="831">
        <v>1</v>
      </c>
      <c r="K827" s="831">
        <v>117</v>
      </c>
      <c r="L827" s="831"/>
      <c r="M827" s="831">
        <v>117</v>
      </c>
      <c r="N827" s="831"/>
      <c r="O827" s="831"/>
      <c r="P827" s="819"/>
      <c r="Q827" s="832"/>
    </row>
    <row r="828" spans="1:17" ht="14.45" customHeight="1" x14ac:dyDescent="0.2">
      <c r="A828" s="813" t="s">
        <v>5942</v>
      </c>
      <c r="B828" s="814" t="s">
        <v>5012</v>
      </c>
      <c r="C828" s="814" t="s">
        <v>4978</v>
      </c>
      <c r="D828" s="814" t="s">
        <v>5166</v>
      </c>
      <c r="E828" s="814" t="s">
        <v>5167</v>
      </c>
      <c r="F828" s="831">
        <v>1</v>
      </c>
      <c r="G828" s="831">
        <v>1187</v>
      </c>
      <c r="H828" s="831"/>
      <c r="I828" s="831">
        <v>1187</v>
      </c>
      <c r="J828" s="831">
        <v>1</v>
      </c>
      <c r="K828" s="831">
        <v>1190</v>
      </c>
      <c r="L828" s="831"/>
      <c r="M828" s="831">
        <v>1190</v>
      </c>
      <c r="N828" s="831">
        <v>3</v>
      </c>
      <c r="O828" s="831">
        <v>3624</v>
      </c>
      <c r="P828" s="819"/>
      <c r="Q828" s="832">
        <v>1208</v>
      </c>
    </row>
    <row r="829" spans="1:17" ht="14.45" customHeight="1" x14ac:dyDescent="0.2">
      <c r="A829" s="813" t="s">
        <v>5942</v>
      </c>
      <c r="B829" s="814" t="s">
        <v>5012</v>
      </c>
      <c r="C829" s="814" t="s">
        <v>4978</v>
      </c>
      <c r="D829" s="814" t="s">
        <v>5714</v>
      </c>
      <c r="E829" s="814" t="s">
        <v>5715</v>
      </c>
      <c r="F829" s="831"/>
      <c r="G829" s="831"/>
      <c r="H829" s="831"/>
      <c r="I829" s="831"/>
      <c r="J829" s="831"/>
      <c r="K829" s="831"/>
      <c r="L829" s="831"/>
      <c r="M829" s="831"/>
      <c r="N829" s="831">
        <v>0</v>
      </c>
      <c r="O829" s="831">
        <v>0</v>
      </c>
      <c r="P829" s="819"/>
      <c r="Q829" s="832"/>
    </row>
    <row r="830" spans="1:17" ht="14.45" customHeight="1" x14ac:dyDescent="0.2">
      <c r="A830" s="813" t="s">
        <v>5942</v>
      </c>
      <c r="B830" s="814" t="s">
        <v>5012</v>
      </c>
      <c r="C830" s="814" t="s">
        <v>4978</v>
      </c>
      <c r="D830" s="814" t="s">
        <v>4987</v>
      </c>
      <c r="E830" s="814" t="s">
        <v>4988</v>
      </c>
      <c r="F830" s="831">
        <v>12</v>
      </c>
      <c r="G830" s="831">
        <v>8580</v>
      </c>
      <c r="H830" s="831"/>
      <c r="I830" s="831">
        <v>715</v>
      </c>
      <c r="J830" s="831">
        <v>12</v>
      </c>
      <c r="K830" s="831">
        <v>8640</v>
      </c>
      <c r="L830" s="831"/>
      <c r="M830" s="831">
        <v>720</v>
      </c>
      <c r="N830" s="831">
        <v>15</v>
      </c>
      <c r="O830" s="831">
        <v>11280</v>
      </c>
      <c r="P830" s="819"/>
      <c r="Q830" s="832">
        <v>752</v>
      </c>
    </row>
    <row r="831" spans="1:17" ht="14.45" customHeight="1" x14ac:dyDescent="0.2">
      <c r="A831" s="813" t="s">
        <v>5942</v>
      </c>
      <c r="B831" s="814" t="s">
        <v>5012</v>
      </c>
      <c r="C831" s="814" t="s">
        <v>4978</v>
      </c>
      <c r="D831" s="814" t="s">
        <v>4991</v>
      </c>
      <c r="E831" s="814" t="s">
        <v>4992</v>
      </c>
      <c r="F831" s="831">
        <v>18</v>
      </c>
      <c r="G831" s="831">
        <v>4734</v>
      </c>
      <c r="H831" s="831"/>
      <c r="I831" s="831">
        <v>263</v>
      </c>
      <c r="J831" s="831">
        <v>17</v>
      </c>
      <c r="K831" s="831">
        <v>4522</v>
      </c>
      <c r="L831" s="831"/>
      <c r="M831" s="831">
        <v>266</v>
      </c>
      <c r="N831" s="831">
        <v>26</v>
      </c>
      <c r="O831" s="831">
        <v>7332</v>
      </c>
      <c r="P831" s="819"/>
      <c r="Q831" s="832">
        <v>282</v>
      </c>
    </row>
    <row r="832" spans="1:17" ht="14.45" customHeight="1" x14ac:dyDescent="0.2">
      <c r="A832" s="813" t="s">
        <v>5942</v>
      </c>
      <c r="B832" s="814" t="s">
        <v>5012</v>
      </c>
      <c r="C832" s="814" t="s">
        <v>4978</v>
      </c>
      <c r="D832" s="814" t="s">
        <v>4993</v>
      </c>
      <c r="E832" s="814" t="s">
        <v>4994</v>
      </c>
      <c r="F832" s="831">
        <v>5</v>
      </c>
      <c r="G832" s="831">
        <v>435</v>
      </c>
      <c r="H832" s="831"/>
      <c r="I832" s="831">
        <v>87</v>
      </c>
      <c r="J832" s="831">
        <v>5</v>
      </c>
      <c r="K832" s="831">
        <v>440</v>
      </c>
      <c r="L832" s="831"/>
      <c r="M832" s="831">
        <v>88</v>
      </c>
      <c r="N832" s="831">
        <v>6</v>
      </c>
      <c r="O832" s="831">
        <v>558</v>
      </c>
      <c r="P832" s="819"/>
      <c r="Q832" s="832">
        <v>93</v>
      </c>
    </row>
    <row r="833" spans="1:17" ht="14.45" customHeight="1" x14ac:dyDescent="0.2">
      <c r="A833" s="813" t="s">
        <v>5942</v>
      </c>
      <c r="B833" s="814" t="s">
        <v>5012</v>
      </c>
      <c r="C833" s="814" t="s">
        <v>4978</v>
      </c>
      <c r="D833" s="814" t="s">
        <v>5198</v>
      </c>
      <c r="E833" s="814" t="s">
        <v>5199</v>
      </c>
      <c r="F833" s="831"/>
      <c r="G833" s="831"/>
      <c r="H833" s="831"/>
      <c r="I833" s="831"/>
      <c r="J833" s="831"/>
      <c r="K833" s="831"/>
      <c r="L833" s="831"/>
      <c r="M833" s="831"/>
      <c r="N833" s="831">
        <v>1</v>
      </c>
      <c r="O833" s="831">
        <v>985</v>
      </c>
      <c r="P833" s="819"/>
      <c r="Q833" s="832">
        <v>985</v>
      </c>
    </row>
    <row r="834" spans="1:17" ht="14.45" customHeight="1" x14ac:dyDescent="0.2">
      <c r="A834" s="813" t="s">
        <v>5942</v>
      </c>
      <c r="B834" s="814" t="s">
        <v>5012</v>
      </c>
      <c r="C834" s="814" t="s">
        <v>4978</v>
      </c>
      <c r="D834" s="814" t="s">
        <v>4997</v>
      </c>
      <c r="E834" s="814" t="s">
        <v>4998</v>
      </c>
      <c r="F834" s="831">
        <v>7</v>
      </c>
      <c r="G834" s="831">
        <v>4165</v>
      </c>
      <c r="H834" s="831"/>
      <c r="I834" s="831">
        <v>595</v>
      </c>
      <c r="J834" s="831">
        <v>6</v>
      </c>
      <c r="K834" s="831">
        <v>3588</v>
      </c>
      <c r="L834" s="831"/>
      <c r="M834" s="831">
        <v>598</v>
      </c>
      <c r="N834" s="831">
        <v>7</v>
      </c>
      <c r="O834" s="831">
        <v>4270</v>
      </c>
      <c r="P834" s="819"/>
      <c r="Q834" s="832">
        <v>610</v>
      </c>
    </row>
    <row r="835" spans="1:17" ht="14.45" customHeight="1" x14ac:dyDescent="0.2">
      <c r="A835" s="813" t="s">
        <v>5942</v>
      </c>
      <c r="B835" s="814" t="s">
        <v>5012</v>
      </c>
      <c r="C835" s="814" t="s">
        <v>4978</v>
      </c>
      <c r="D835" s="814" t="s">
        <v>4999</v>
      </c>
      <c r="E835" s="814" t="s">
        <v>5000</v>
      </c>
      <c r="F835" s="831">
        <v>15</v>
      </c>
      <c r="G835" s="831">
        <v>11550</v>
      </c>
      <c r="H835" s="831"/>
      <c r="I835" s="831">
        <v>770</v>
      </c>
      <c r="J835" s="831">
        <v>7</v>
      </c>
      <c r="K835" s="831">
        <v>5397</v>
      </c>
      <c r="L835" s="831"/>
      <c r="M835" s="831">
        <v>771</v>
      </c>
      <c r="N835" s="831">
        <v>15</v>
      </c>
      <c r="O835" s="831">
        <v>11745</v>
      </c>
      <c r="P835" s="819"/>
      <c r="Q835" s="832">
        <v>783</v>
      </c>
    </row>
    <row r="836" spans="1:17" ht="14.45" customHeight="1" x14ac:dyDescent="0.2">
      <c r="A836" s="813" t="s">
        <v>5942</v>
      </c>
      <c r="B836" s="814" t="s">
        <v>5012</v>
      </c>
      <c r="C836" s="814" t="s">
        <v>4978</v>
      </c>
      <c r="D836" s="814" t="s">
        <v>5208</v>
      </c>
      <c r="E836" s="814" t="s">
        <v>5209</v>
      </c>
      <c r="F836" s="831"/>
      <c r="G836" s="831"/>
      <c r="H836" s="831"/>
      <c r="I836" s="831"/>
      <c r="J836" s="831">
        <v>1</v>
      </c>
      <c r="K836" s="831">
        <v>4447</v>
      </c>
      <c r="L836" s="831"/>
      <c r="M836" s="831">
        <v>4447</v>
      </c>
      <c r="N836" s="831"/>
      <c r="O836" s="831"/>
      <c r="P836" s="819"/>
      <c r="Q836" s="832"/>
    </row>
    <row r="837" spans="1:17" ht="14.45" customHeight="1" x14ac:dyDescent="0.2">
      <c r="A837" s="813" t="s">
        <v>5942</v>
      </c>
      <c r="B837" s="814" t="s">
        <v>5012</v>
      </c>
      <c r="C837" s="814" t="s">
        <v>4978</v>
      </c>
      <c r="D837" s="814" t="s">
        <v>5212</v>
      </c>
      <c r="E837" s="814" t="s">
        <v>5213</v>
      </c>
      <c r="F837" s="831">
        <v>6</v>
      </c>
      <c r="G837" s="831">
        <v>696</v>
      </c>
      <c r="H837" s="831"/>
      <c r="I837" s="831">
        <v>116</v>
      </c>
      <c r="J837" s="831">
        <v>6</v>
      </c>
      <c r="K837" s="831">
        <v>702</v>
      </c>
      <c r="L837" s="831"/>
      <c r="M837" s="831">
        <v>117</v>
      </c>
      <c r="N837" s="831"/>
      <c r="O837" s="831"/>
      <c r="P837" s="819"/>
      <c r="Q837" s="832"/>
    </row>
    <row r="838" spans="1:17" ht="14.45" customHeight="1" x14ac:dyDescent="0.2">
      <c r="A838" s="813" t="s">
        <v>5942</v>
      </c>
      <c r="B838" s="814" t="s">
        <v>5012</v>
      </c>
      <c r="C838" s="814" t="s">
        <v>4978</v>
      </c>
      <c r="D838" s="814" t="s">
        <v>5226</v>
      </c>
      <c r="E838" s="814" t="s">
        <v>5227</v>
      </c>
      <c r="F838" s="831">
        <v>2</v>
      </c>
      <c r="G838" s="831">
        <v>752</v>
      </c>
      <c r="H838" s="831"/>
      <c r="I838" s="831">
        <v>376</v>
      </c>
      <c r="J838" s="831"/>
      <c r="K838" s="831"/>
      <c r="L838" s="831"/>
      <c r="M838" s="831"/>
      <c r="N838" s="831"/>
      <c r="O838" s="831"/>
      <c r="P838" s="819"/>
      <c r="Q838" s="832"/>
    </row>
    <row r="839" spans="1:17" ht="14.45" customHeight="1" x14ac:dyDescent="0.2">
      <c r="A839" s="813" t="s">
        <v>5942</v>
      </c>
      <c r="B839" s="814" t="s">
        <v>5012</v>
      </c>
      <c r="C839" s="814" t="s">
        <v>4978</v>
      </c>
      <c r="D839" s="814" t="s">
        <v>5005</v>
      </c>
      <c r="E839" s="814" t="s">
        <v>5006</v>
      </c>
      <c r="F839" s="831">
        <v>2</v>
      </c>
      <c r="G839" s="831">
        <v>2688</v>
      </c>
      <c r="H839" s="831"/>
      <c r="I839" s="831">
        <v>1344</v>
      </c>
      <c r="J839" s="831">
        <v>3</v>
      </c>
      <c r="K839" s="831">
        <v>4047</v>
      </c>
      <c r="L839" s="831"/>
      <c r="M839" s="831">
        <v>1349</v>
      </c>
      <c r="N839" s="831">
        <v>8</v>
      </c>
      <c r="O839" s="831">
        <v>11048</v>
      </c>
      <c r="P839" s="819"/>
      <c r="Q839" s="832">
        <v>1381</v>
      </c>
    </row>
    <row r="840" spans="1:17" ht="14.45" customHeight="1" x14ac:dyDescent="0.2">
      <c r="A840" s="813" t="s">
        <v>5942</v>
      </c>
      <c r="B840" s="814" t="s">
        <v>5012</v>
      </c>
      <c r="C840" s="814" t="s">
        <v>4978</v>
      </c>
      <c r="D840" s="814" t="s">
        <v>5007</v>
      </c>
      <c r="E840" s="814" t="s">
        <v>5008</v>
      </c>
      <c r="F840" s="831">
        <v>8</v>
      </c>
      <c r="G840" s="831">
        <v>2912</v>
      </c>
      <c r="H840" s="831"/>
      <c r="I840" s="831">
        <v>364</v>
      </c>
      <c r="J840" s="831">
        <v>1</v>
      </c>
      <c r="K840" s="831">
        <v>365</v>
      </c>
      <c r="L840" s="831"/>
      <c r="M840" s="831">
        <v>365</v>
      </c>
      <c r="N840" s="831">
        <v>3</v>
      </c>
      <c r="O840" s="831">
        <v>1113</v>
      </c>
      <c r="P840" s="819"/>
      <c r="Q840" s="832">
        <v>371</v>
      </c>
    </row>
    <row r="841" spans="1:17" ht="14.45" customHeight="1" x14ac:dyDescent="0.2">
      <c r="A841" s="813" t="s">
        <v>5942</v>
      </c>
      <c r="B841" s="814" t="s">
        <v>5012</v>
      </c>
      <c r="C841" s="814" t="s">
        <v>4978</v>
      </c>
      <c r="D841" s="814" t="s">
        <v>5240</v>
      </c>
      <c r="E841" s="814" t="s">
        <v>5241</v>
      </c>
      <c r="F841" s="831"/>
      <c r="G841" s="831"/>
      <c r="H841" s="831"/>
      <c r="I841" s="831"/>
      <c r="J841" s="831">
        <v>2</v>
      </c>
      <c r="K841" s="831">
        <v>0</v>
      </c>
      <c r="L841" s="831"/>
      <c r="M841" s="831">
        <v>0</v>
      </c>
      <c r="N841" s="831">
        <v>2</v>
      </c>
      <c r="O841" s="831">
        <v>0</v>
      </c>
      <c r="P841" s="819"/>
      <c r="Q841" s="832">
        <v>0</v>
      </c>
    </row>
    <row r="842" spans="1:17" ht="14.45" customHeight="1" x14ac:dyDescent="0.2">
      <c r="A842" s="813" t="s">
        <v>5942</v>
      </c>
      <c r="B842" s="814" t="s">
        <v>5012</v>
      </c>
      <c r="C842" s="814" t="s">
        <v>4978</v>
      </c>
      <c r="D842" s="814" t="s">
        <v>5245</v>
      </c>
      <c r="E842" s="814" t="s">
        <v>5246</v>
      </c>
      <c r="F842" s="831"/>
      <c r="G842" s="831"/>
      <c r="H842" s="831"/>
      <c r="I842" s="831"/>
      <c r="J842" s="831">
        <v>4</v>
      </c>
      <c r="K842" s="831">
        <v>0</v>
      </c>
      <c r="L842" s="831"/>
      <c r="M842" s="831">
        <v>0</v>
      </c>
      <c r="N842" s="831">
        <v>2</v>
      </c>
      <c r="O842" s="831">
        <v>0</v>
      </c>
      <c r="P842" s="819"/>
      <c r="Q842" s="832">
        <v>0</v>
      </c>
    </row>
    <row r="843" spans="1:17" ht="14.45" customHeight="1" x14ac:dyDescent="0.2">
      <c r="A843" s="813" t="s">
        <v>5942</v>
      </c>
      <c r="B843" s="814" t="s">
        <v>5266</v>
      </c>
      <c r="C843" s="814" t="s">
        <v>4961</v>
      </c>
      <c r="D843" s="814" t="s">
        <v>5943</v>
      </c>
      <c r="E843" s="814" t="s">
        <v>1735</v>
      </c>
      <c r="F843" s="831"/>
      <c r="G843" s="831"/>
      <c r="H843" s="831"/>
      <c r="I843" s="831"/>
      <c r="J843" s="831">
        <v>0.1</v>
      </c>
      <c r="K843" s="831">
        <v>65.55</v>
      </c>
      <c r="L843" s="831"/>
      <c r="M843" s="831">
        <v>655.49999999999989</v>
      </c>
      <c r="N843" s="831"/>
      <c r="O843" s="831"/>
      <c r="P843" s="819"/>
      <c r="Q843" s="832"/>
    </row>
    <row r="844" spans="1:17" ht="14.45" customHeight="1" x14ac:dyDescent="0.2">
      <c r="A844" s="813" t="s">
        <v>5942</v>
      </c>
      <c r="B844" s="814" t="s">
        <v>5266</v>
      </c>
      <c r="C844" s="814" t="s">
        <v>4961</v>
      </c>
      <c r="D844" s="814" t="s">
        <v>4962</v>
      </c>
      <c r="E844" s="814" t="s">
        <v>1735</v>
      </c>
      <c r="F844" s="831"/>
      <c r="G844" s="831"/>
      <c r="H844" s="831"/>
      <c r="I844" s="831"/>
      <c r="J844" s="831">
        <v>0.1</v>
      </c>
      <c r="K844" s="831">
        <v>163.95</v>
      </c>
      <c r="L844" s="831"/>
      <c r="M844" s="831">
        <v>1639.4999999999998</v>
      </c>
      <c r="N844" s="831"/>
      <c r="O844" s="831"/>
      <c r="P844" s="819"/>
      <c r="Q844" s="832"/>
    </row>
    <row r="845" spans="1:17" ht="14.45" customHeight="1" x14ac:dyDescent="0.2">
      <c r="A845" s="813" t="s">
        <v>5942</v>
      </c>
      <c r="B845" s="814" t="s">
        <v>5266</v>
      </c>
      <c r="C845" s="814" t="s">
        <v>4978</v>
      </c>
      <c r="D845" s="814" t="s">
        <v>5172</v>
      </c>
      <c r="E845" s="814" t="s">
        <v>5173</v>
      </c>
      <c r="F845" s="831">
        <v>7</v>
      </c>
      <c r="G845" s="831">
        <v>7987</v>
      </c>
      <c r="H845" s="831"/>
      <c r="I845" s="831">
        <v>1141</v>
      </c>
      <c r="J845" s="831">
        <v>8</v>
      </c>
      <c r="K845" s="831">
        <v>9152</v>
      </c>
      <c r="L845" s="831"/>
      <c r="M845" s="831">
        <v>1144</v>
      </c>
      <c r="N845" s="831">
        <v>10</v>
      </c>
      <c r="O845" s="831">
        <v>11640</v>
      </c>
      <c r="P845" s="819"/>
      <c r="Q845" s="832">
        <v>1164</v>
      </c>
    </row>
    <row r="846" spans="1:17" ht="14.45" customHeight="1" x14ac:dyDescent="0.2">
      <c r="A846" s="813" t="s">
        <v>5942</v>
      </c>
      <c r="B846" s="814" t="s">
        <v>5266</v>
      </c>
      <c r="C846" s="814" t="s">
        <v>4978</v>
      </c>
      <c r="D846" s="814" t="s">
        <v>5174</v>
      </c>
      <c r="E846" s="814" t="s">
        <v>5175</v>
      </c>
      <c r="F846" s="831">
        <v>10</v>
      </c>
      <c r="G846" s="831">
        <v>2670</v>
      </c>
      <c r="H846" s="831"/>
      <c r="I846" s="831">
        <v>267</v>
      </c>
      <c r="J846" s="831">
        <v>7</v>
      </c>
      <c r="K846" s="831">
        <v>1876</v>
      </c>
      <c r="L846" s="831"/>
      <c r="M846" s="831">
        <v>268</v>
      </c>
      <c r="N846" s="831">
        <v>11</v>
      </c>
      <c r="O846" s="831">
        <v>3036</v>
      </c>
      <c r="P846" s="819"/>
      <c r="Q846" s="832">
        <v>276</v>
      </c>
    </row>
    <row r="847" spans="1:17" ht="14.45" customHeight="1" x14ac:dyDescent="0.2">
      <c r="A847" s="813" t="s">
        <v>5942</v>
      </c>
      <c r="B847" s="814" t="s">
        <v>5266</v>
      </c>
      <c r="C847" s="814" t="s">
        <v>4978</v>
      </c>
      <c r="D847" s="814" t="s">
        <v>5194</v>
      </c>
      <c r="E847" s="814" t="s">
        <v>5195</v>
      </c>
      <c r="F847" s="831">
        <v>1</v>
      </c>
      <c r="G847" s="831">
        <v>571</v>
      </c>
      <c r="H847" s="831"/>
      <c r="I847" s="831">
        <v>571</v>
      </c>
      <c r="J847" s="831"/>
      <c r="K847" s="831"/>
      <c r="L847" s="831"/>
      <c r="M847" s="831"/>
      <c r="N847" s="831"/>
      <c r="O847" s="831"/>
      <c r="P847" s="819"/>
      <c r="Q847" s="832"/>
    </row>
    <row r="848" spans="1:17" ht="14.45" customHeight="1" x14ac:dyDescent="0.2">
      <c r="A848" s="813" t="s">
        <v>5942</v>
      </c>
      <c r="B848" s="814" t="s">
        <v>5266</v>
      </c>
      <c r="C848" s="814" t="s">
        <v>4978</v>
      </c>
      <c r="D848" s="814" t="s">
        <v>5277</v>
      </c>
      <c r="E848" s="814" t="s">
        <v>5278</v>
      </c>
      <c r="F848" s="831"/>
      <c r="G848" s="831"/>
      <c r="H848" s="831"/>
      <c r="I848" s="831"/>
      <c r="J848" s="831">
        <v>1</v>
      </c>
      <c r="K848" s="831">
        <v>5607</v>
      </c>
      <c r="L848" s="831"/>
      <c r="M848" s="831">
        <v>5607</v>
      </c>
      <c r="N848" s="831"/>
      <c r="O848" s="831"/>
      <c r="P848" s="819"/>
      <c r="Q848" s="832"/>
    </row>
    <row r="849" spans="1:17" ht="14.45" customHeight="1" x14ac:dyDescent="0.2">
      <c r="A849" s="813" t="s">
        <v>5942</v>
      </c>
      <c r="B849" s="814" t="s">
        <v>5266</v>
      </c>
      <c r="C849" s="814" t="s">
        <v>4978</v>
      </c>
      <c r="D849" s="814" t="s">
        <v>5228</v>
      </c>
      <c r="E849" s="814" t="s">
        <v>5229</v>
      </c>
      <c r="F849" s="831"/>
      <c r="G849" s="831"/>
      <c r="H849" s="831"/>
      <c r="I849" s="831"/>
      <c r="J849" s="831"/>
      <c r="K849" s="831"/>
      <c r="L849" s="831"/>
      <c r="M849" s="831"/>
      <c r="N849" s="831">
        <v>1</v>
      </c>
      <c r="O849" s="831">
        <v>501</v>
      </c>
      <c r="P849" s="819"/>
      <c r="Q849" s="832">
        <v>501</v>
      </c>
    </row>
    <row r="850" spans="1:17" ht="14.45" customHeight="1" x14ac:dyDescent="0.2">
      <c r="A850" s="813" t="s">
        <v>5944</v>
      </c>
      <c r="B850" s="814" t="s">
        <v>5012</v>
      </c>
      <c r="C850" s="814" t="s">
        <v>4978</v>
      </c>
      <c r="D850" s="814" t="s">
        <v>4979</v>
      </c>
      <c r="E850" s="814" t="s">
        <v>4980</v>
      </c>
      <c r="F850" s="831">
        <v>1</v>
      </c>
      <c r="G850" s="831">
        <v>254</v>
      </c>
      <c r="H850" s="831"/>
      <c r="I850" s="831">
        <v>254</v>
      </c>
      <c r="J850" s="831">
        <v>3</v>
      </c>
      <c r="K850" s="831">
        <v>765</v>
      </c>
      <c r="L850" s="831"/>
      <c r="M850" s="831">
        <v>255</v>
      </c>
      <c r="N850" s="831">
        <v>1</v>
      </c>
      <c r="O850" s="831">
        <v>275</v>
      </c>
      <c r="P850" s="819"/>
      <c r="Q850" s="832">
        <v>275</v>
      </c>
    </row>
    <row r="851" spans="1:17" ht="14.45" customHeight="1" x14ac:dyDescent="0.2">
      <c r="A851" s="813" t="s">
        <v>5944</v>
      </c>
      <c r="B851" s="814" t="s">
        <v>5012</v>
      </c>
      <c r="C851" s="814" t="s">
        <v>4978</v>
      </c>
      <c r="D851" s="814" t="s">
        <v>5146</v>
      </c>
      <c r="E851" s="814" t="s">
        <v>5147</v>
      </c>
      <c r="F851" s="831">
        <v>1</v>
      </c>
      <c r="G851" s="831">
        <v>126</v>
      </c>
      <c r="H851" s="831"/>
      <c r="I851" s="831">
        <v>126</v>
      </c>
      <c r="J851" s="831">
        <v>1</v>
      </c>
      <c r="K851" s="831">
        <v>127</v>
      </c>
      <c r="L851" s="831"/>
      <c r="M851" s="831">
        <v>127</v>
      </c>
      <c r="N851" s="831"/>
      <c r="O851" s="831"/>
      <c r="P851" s="819"/>
      <c r="Q851" s="832"/>
    </row>
    <row r="852" spans="1:17" ht="14.45" customHeight="1" x14ac:dyDescent="0.2">
      <c r="A852" s="813" t="s">
        <v>5944</v>
      </c>
      <c r="B852" s="814" t="s">
        <v>5012</v>
      </c>
      <c r="C852" s="814" t="s">
        <v>4978</v>
      </c>
      <c r="D852" s="814" t="s">
        <v>4997</v>
      </c>
      <c r="E852" s="814" t="s">
        <v>4998</v>
      </c>
      <c r="F852" s="831"/>
      <c r="G852" s="831"/>
      <c r="H852" s="831"/>
      <c r="I852" s="831"/>
      <c r="J852" s="831">
        <v>1</v>
      </c>
      <c r="K852" s="831">
        <v>598</v>
      </c>
      <c r="L852" s="831"/>
      <c r="M852" s="831">
        <v>598</v>
      </c>
      <c r="N852" s="831">
        <v>3</v>
      </c>
      <c r="O852" s="831">
        <v>1830</v>
      </c>
      <c r="P852" s="819"/>
      <c r="Q852" s="832">
        <v>610</v>
      </c>
    </row>
    <row r="853" spans="1:17" ht="14.45" customHeight="1" x14ac:dyDescent="0.2">
      <c r="A853" s="813" t="s">
        <v>5944</v>
      </c>
      <c r="B853" s="814" t="s">
        <v>5012</v>
      </c>
      <c r="C853" s="814" t="s">
        <v>4978</v>
      </c>
      <c r="D853" s="814" t="s">
        <v>5005</v>
      </c>
      <c r="E853" s="814" t="s">
        <v>5006</v>
      </c>
      <c r="F853" s="831">
        <v>2</v>
      </c>
      <c r="G853" s="831">
        <v>2688</v>
      </c>
      <c r="H853" s="831"/>
      <c r="I853" s="831">
        <v>1344</v>
      </c>
      <c r="J853" s="831">
        <v>3</v>
      </c>
      <c r="K853" s="831">
        <v>4047</v>
      </c>
      <c r="L853" s="831"/>
      <c r="M853" s="831">
        <v>1349</v>
      </c>
      <c r="N853" s="831"/>
      <c r="O853" s="831"/>
      <c r="P853" s="819"/>
      <c r="Q853" s="832"/>
    </row>
    <row r="854" spans="1:17" ht="14.45" customHeight="1" x14ac:dyDescent="0.2">
      <c r="A854" s="813" t="s">
        <v>5945</v>
      </c>
      <c r="B854" s="814" t="s">
        <v>5012</v>
      </c>
      <c r="C854" s="814" t="s">
        <v>4978</v>
      </c>
      <c r="D854" s="814" t="s">
        <v>4979</v>
      </c>
      <c r="E854" s="814" t="s">
        <v>4980</v>
      </c>
      <c r="F854" s="831"/>
      <c r="G854" s="831"/>
      <c r="H854" s="831"/>
      <c r="I854" s="831"/>
      <c r="J854" s="831"/>
      <c r="K854" s="831"/>
      <c r="L854" s="831"/>
      <c r="M854" s="831"/>
      <c r="N854" s="831">
        <v>1</v>
      </c>
      <c r="O854" s="831">
        <v>275</v>
      </c>
      <c r="P854" s="819"/>
      <c r="Q854" s="832">
        <v>275</v>
      </c>
    </row>
    <row r="855" spans="1:17" ht="14.45" customHeight="1" x14ac:dyDescent="0.2">
      <c r="A855" s="813" t="s">
        <v>5945</v>
      </c>
      <c r="B855" s="814" t="s">
        <v>5012</v>
      </c>
      <c r="C855" s="814" t="s">
        <v>4978</v>
      </c>
      <c r="D855" s="814" t="s">
        <v>5005</v>
      </c>
      <c r="E855" s="814" t="s">
        <v>5006</v>
      </c>
      <c r="F855" s="831"/>
      <c r="G855" s="831"/>
      <c r="H855" s="831"/>
      <c r="I855" s="831"/>
      <c r="J855" s="831"/>
      <c r="K855" s="831"/>
      <c r="L855" s="831"/>
      <c r="M855" s="831"/>
      <c r="N855" s="831">
        <v>1</v>
      </c>
      <c r="O855" s="831">
        <v>1381</v>
      </c>
      <c r="P855" s="819"/>
      <c r="Q855" s="832">
        <v>1381</v>
      </c>
    </row>
    <row r="856" spans="1:17" ht="14.45" customHeight="1" x14ac:dyDescent="0.2">
      <c r="A856" s="813" t="s">
        <v>5946</v>
      </c>
      <c r="B856" s="814" t="s">
        <v>5012</v>
      </c>
      <c r="C856" s="814" t="s">
        <v>4961</v>
      </c>
      <c r="D856" s="814" t="s">
        <v>4962</v>
      </c>
      <c r="E856" s="814" t="s">
        <v>1735</v>
      </c>
      <c r="F856" s="831"/>
      <c r="G856" s="831"/>
      <c r="H856" s="831"/>
      <c r="I856" s="831"/>
      <c r="J856" s="831">
        <v>0.1</v>
      </c>
      <c r="K856" s="831">
        <v>163.95</v>
      </c>
      <c r="L856" s="831"/>
      <c r="M856" s="831">
        <v>1639.4999999999998</v>
      </c>
      <c r="N856" s="831"/>
      <c r="O856" s="831"/>
      <c r="P856" s="819"/>
      <c r="Q856" s="832"/>
    </row>
    <row r="857" spans="1:17" ht="14.45" customHeight="1" x14ac:dyDescent="0.2">
      <c r="A857" s="813" t="s">
        <v>5946</v>
      </c>
      <c r="B857" s="814" t="s">
        <v>5012</v>
      </c>
      <c r="C857" s="814" t="s">
        <v>4963</v>
      </c>
      <c r="D857" s="814" t="s">
        <v>4964</v>
      </c>
      <c r="E857" s="814" t="s">
        <v>4965</v>
      </c>
      <c r="F857" s="831"/>
      <c r="G857" s="831"/>
      <c r="H857" s="831"/>
      <c r="I857" s="831"/>
      <c r="J857" s="831">
        <v>1</v>
      </c>
      <c r="K857" s="831">
        <v>408.74</v>
      </c>
      <c r="L857" s="831"/>
      <c r="M857" s="831">
        <v>408.74</v>
      </c>
      <c r="N857" s="831"/>
      <c r="O857" s="831"/>
      <c r="P857" s="819"/>
      <c r="Q857" s="832"/>
    </row>
    <row r="858" spans="1:17" ht="14.45" customHeight="1" x14ac:dyDescent="0.2">
      <c r="A858" s="813" t="s">
        <v>5946</v>
      </c>
      <c r="B858" s="814" t="s">
        <v>5012</v>
      </c>
      <c r="C858" s="814" t="s">
        <v>4963</v>
      </c>
      <c r="D858" s="814" t="s">
        <v>4974</v>
      </c>
      <c r="E858" s="814" t="s">
        <v>4975</v>
      </c>
      <c r="F858" s="831"/>
      <c r="G858" s="831"/>
      <c r="H858" s="831"/>
      <c r="I858" s="831"/>
      <c r="J858" s="831">
        <v>1</v>
      </c>
      <c r="K858" s="831">
        <v>1400</v>
      </c>
      <c r="L858" s="831"/>
      <c r="M858" s="831">
        <v>1400</v>
      </c>
      <c r="N858" s="831"/>
      <c r="O858" s="831"/>
      <c r="P858" s="819"/>
      <c r="Q858" s="832"/>
    </row>
    <row r="859" spans="1:17" ht="14.45" customHeight="1" x14ac:dyDescent="0.2">
      <c r="A859" s="813" t="s">
        <v>5946</v>
      </c>
      <c r="B859" s="814" t="s">
        <v>5012</v>
      </c>
      <c r="C859" s="814" t="s">
        <v>4963</v>
      </c>
      <c r="D859" s="814" t="s">
        <v>4976</v>
      </c>
      <c r="E859" s="814" t="s">
        <v>4977</v>
      </c>
      <c r="F859" s="831"/>
      <c r="G859" s="831"/>
      <c r="H859" s="831"/>
      <c r="I859" s="831"/>
      <c r="J859" s="831">
        <v>1</v>
      </c>
      <c r="K859" s="831">
        <v>641.29999999999995</v>
      </c>
      <c r="L859" s="831"/>
      <c r="M859" s="831">
        <v>641.29999999999995</v>
      </c>
      <c r="N859" s="831"/>
      <c r="O859" s="831"/>
      <c r="P859" s="819"/>
      <c r="Q859" s="832"/>
    </row>
    <row r="860" spans="1:17" ht="14.45" customHeight="1" x14ac:dyDescent="0.2">
      <c r="A860" s="813" t="s">
        <v>5946</v>
      </c>
      <c r="B860" s="814" t="s">
        <v>5012</v>
      </c>
      <c r="C860" s="814" t="s">
        <v>4978</v>
      </c>
      <c r="D860" s="814" t="s">
        <v>5138</v>
      </c>
      <c r="E860" s="814" t="s">
        <v>5139</v>
      </c>
      <c r="F860" s="831">
        <v>3</v>
      </c>
      <c r="G860" s="831">
        <v>114</v>
      </c>
      <c r="H860" s="831"/>
      <c r="I860" s="831">
        <v>38</v>
      </c>
      <c r="J860" s="831">
        <v>1</v>
      </c>
      <c r="K860" s="831">
        <v>38</v>
      </c>
      <c r="L860" s="831"/>
      <c r="M860" s="831">
        <v>38</v>
      </c>
      <c r="N860" s="831">
        <v>5</v>
      </c>
      <c r="O860" s="831">
        <v>200</v>
      </c>
      <c r="P860" s="819"/>
      <c r="Q860" s="832">
        <v>40</v>
      </c>
    </row>
    <row r="861" spans="1:17" ht="14.45" customHeight="1" x14ac:dyDescent="0.2">
      <c r="A861" s="813" t="s">
        <v>5946</v>
      </c>
      <c r="B861" s="814" t="s">
        <v>5012</v>
      </c>
      <c r="C861" s="814" t="s">
        <v>4978</v>
      </c>
      <c r="D861" s="814" t="s">
        <v>4979</v>
      </c>
      <c r="E861" s="814" t="s">
        <v>4980</v>
      </c>
      <c r="F861" s="831">
        <v>1</v>
      </c>
      <c r="G861" s="831">
        <v>254</v>
      </c>
      <c r="H861" s="831"/>
      <c r="I861" s="831">
        <v>254</v>
      </c>
      <c r="J861" s="831">
        <v>1</v>
      </c>
      <c r="K861" s="831">
        <v>255</v>
      </c>
      <c r="L861" s="831"/>
      <c r="M861" s="831">
        <v>255</v>
      </c>
      <c r="N861" s="831">
        <v>1</v>
      </c>
      <c r="O861" s="831">
        <v>275</v>
      </c>
      <c r="P861" s="819"/>
      <c r="Q861" s="832">
        <v>275</v>
      </c>
    </row>
    <row r="862" spans="1:17" ht="14.45" customHeight="1" x14ac:dyDescent="0.2">
      <c r="A862" s="813" t="s">
        <v>5946</v>
      </c>
      <c r="B862" s="814" t="s">
        <v>5012</v>
      </c>
      <c r="C862" s="814" t="s">
        <v>4978</v>
      </c>
      <c r="D862" s="814" t="s">
        <v>4997</v>
      </c>
      <c r="E862" s="814" t="s">
        <v>4998</v>
      </c>
      <c r="F862" s="831"/>
      <c r="G862" s="831"/>
      <c r="H862" s="831"/>
      <c r="I862" s="831"/>
      <c r="J862" s="831">
        <v>1</v>
      </c>
      <c r="K862" s="831">
        <v>598</v>
      </c>
      <c r="L862" s="831"/>
      <c r="M862" s="831">
        <v>598</v>
      </c>
      <c r="N862" s="831"/>
      <c r="O862" s="831"/>
      <c r="P862" s="819"/>
      <c r="Q862" s="832"/>
    </row>
    <row r="863" spans="1:17" ht="14.45" customHeight="1" x14ac:dyDescent="0.2">
      <c r="A863" s="813" t="s">
        <v>5946</v>
      </c>
      <c r="B863" s="814" t="s">
        <v>5012</v>
      </c>
      <c r="C863" s="814" t="s">
        <v>4978</v>
      </c>
      <c r="D863" s="814" t="s">
        <v>4999</v>
      </c>
      <c r="E863" s="814" t="s">
        <v>5000</v>
      </c>
      <c r="F863" s="831"/>
      <c r="G863" s="831"/>
      <c r="H863" s="831"/>
      <c r="I863" s="831"/>
      <c r="J863" s="831">
        <v>1</v>
      </c>
      <c r="K863" s="831">
        <v>771</v>
      </c>
      <c r="L863" s="831"/>
      <c r="M863" s="831">
        <v>771</v>
      </c>
      <c r="N863" s="831"/>
      <c r="O863" s="831"/>
      <c r="P863" s="819"/>
      <c r="Q863" s="832"/>
    </row>
    <row r="864" spans="1:17" ht="14.45" customHeight="1" x14ac:dyDescent="0.2">
      <c r="A864" s="813" t="s">
        <v>5946</v>
      </c>
      <c r="B864" s="814" t="s">
        <v>5012</v>
      </c>
      <c r="C864" s="814" t="s">
        <v>4978</v>
      </c>
      <c r="D864" s="814" t="s">
        <v>5226</v>
      </c>
      <c r="E864" s="814" t="s">
        <v>5227</v>
      </c>
      <c r="F864" s="831">
        <v>1</v>
      </c>
      <c r="G864" s="831">
        <v>376</v>
      </c>
      <c r="H864" s="831"/>
      <c r="I864" s="831">
        <v>376</v>
      </c>
      <c r="J864" s="831"/>
      <c r="K864" s="831"/>
      <c r="L864" s="831"/>
      <c r="M864" s="831"/>
      <c r="N864" s="831"/>
      <c r="O864" s="831"/>
      <c r="P864" s="819"/>
      <c r="Q864" s="832"/>
    </row>
    <row r="865" spans="1:17" ht="14.45" customHeight="1" x14ac:dyDescent="0.2">
      <c r="A865" s="813" t="s">
        <v>5946</v>
      </c>
      <c r="B865" s="814" t="s">
        <v>5012</v>
      </c>
      <c r="C865" s="814" t="s">
        <v>4978</v>
      </c>
      <c r="D865" s="814" t="s">
        <v>5005</v>
      </c>
      <c r="E865" s="814" t="s">
        <v>5006</v>
      </c>
      <c r="F865" s="831"/>
      <c r="G865" s="831"/>
      <c r="H865" s="831"/>
      <c r="I865" s="831"/>
      <c r="J865" s="831">
        <v>1</v>
      </c>
      <c r="K865" s="831">
        <v>1349</v>
      </c>
      <c r="L865" s="831"/>
      <c r="M865" s="831">
        <v>1349</v>
      </c>
      <c r="N865" s="831"/>
      <c r="O865" s="831"/>
      <c r="P865" s="819"/>
      <c r="Q865" s="832"/>
    </row>
    <row r="866" spans="1:17" ht="14.45" customHeight="1" x14ac:dyDescent="0.2">
      <c r="A866" s="813" t="s">
        <v>5946</v>
      </c>
      <c r="B866" s="814" t="s">
        <v>5012</v>
      </c>
      <c r="C866" s="814" t="s">
        <v>4978</v>
      </c>
      <c r="D866" s="814" t="s">
        <v>5245</v>
      </c>
      <c r="E866" s="814" t="s">
        <v>5246</v>
      </c>
      <c r="F866" s="831"/>
      <c r="G866" s="831"/>
      <c r="H866" s="831"/>
      <c r="I866" s="831"/>
      <c r="J866" s="831">
        <v>1</v>
      </c>
      <c r="K866" s="831">
        <v>0</v>
      </c>
      <c r="L866" s="831"/>
      <c r="M866" s="831">
        <v>0</v>
      </c>
      <c r="N866" s="831"/>
      <c r="O866" s="831"/>
      <c r="P866" s="819"/>
      <c r="Q866" s="832"/>
    </row>
    <row r="867" spans="1:17" ht="14.45" customHeight="1" x14ac:dyDescent="0.2">
      <c r="A867" s="813" t="s">
        <v>5947</v>
      </c>
      <c r="B867" s="814" t="s">
        <v>5012</v>
      </c>
      <c r="C867" s="814" t="s">
        <v>4961</v>
      </c>
      <c r="D867" s="814" t="s">
        <v>4962</v>
      </c>
      <c r="E867" s="814" t="s">
        <v>1735</v>
      </c>
      <c r="F867" s="831"/>
      <c r="G867" s="831"/>
      <c r="H867" s="831"/>
      <c r="I867" s="831"/>
      <c r="J867" s="831">
        <v>0.1</v>
      </c>
      <c r="K867" s="831">
        <v>163.95</v>
      </c>
      <c r="L867" s="831"/>
      <c r="M867" s="831">
        <v>1639.4999999999998</v>
      </c>
      <c r="N867" s="831">
        <v>0.1</v>
      </c>
      <c r="O867" s="831">
        <v>181.38</v>
      </c>
      <c r="P867" s="819"/>
      <c r="Q867" s="832">
        <v>1813.8</v>
      </c>
    </row>
    <row r="868" spans="1:17" ht="14.45" customHeight="1" x14ac:dyDescent="0.2">
      <c r="A868" s="813" t="s">
        <v>5947</v>
      </c>
      <c r="B868" s="814" t="s">
        <v>5012</v>
      </c>
      <c r="C868" s="814" t="s">
        <v>4978</v>
      </c>
      <c r="D868" s="814" t="s">
        <v>5138</v>
      </c>
      <c r="E868" s="814" t="s">
        <v>5139</v>
      </c>
      <c r="F868" s="831">
        <v>6</v>
      </c>
      <c r="G868" s="831">
        <v>228</v>
      </c>
      <c r="H868" s="831"/>
      <c r="I868" s="831">
        <v>38</v>
      </c>
      <c r="J868" s="831">
        <v>10</v>
      </c>
      <c r="K868" s="831">
        <v>380</v>
      </c>
      <c r="L868" s="831"/>
      <c r="M868" s="831">
        <v>38</v>
      </c>
      <c r="N868" s="831">
        <v>4</v>
      </c>
      <c r="O868" s="831">
        <v>160</v>
      </c>
      <c r="P868" s="819"/>
      <c r="Q868" s="832">
        <v>40</v>
      </c>
    </row>
    <row r="869" spans="1:17" ht="14.45" customHeight="1" x14ac:dyDescent="0.2">
      <c r="A869" s="813" t="s">
        <v>5947</v>
      </c>
      <c r="B869" s="814" t="s">
        <v>5012</v>
      </c>
      <c r="C869" s="814" t="s">
        <v>4978</v>
      </c>
      <c r="D869" s="814" t="s">
        <v>4979</v>
      </c>
      <c r="E869" s="814" t="s">
        <v>4980</v>
      </c>
      <c r="F869" s="831">
        <v>3</v>
      </c>
      <c r="G869" s="831">
        <v>762</v>
      </c>
      <c r="H869" s="831"/>
      <c r="I869" s="831">
        <v>254</v>
      </c>
      <c r="J869" s="831"/>
      <c r="K869" s="831"/>
      <c r="L869" s="831"/>
      <c r="M869" s="831"/>
      <c r="N869" s="831">
        <v>2</v>
      </c>
      <c r="O869" s="831">
        <v>550</v>
      </c>
      <c r="P869" s="819"/>
      <c r="Q869" s="832">
        <v>275</v>
      </c>
    </row>
    <row r="870" spans="1:17" ht="14.45" customHeight="1" x14ac:dyDescent="0.2">
      <c r="A870" s="813" t="s">
        <v>5947</v>
      </c>
      <c r="B870" s="814" t="s">
        <v>5012</v>
      </c>
      <c r="C870" s="814" t="s">
        <v>4978</v>
      </c>
      <c r="D870" s="814" t="s">
        <v>5146</v>
      </c>
      <c r="E870" s="814" t="s">
        <v>5147</v>
      </c>
      <c r="F870" s="831">
        <v>3</v>
      </c>
      <c r="G870" s="831">
        <v>378</v>
      </c>
      <c r="H870" s="831"/>
      <c r="I870" s="831">
        <v>126</v>
      </c>
      <c r="J870" s="831">
        <v>6</v>
      </c>
      <c r="K870" s="831">
        <v>762</v>
      </c>
      <c r="L870" s="831"/>
      <c r="M870" s="831">
        <v>127</v>
      </c>
      <c r="N870" s="831">
        <v>1</v>
      </c>
      <c r="O870" s="831">
        <v>137</v>
      </c>
      <c r="P870" s="819"/>
      <c r="Q870" s="832">
        <v>137</v>
      </c>
    </row>
    <row r="871" spans="1:17" ht="14.45" customHeight="1" x14ac:dyDescent="0.2">
      <c r="A871" s="813" t="s">
        <v>5947</v>
      </c>
      <c r="B871" s="814" t="s">
        <v>5012</v>
      </c>
      <c r="C871" s="814" t="s">
        <v>4978</v>
      </c>
      <c r="D871" s="814" t="s">
        <v>5148</v>
      </c>
      <c r="E871" s="814" t="s">
        <v>5149</v>
      </c>
      <c r="F871" s="831"/>
      <c r="G871" s="831"/>
      <c r="H871" s="831"/>
      <c r="I871" s="831"/>
      <c r="J871" s="831">
        <v>1</v>
      </c>
      <c r="K871" s="831">
        <v>317</v>
      </c>
      <c r="L871" s="831"/>
      <c r="M871" s="831">
        <v>317</v>
      </c>
      <c r="N871" s="831"/>
      <c r="O871" s="831"/>
      <c r="P871" s="819"/>
      <c r="Q871" s="832"/>
    </row>
    <row r="872" spans="1:17" ht="14.45" customHeight="1" x14ac:dyDescent="0.2">
      <c r="A872" s="813" t="s">
        <v>5947</v>
      </c>
      <c r="B872" s="814" t="s">
        <v>5012</v>
      </c>
      <c r="C872" s="814" t="s">
        <v>4978</v>
      </c>
      <c r="D872" s="814" t="s">
        <v>4983</v>
      </c>
      <c r="E872" s="814" t="s">
        <v>4984</v>
      </c>
      <c r="F872" s="831">
        <v>1</v>
      </c>
      <c r="G872" s="831">
        <v>335</v>
      </c>
      <c r="H872" s="831"/>
      <c r="I872" s="831">
        <v>335</v>
      </c>
      <c r="J872" s="831"/>
      <c r="K872" s="831"/>
      <c r="L872" s="831"/>
      <c r="M872" s="831"/>
      <c r="N872" s="831"/>
      <c r="O872" s="831"/>
      <c r="P872" s="819"/>
      <c r="Q872" s="832"/>
    </row>
    <row r="873" spans="1:17" ht="14.45" customHeight="1" x14ac:dyDescent="0.2">
      <c r="A873" s="813" t="s">
        <v>5947</v>
      </c>
      <c r="B873" s="814" t="s">
        <v>5012</v>
      </c>
      <c r="C873" s="814" t="s">
        <v>4978</v>
      </c>
      <c r="D873" s="814" t="s">
        <v>5154</v>
      </c>
      <c r="E873" s="814" t="s">
        <v>5155</v>
      </c>
      <c r="F873" s="831"/>
      <c r="G873" s="831"/>
      <c r="H873" s="831"/>
      <c r="I873" s="831"/>
      <c r="J873" s="831"/>
      <c r="K873" s="831"/>
      <c r="L873" s="831"/>
      <c r="M873" s="831"/>
      <c r="N873" s="831">
        <v>1</v>
      </c>
      <c r="O873" s="831">
        <v>123</v>
      </c>
      <c r="P873" s="819"/>
      <c r="Q873" s="832">
        <v>123</v>
      </c>
    </row>
    <row r="874" spans="1:17" ht="14.45" customHeight="1" x14ac:dyDescent="0.2">
      <c r="A874" s="813" t="s">
        <v>5947</v>
      </c>
      <c r="B874" s="814" t="s">
        <v>5012</v>
      </c>
      <c r="C874" s="814" t="s">
        <v>4978</v>
      </c>
      <c r="D874" s="814" t="s">
        <v>4991</v>
      </c>
      <c r="E874" s="814" t="s">
        <v>4992</v>
      </c>
      <c r="F874" s="831"/>
      <c r="G874" s="831"/>
      <c r="H874" s="831"/>
      <c r="I874" s="831"/>
      <c r="J874" s="831"/>
      <c r="K874" s="831"/>
      <c r="L874" s="831"/>
      <c r="M874" s="831"/>
      <c r="N874" s="831">
        <v>1</v>
      </c>
      <c r="O874" s="831">
        <v>282</v>
      </c>
      <c r="P874" s="819"/>
      <c r="Q874" s="832">
        <v>282</v>
      </c>
    </row>
    <row r="875" spans="1:17" ht="14.45" customHeight="1" x14ac:dyDescent="0.2">
      <c r="A875" s="813" t="s">
        <v>5947</v>
      </c>
      <c r="B875" s="814" t="s">
        <v>5012</v>
      </c>
      <c r="C875" s="814" t="s">
        <v>4978</v>
      </c>
      <c r="D875" s="814" t="s">
        <v>5198</v>
      </c>
      <c r="E875" s="814" t="s">
        <v>5199</v>
      </c>
      <c r="F875" s="831">
        <v>1</v>
      </c>
      <c r="G875" s="831">
        <v>964</v>
      </c>
      <c r="H875" s="831"/>
      <c r="I875" s="831">
        <v>964</v>
      </c>
      <c r="J875" s="831"/>
      <c r="K875" s="831"/>
      <c r="L875" s="831"/>
      <c r="M875" s="831"/>
      <c r="N875" s="831"/>
      <c r="O875" s="831"/>
      <c r="P875" s="819"/>
      <c r="Q875" s="832"/>
    </row>
    <row r="876" spans="1:17" ht="14.45" customHeight="1" x14ac:dyDescent="0.2">
      <c r="A876" s="813" t="s">
        <v>5947</v>
      </c>
      <c r="B876" s="814" t="s">
        <v>5012</v>
      </c>
      <c r="C876" s="814" t="s">
        <v>4978</v>
      </c>
      <c r="D876" s="814" t="s">
        <v>4997</v>
      </c>
      <c r="E876" s="814" t="s">
        <v>4998</v>
      </c>
      <c r="F876" s="831">
        <v>3</v>
      </c>
      <c r="G876" s="831">
        <v>1785</v>
      </c>
      <c r="H876" s="831"/>
      <c r="I876" s="831">
        <v>595</v>
      </c>
      <c r="J876" s="831">
        <v>1</v>
      </c>
      <c r="K876" s="831">
        <v>598</v>
      </c>
      <c r="L876" s="831"/>
      <c r="M876" s="831">
        <v>598</v>
      </c>
      <c r="N876" s="831"/>
      <c r="O876" s="831"/>
      <c r="P876" s="819"/>
      <c r="Q876" s="832"/>
    </row>
    <row r="877" spans="1:17" ht="14.45" customHeight="1" x14ac:dyDescent="0.2">
      <c r="A877" s="813" t="s">
        <v>5947</v>
      </c>
      <c r="B877" s="814" t="s">
        <v>5012</v>
      </c>
      <c r="C877" s="814" t="s">
        <v>4978</v>
      </c>
      <c r="D877" s="814" t="s">
        <v>5005</v>
      </c>
      <c r="E877" s="814" t="s">
        <v>5006</v>
      </c>
      <c r="F877" s="831"/>
      <c r="G877" s="831"/>
      <c r="H877" s="831"/>
      <c r="I877" s="831"/>
      <c r="J877" s="831">
        <v>1</v>
      </c>
      <c r="K877" s="831">
        <v>1349</v>
      </c>
      <c r="L877" s="831"/>
      <c r="M877" s="831">
        <v>1349</v>
      </c>
      <c r="N877" s="831">
        <v>1</v>
      </c>
      <c r="O877" s="831">
        <v>1381</v>
      </c>
      <c r="P877" s="819"/>
      <c r="Q877" s="832">
        <v>1381</v>
      </c>
    </row>
    <row r="878" spans="1:17" ht="14.45" customHeight="1" x14ac:dyDescent="0.2">
      <c r="A878" s="813" t="s">
        <v>5947</v>
      </c>
      <c r="B878" s="814" t="s">
        <v>5266</v>
      </c>
      <c r="C878" s="814" t="s">
        <v>4978</v>
      </c>
      <c r="D878" s="814" t="s">
        <v>5172</v>
      </c>
      <c r="E878" s="814" t="s">
        <v>5173</v>
      </c>
      <c r="F878" s="831"/>
      <c r="G878" s="831"/>
      <c r="H878" s="831"/>
      <c r="I878" s="831"/>
      <c r="J878" s="831"/>
      <c r="K878" s="831"/>
      <c r="L878" s="831"/>
      <c r="M878" s="831"/>
      <c r="N878" s="831">
        <v>1</v>
      </c>
      <c r="O878" s="831">
        <v>1164</v>
      </c>
      <c r="P878" s="819"/>
      <c r="Q878" s="832">
        <v>1164</v>
      </c>
    </row>
    <row r="879" spans="1:17" ht="14.45" customHeight="1" x14ac:dyDescent="0.2">
      <c r="A879" s="813" t="s">
        <v>5947</v>
      </c>
      <c r="B879" s="814" t="s">
        <v>5266</v>
      </c>
      <c r="C879" s="814" t="s">
        <v>4978</v>
      </c>
      <c r="D879" s="814" t="s">
        <v>5174</v>
      </c>
      <c r="E879" s="814" t="s">
        <v>5175</v>
      </c>
      <c r="F879" s="831"/>
      <c r="G879" s="831"/>
      <c r="H879" s="831"/>
      <c r="I879" s="831"/>
      <c r="J879" s="831"/>
      <c r="K879" s="831"/>
      <c r="L879" s="831"/>
      <c r="M879" s="831"/>
      <c r="N879" s="831">
        <v>1</v>
      </c>
      <c r="O879" s="831">
        <v>276</v>
      </c>
      <c r="P879" s="819"/>
      <c r="Q879" s="832">
        <v>276</v>
      </c>
    </row>
    <row r="880" spans="1:17" ht="14.45" customHeight="1" x14ac:dyDescent="0.2">
      <c r="A880" s="813" t="s">
        <v>5947</v>
      </c>
      <c r="B880" s="814" t="s">
        <v>5266</v>
      </c>
      <c r="C880" s="814" t="s">
        <v>4978</v>
      </c>
      <c r="D880" s="814" t="s">
        <v>5194</v>
      </c>
      <c r="E880" s="814" t="s">
        <v>5195</v>
      </c>
      <c r="F880" s="831"/>
      <c r="G880" s="831"/>
      <c r="H880" s="831"/>
      <c r="I880" s="831"/>
      <c r="J880" s="831">
        <v>1</v>
      </c>
      <c r="K880" s="831">
        <v>573</v>
      </c>
      <c r="L880" s="831"/>
      <c r="M880" s="831">
        <v>573</v>
      </c>
      <c r="N880" s="831"/>
      <c r="O880" s="831"/>
      <c r="P880" s="819"/>
      <c r="Q880" s="832"/>
    </row>
    <row r="881" spans="1:17" ht="14.45" customHeight="1" x14ac:dyDescent="0.2">
      <c r="A881" s="813" t="s">
        <v>5948</v>
      </c>
      <c r="B881" s="814" t="s">
        <v>5012</v>
      </c>
      <c r="C881" s="814" t="s">
        <v>4961</v>
      </c>
      <c r="D881" s="814" t="s">
        <v>4962</v>
      </c>
      <c r="E881" s="814" t="s">
        <v>1735</v>
      </c>
      <c r="F881" s="831">
        <v>0.1</v>
      </c>
      <c r="G881" s="831">
        <v>163.95</v>
      </c>
      <c r="H881" s="831"/>
      <c r="I881" s="831">
        <v>1639.4999999999998</v>
      </c>
      <c r="J881" s="831">
        <v>0.1</v>
      </c>
      <c r="K881" s="831">
        <v>163.95</v>
      </c>
      <c r="L881" s="831"/>
      <c r="M881" s="831">
        <v>1639.4999999999998</v>
      </c>
      <c r="N881" s="831">
        <v>0.1</v>
      </c>
      <c r="O881" s="831">
        <v>163.95</v>
      </c>
      <c r="P881" s="819"/>
      <c r="Q881" s="832">
        <v>1639.4999999999998</v>
      </c>
    </row>
    <row r="882" spans="1:17" ht="14.45" customHeight="1" x14ac:dyDescent="0.2">
      <c r="A882" s="813" t="s">
        <v>5948</v>
      </c>
      <c r="B882" s="814" t="s">
        <v>5012</v>
      </c>
      <c r="C882" s="814" t="s">
        <v>4963</v>
      </c>
      <c r="D882" s="814" t="s">
        <v>4964</v>
      </c>
      <c r="E882" s="814" t="s">
        <v>4965</v>
      </c>
      <c r="F882" s="831"/>
      <c r="G882" s="831"/>
      <c r="H882" s="831"/>
      <c r="I882" s="831"/>
      <c r="J882" s="831">
        <v>1</v>
      </c>
      <c r="K882" s="831">
        <v>408.74</v>
      </c>
      <c r="L882" s="831"/>
      <c r="M882" s="831">
        <v>408.74</v>
      </c>
      <c r="N882" s="831"/>
      <c r="O882" s="831"/>
      <c r="P882" s="819"/>
      <c r="Q882" s="832"/>
    </row>
    <row r="883" spans="1:17" ht="14.45" customHeight="1" x14ac:dyDescent="0.2">
      <c r="A883" s="813" t="s">
        <v>5948</v>
      </c>
      <c r="B883" s="814" t="s">
        <v>5012</v>
      </c>
      <c r="C883" s="814" t="s">
        <v>4963</v>
      </c>
      <c r="D883" s="814" t="s">
        <v>4970</v>
      </c>
      <c r="E883" s="814" t="s">
        <v>4971</v>
      </c>
      <c r="F883" s="831"/>
      <c r="G883" s="831"/>
      <c r="H883" s="831"/>
      <c r="I883" s="831"/>
      <c r="J883" s="831">
        <v>1</v>
      </c>
      <c r="K883" s="831">
        <v>2170.0300000000002</v>
      </c>
      <c r="L883" s="831"/>
      <c r="M883" s="831">
        <v>2170.0300000000002</v>
      </c>
      <c r="N883" s="831"/>
      <c r="O883" s="831"/>
      <c r="P883" s="819"/>
      <c r="Q883" s="832"/>
    </row>
    <row r="884" spans="1:17" ht="14.45" customHeight="1" x14ac:dyDescent="0.2">
      <c r="A884" s="813" t="s">
        <v>5948</v>
      </c>
      <c r="B884" s="814" t="s">
        <v>5012</v>
      </c>
      <c r="C884" s="814" t="s">
        <v>4963</v>
      </c>
      <c r="D884" s="814" t="s">
        <v>4976</v>
      </c>
      <c r="E884" s="814" t="s">
        <v>4977</v>
      </c>
      <c r="F884" s="831"/>
      <c r="G884" s="831"/>
      <c r="H884" s="831"/>
      <c r="I884" s="831"/>
      <c r="J884" s="831">
        <v>1</v>
      </c>
      <c r="K884" s="831">
        <v>641.29999999999995</v>
      </c>
      <c r="L884" s="831"/>
      <c r="M884" s="831">
        <v>641.29999999999995</v>
      </c>
      <c r="N884" s="831"/>
      <c r="O884" s="831"/>
      <c r="P884" s="819"/>
      <c r="Q884" s="832"/>
    </row>
    <row r="885" spans="1:17" ht="14.45" customHeight="1" x14ac:dyDescent="0.2">
      <c r="A885" s="813" t="s">
        <v>5948</v>
      </c>
      <c r="B885" s="814" t="s">
        <v>5012</v>
      </c>
      <c r="C885" s="814" t="s">
        <v>4978</v>
      </c>
      <c r="D885" s="814" t="s">
        <v>5138</v>
      </c>
      <c r="E885" s="814" t="s">
        <v>5139</v>
      </c>
      <c r="F885" s="831">
        <v>4</v>
      </c>
      <c r="G885" s="831">
        <v>152</v>
      </c>
      <c r="H885" s="831"/>
      <c r="I885" s="831">
        <v>38</v>
      </c>
      <c r="J885" s="831">
        <v>3</v>
      </c>
      <c r="K885" s="831">
        <v>114</v>
      </c>
      <c r="L885" s="831"/>
      <c r="M885" s="831">
        <v>38</v>
      </c>
      <c r="N885" s="831">
        <v>5</v>
      </c>
      <c r="O885" s="831">
        <v>200</v>
      </c>
      <c r="P885" s="819"/>
      <c r="Q885" s="832">
        <v>40</v>
      </c>
    </row>
    <row r="886" spans="1:17" ht="14.45" customHeight="1" x14ac:dyDescent="0.2">
      <c r="A886" s="813" t="s">
        <v>5948</v>
      </c>
      <c r="B886" s="814" t="s">
        <v>5012</v>
      </c>
      <c r="C886" s="814" t="s">
        <v>4978</v>
      </c>
      <c r="D886" s="814" t="s">
        <v>4979</v>
      </c>
      <c r="E886" s="814" t="s">
        <v>4980</v>
      </c>
      <c r="F886" s="831">
        <v>1</v>
      </c>
      <c r="G886" s="831">
        <v>254</v>
      </c>
      <c r="H886" s="831"/>
      <c r="I886" s="831">
        <v>254</v>
      </c>
      <c r="J886" s="831">
        <v>2</v>
      </c>
      <c r="K886" s="831">
        <v>510</v>
      </c>
      <c r="L886" s="831"/>
      <c r="M886" s="831">
        <v>255</v>
      </c>
      <c r="N886" s="831">
        <v>3</v>
      </c>
      <c r="O886" s="831">
        <v>825</v>
      </c>
      <c r="P886" s="819"/>
      <c r="Q886" s="832">
        <v>275</v>
      </c>
    </row>
    <row r="887" spans="1:17" ht="14.45" customHeight="1" x14ac:dyDescent="0.2">
      <c r="A887" s="813" t="s">
        <v>5948</v>
      </c>
      <c r="B887" s="814" t="s">
        <v>5012</v>
      </c>
      <c r="C887" s="814" t="s">
        <v>4978</v>
      </c>
      <c r="D887" s="814" t="s">
        <v>5146</v>
      </c>
      <c r="E887" s="814" t="s">
        <v>5147</v>
      </c>
      <c r="F887" s="831"/>
      <c r="G887" s="831"/>
      <c r="H887" s="831"/>
      <c r="I887" s="831"/>
      <c r="J887" s="831">
        <v>4</v>
      </c>
      <c r="K887" s="831">
        <v>508</v>
      </c>
      <c r="L887" s="831"/>
      <c r="M887" s="831">
        <v>127</v>
      </c>
      <c r="N887" s="831"/>
      <c r="O887" s="831"/>
      <c r="P887" s="819"/>
      <c r="Q887" s="832"/>
    </row>
    <row r="888" spans="1:17" ht="14.45" customHeight="1" x14ac:dyDescent="0.2">
      <c r="A888" s="813" t="s">
        <v>5948</v>
      </c>
      <c r="B888" s="814" t="s">
        <v>5012</v>
      </c>
      <c r="C888" s="814" t="s">
        <v>4978</v>
      </c>
      <c r="D888" s="814" t="s">
        <v>5148</v>
      </c>
      <c r="E888" s="814" t="s">
        <v>5149</v>
      </c>
      <c r="F888" s="831">
        <v>1</v>
      </c>
      <c r="G888" s="831">
        <v>314</v>
      </c>
      <c r="H888" s="831"/>
      <c r="I888" s="831">
        <v>314</v>
      </c>
      <c r="J888" s="831"/>
      <c r="K888" s="831"/>
      <c r="L888" s="831"/>
      <c r="M888" s="831"/>
      <c r="N888" s="831">
        <v>1</v>
      </c>
      <c r="O888" s="831">
        <v>333</v>
      </c>
      <c r="P888" s="819"/>
      <c r="Q888" s="832">
        <v>333</v>
      </c>
    </row>
    <row r="889" spans="1:17" ht="14.45" customHeight="1" x14ac:dyDescent="0.2">
      <c r="A889" s="813" t="s">
        <v>5948</v>
      </c>
      <c r="B889" s="814" t="s">
        <v>5012</v>
      </c>
      <c r="C889" s="814" t="s">
        <v>4978</v>
      </c>
      <c r="D889" s="814" t="s">
        <v>5160</v>
      </c>
      <c r="E889" s="814" t="s">
        <v>5161</v>
      </c>
      <c r="F889" s="831"/>
      <c r="G889" s="831"/>
      <c r="H889" s="831"/>
      <c r="I889" s="831"/>
      <c r="J889" s="831"/>
      <c r="K889" s="831"/>
      <c r="L889" s="831"/>
      <c r="M889" s="831"/>
      <c r="N889" s="831">
        <v>1</v>
      </c>
      <c r="O889" s="831">
        <v>335</v>
      </c>
      <c r="P889" s="819"/>
      <c r="Q889" s="832">
        <v>335</v>
      </c>
    </row>
    <row r="890" spans="1:17" ht="14.45" customHeight="1" x14ac:dyDescent="0.2">
      <c r="A890" s="813" t="s">
        <v>5948</v>
      </c>
      <c r="B890" s="814" t="s">
        <v>5012</v>
      </c>
      <c r="C890" s="814" t="s">
        <v>4978</v>
      </c>
      <c r="D890" s="814" t="s">
        <v>4989</v>
      </c>
      <c r="E890" s="814" t="s">
        <v>4990</v>
      </c>
      <c r="F890" s="831"/>
      <c r="G890" s="831"/>
      <c r="H890" s="831"/>
      <c r="I890" s="831"/>
      <c r="J890" s="831"/>
      <c r="K890" s="831"/>
      <c r="L890" s="831"/>
      <c r="M890" s="831"/>
      <c r="N890" s="831">
        <v>1</v>
      </c>
      <c r="O890" s="831">
        <v>45.56</v>
      </c>
      <c r="P890" s="819"/>
      <c r="Q890" s="832">
        <v>45.56</v>
      </c>
    </row>
    <row r="891" spans="1:17" ht="14.45" customHeight="1" x14ac:dyDescent="0.2">
      <c r="A891" s="813" t="s">
        <v>5948</v>
      </c>
      <c r="B891" s="814" t="s">
        <v>5012</v>
      </c>
      <c r="C891" s="814" t="s">
        <v>4978</v>
      </c>
      <c r="D891" s="814" t="s">
        <v>4991</v>
      </c>
      <c r="E891" s="814" t="s">
        <v>4992</v>
      </c>
      <c r="F891" s="831"/>
      <c r="G891" s="831"/>
      <c r="H891" s="831"/>
      <c r="I891" s="831"/>
      <c r="J891" s="831">
        <v>1</v>
      </c>
      <c r="K891" s="831">
        <v>266</v>
      </c>
      <c r="L891" s="831"/>
      <c r="M891" s="831">
        <v>266</v>
      </c>
      <c r="N891" s="831"/>
      <c r="O891" s="831"/>
      <c r="P891" s="819"/>
      <c r="Q891" s="832"/>
    </row>
    <row r="892" spans="1:17" ht="14.45" customHeight="1" x14ac:dyDescent="0.2">
      <c r="A892" s="813" t="s">
        <v>5948</v>
      </c>
      <c r="B892" s="814" t="s">
        <v>5012</v>
      </c>
      <c r="C892" s="814" t="s">
        <v>4978</v>
      </c>
      <c r="D892" s="814" t="s">
        <v>4997</v>
      </c>
      <c r="E892" s="814" t="s">
        <v>4998</v>
      </c>
      <c r="F892" s="831"/>
      <c r="G892" s="831"/>
      <c r="H892" s="831"/>
      <c r="I892" s="831"/>
      <c r="J892" s="831">
        <v>1</v>
      </c>
      <c r="K892" s="831">
        <v>598</v>
      </c>
      <c r="L892" s="831"/>
      <c r="M892" s="831">
        <v>598</v>
      </c>
      <c r="N892" s="831"/>
      <c r="O892" s="831"/>
      <c r="P892" s="819"/>
      <c r="Q892" s="832"/>
    </row>
    <row r="893" spans="1:17" ht="14.45" customHeight="1" x14ac:dyDescent="0.2">
      <c r="A893" s="813" t="s">
        <v>5948</v>
      </c>
      <c r="B893" s="814" t="s">
        <v>5012</v>
      </c>
      <c r="C893" s="814" t="s">
        <v>4978</v>
      </c>
      <c r="D893" s="814" t="s">
        <v>4999</v>
      </c>
      <c r="E893" s="814" t="s">
        <v>5000</v>
      </c>
      <c r="F893" s="831"/>
      <c r="G893" s="831"/>
      <c r="H893" s="831"/>
      <c r="I893" s="831"/>
      <c r="J893" s="831">
        <v>1</v>
      </c>
      <c r="K893" s="831">
        <v>771</v>
      </c>
      <c r="L893" s="831"/>
      <c r="M893" s="831">
        <v>771</v>
      </c>
      <c r="N893" s="831"/>
      <c r="O893" s="831"/>
      <c r="P893" s="819"/>
      <c r="Q893" s="832"/>
    </row>
    <row r="894" spans="1:17" ht="14.45" customHeight="1" x14ac:dyDescent="0.2">
      <c r="A894" s="813" t="s">
        <v>5948</v>
      </c>
      <c r="B894" s="814" t="s">
        <v>5012</v>
      </c>
      <c r="C894" s="814" t="s">
        <v>4978</v>
      </c>
      <c r="D894" s="814" t="s">
        <v>5208</v>
      </c>
      <c r="E894" s="814" t="s">
        <v>5209</v>
      </c>
      <c r="F894" s="831"/>
      <c r="G894" s="831"/>
      <c r="H894" s="831"/>
      <c r="I894" s="831"/>
      <c r="J894" s="831"/>
      <c r="K894" s="831"/>
      <c r="L894" s="831"/>
      <c r="M894" s="831"/>
      <c r="N894" s="831">
        <v>1</v>
      </c>
      <c r="O894" s="831">
        <v>4510</v>
      </c>
      <c r="P894" s="819"/>
      <c r="Q894" s="832">
        <v>4510</v>
      </c>
    </row>
    <row r="895" spans="1:17" ht="14.45" customHeight="1" x14ac:dyDescent="0.2">
      <c r="A895" s="813" t="s">
        <v>5948</v>
      </c>
      <c r="B895" s="814" t="s">
        <v>5266</v>
      </c>
      <c r="C895" s="814" t="s">
        <v>4978</v>
      </c>
      <c r="D895" s="814" t="s">
        <v>5194</v>
      </c>
      <c r="E895" s="814" t="s">
        <v>5195</v>
      </c>
      <c r="F895" s="831">
        <v>1</v>
      </c>
      <c r="G895" s="831">
        <v>571</v>
      </c>
      <c r="H895" s="831"/>
      <c r="I895" s="831">
        <v>571</v>
      </c>
      <c r="J895" s="831"/>
      <c r="K895" s="831"/>
      <c r="L895" s="831"/>
      <c r="M895" s="831"/>
      <c r="N895" s="831">
        <v>1</v>
      </c>
      <c r="O895" s="831">
        <v>586</v>
      </c>
      <c r="P895" s="819"/>
      <c r="Q895" s="832">
        <v>586</v>
      </c>
    </row>
    <row r="896" spans="1:17" ht="14.45" customHeight="1" x14ac:dyDescent="0.2">
      <c r="A896" s="813" t="s">
        <v>5949</v>
      </c>
      <c r="B896" s="814" t="s">
        <v>5012</v>
      </c>
      <c r="C896" s="814" t="s">
        <v>4961</v>
      </c>
      <c r="D896" s="814" t="s">
        <v>5024</v>
      </c>
      <c r="E896" s="814" t="s">
        <v>5025</v>
      </c>
      <c r="F896" s="831"/>
      <c r="G896" s="831"/>
      <c r="H896" s="831"/>
      <c r="I896" s="831"/>
      <c r="J896" s="831">
        <v>0.1</v>
      </c>
      <c r="K896" s="831">
        <v>454.76</v>
      </c>
      <c r="L896" s="831"/>
      <c r="M896" s="831">
        <v>4547.5999999999995</v>
      </c>
      <c r="N896" s="831"/>
      <c r="O896" s="831"/>
      <c r="P896" s="819"/>
      <c r="Q896" s="832"/>
    </row>
    <row r="897" spans="1:17" ht="14.45" customHeight="1" x14ac:dyDescent="0.2">
      <c r="A897" s="813" t="s">
        <v>5949</v>
      </c>
      <c r="B897" s="814" t="s">
        <v>5012</v>
      </c>
      <c r="C897" s="814" t="s">
        <v>4961</v>
      </c>
      <c r="D897" s="814" t="s">
        <v>4962</v>
      </c>
      <c r="E897" s="814" t="s">
        <v>1735</v>
      </c>
      <c r="F897" s="831">
        <v>0.2</v>
      </c>
      <c r="G897" s="831">
        <v>327.9</v>
      </c>
      <c r="H897" s="831"/>
      <c r="I897" s="831">
        <v>1639.4999999999998</v>
      </c>
      <c r="J897" s="831">
        <v>0.4</v>
      </c>
      <c r="K897" s="831">
        <v>655.79</v>
      </c>
      <c r="L897" s="831"/>
      <c r="M897" s="831">
        <v>1639.4749999999999</v>
      </c>
      <c r="N897" s="831">
        <v>0.89999999999999991</v>
      </c>
      <c r="O897" s="831">
        <v>1497.6100000000001</v>
      </c>
      <c r="P897" s="819"/>
      <c r="Q897" s="832">
        <v>1664.0111111111114</v>
      </c>
    </row>
    <row r="898" spans="1:17" ht="14.45" customHeight="1" x14ac:dyDescent="0.2">
      <c r="A898" s="813" t="s">
        <v>5949</v>
      </c>
      <c r="B898" s="814" t="s">
        <v>5012</v>
      </c>
      <c r="C898" s="814" t="s">
        <v>4961</v>
      </c>
      <c r="D898" s="814" t="s">
        <v>5950</v>
      </c>
      <c r="E898" s="814" t="s">
        <v>1735</v>
      </c>
      <c r="F898" s="831"/>
      <c r="G898" s="831"/>
      <c r="H898" s="831"/>
      <c r="I898" s="831"/>
      <c r="J898" s="831"/>
      <c r="K898" s="831"/>
      <c r="L898" s="831"/>
      <c r="M898" s="831"/>
      <c r="N898" s="831">
        <v>0.1</v>
      </c>
      <c r="O898" s="831">
        <v>327.58999999999997</v>
      </c>
      <c r="P898" s="819"/>
      <c r="Q898" s="832">
        <v>3275.8999999999996</v>
      </c>
    </row>
    <row r="899" spans="1:17" ht="14.45" customHeight="1" x14ac:dyDescent="0.2">
      <c r="A899" s="813" t="s">
        <v>5949</v>
      </c>
      <c r="B899" s="814" t="s">
        <v>5012</v>
      </c>
      <c r="C899" s="814" t="s">
        <v>4963</v>
      </c>
      <c r="D899" s="814" t="s">
        <v>5064</v>
      </c>
      <c r="E899" s="814" t="s">
        <v>5065</v>
      </c>
      <c r="F899" s="831"/>
      <c r="G899" s="831"/>
      <c r="H899" s="831"/>
      <c r="I899" s="831"/>
      <c r="J899" s="831">
        <v>1</v>
      </c>
      <c r="K899" s="831">
        <v>2625.11</v>
      </c>
      <c r="L899" s="831"/>
      <c r="M899" s="831">
        <v>2625.11</v>
      </c>
      <c r="N899" s="831">
        <v>1</v>
      </c>
      <c r="O899" s="831">
        <v>2625.11</v>
      </c>
      <c r="P899" s="819"/>
      <c r="Q899" s="832">
        <v>2625.11</v>
      </c>
    </row>
    <row r="900" spans="1:17" ht="14.45" customHeight="1" x14ac:dyDescent="0.2">
      <c r="A900" s="813" t="s">
        <v>5949</v>
      </c>
      <c r="B900" s="814" t="s">
        <v>5012</v>
      </c>
      <c r="C900" s="814" t="s">
        <v>4963</v>
      </c>
      <c r="D900" s="814" t="s">
        <v>5072</v>
      </c>
      <c r="E900" s="814" t="s">
        <v>5073</v>
      </c>
      <c r="F900" s="831"/>
      <c r="G900" s="831"/>
      <c r="H900" s="831"/>
      <c r="I900" s="831"/>
      <c r="J900" s="831"/>
      <c r="K900" s="831"/>
      <c r="L900" s="831"/>
      <c r="M900" s="831"/>
      <c r="N900" s="831">
        <v>2</v>
      </c>
      <c r="O900" s="831">
        <v>1694</v>
      </c>
      <c r="P900" s="819"/>
      <c r="Q900" s="832">
        <v>847</v>
      </c>
    </row>
    <row r="901" spans="1:17" ht="14.45" customHeight="1" x14ac:dyDescent="0.2">
      <c r="A901" s="813" t="s">
        <v>5949</v>
      </c>
      <c r="B901" s="814" t="s">
        <v>5012</v>
      </c>
      <c r="C901" s="814" t="s">
        <v>4963</v>
      </c>
      <c r="D901" s="814" t="s">
        <v>4964</v>
      </c>
      <c r="E901" s="814" t="s">
        <v>4965</v>
      </c>
      <c r="F901" s="831">
        <v>1</v>
      </c>
      <c r="G901" s="831">
        <v>408.74</v>
      </c>
      <c r="H901" s="831"/>
      <c r="I901" s="831">
        <v>408.74</v>
      </c>
      <c r="J901" s="831">
        <v>4</v>
      </c>
      <c r="K901" s="831">
        <v>1634.96</v>
      </c>
      <c r="L901" s="831"/>
      <c r="M901" s="831">
        <v>408.74</v>
      </c>
      <c r="N901" s="831">
        <v>9</v>
      </c>
      <c r="O901" s="831">
        <v>3678.66</v>
      </c>
      <c r="P901" s="819"/>
      <c r="Q901" s="832">
        <v>408.74</v>
      </c>
    </row>
    <row r="902" spans="1:17" ht="14.45" customHeight="1" x14ac:dyDescent="0.2">
      <c r="A902" s="813" t="s">
        <v>5949</v>
      </c>
      <c r="B902" s="814" t="s">
        <v>5012</v>
      </c>
      <c r="C902" s="814" t="s">
        <v>4963</v>
      </c>
      <c r="D902" s="814" t="s">
        <v>4966</v>
      </c>
      <c r="E902" s="814" t="s">
        <v>4967</v>
      </c>
      <c r="F902" s="831"/>
      <c r="G902" s="831"/>
      <c r="H902" s="831"/>
      <c r="I902" s="831"/>
      <c r="J902" s="831">
        <v>1</v>
      </c>
      <c r="K902" s="831">
        <v>153.19999999999999</v>
      </c>
      <c r="L902" s="831"/>
      <c r="M902" s="831">
        <v>153.19999999999999</v>
      </c>
      <c r="N902" s="831">
        <v>1</v>
      </c>
      <c r="O902" s="831">
        <v>187.97</v>
      </c>
      <c r="P902" s="819"/>
      <c r="Q902" s="832">
        <v>187.97</v>
      </c>
    </row>
    <row r="903" spans="1:17" ht="14.45" customHeight="1" x14ac:dyDescent="0.2">
      <c r="A903" s="813" t="s">
        <v>5949</v>
      </c>
      <c r="B903" s="814" t="s">
        <v>5012</v>
      </c>
      <c r="C903" s="814" t="s">
        <v>4963</v>
      </c>
      <c r="D903" s="814" t="s">
        <v>4970</v>
      </c>
      <c r="E903" s="814" t="s">
        <v>4971</v>
      </c>
      <c r="F903" s="831">
        <v>2</v>
      </c>
      <c r="G903" s="831">
        <v>2635.8</v>
      </c>
      <c r="H903" s="831"/>
      <c r="I903" s="831">
        <v>1317.9</v>
      </c>
      <c r="J903" s="831">
        <v>4</v>
      </c>
      <c r="K903" s="831">
        <v>5271.6</v>
      </c>
      <c r="L903" s="831"/>
      <c r="M903" s="831">
        <v>1317.9</v>
      </c>
      <c r="N903" s="831">
        <v>6</v>
      </c>
      <c r="O903" s="831">
        <v>8759.5300000000007</v>
      </c>
      <c r="P903" s="819"/>
      <c r="Q903" s="832">
        <v>1459.9216666666669</v>
      </c>
    </row>
    <row r="904" spans="1:17" ht="14.45" customHeight="1" x14ac:dyDescent="0.2">
      <c r="A904" s="813" t="s">
        <v>5949</v>
      </c>
      <c r="B904" s="814" t="s">
        <v>5012</v>
      </c>
      <c r="C904" s="814" t="s">
        <v>4963</v>
      </c>
      <c r="D904" s="814" t="s">
        <v>5096</v>
      </c>
      <c r="E904" s="814" t="s">
        <v>5097</v>
      </c>
      <c r="F904" s="831"/>
      <c r="G904" s="831"/>
      <c r="H904" s="831"/>
      <c r="I904" s="831"/>
      <c r="J904" s="831">
        <v>2</v>
      </c>
      <c r="K904" s="831">
        <v>5263.2</v>
      </c>
      <c r="L904" s="831"/>
      <c r="M904" s="831">
        <v>2631.6</v>
      </c>
      <c r="N904" s="831">
        <v>2</v>
      </c>
      <c r="O904" s="831">
        <v>5263.2</v>
      </c>
      <c r="P904" s="819"/>
      <c r="Q904" s="832">
        <v>2631.6</v>
      </c>
    </row>
    <row r="905" spans="1:17" ht="14.45" customHeight="1" x14ac:dyDescent="0.2">
      <c r="A905" s="813" t="s">
        <v>5949</v>
      </c>
      <c r="B905" s="814" t="s">
        <v>5012</v>
      </c>
      <c r="C905" s="814" t="s">
        <v>4963</v>
      </c>
      <c r="D905" s="814" t="s">
        <v>4976</v>
      </c>
      <c r="E905" s="814" t="s">
        <v>4977</v>
      </c>
      <c r="F905" s="831">
        <v>1</v>
      </c>
      <c r="G905" s="831">
        <v>641.29999999999995</v>
      </c>
      <c r="H905" s="831"/>
      <c r="I905" s="831">
        <v>641.29999999999995</v>
      </c>
      <c r="J905" s="831">
        <v>4</v>
      </c>
      <c r="K905" s="831">
        <v>2565.1999999999998</v>
      </c>
      <c r="L905" s="831"/>
      <c r="M905" s="831">
        <v>641.29999999999995</v>
      </c>
      <c r="N905" s="831">
        <v>12</v>
      </c>
      <c r="O905" s="831">
        <v>7695.5999999999995</v>
      </c>
      <c r="P905" s="819"/>
      <c r="Q905" s="832">
        <v>641.29999999999995</v>
      </c>
    </row>
    <row r="906" spans="1:17" ht="14.45" customHeight="1" x14ac:dyDescent="0.2">
      <c r="A906" s="813" t="s">
        <v>5949</v>
      </c>
      <c r="B906" s="814" t="s">
        <v>5012</v>
      </c>
      <c r="C906" s="814" t="s">
        <v>4963</v>
      </c>
      <c r="D906" s="814" t="s">
        <v>5114</v>
      </c>
      <c r="E906" s="814" t="s">
        <v>5115</v>
      </c>
      <c r="F906" s="831"/>
      <c r="G906" s="831"/>
      <c r="H906" s="831"/>
      <c r="I906" s="831"/>
      <c r="J906" s="831"/>
      <c r="K906" s="831"/>
      <c r="L906" s="831"/>
      <c r="M906" s="831"/>
      <c r="N906" s="831">
        <v>1</v>
      </c>
      <c r="O906" s="831">
        <v>1679</v>
      </c>
      <c r="P906" s="819"/>
      <c r="Q906" s="832">
        <v>1679</v>
      </c>
    </row>
    <row r="907" spans="1:17" ht="14.45" customHeight="1" x14ac:dyDescent="0.2">
      <c r="A907" s="813" t="s">
        <v>5949</v>
      </c>
      <c r="B907" s="814" t="s">
        <v>5012</v>
      </c>
      <c r="C907" s="814" t="s">
        <v>4963</v>
      </c>
      <c r="D907" s="814" t="s">
        <v>5637</v>
      </c>
      <c r="E907" s="814" t="s">
        <v>5638</v>
      </c>
      <c r="F907" s="831"/>
      <c r="G907" s="831"/>
      <c r="H907" s="831"/>
      <c r="I907" s="831"/>
      <c r="J907" s="831"/>
      <c r="K907" s="831"/>
      <c r="L907" s="831"/>
      <c r="M907" s="831"/>
      <c r="N907" s="831">
        <v>1</v>
      </c>
      <c r="O907" s="831">
        <v>460.25</v>
      </c>
      <c r="P907" s="819"/>
      <c r="Q907" s="832">
        <v>460.25</v>
      </c>
    </row>
    <row r="908" spans="1:17" ht="14.45" customHeight="1" x14ac:dyDescent="0.2">
      <c r="A908" s="813" t="s">
        <v>5949</v>
      </c>
      <c r="B908" s="814" t="s">
        <v>5012</v>
      </c>
      <c r="C908" s="814" t="s">
        <v>4978</v>
      </c>
      <c r="D908" s="814" t="s">
        <v>5138</v>
      </c>
      <c r="E908" s="814" t="s">
        <v>5139</v>
      </c>
      <c r="F908" s="831">
        <v>1</v>
      </c>
      <c r="G908" s="831">
        <v>38</v>
      </c>
      <c r="H908" s="831"/>
      <c r="I908" s="831">
        <v>38</v>
      </c>
      <c r="J908" s="831">
        <v>1</v>
      </c>
      <c r="K908" s="831">
        <v>38</v>
      </c>
      <c r="L908" s="831"/>
      <c r="M908" s="831">
        <v>38</v>
      </c>
      <c r="N908" s="831">
        <v>2</v>
      </c>
      <c r="O908" s="831">
        <v>80</v>
      </c>
      <c r="P908" s="819"/>
      <c r="Q908" s="832">
        <v>40</v>
      </c>
    </row>
    <row r="909" spans="1:17" ht="14.45" customHeight="1" x14ac:dyDescent="0.2">
      <c r="A909" s="813" t="s">
        <v>5949</v>
      </c>
      <c r="B909" s="814" t="s">
        <v>5012</v>
      </c>
      <c r="C909" s="814" t="s">
        <v>4978</v>
      </c>
      <c r="D909" s="814" t="s">
        <v>4979</v>
      </c>
      <c r="E909" s="814" t="s">
        <v>4980</v>
      </c>
      <c r="F909" s="831">
        <v>2</v>
      </c>
      <c r="G909" s="831">
        <v>508</v>
      </c>
      <c r="H909" s="831"/>
      <c r="I909" s="831">
        <v>254</v>
      </c>
      <c r="J909" s="831">
        <v>3</v>
      </c>
      <c r="K909" s="831">
        <v>765</v>
      </c>
      <c r="L909" s="831"/>
      <c r="M909" s="831">
        <v>255</v>
      </c>
      <c r="N909" s="831">
        <v>2</v>
      </c>
      <c r="O909" s="831">
        <v>550</v>
      </c>
      <c r="P909" s="819"/>
      <c r="Q909" s="832">
        <v>275</v>
      </c>
    </row>
    <row r="910" spans="1:17" ht="14.45" customHeight="1" x14ac:dyDescent="0.2">
      <c r="A910" s="813" t="s">
        <v>5949</v>
      </c>
      <c r="B910" s="814" t="s">
        <v>5012</v>
      </c>
      <c r="C910" s="814" t="s">
        <v>4978</v>
      </c>
      <c r="D910" s="814" t="s">
        <v>5146</v>
      </c>
      <c r="E910" s="814" t="s">
        <v>5147</v>
      </c>
      <c r="F910" s="831">
        <v>1</v>
      </c>
      <c r="G910" s="831">
        <v>126</v>
      </c>
      <c r="H910" s="831"/>
      <c r="I910" s="831">
        <v>126</v>
      </c>
      <c r="J910" s="831">
        <v>5</v>
      </c>
      <c r="K910" s="831">
        <v>635</v>
      </c>
      <c r="L910" s="831"/>
      <c r="M910" s="831">
        <v>127</v>
      </c>
      <c r="N910" s="831">
        <v>5</v>
      </c>
      <c r="O910" s="831">
        <v>685</v>
      </c>
      <c r="P910" s="819"/>
      <c r="Q910" s="832">
        <v>137</v>
      </c>
    </row>
    <row r="911" spans="1:17" ht="14.45" customHeight="1" x14ac:dyDescent="0.2">
      <c r="A911" s="813" t="s">
        <v>5949</v>
      </c>
      <c r="B911" s="814" t="s">
        <v>5012</v>
      </c>
      <c r="C911" s="814" t="s">
        <v>4978</v>
      </c>
      <c r="D911" s="814" t="s">
        <v>4983</v>
      </c>
      <c r="E911" s="814" t="s">
        <v>4984</v>
      </c>
      <c r="F911" s="831"/>
      <c r="G911" s="831"/>
      <c r="H911" s="831"/>
      <c r="I911" s="831"/>
      <c r="J911" s="831">
        <v>1</v>
      </c>
      <c r="K911" s="831">
        <v>336</v>
      </c>
      <c r="L911" s="831"/>
      <c r="M911" s="831">
        <v>336</v>
      </c>
      <c r="N911" s="831">
        <v>1</v>
      </c>
      <c r="O911" s="831">
        <v>345</v>
      </c>
      <c r="P911" s="819"/>
      <c r="Q911" s="832">
        <v>345</v>
      </c>
    </row>
    <row r="912" spans="1:17" ht="14.45" customHeight="1" x14ac:dyDescent="0.2">
      <c r="A912" s="813" t="s">
        <v>5949</v>
      </c>
      <c r="B912" s="814" t="s">
        <v>5012</v>
      </c>
      <c r="C912" s="814" t="s">
        <v>4978</v>
      </c>
      <c r="D912" s="814" t="s">
        <v>4987</v>
      </c>
      <c r="E912" s="814" t="s">
        <v>4988</v>
      </c>
      <c r="F912" s="831"/>
      <c r="G912" s="831"/>
      <c r="H912" s="831"/>
      <c r="I912" s="831"/>
      <c r="J912" s="831">
        <v>1</v>
      </c>
      <c r="K912" s="831">
        <v>720</v>
      </c>
      <c r="L912" s="831"/>
      <c r="M912" s="831">
        <v>720</v>
      </c>
      <c r="N912" s="831">
        <v>1</v>
      </c>
      <c r="O912" s="831">
        <v>752</v>
      </c>
      <c r="P912" s="819"/>
      <c r="Q912" s="832">
        <v>752</v>
      </c>
    </row>
    <row r="913" spans="1:17" ht="14.45" customHeight="1" x14ac:dyDescent="0.2">
      <c r="A913" s="813" t="s">
        <v>5949</v>
      </c>
      <c r="B913" s="814" t="s">
        <v>5012</v>
      </c>
      <c r="C913" s="814" t="s">
        <v>4978</v>
      </c>
      <c r="D913" s="814" t="s">
        <v>4989</v>
      </c>
      <c r="E913" s="814" t="s">
        <v>4990</v>
      </c>
      <c r="F913" s="831"/>
      <c r="G913" s="831"/>
      <c r="H913" s="831"/>
      <c r="I913" s="831"/>
      <c r="J913" s="831"/>
      <c r="K913" s="831"/>
      <c r="L913" s="831"/>
      <c r="M913" s="831"/>
      <c r="N913" s="831">
        <v>1</v>
      </c>
      <c r="O913" s="831">
        <v>45.56</v>
      </c>
      <c r="P913" s="819"/>
      <c r="Q913" s="832">
        <v>45.56</v>
      </c>
    </row>
    <row r="914" spans="1:17" ht="14.45" customHeight="1" x14ac:dyDescent="0.2">
      <c r="A914" s="813" t="s">
        <v>5949</v>
      </c>
      <c r="B914" s="814" t="s">
        <v>5012</v>
      </c>
      <c r="C914" s="814" t="s">
        <v>4978</v>
      </c>
      <c r="D914" s="814" t="s">
        <v>4991</v>
      </c>
      <c r="E914" s="814" t="s">
        <v>4992</v>
      </c>
      <c r="F914" s="831">
        <v>3</v>
      </c>
      <c r="G914" s="831">
        <v>789</v>
      </c>
      <c r="H914" s="831"/>
      <c r="I914" s="831">
        <v>263</v>
      </c>
      <c r="J914" s="831">
        <v>5</v>
      </c>
      <c r="K914" s="831">
        <v>1330</v>
      </c>
      <c r="L914" s="831"/>
      <c r="M914" s="831">
        <v>266</v>
      </c>
      <c r="N914" s="831">
        <v>7</v>
      </c>
      <c r="O914" s="831">
        <v>1974</v>
      </c>
      <c r="P914" s="819"/>
      <c r="Q914" s="832">
        <v>282</v>
      </c>
    </row>
    <row r="915" spans="1:17" ht="14.45" customHeight="1" x14ac:dyDescent="0.2">
      <c r="A915" s="813" t="s">
        <v>5949</v>
      </c>
      <c r="B915" s="814" t="s">
        <v>5012</v>
      </c>
      <c r="C915" s="814" t="s">
        <v>4978</v>
      </c>
      <c r="D915" s="814" t="s">
        <v>4993</v>
      </c>
      <c r="E915" s="814" t="s">
        <v>4994</v>
      </c>
      <c r="F915" s="831"/>
      <c r="G915" s="831"/>
      <c r="H915" s="831"/>
      <c r="I915" s="831"/>
      <c r="J915" s="831"/>
      <c r="K915" s="831"/>
      <c r="L915" s="831"/>
      <c r="M915" s="831"/>
      <c r="N915" s="831">
        <v>1</v>
      </c>
      <c r="O915" s="831">
        <v>93</v>
      </c>
      <c r="P915" s="819"/>
      <c r="Q915" s="832">
        <v>93</v>
      </c>
    </row>
    <row r="916" spans="1:17" ht="14.45" customHeight="1" x14ac:dyDescent="0.2">
      <c r="A916" s="813" t="s">
        <v>5949</v>
      </c>
      <c r="B916" s="814" t="s">
        <v>5012</v>
      </c>
      <c r="C916" s="814" t="s">
        <v>4978</v>
      </c>
      <c r="D916" s="814" t="s">
        <v>4997</v>
      </c>
      <c r="E916" s="814" t="s">
        <v>4998</v>
      </c>
      <c r="F916" s="831">
        <v>1</v>
      </c>
      <c r="G916" s="831">
        <v>595</v>
      </c>
      <c r="H916" s="831"/>
      <c r="I916" s="831">
        <v>595</v>
      </c>
      <c r="J916" s="831">
        <v>2</v>
      </c>
      <c r="K916" s="831">
        <v>1196</v>
      </c>
      <c r="L916" s="831"/>
      <c r="M916" s="831">
        <v>598</v>
      </c>
      <c r="N916" s="831">
        <v>6</v>
      </c>
      <c r="O916" s="831">
        <v>3660</v>
      </c>
      <c r="P916" s="819"/>
      <c r="Q916" s="832">
        <v>610</v>
      </c>
    </row>
    <row r="917" spans="1:17" ht="14.45" customHeight="1" x14ac:dyDescent="0.2">
      <c r="A917" s="813" t="s">
        <v>5949</v>
      </c>
      <c r="B917" s="814" t="s">
        <v>5012</v>
      </c>
      <c r="C917" s="814" t="s">
        <v>4978</v>
      </c>
      <c r="D917" s="814" t="s">
        <v>4999</v>
      </c>
      <c r="E917" s="814" t="s">
        <v>5000</v>
      </c>
      <c r="F917" s="831">
        <v>4</v>
      </c>
      <c r="G917" s="831">
        <v>3080</v>
      </c>
      <c r="H917" s="831"/>
      <c r="I917" s="831">
        <v>770</v>
      </c>
      <c r="J917" s="831">
        <v>6</v>
      </c>
      <c r="K917" s="831">
        <v>4626</v>
      </c>
      <c r="L917" s="831"/>
      <c r="M917" s="831">
        <v>771</v>
      </c>
      <c r="N917" s="831">
        <v>17</v>
      </c>
      <c r="O917" s="831">
        <v>13311</v>
      </c>
      <c r="P917" s="819"/>
      <c r="Q917" s="832">
        <v>783</v>
      </c>
    </row>
    <row r="918" spans="1:17" ht="14.45" customHeight="1" x14ac:dyDescent="0.2">
      <c r="A918" s="813" t="s">
        <v>5949</v>
      </c>
      <c r="B918" s="814" t="s">
        <v>5012</v>
      </c>
      <c r="C918" s="814" t="s">
        <v>4978</v>
      </c>
      <c r="D918" s="814" t="s">
        <v>5001</v>
      </c>
      <c r="E918" s="814" t="s">
        <v>5002</v>
      </c>
      <c r="F918" s="831"/>
      <c r="G918" s="831"/>
      <c r="H918" s="831"/>
      <c r="I918" s="831"/>
      <c r="J918" s="831"/>
      <c r="K918" s="831"/>
      <c r="L918" s="831"/>
      <c r="M918" s="831"/>
      <c r="N918" s="831">
        <v>1</v>
      </c>
      <c r="O918" s="831">
        <v>172</v>
      </c>
      <c r="P918" s="819"/>
      <c r="Q918" s="832">
        <v>172</v>
      </c>
    </row>
    <row r="919" spans="1:17" ht="14.45" customHeight="1" x14ac:dyDescent="0.2">
      <c r="A919" s="813" t="s">
        <v>5949</v>
      </c>
      <c r="B919" s="814" t="s">
        <v>5012</v>
      </c>
      <c r="C919" s="814" t="s">
        <v>4978</v>
      </c>
      <c r="D919" s="814" t="s">
        <v>5005</v>
      </c>
      <c r="E919" s="814" t="s">
        <v>5006</v>
      </c>
      <c r="F919" s="831">
        <v>1</v>
      </c>
      <c r="G919" s="831">
        <v>1344</v>
      </c>
      <c r="H919" s="831"/>
      <c r="I919" s="831">
        <v>1344</v>
      </c>
      <c r="J919" s="831">
        <v>3</v>
      </c>
      <c r="K919" s="831">
        <v>4047</v>
      </c>
      <c r="L919" s="831"/>
      <c r="M919" s="831">
        <v>1349</v>
      </c>
      <c r="N919" s="831">
        <v>1</v>
      </c>
      <c r="O919" s="831">
        <v>1381</v>
      </c>
      <c r="P919" s="819"/>
      <c r="Q919" s="832">
        <v>1381</v>
      </c>
    </row>
    <row r="920" spans="1:17" ht="14.45" customHeight="1" x14ac:dyDescent="0.2">
      <c r="A920" s="813" t="s">
        <v>5949</v>
      </c>
      <c r="B920" s="814" t="s">
        <v>5012</v>
      </c>
      <c r="C920" s="814" t="s">
        <v>4978</v>
      </c>
      <c r="D920" s="814" t="s">
        <v>5007</v>
      </c>
      <c r="E920" s="814" t="s">
        <v>5008</v>
      </c>
      <c r="F920" s="831"/>
      <c r="G920" s="831"/>
      <c r="H920" s="831"/>
      <c r="I920" s="831"/>
      <c r="J920" s="831">
        <v>6</v>
      </c>
      <c r="K920" s="831">
        <v>2190</v>
      </c>
      <c r="L920" s="831"/>
      <c r="M920" s="831">
        <v>365</v>
      </c>
      <c r="N920" s="831">
        <v>4</v>
      </c>
      <c r="O920" s="831">
        <v>1484</v>
      </c>
      <c r="P920" s="819"/>
      <c r="Q920" s="832">
        <v>371</v>
      </c>
    </row>
    <row r="921" spans="1:17" ht="14.45" customHeight="1" x14ac:dyDescent="0.2">
      <c r="A921" s="813" t="s">
        <v>5949</v>
      </c>
      <c r="B921" s="814" t="s">
        <v>5012</v>
      </c>
      <c r="C921" s="814" t="s">
        <v>4978</v>
      </c>
      <c r="D921" s="814" t="s">
        <v>5240</v>
      </c>
      <c r="E921" s="814" t="s">
        <v>5241</v>
      </c>
      <c r="F921" s="831"/>
      <c r="G921" s="831"/>
      <c r="H921" s="831"/>
      <c r="I921" s="831"/>
      <c r="J921" s="831">
        <v>1</v>
      </c>
      <c r="K921" s="831">
        <v>0</v>
      </c>
      <c r="L921" s="831"/>
      <c r="M921" s="831">
        <v>0</v>
      </c>
      <c r="N921" s="831">
        <v>3</v>
      </c>
      <c r="O921" s="831">
        <v>0</v>
      </c>
      <c r="P921" s="819"/>
      <c r="Q921" s="832">
        <v>0</v>
      </c>
    </row>
    <row r="922" spans="1:17" ht="14.45" customHeight="1" x14ac:dyDescent="0.2">
      <c r="A922" s="813" t="s">
        <v>5949</v>
      </c>
      <c r="B922" s="814" t="s">
        <v>5012</v>
      </c>
      <c r="C922" s="814" t="s">
        <v>4978</v>
      </c>
      <c r="D922" s="814" t="s">
        <v>5245</v>
      </c>
      <c r="E922" s="814" t="s">
        <v>5246</v>
      </c>
      <c r="F922" s="831"/>
      <c r="G922" s="831"/>
      <c r="H922" s="831"/>
      <c r="I922" s="831"/>
      <c r="J922" s="831">
        <v>1</v>
      </c>
      <c r="K922" s="831">
        <v>0</v>
      </c>
      <c r="L922" s="831"/>
      <c r="M922" s="831">
        <v>0</v>
      </c>
      <c r="N922" s="831">
        <v>3</v>
      </c>
      <c r="O922" s="831">
        <v>0</v>
      </c>
      <c r="P922" s="819"/>
      <c r="Q922" s="832">
        <v>0</v>
      </c>
    </row>
    <row r="923" spans="1:17" ht="14.45" customHeight="1" x14ac:dyDescent="0.2">
      <c r="A923" s="813" t="s">
        <v>5949</v>
      </c>
      <c r="B923" s="814" t="s">
        <v>5266</v>
      </c>
      <c r="C923" s="814" t="s">
        <v>4978</v>
      </c>
      <c r="D923" s="814" t="s">
        <v>5172</v>
      </c>
      <c r="E923" s="814" t="s">
        <v>5173</v>
      </c>
      <c r="F923" s="831"/>
      <c r="G923" s="831"/>
      <c r="H923" s="831"/>
      <c r="I923" s="831"/>
      <c r="J923" s="831">
        <v>3</v>
      </c>
      <c r="K923" s="831">
        <v>3432</v>
      </c>
      <c r="L923" s="831"/>
      <c r="M923" s="831">
        <v>1144</v>
      </c>
      <c r="N923" s="831"/>
      <c r="O923" s="831"/>
      <c r="P923" s="819"/>
      <c r="Q923" s="832"/>
    </row>
    <row r="924" spans="1:17" ht="14.45" customHeight="1" x14ac:dyDescent="0.2">
      <c r="A924" s="813" t="s">
        <v>5949</v>
      </c>
      <c r="B924" s="814" t="s">
        <v>5266</v>
      </c>
      <c r="C924" s="814" t="s">
        <v>4978</v>
      </c>
      <c r="D924" s="814" t="s">
        <v>5174</v>
      </c>
      <c r="E924" s="814" t="s">
        <v>5175</v>
      </c>
      <c r="F924" s="831"/>
      <c r="G924" s="831"/>
      <c r="H924" s="831"/>
      <c r="I924" s="831"/>
      <c r="J924" s="831">
        <v>3</v>
      </c>
      <c r="K924" s="831">
        <v>804</v>
      </c>
      <c r="L924" s="831"/>
      <c r="M924" s="831">
        <v>268</v>
      </c>
      <c r="N924" s="831"/>
      <c r="O924" s="831"/>
      <c r="P924" s="819"/>
      <c r="Q924" s="832"/>
    </row>
    <row r="925" spans="1:17" ht="14.45" customHeight="1" x14ac:dyDescent="0.2">
      <c r="A925" s="813" t="s">
        <v>5951</v>
      </c>
      <c r="B925" s="814" t="s">
        <v>5012</v>
      </c>
      <c r="C925" s="814" t="s">
        <v>4963</v>
      </c>
      <c r="D925" s="814" t="s">
        <v>5102</v>
      </c>
      <c r="E925" s="814" t="s">
        <v>5103</v>
      </c>
      <c r="F925" s="831">
        <v>1</v>
      </c>
      <c r="G925" s="831">
        <v>1075.98</v>
      </c>
      <c r="H925" s="831"/>
      <c r="I925" s="831">
        <v>1075.98</v>
      </c>
      <c r="J925" s="831"/>
      <c r="K925" s="831"/>
      <c r="L925" s="831"/>
      <c r="M925" s="831"/>
      <c r="N925" s="831"/>
      <c r="O925" s="831"/>
      <c r="P925" s="819"/>
      <c r="Q925" s="832"/>
    </row>
    <row r="926" spans="1:17" ht="14.45" customHeight="1" x14ac:dyDescent="0.2">
      <c r="A926" s="813" t="s">
        <v>5951</v>
      </c>
      <c r="B926" s="814" t="s">
        <v>5012</v>
      </c>
      <c r="C926" s="814" t="s">
        <v>4963</v>
      </c>
      <c r="D926" s="814" t="s">
        <v>5106</v>
      </c>
      <c r="E926" s="814" t="s">
        <v>5107</v>
      </c>
      <c r="F926" s="831">
        <v>1</v>
      </c>
      <c r="G926" s="831">
        <v>2302.6999999999998</v>
      </c>
      <c r="H926" s="831"/>
      <c r="I926" s="831">
        <v>2302.6999999999998</v>
      </c>
      <c r="J926" s="831"/>
      <c r="K926" s="831"/>
      <c r="L926" s="831"/>
      <c r="M926" s="831"/>
      <c r="N926" s="831"/>
      <c r="O926" s="831"/>
      <c r="P926" s="819"/>
      <c r="Q926" s="832"/>
    </row>
    <row r="927" spans="1:17" ht="14.45" customHeight="1" x14ac:dyDescent="0.2">
      <c r="A927" s="813" t="s">
        <v>5951</v>
      </c>
      <c r="B927" s="814" t="s">
        <v>5012</v>
      </c>
      <c r="C927" s="814" t="s">
        <v>4963</v>
      </c>
      <c r="D927" s="814" t="s">
        <v>4976</v>
      </c>
      <c r="E927" s="814" t="s">
        <v>4977</v>
      </c>
      <c r="F927" s="831">
        <v>1</v>
      </c>
      <c r="G927" s="831">
        <v>642</v>
      </c>
      <c r="H927" s="831"/>
      <c r="I927" s="831">
        <v>642</v>
      </c>
      <c r="J927" s="831"/>
      <c r="K927" s="831"/>
      <c r="L927" s="831"/>
      <c r="M927" s="831"/>
      <c r="N927" s="831"/>
      <c r="O927" s="831"/>
      <c r="P927" s="819"/>
      <c r="Q927" s="832"/>
    </row>
    <row r="928" spans="1:17" ht="14.45" customHeight="1" x14ac:dyDescent="0.2">
      <c r="A928" s="813" t="s">
        <v>5951</v>
      </c>
      <c r="B928" s="814" t="s">
        <v>5012</v>
      </c>
      <c r="C928" s="814" t="s">
        <v>4978</v>
      </c>
      <c r="D928" s="814" t="s">
        <v>5138</v>
      </c>
      <c r="E928" s="814" t="s">
        <v>5139</v>
      </c>
      <c r="F928" s="831">
        <v>7</v>
      </c>
      <c r="G928" s="831">
        <v>266</v>
      </c>
      <c r="H928" s="831"/>
      <c r="I928" s="831">
        <v>38</v>
      </c>
      <c r="J928" s="831">
        <v>2</v>
      </c>
      <c r="K928" s="831">
        <v>76</v>
      </c>
      <c r="L928" s="831"/>
      <c r="M928" s="831">
        <v>38</v>
      </c>
      <c r="N928" s="831">
        <v>3</v>
      </c>
      <c r="O928" s="831">
        <v>120</v>
      </c>
      <c r="P928" s="819"/>
      <c r="Q928" s="832">
        <v>40</v>
      </c>
    </row>
    <row r="929" spans="1:17" ht="14.45" customHeight="1" x14ac:dyDescent="0.2">
      <c r="A929" s="813" t="s">
        <v>5951</v>
      </c>
      <c r="B929" s="814" t="s">
        <v>5012</v>
      </c>
      <c r="C929" s="814" t="s">
        <v>4978</v>
      </c>
      <c r="D929" s="814" t="s">
        <v>4979</v>
      </c>
      <c r="E929" s="814" t="s">
        <v>4980</v>
      </c>
      <c r="F929" s="831"/>
      <c r="G929" s="831"/>
      <c r="H929" s="831"/>
      <c r="I929" s="831"/>
      <c r="J929" s="831"/>
      <c r="K929" s="831"/>
      <c r="L929" s="831"/>
      <c r="M929" s="831"/>
      <c r="N929" s="831">
        <v>4</v>
      </c>
      <c r="O929" s="831">
        <v>1100</v>
      </c>
      <c r="P929" s="819"/>
      <c r="Q929" s="832">
        <v>275</v>
      </c>
    </row>
    <row r="930" spans="1:17" ht="14.45" customHeight="1" x14ac:dyDescent="0.2">
      <c r="A930" s="813" t="s">
        <v>5951</v>
      </c>
      <c r="B930" s="814" t="s">
        <v>5012</v>
      </c>
      <c r="C930" s="814" t="s">
        <v>4978</v>
      </c>
      <c r="D930" s="814" t="s">
        <v>5146</v>
      </c>
      <c r="E930" s="814" t="s">
        <v>5147</v>
      </c>
      <c r="F930" s="831">
        <v>1</v>
      </c>
      <c r="G930" s="831">
        <v>126</v>
      </c>
      <c r="H930" s="831"/>
      <c r="I930" s="831">
        <v>126</v>
      </c>
      <c r="J930" s="831">
        <v>1</v>
      </c>
      <c r="K930" s="831">
        <v>127</v>
      </c>
      <c r="L930" s="831"/>
      <c r="M930" s="831">
        <v>127</v>
      </c>
      <c r="N930" s="831">
        <v>1</v>
      </c>
      <c r="O930" s="831">
        <v>137</v>
      </c>
      <c r="P930" s="819"/>
      <c r="Q930" s="832">
        <v>137</v>
      </c>
    </row>
    <row r="931" spans="1:17" ht="14.45" customHeight="1" x14ac:dyDescent="0.2">
      <c r="A931" s="813" t="s">
        <v>5951</v>
      </c>
      <c r="B931" s="814" t="s">
        <v>5012</v>
      </c>
      <c r="C931" s="814" t="s">
        <v>4978</v>
      </c>
      <c r="D931" s="814" t="s">
        <v>5148</v>
      </c>
      <c r="E931" s="814" t="s">
        <v>5149</v>
      </c>
      <c r="F931" s="831"/>
      <c r="G931" s="831"/>
      <c r="H931" s="831"/>
      <c r="I931" s="831"/>
      <c r="J931" s="831"/>
      <c r="K931" s="831"/>
      <c r="L931" s="831"/>
      <c r="M931" s="831"/>
      <c r="N931" s="831">
        <v>1</v>
      </c>
      <c r="O931" s="831">
        <v>333</v>
      </c>
      <c r="P931" s="819"/>
      <c r="Q931" s="832">
        <v>333</v>
      </c>
    </row>
    <row r="932" spans="1:17" ht="14.45" customHeight="1" x14ac:dyDescent="0.2">
      <c r="A932" s="813" t="s">
        <v>5951</v>
      </c>
      <c r="B932" s="814" t="s">
        <v>5012</v>
      </c>
      <c r="C932" s="814" t="s">
        <v>4978</v>
      </c>
      <c r="D932" s="814" t="s">
        <v>4983</v>
      </c>
      <c r="E932" s="814" t="s">
        <v>4984</v>
      </c>
      <c r="F932" s="831">
        <v>1</v>
      </c>
      <c r="G932" s="831">
        <v>335</v>
      </c>
      <c r="H932" s="831"/>
      <c r="I932" s="831">
        <v>335</v>
      </c>
      <c r="J932" s="831"/>
      <c r="K932" s="831"/>
      <c r="L932" s="831"/>
      <c r="M932" s="831"/>
      <c r="N932" s="831">
        <v>2</v>
      </c>
      <c r="O932" s="831">
        <v>690</v>
      </c>
      <c r="P932" s="819"/>
      <c r="Q932" s="832">
        <v>345</v>
      </c>
    </row>
    <row r="933" spans="1:17" ht="14.45" customHeight="1" x14ac:dyDescent="0.2">
      <c r="A933" s="813" t="s">
        <v>5951</v>
      </c>
      <c r="B933" s="814" t="s">
        <v>5012</v>
      </c>
      <c r="C933" s="814" t="s">
        <v>4978</v>
      </c>
      <c r="D933" s="814" t="s">
        <v>4997</v>
      </c>
      <c r="E933" s="814" t="s">
        <v>4998</v>
      </c>
      <c r="F933" s="831"/>
      <c r="G933" s="831"/>
      <c r="H933" s="831"/>
      <c r="I933" s="831"/>
      <c r="J933" s="831"/>
      <c r="K933" s="831"/>
      <c r="L933" s="831"/>
      <c r="M933" s="831"/>
      <c r="N933" s="831">
        <v>1</v>
      </c>
      <c r="O933" s="831">
        <v>610</v>
      </c>
      <c r="P933" s="819"/>
      <c r="Q933" s="832">
        <v>610</v>
      </c>
    </row>
    <row r="934" spans="1:17" ht="14.45" customHeight="1" x14ac:dyDescent="0.2">
      <c r="A934" s="813" t="s">
        <v>5951</v>
      </c>
      <c r="B934" s="814" t="s">
        <v>5012</v>
      </c>
      <c r="C934" s="814" t="s">
        <v>4978</v>
      </c>
      <c r="D934" s="814" t="s">
        <v>5212</v>
      </c>
      <c r="E934" s="814" t="s">
        <v>5213</v>
      </c>
      <c r="F934" s="831">
        <v>1</v>
      </c>
      <c r="G934" s="831">
        <v>116</v>
      </c>
      <c r="H934" s="831"/>
      <c r="I934" s="831">
        <v>116</v>
      </c>
      <c r="J934" s="831"/>
      <c r="K934" s="831"/>
      <c r="L934" s="831"/>
      <c r="M934" s="831"/>
      <c r="N934" s="831"/>
      <c r="O934" s="831"/>
      <c r="P934" s="819"/>
      <c r="Q934" s="832"/>
    </row>
    <row r="935" spans="1:17" ht="14.45" customHeight="1" x14ac:dyDescent="0.2">
      <c r="A935" s="813" t="s">
        <v>5951</v>
      </c>
      <c r="B935" s="814" t="s">
        <v>5012</v>
      </c>
      <c r="C935" s="814" t="s">
        <v>4978</v>
      </c>
      <c r="D935" s="814" t="s">
        <v>5003</v>
      </c>
      <c r="E935" s="814" t="s">
        <v>5004</v>
      </c>
      <c r="F935" s="831">
        <v>1</v>
      </c>
      <c r="G935" s="831">
        <v>44</v>
      </c>
      <c r="H935" s="831"/>
      <c r="I935" s="831">
        <v>44</v>
      </c>
      <c r="J935" s="831"/>
      <c r="K935" s="831"/>
      <c r="L935" s="831"/>
      <c r="M935" s="831"/>
      <c r="N935" s="831"/>
      <c r="O935" s="831"/>
      <c r="P935" s="819"/>
      <c r="Q935" s="832"/>
    </row>
    <row r="936" spans="1:17" ht="14.45" customHeight="1" x14ac:dyDescent="0.2">
      <c r="A936" s="813" t="s">
        <v>5951</v>
      </c>
      <c r="B936" s="814" t="s">
        <v>5012</v>
      </c>
      <c r="C936" s="814" t="s">
        <v>4978</v>
      </c>
      <c r="D936" s="814" t="s">
        <v>5005</v>
      </c>
      <c r="E936" s="814" t="s">
        <v>5006</v>
      </c>
      <c r="F936" s="831">
        <v>1</v>
      </c>
      <c r="G936" s="831">
        <v>1344</v>
      </c>
      <c r="H936" s="831"/>
      <c r="I936" s="831">
        <v>1344</v>
      </c>
      <c r="J936" s="831"/>
      <c r="K936" s="831"/>
      <c r="L936" s="831"/>
      <c r="M936" s="831"/>
      <c r="N936" s="831"/>
      <c r="O936" s="831"/>
      <c r="P936" s="819"/>
      <c r="Q936" s="832"/>
    </row>
    <row r="937" spans="1:17" ht="14.45" customHeight="1" x14ac:dyDescent="0.2">
      <c r="A937" s="813" t="s">
        <v>5951</v>
      </c>
      <c r="B937" s="814" t="s">
        <v>5012</v>
      </c>
      <c r="C937" s="814" t="s">
        <v>4978</v>
      </c>
      <c r="D937" s="814" t="s">
        <v>5007</v>
      </c>
      <c r="E937" s="814" t="s">
        <v>5008</v>
      </c>
      <c r="F937" s="831">
        <v>1</v>
      </c>
      <c r="G937" s="831">
        <v>364</v>
      </c>
      <c r="H937" s="831"/>
      <c r="I937" s="831">
        <v>364</v>
      </c>
      <c r="J937" s="831"/>
      <c r="K937" s="831"/>
      <c r="L937" s="831"/>
      <c r="M937" s="831"/>
      <c r="N937" s="831">
        <v>1</v>
      </c>
      <c r="O937" s="831">
        <v>371</v>
      </c>
      <c r="P937" s="819"/>
      <c r="Q937" s="832">
        <v>371</v>
      </c>
    </row>
    <row r="938" spans="1:17" ht="14.45" customHeight="1" x14ac:dyDescent="0.2">
      <c r="A938" s="813" t="s">
        <v>5952</v>
      </c>
      <c r="B938" s="814" t="s">
        <v>5012</v>
      </c>
      <c r="C938" s="814" t="s">
        <v>4961</v>
      </c>
      <c r="D938" s="814" t="s">
        <v>5024</v>
      </c>
      <c r="E938" s="814"/>
      <c r="F938" s="831"/>
      <c r="G938" s="831"/>
      <c r="H938" s="831"/>
      <c r="I938" s="831"/>
      <c r="J938" s="831">
        <v>0.1</v>
      </c>
      <c r="K938" s="831">
        <v>454.76</v>
      </c>
      <c r="L938" s="831"/>
      <c r="M938" s="831">
        <v>4547.5999999999995</v>
      </c>
      <c r="N938" s="831"/>
      <c r="O938" s="831"/>
      <c r="P938" s="819"/>
      <c r="Q938" s="832"/>
    </row>
    <row r="939" spans="1:17" ht="14.45" customHeight="1" x14ac:dyDescent="0.2">
      <c r="A939" s="813" t="s">
        <v>5952</v>
      </c>
      <c r="B939" s="814" t="s">
        <v>5012</v>
      </c>
      <c r="C939" s="814" t="s">
        <v>4961</v>
      </c>
      <c r="D939" s="814" t="s">
        <v>4962</v>
      </c>
      <c r="E939" s="814" t="s">
        <v>1735</v>
      </c>
      <c r="F939" s="831">
        <v>0.5</v>
      </c>
      <c r="G939" s="831">
        <v>819.75</v>
      </c>
      <c r="H939" s="831"/>
      <c r="I939" s="831">
        <v>1639.5</v>
      </c>
      <c r="J939" s="831">
        <v>0.5</v>
      </c>
      <c r="K939" s="831">
        <v>819.75</v>
      </c>
      <c r="L939" s="831"/>
      <c r="M939" s="831">
        <v>1639.5</v>
      </c>
      <c r="N939" s="831">
        <v>0.4</v>
      </c>
      <c r="O939" s="831">
        <v>668.71999999999991</v>
      </c>
      <c r="P939" s="819"/>
      <c r="Q939" s="832">
        <v>1671.7999999999997</v>
      </c>
    </row>
    <row r="940" spans="1:17" ht="14.45" customHeight="1" x14ac:dyDescent="0.2">
      <c r="A940" s="813" t="s">
        <v>5952</v>
      </c>
      <c r="B940" s="814" t="s">
        <v>5012</v>
      </c>
      <c r="C940" s="814" t="s">
        <v>4963</v>
      </c>
      <c r="D940" s="814" t="s">
        <v>5064</v>
      </c>
      <c r="E940" s="814" t="s">
        <v>5065</v>
      </c>
      <c r="F940" s="831"/>
      <c r="G940" s="831"/>
      <c r="H940" s="831"/>
      <c r="I940" s="831"/>
      <c r="J940" s="831">
        <v>1</v>
      </c>
      <c r="K940" s="831">
        <v>2625.11</v>
      </c>
      <c r="L940" s="831"/>
      <c r="M940" s="831">
        <v>2625.11</v>
      </c>
      <c r="N940" s="831">
        <v>2</v>
      </c>
      <c r="O940" s="831">
        <v>5250.22</v>
      </c>
      <c r="P940" s="819"/>
      <c r="Q940" s="832">
        <v>2625.11</v>
      </c>
    </row>
    <row r="941" spans="1:17" ht="14.45" customHeight="1" x14ac:dyDescent="0.2">
      <c r="A941" s="813" t="s">
        <v>5952</v>
      </c>
      <c r="B941" s="814" t="s">
        <v>5012</v>
      </c>
      <c r="C941" s="814" t="s">
        <v>4963</v>
      </c>
      <c r="D941" s="814" t="s">
        <v>5072</v>
      </c>
      <c r="E941" s="814" t="s">
        <v>5073</v>
      </c>
      <c r="F941" s="831"/>
      <c r="G941" s="831"/>
      <c r="H941" s="831"/>
      <c r="I941" s="831"/>
      <c r="J941" s="831">
        <v>1</v>
      </c>
      <c r="K941" s="831">
        <v>847</v>
      </c>
      <c r="L941" s="831"/>
      <c r="M941" s="831">
        <v>847</v>
      </c>
      <c r="N941" s="831"/>
      <c r="O941" s="831"/>
      <c r="P941" s="819"/>
      <c r="Q941" s="832"/>
    </row>
    <row r="942" spans="1:17" ht="14.45" customHeight="1" x14ac:dyDescent="0.2">
      <c r="A942" s="813" t="s">
        <v>5952</v>
      </c>
      <c r="B942" s="814" t="s">
        <v>5012</v>
      </c>
      <c r="C942" s="814" t="s">
        <v>4963</v>
      </c>
      <c r="D942" s="814" t="s">
        <v>4964</v>
      </c>
      <c r="E942" s="814" t="s">
        <v>4965</v>
      </c>
      <c r="F942" s="831">
        <v>5</v>
      </c>
      <c r="G942" s="831">
        <v>2043.7</v>
      </c>
      <c r="H942" s="831"/>
      <c r="I942" s="831">
        <v>408.74</v>
      </c>
      <c r="J942" s="831">
        <v>2</v>
      </c>
      <c r="K942" s="831">
        <v>817.48</v>
      </c>
      <c r="L942" s="831"/>
      <c r="M942" s="831">
        <v>408.74</v>
      </c>
      <c r="N942" s="831">
        <v>2</v>
      </c>
      <c r="O942" s="831">
        <v>817.48</v>
      </c>
      <c r="P942" s="819"/>
      <c r="Q942" s="832">
        <v>408.74</v>
      </c>
    </row>
    <row r="943" spans="1:17" ht="14.45" customHeight="1" x14ac:dyDescent="0.2">
      <c r="A943" s="813" t="s">
        <v>5952</v>
      </c>
      <c r="B943" s="814" t="s">
        <v>5012</v>
      </c>
      <c r="C943" s="814" t="s">
        <v>4963</v>
      </c>
      <c r="D943" s="814" t="s">
        <v>4966</v>
      </c>
      <c r="E943" s="814" t="s">
        <v>4967</v>
      </c>
      <c r="F943" s="831">
        <v>1</v>
      </c>
      <c r="G943" s="831">
        <v>187.97</v>
      </c>
      <c r="H943" s="831"/>
      <c r="I943" s="831">
        <v>187.97</v>
      </c>
      <c r="J943" s="831"/>
      <c r="K943" s="831"/>
      <c r="L943" s="831"/>
      <c r="M943" s="831"/>
      <c r="N943" s="831"/>
      <c r="O943" s="831"/>
      <c r="P943" s="819"/>
      <c r="Q943" s="832"/>
    </row>
    <row r="944" spans="1:17" ht="14.45" customHeight="1" x14ac:dyDescent="0.2">
      <c r="A944" s="813" t="s">
        <v>5952</v>
      </c>
      <c r="B944" s="814" t="s">
        <v>5012</v>
      </c>
      <c r="C944" s="814" t="s">
        <v>4963</v>
      </c>
      <c r="D944" s="814" t="s">
        <v>4970</v>
      </c>
      <c r="E944" s="814" t="s">
        <v>4971</v>
      </c>
      <c r="F944" s="831">
        <v>3</v>
      </c>
      <c r="G944" s="831">
        <v>6510.09</v>
      </c>
      <c r="H944" s="831"/>
      <c r="I944" s="831">
        <v>2170.0300000000002</v>
      </c>
      <c r="J944" s="831"/>
      <c r="K944" s="831"/>
      <c r="L944" s="831"/>
      <c r="M944" s="831"/>
      <c r="N944" s="831">
        <v>1</v>
      </c>
      <c r="O944" s="831">
        <v>1317.9</v>
      </c>
      <c r="P944" s="819"/>
      <c r="Q944" s="832">
        <v>1317.9</v>
      </c>
    </row>
    <row r="945" spans="1:17" ht="14.45" customHeight="1" x14ac:dyDescent="0.2">
      <c r="A945" s="813" t="s">
        <v>5952</v>
      </c>
      <c r="B945" s="814" t="s">
        <v>5012</v>
      </c>
      <c r="C945" s="814" t="s">
        <v>4963</v>
      </c>
      <c r="D945" s="814" t="s">
        <v>4974</v>
      </c>
      <c r="E945" s="814" t="s">
        <v>4975</v>
      </c>
      <c r="F945" s="831">
        <v>1</v>
      </c>
      <c r="G945" s="831">
        <v>1400</v>
      </c>
      <c r="H945" s="831"/>
      <c r="I945" s="831">
        <v>1400</v>
      </c>
      <c r="J945" s="831">
        <v>1</v>
      </c>
      <c r="K945" s="831">
        <v>1400</v>
      </c>
      <c r="L945" s="831"/>
      <c r="M945" s="831">
        <v>1400</v>
      </c>
      <c r="N945" s="831"/>
      <c r="O945" s="831"/>
      <c r="P945" s="819"/>
      <c r="Q945" s="832"/>
    </row>
    <row r="946" spans="1:17" ht="14.45" customHeight="1" x14ac:dyDescent="0.2">
      <c r="A946" s="813" t="s">
        <v>5952</v>
      </c>
      <c r="B946" s="814" t="s">
        <v>5012</v>
      </c>
      <c r="C946" s="814" t="s">
        <v>4963</v>
      </c>
      <c r="D946" s="814" t="s">
        <v>5096</v>
      </c>
      <c r="E946" s="814" t="s">
        <v>5097</v>
      </c>
      <c r="F946" s="831">
        <v>1</v>
      </c>
      <c r="G946" s="831">
        <v>2631.6</v>
      </c>
      <c r="H946" s="831"/>
      <c r="I946" s="831">
        <v>2631.6</v>
      </c>
      <c r="J946" s="831">
        <v>1</v>
      </c>
      <c r="K946" s="831">
        <v>2631.6</v>
      </c>
      <c r="L946" s="831"/>
      <c r="M946" s="831">
        <v>2631.6</v>
      </c>
      <c r="N946" s="831"/>
      <c r="O946" s="831"/>
      <c r="P946" s="819"/>
      <c r="Q946" s="832"/>
    </row>
    <row r="947" spans="1:17" ht="14.45" customHeight="1" x14ac:dyDescent="0.2">
      <c r="A947" s="813" t="s">
        <v>5952</v>
      </c>
      <c r="B947" s="814" t="s">
        <v>5012</v>
      </c>
      <c r="C947" s="814" t="s">
        <v>4963</v>
      </c>
      <c r="D947" s="814" t="s">
        <v>5106</v>
      </c>
      <c r="E947" s="814" t="s">
        <v>5107</v>
      </c>
      <c r="F947" s="831"/>
      <c r="G947" s="831"/>
      <c r="H947" s="831"/>
      <c r="I947" s="831"/>
      <c r="J947" s="831"/>
      <c r="K947" s="831"/>
      <c r="L947" s="831"/>
      <c r="M947" s="831"/>
      <c r="N947" s="831">
        <v>2</v>
      </c>
      <c r="O947" s="831">
        <v>2153.8000000000002</v>
      </c>
      <c r="P947" s="819"/>
      <c r="Q947" s="832">
        <v>1076.9000000000001</v>
      </c>
    </row>
    <row r="948" spans="1:17" ht="14.45" customHeight="1" x14ac:dyDescent="0.2">
      <c r="A948" s="813" t="s">
        <v>5952</v>
      </c>
      <c r="B948" s="814" t="s">
        <v>5012</v>
      </c>
      <c r="C948" s="814" t="s">
        <v>4963</v>
      </c>
      <c r="D948" s="814" t="s">
        <v>5110</v>
      </c>
      <c r="E948" s="814" t="s">
        <v>5111</v>
      </c>
      <c r="F948" s="831">
        <v>1</v>
      </c>
      <c r="G948" s="831">
        <v>3264.55</v>
      </c>
      <c r="H948" s="831"/>
      <c r="I948" s="831">
        <v>3264.55</v>
      </c>
      <c r="J948" s="831"/>
      <c r="K948" s="831"/>
      <c r="L948" s="831"/>
      <c r="M948" s="831"/>
      <c r="N948" s="831"/>
      <c r="O948" s="831"/>
      <c r="P948" s="819"/>
      <c r="Q948" s="832"/>
    </row>
    <row r="949" spans="1:17" ht="14.45" customHeight="1" x14ac:dyDescent="0.2">
      <c r="A949" s="813" t="s">
        <v>5952</v>
      </c>
      <c r="B949" s="814" t="s">
        <v>5012</v>
      </c>
      <c r="C949" s="814" t="s">
        <v>4963</v>
      </c>
      <c r="D949" s="814" t="s">
        <v>4976</v>
      </c>
      <c r="E949" s="814" t="s">
        <v>4977</v>
      </c>
      <c r="F949" s="831">
        <v>7</v>
      </c>
      <c r="G949" s="831">
        <v>4494</v>
      </c>
      <c r="H949" s="831"/>
      <c r="I949" s="831">
        <v>642</v>
      </c>
      <c r="J949" s="831">
        <v>6</v>
      </c>
      <c r="K949" s="831">
        <v>3847.7999999999997</v>
      </c>
      <c r="L949" s="831"/>
      <c r="M949" s="831">
        <v>641.29999999999995</v>
      </c>
      <c r="N949" s="831">
        <v>4</v>
      </c>
      <c r="O949" s="831">
        <v>2565.1999999999998</v>
      </c>
      <c r="P949" s="819"/>
      <c r="Q949" s="832">
        <v>641.29999999999995</v>
      </c>
    </row>
    <row r="950" spans="1:17" ht="14.45" customHeight="1" x14ac:dyDescent="0.2">
      <c r="A950" s="813" t="s">
        <v>5952</v>
      </c>
      <c r="B950" s="814" t="s">
        <v>5012</v>
      </c>
      <c r="C950" s="814" t="s">
        <v>4963</v>
      </c>
      <c r="D950" s="814" t="s">
        <v>5637</v>
      </c>
      <c r="E950" s="814" t="s">
        <v>5638</v>
      </c>
      <c r="F950" s="831"/>
      <c r="G950" s="831"/>
      <c r="H950" s="831"/>
      <c r="I950" s="831"/>
      <c r="J950" s="831">
        <v>1</v>
      </c>
      <c r="K950" s="831">
        <v>460.25</v>
      </c>
      <c r="L950" s="831"/>
      <c r="M950" s="831">
        <v>460.25</v>
      </c>
      <c r="N950" s="831"/>
      <c r="O950" s="831"/>
      <c r="P950" s="819"/>
      <c r="Q950" s="832"/>
    </row>
    <row r="951" spans="1:17" ht="14.45" customHeight="1" x14ac:dyDescent="0.2">
      <c r="A951" s="813" t="s">
        <v>5952</v>
      </c>
      <c r="B951" s="814" t="s">
        <v>5012</v>
      </c>
      <c r="C951" s="814" t="s">
        <v>4978</v>
      </c>
      <c r="D951" s="814" t="s">
        <v>5138</v>
      </c>
      <c r="E951" s="814" t="s">
        <v>5139</v>
      </c>
      <c r="F951" s="831">
        <v>10</v>
      </c>
      <c r="G951" s="831">
        <v>380</v>
      </c>
      <c r="H951" s="831"/>
      <c r="I951" s="831">
        <v>38</v>
      </c>
      <c r="J951" s="831">
        <v>4</v>
      </c>
      <c r="K951" s="831">
        <v>152</v>
      </c>
      <c r="L951" s="831"/>
      <c r="M951" s="831">
        <v>38</v>
      </c>
      <c r="N951" s="831">
        <v>2</v>
      </c>
      <c r="O951" s="831">
        <v>80</v>
      </c>
      <c r="P951" s="819"/>
      <c r="Q951" s="832">
        <v>40</v>
      </c>
    </row>
    <row r="952" spans="1:17" ht="14.45" customHeight="1" x14ac:dyDescent="0.2">
      <c r="A952" s="813" t="s">
        <v>5952</v>
      </c>
      <c r="B952" s="814" t="s">
        <v>5012</v>
      </c>
      <c r="C952" s="814" t="s">
        <v>4978</v>
      </c>
      <c r="D952" s="814" t="s">
        <v>5142</v>
      </c>
      <c r="E952" s="814" t="s">
        <v>5143</v>
      </c>
      <c r="F952" s="831">
        <v>3</v>
      </c>
      <c r="G952" s="831">
        <v>15</v>
      </c>
      <c r="H952" s="831"/>
      <c r="I952" s="831">
        <v>5</v>
      </c>
      <c r="J952" s="831"/>
      <c r="K952" s="831"/>
      <c r="L952" s="831"/>
      <c r="M952" s="831"/>
      <c r="N952" s="831">
        <v>2</v>
      </c>
      <c r="O952" s="831">
        <v>10</v>
      </c>
      <c r="P952" s="819"/>
      <c r="Q952" s="832">
        <v>5</v>
      </c>
    </row>
    <row r="953" spans="1:17" ht="14.45" customHeight="1" x14ac:dyDescent="0.2">
      <c r="A953" s="813" t="s">
        <v>5952</v>
      </c>
      <c r="B953" s="814" t="s">
        <v>5012</v>
      </c>
      <c r="C953" s="814" t="s">
        <v>4978</v>
      </c>
      <c r="D953" s="814" t="s">
        <v>4979</v>
      </c>
      <c r="E953" s="814" t="s">
        <v>4980</v>
      </c>
      <c r="F953" s="831">
        <v>1</v>
      </c>
      <c r="G953" s="831">
        <v>254</v>
      </c>
      <c r="H953" s="831"/>
      <c r="I953" s="831">
        <v>254</v>
      </c>
      <c r="J953" s="831">
        <v>2</v>
      </c>
      <c r="K953" s="831">
        <v>510</v>
      </c>
      <c r="L953" s="831"/>
      <c r="M953" s="831">
        <v>255</v>
      </c>
      <c r="N953" s="831">
        <v>3</v>
      </c>
      <c r="O953" s="831">
        <v>825</v>
      </c>
      <c r="P953" s="819"/>
      <c r="Q953" s="832">
        <v>275</v>
      </c>
    </row>
    <row r="954" spans="1:17" ht="14.45" customHeight="1" x14ac:dyDescent="0.2">
      <c r="A954" s="813" t="s">
        <v>5952</v>
      </c>
      <c r="B954" s="814" t="s">
        <v>5012</v>
      </c>
      <c r="C954" s="814" t="s">
        <v>4978</v>
      </c>
      <c r="D954" s="814" t="s">
        <v>5146</v>
      </c>
      <c r="E954" s="814" t="s">
        <v>5147</v>
      </c>
      <c r="F954" s="831">
        <v>3</v>
      </c>
      <c r="G954" s="831">
        <v>378</v>
      </c>
      <c r="H954" s="831"/>
      <c r="I954" s="831">
        <v>126</v>
      </c>
      <c r="J954" s="831">
        <v>2</v>
      </c>
      <c r="K954" s="831">
        <v>254</v>
      </c>
      <c r="L954" s="831"/>
      <c r="M954" s="831">
        <v>127</v>
      </c>
      <c r="N954" s="831">
        <v>2</v>
      </c>
      <c r="O954" s="831">
        <v>274</v>
      </c>
      <c r="P954" s="819"/>
      <c r="Q954" s="832">
        <v>137</v>
      </c>
    </row>
    <row r="955" spans="1:17" ht="14.45" customHeight="1" x14ac:dyDescent="0.2">
      <c r="A955" s="813" t="s">
        <v>5952</v>
      </c>
      <c r="B955" s="814" t="s">
        <v>5012</v>
      </c>
      <c r="C955" s="814" t="s">
        <v>4978</v>
      </c>
      <c r="D955" s="814" t="s">
        <v>5148</v>
      </c>
      <c r="E955" s="814" t="s">
        <v>5149</v>
      </c>
      <c r="F955" s="831">
        <v>1</v>
      </c>
      <c r="G955" s="831">
        <v>314</v>
      </c>
      <c r="H955" s="831"/>
      <c r="I955" s="831">
        <v>314</v>
      </c>
      <c r="J955" s="831">
        <v>1</v>
      </c>
      <c r="K955" s="831">
        <v>317</v>
      </c>
      <c r="L955" s="831"/>
      <c r="M955" s="831">
        <v>317</v>
      </c>
      <c r="N955" s="831"/>
      <c r="O955" s="831"/>
      <c r="P955" s="819"/>
      <c r="Q955" s="832"/>
    </row>
    <row r="956" spans="1:17" ht="14.45" customHeight="1" x14ac:dyDescent="0.2">
      <c r="A956" s="813" t="s">
        <v>5952</v>
      </c>
      <c r="B956" s="814" t="s">
        <v>5012</v>
      </c>
      <c r="C956" s="814" t="s">
        <v>4978</v>
      </c>
      <c r="D956" s="814" t="s">
        <v>5154</v>
      </c>
      <c r="E956" s="814" t="s">
        <v>5155</v>
      </c>
      <c r="F956" s="831"/>
      <c r="G956" s="831"/>
      <c r="H956" s="831"/>
      <c r="I956" s="831"/>
      <c r="J956" s="831">
        <v>1</v>
      </c>
      <c r="K956" s="831">
        <v>117</v>
      </c>
      <c r="L956" s="831"/>
      <c r="M956" s="831">
        <v>117</v>
      </c>
      <c r="N956" s="831"/>
      <c r="O956" s="831"/>
      <c r="P956" s="819"/>
      <c r="Q956" s="832"/>
    </row>
    <row r="957" spans="1:17" ht="14.45" customHeight="1" x14ac:dyDescent="0.2">
      <c r="A957" s="813" t="s">
        <v>5952</v>
      </c>
      <c r="B957" s="814" t="s">
        <v>5012</v>
      </c>
      <c r="C957" s="814" t="s">
        <v>4978</v>
      </c>
      <c r="D957" s="814" t="s">
        <v>5166</v>
      </c>
      <c r="E957" s="814" t="s">
        <v>5167</v>
      </c>
      <c r="F957" s="831">
        <v>1</v>
      </c>
      <c r="G957" s="831">
        <v>1187</v>
      </c>
      <c r="H957" s="831"/>
      <c r="I957" s="831">
        <v>1187</v>
      </c>
      <c r="J957" s="831"/>
      <c r="K957" s="831"/>
      <c r="L957" s="831"/>
      <c r="M957" s="831"/>
      <c r="N957" s="831"/>
      <c r="O957" s="831"/>
      <c r="P957" s="819"/>
      <c r="Q957" s="832"/>
    </row>
    <row r="958" spans="1:17" ht="14.45" customHeight="1" x14ac:dyDescent="0.2">
      <c r="A958" s="813" t="s">
        <v>5952</v>
      </c>
      <c r="B958" s="814" t="s">
        <v>5012</v>
      </c>
      <c r="C958" s="814" t="s">
        <v>4978</v>
      </c>
      <c r="D958" s="814" t="s">
        <v>4987</v>
      </c>
      <c r="E958" s="814" t="s">
        <v>4988</v>
      </c>
      <c r="F958" s="831"/>
      <c r="G958" s="831"/>
      <c r="H958" s="831"/>
      <c r="I958" s="831"/>
      <c r="J958" s="831">
        <v>2</v>
      </c>
      <c r="K958" s="831">
        <v>1440</v>
      </c>
      <c r="L958" s="831"/>
      <c r="M958" s="831">
        <v>720</v>
      </c>
      <c r="N958" s="831">
        <v>1</v>
      </c>
      <c r="O958" s="831">
        <v>752</v>
      </c>
      <c r="P958" s="819"/>
      <c r="Q958" s="832">
        <v>752</v>
      </c>
    </row>
    <row r="959" spans="1:17" ht="14.45" customHeight="1" x14ac:dyDescent="0.2">
      <c r="A959" s="813" t="s">
        <v>5952</v>
      </c>
      <c r="B959" s="814" t="s">
        <v>5012</v>
      </c>
      <c r="C959" s="814" t="s">
        <v>4978</v>
      </c>
      <c r="D959" s="814" t="s">
        <v>5172</v>
      </c>
      <c r="E959" s="814" t="s">
        <v>5173</v>
      </c>
      <c r="F959" s="831"/>
      <c r="G959" s="831"/>
      <c r="H959" s="831"/>
      <c r="I959" s="831"/>
      <c r="J959" s="831"/>
      <c r="K959" s="831"/>
      <c r="L959" s="831"/>
      <c r="M959" s="831"/>
      <c r="N959" s="831">
        <v>1</v>
      </c>
      <c r="O959" s="831">
        <v>1164</v>
      </c>
      <c r="P959" s="819"/>
      <c r="Q959" s="832">
        <v>1164</v>
      </c>
    </row>
    <row r="960" spans="1:17" ht="14.45" customHeight="1" x14ac:dyDescent="0.2">
      <c r="A960" s="813" t="s">
        <v>5952</v>
      </c>
      <c r="B960" s="814" t="s">
        <v>5012</v>
      </c>
      <c r="C960" s="814" t="s">
        <v>4978</v>
      </c>
      <c r="D960" s="814" t="s">
        <v>5174</v>
      </c>
      <c r="E960" s="814" t="s">
        <v>5175</v>
      </c>
      <c r="F960" s="831"/>
      <c r="G960" s="831"/>
      <c r="H960" s="831"/>
      <c r="I960" s="831"/>
      <c r="J960" s="831"/>
      <c r="K960" s="831"/>
      <c r="L960" s="831"/>
      <c r="M960" s="831"/>
      <c r="N960" s="831">
        <v>1</v>
      </c>
      <c r="O960" s="831">
        <v>276</v>
      </c>
      <c r="P960" s="819"/>
      <c r="Q960" s="832">
        <v>276</v>
      </c>
    </row>
    <row r="961" spans="1:17" ht="14.45" customHeight="1" x14ac:dyDescent="0.2">
      <c r="A961" s="813" t="s">
        <v>5952</v>
      </c>
      <c r="B961" s="814" t="s">
        <v>5012</v>
      </c>
      <c r="C961" s="814" t="s">
        <v>4978</v>
      </c>
      <c r="D961" s="814" t="s">
        <v>4989</v>
      </c>
      <c r="E961" s="814" t="s">
        <v>4990</v>
      </c>
      <c r="F961" s="831"/>
      <c r="G961" s="831"/>
      <c r="H961" s="831"/>
      <c r="I961" s="831"/>
      <c r="J961" s="831"/>
      <c r="K961" s="831"/>
      <c r="L961" s="831"/>
      <c r="M961" s="831"/>
      <c r="N961" s="831">
        <v>1</v>
      </c>
      <c r="O961" s="831">
        <v>45.56</v>
      </c>
      <c r="P961" s="819"/>
      <c r="Q961" s="832">
        <v>45.56</v>
      </c>
    </row>
    <row r="962" spans="1:17" ht="14.45" customHeight="1" x14ac:dyDescent="0.2">
      <c r="A962" s="813" t="s">
        <v>5952</v>
      </c>
      <c r="B962" s="814" t="s">
        <v>5012</v>
      </c>
      <c r="C962" s="814" t="s">
        <v>4978</v>
      </c>
      <c r="D962" s="814" t="s">
        <v>4991</v>
      </c>
      <c r="E962" s="814" t="s">
        <v>4992</v>
      </c>
      <c r="F962" s="831">
        <v>2</v>
      </c>
      <c r="G962" s="831">
        <v>526</v>
      </c>
      <c r="H962" s="831"/>
      <c r="I962" s="831">
        <v>263</v>
      </c>
      <c r="J962" s="831">
        <v>3</v>
      </c>
      <c r="K962" s="831">
        <v>798</v>
      </c>
      <c r="L962" s="831"/>
      <c r="M962" s="831">
        <v>266</v>
      </c>
      <c r="N962" s="831">
        <v>5</v>
      </c>
      <c r="O962" s="831">
        <v>1410</v>
      </c>
      <c r="P962" s="819"/>
      <c r="Q962" s="832">
        <v>282</v>
      </c>
    </row>
    <row r="963" spans="1:17" ht="14.45" customHeight="1" x14ac:dyDescent="0.2">
      <c r="A963" s="813" t="s">
        <v>5952</v>
      </c>
      <c r="B963" s="814" t="s">
        <v>5012</v>
      </c>
      <c r="C963" s="814" t="s">
        <v>4978</v>
      </c>
      <c r="D963" s="814" t="s">
        <v>4997</v>
      </c>
      <c r="E963" s="814" t="s">
        <v>4998</v>
      </c>
      <c r="F963" s="831">
        <v>5</v>
      </c>
      <c r="G963" s="831">
        <v>2975</v>
      </c>
      <c r="H963" s="831"/>
      <c r="I963" s="831">
        <v>595</v>
      </c>
      <c r="J963" s="831">
        <v>2</v>
      </c>
      <c r="K963" s="831">
        <v>1196</v>
      </c>
      <c r="L963" s="831"/>
      <c r="M963" s="831">
        <v>598</v>
      </c>
      <c r="N963" s="831">
        <v>2</v>
      </c>
      <c r="O963" s="831">
        <v>1220</v>
      </c>
      <c r="P963" s="819"/>
      <c r="Q963" s="832">
        <v>610</v>
      </c>
    </row>
    <row r="964" spans="1:17" ht="14.45" customHeight="1" x14ac:dyDescent="0.2">
      <c r="A964" s="813" t="s">
        <v>5952</v>
      </c>
      <c r="B964" s="814" t="s">
        <v>5012</v>
      </c>
      <c r="C964" s="814" t="s">
        <v>4978</v>
      </c>
      <c r="D964" s="814" t="s">
        <v>4999</v>
      </c>
      <c r="E964" s="814" t="s">
        <v>5000</v>
      </c>
      <c r="F964" s="831">
        <v>9</v>
      </c>
      <c r="G964" s="831">
        <v>6930</v>
      </c>
      <c r="H964" s="831"/>
      <c r="I964" s="831">
        <v>770</v>
      </c>
      <c r="J964" s="831">
        <v>5</v>
      </c>
      <c r="K964" s="831">
        <v>3855</v>
      </c>
      <c r="L964" s="831"/>
      <c r="M964" s="831">
        <v>771</v>
      </c>
      <c r="N964" s="831">
        <v>4</v>
      </c>
      <c r="O964" s="831">
        <v>3132</v>
      </c>
      <c r="P964" s="819"/>
      <c r="Q964" s="832">
        <v>783</v>
      </c>
    </row>
    <row r="965" spans="1:17" ht="14.45" customHeight="1" x14ac:dyDescent="0.2">
      <c r="A965" s="813" t="s">
        <v>5952</v>
      </c>
      <c r="B965" s="814" t="s">
        <v>5012</v>
      </c>
      <c r="C965" s="814" t="s">
        <v>4978</v>
      </c>
      <c r="D965" s="814" t="s">
        <v>5208</v>
      </c>
      <c r="E965" s="814" t="s">
        <v>5209</v>
      </c>
      <c r="F965" s="831"/>
      <c r="G965" s="831"/>
      <c r="H965" s="831"/>
      <c r="I965" s="831"/>
      <c r="J965" s="831"/>
      <c r="K965" s="831"/>
      <c r="L965" s="831"/>
      <c r="M965" s="831"/>
      <c r="N965" s="831">
        <v>1</v>
      </c>
      <c r="O965" s="831">
        <v>4510</v>
      </c>
      <c r="P965" s="819"/>
      <c r="Q965" s="832">
        <v>4510</v>
      </c>
    </row>
    <row r="966" spans="1:17" ht="14.45" customHeight="1" x14ac:dyDescent="0.2">
      <c r="A966" s="813" t="s">
        <v>5952</v>
      </c>
      <c r="B966" s="814" t="s">
        <v>5012</v>
      </c>
      <c r="C966" s="814" t="s">
        <v>4978</v>
      </c>
      <c r="D966" s="814" t="s">
        <v>5212</v>
      </c>
      <c r="E966" s="814" t="s">
        <v>5213</v>
      </c>
      <c r="F966" s="831">
        <v>3</v>
      </c>
      <c r="G966" s="831">
        <v>348</v>
      </c>
      <c r="H966" s="831"/>
      <c r="I966" s="831">
        <v>116</v>
      </c>
      <c r="J966" s="831">
        <v>2</v>
      </c>
      <c r="K966" s="831">
        <v>234</v>
      </c>
      <c r="L966" s="831"/>
      <c r="M966" s="831">
        <v>117</v>
      </c>
      <c r="N966" s="831"/>
      <c r="O966" s="831"/>
      <c r="P966" s="819"/>
      <c r="Q966" s="832"/>
    </row>
    <row r="967" spans="1:17" ht="14.45" customHeight="1" x14ac:dyDescent="0.2">
      <c r="A967" s="813" t="s">
        <v>5952</v>
      </c>
      <c r="B967" s="814" t="s">
        <v>5012</v>
      </c>
      <c r="C967" s="814" t="s">
        <v>4978</v>
      </c>
      <c r="D967" s="814" t="s">
        <v>5216</v>
      </c>
      <c r="E967" s="814" t="s">
        <v>5217</v>
      </c>
      <c r="F967" s="831">
        <v>1</v>
      </c>
      <c r="G967" s="831">
        <v>376</v>
      </c>
      <c r="H967" s="831"/>
      <c r="I967" s="831">
        <v>376</v>
      </c>
      <c r="J967" s="831"/>
      <c r="K967" s="831"/>
      <c r="L967" s="831"/>
      <c r="M967" s="831"/>
      <c r="N967" s="831"/>
      <c r="O967" s="831"/>
      <c r="P967" s="819"/>
      <c r="Q967" s="832"/>
    </row>
    <row r="968" spans="1:17" ht="14.45" customHeight="1" x14ac:dyDescent="0.2">
      <c r="A968" s="813" t="s">
        <v>5952</v>
      </c>
      <c r="B968" s="814" t="s">
        <v>5012</v>
      </c>
      <c r="C968" s="814" t="s">
        <v>4978</v>
      </c>
      <c r="D968" s="814" t="s">
        <v>5003</v>
      </c>
      <c r="E968" s="814" t="s">
        <v>5004</v>
      </c>
      <c r="F968" s="831"/>
      <c r="G968" s="831"/>
      <c r="H968" s="831"/>
      <c r="I968" s="831"/>
      <c r="J968" s="831">
        <v>1</v>
      </c>
      <c r="K968" s="831">
        <v>45</v>
      </c>
      <c r="L968" s="831"/>
      <c r="M968" s="831">
        <v>45</v>
      </c>
      <c r="N968" s="831">
        <v>2</v>
      </c>
      <c r="O968" s="831">
        <v>92</v>
      </c>
      <c r="P968" s="819"/>
      <c r="Q968" s="832">
        <v>46</v>
      </c>
    </row>
    <row r="969" spans="1:17" ht="14.45" customHeight="1" x14ac:dyDescent="0.2">
      <c r="A969" s="813" t="s">
        <v>5952</v>
      </c>
      <c r="B969" s="814" t="s">
        <v>5012</v>
      </c>
      <c r="C969" s="814" t="s">
        <v>4978</v>
      </c>
      <c r="D969" s="814" t="s">
        <v>5222</v>
      </c>
      <c r="E969" s="814" t="s">
        <v>5223</v>
      </c>
      <c r="F969" s="831"/>
      <c r="G969" s="831"/>
      <c r="H969" s="831"/>
      <c r="I969" s="831"/>
      <c r="J969" s="831">
        <v>1</v>
      </c>
      <c r="K969" s="831">
        <v>323</v>
      </c>
      <c r="L969" s="831"/>
      <c r="M969" s="831">
        <v>323</v>
      </c>
      <c r="N969" s="831"/>
      <c r="O969" s="831"/>
      <c r="P969" s="819"/>
      <c r="Q969" s="832"/>
    </row>
    <row r="970" spans="1:17" ht="14.45" customHeight="1" x14ac:dyDescent="0.2">
      <c r="A970" s="813" t="s">
        <v>5952</v>
      </c>
      <c r="B970" s="814" t="s">
        <v>5012</v>
      </c>
      <c r="C970" s="814" t="s">
        <v>4978</v>
      </c>
      <c r="D970" s="814" t="s">
        <v>5005</v>
      </c>
      <c r="E970" s="814" t="s">
        <v>5006</v>
      </c>
      <c r="F970" s="831"/>
      <c r="G970" s="831"/>
      <c r="H970" s="831"/>
      <c r="I970" s="831"/>
      <c r="J970" s="831">
        <v>1</v>
      </c>
      <c r="K970" s="831">
        <v>1349</v>
      </c>
      <c r="L970" s="831"/>
      <c r="M970" s="831">
        <v>1349</v>
      </c>
      <c r="N970" s="831">
        <v>2</v>
      </c>
      <c r="O970" s="831">
        <v>2762</v>
      </c>
      <c r="P970" s="819"/>
      <c r="Q970" s="832">
        <v>1381</v>
      </c>
    </row>
    <row r="971" spans="1:17" ht="14.45" customHeight="1" x14ac:dyDescent="0.2">
      <c r="A971" s="813" t="s">
        <v>5952</v>
      </c>
      <c r="B971" s="814" t="s">
        <v>5012</v>
      </c>
      <c r="C971" s="814" t="s">
        <v>4978</v>
      </c>
      <c r="D971" s="814" t="s">
        <v>5007</v>
      </c>
      <c r="E971" s="814" t="s">
        <v>5008</v>
      </c>
      <c r="F971" s="831"/>
      <c r="G971" s="831"/>
      <c r="H971" s="831"/>
      <c r="I971" s="831"/>
      <c r="J971" s="831">
        <v>1</v>
      </c>
      <c r="K971" s="831">
        <v>365</v>
      </c>
      <c r="L971" s="831"/>
      <c r="M971" s="831">
        <v>365</v>
      </c>
      <c r="N971" s="831"/>
      <c r="O971" s="831"/>
      <c r="P971" s="819"/>
      <c r="Q971" s="832"/>
    </row>
    <row r="972" spans="1:17" ht="14.45" customHeight="1" x14ac:dyDescent="0.2">
      <c r="A972" s="813" t="s">
        <v>5952</v>
      </c>
      <c r="B972" s="814" t="s">
        <v>5012</v>
      </c>
      <c r="C972" s="814" t="s">
        <v>4978</v>
      </c>
      <c r="D972" s="814" t="s">
        <v>5240</v>
      </c>
      <c r="E972" s="814" t="s">
        <v>5241</v>
      </c>
      <c r="F972" s="831"/>
      <c r="G972" s="831"/>
      <c r="H972" s="831"/>
      <c r="I972" s="831"/>
      <c r="J972" s="831">
        <v>2</v>
      </c>
      <c r="K972" s="831">
        <v>0</v>
      </c>
      <c r="L972" s="831"/>
      <c r="M972" s="831">
        <v>0</v>
      </c>
      <c r="N972" s="831">
        <v>1</v>
      </c>
      <c r="O972" s="831">
        <v>0</v>
      </c>
      <c r="P972" s="819"/>
      <c r="Q972" s="832">
        <v>0</v>
      </c>
    </row>
    <row r="973" spans="1:17" ht="14.45" customHeight="1" x14ac:dyDescent="0.2">
      <c r="A973" s="813" t="s">
        <v>5952</v>
      </c>
      <c r="B973" s="814" t="s">
        <v>5012</v>
      </c>
      <c r="C973" s="814" t="s">
        <v>4978</v>
      </c>
      <c r="D973" s="814" t="s">
        <v>5245</v>
      </c>
      <c r="E973" s="814" t="s">
        <v>5246</v>
      </c>
      <c r="F973" s="831"/>
      <c r="G973" s="831"/>
      <c r="H973" s="831"/>
      <c r="I973" s="831"/>
      <c r="J973" s="831">
        <v>3</v>
      </c>
      <c r="K973" s="831">
        <v>0</v>
      </c>
      <c r="L973" s="831"/>
      <c r="M973" s="831">
        <v>0</v>
      </c>
      <c r="N973" s="831">
        <v>2</v>
      </c>
      <c r="O973" s="831">
        <v>0</v>
      </c>
      <c r="P973" s="819"/>
      <c r="Q973" s="832">
        <v>0</v>
      </c>
    </row>
    <row r="974" spans="1:17" ht="14.45" customHeight="1" x14ac:dyDescent="0.2">
      <c r="A974" s="813" t="s">
        <v>5952</v>
      </c>
      <c r="B974" s="814" t="s">
        <v>5256</v>
      </c>
      <c r="C974" s="814" t="s">
        <v>4978</v>
      </c>
      <c r="D974" s="814" t="s">
        <v>4997</v>
      </c>
      <c r="E974" s="814" t="s">
        <v>4998</v>
      </c>
      <c r="F974" s="831"/>
      <c r="G974" s="831"/>
      <c r="H974" s="831"/>
      <c r="I974" s="831"/>
      <c r="J974" s="831"/>
      <c r="K974" s="831"/>
      <c r="L974" s="831"/>
      <c r="M974" s="831"/>
      <c r="N974" s="831">
        <v>1</v>
      </c>
      <c r="O974" s="831">
        <v>610</v>
      </c>
      <c r="P974" s="819"/>
      <c r="Q974" s="832">
        <v>610</v>
      </c>
    </row>
    <row r="975" spans="1:17" ht="14.45" customHeight="1" x14ac:dyDescent="0.2">
      <c r="A975" s="813" t="s">
        <v>5952</v>
      </c>
      <c r="B975" s="814" t="s">
        <v>4960</v>
      </c>
      <c r="C975" s="814" t="s">
        <v>4961</v>
      </c>
      <c r="D975" s="814" t="s">
        <v>4962</v>
      </c>
      <c r="E975" s="814" t="s">
        <v>1735</v>
      </c>
      <c r="F975" s="831"/>
      <c r="G975" s="831"/>
      <c r="H975" s="831"/>
      <c r="I975" s="831"/>
      <c r="J975" s="831">
        <v>0.1</v>
      </c>
      <c r="K975" s="831">
        <v>163.95</v>
      </c>
      <c r="L975" s="831"/>
      <c r="M975" s="831">
        <v>1639.4999999999998</v>
      </c>
      <c r="N975" s="831"/>
      <c r="O975" s="831"/>
      <c r="P975" s="819"/>
      <c r="Q975" s="832"/>
    </row>
    <row r="976" spans="1:17" ht="14.45" customHeight="1" x14ac:dyDescent="0.2">
      <c r="A976" s="813" t="s">
        <v>5952</v>
      </c>
      <c r="B976" s="814" t="s">
        <v>4960</v>
      </c>
      <c r="C976" s="814" t="s">
        <v>4963</v>
      </c>
      <c r="D976" s="814" t="s">
        <v>4964</v>
      </c>
      <c r="E976" s="814" t="s">
        <v>4965</v>
      </c>
      <c r="F976" s="831"/>
      <c r="G976" s="831"/>
      <c r="H976" s="831"/>
      <c r="I976" s="831"/>
      <c r="J976" s="831">
        <v>1</v>
      </c>
      <c r="K976" s="831">
        <v>408.74</v>
      </c>
      <c r="L976" s="831"/>
      <c r="M976" s="831">
        <v>408.74</v>
      </c>
      <c r="N976" s="831"/>
      <c r="O976" s="831"/>
      <c r="P976" s="819"/>
      <c r="Q976" s="832"/>
    </row>
    <row r="977" spans="1:17" ht="14.45" customHeight="1" x14ac:dyDescent="0.2">
      <c r="A977" s="813" t="s">
        <v>5952</v>
      </c>
      <c r="B977" s="814" t="s">
        <v>4960</v>
      </c>
      <c r="C977" s="814" t="s">
        <v>4963</v>
      </c>
      <c r="D977" s="814" t="s">
        <v>4974</v>
      </c>
      <c r="E977" s="814" t="s">
        <v>4975</v>
      </c>
      <c r="F977" s="831"/>
      <c r="G977" s="831"/>
      <c r="H977" s="831"/>
      <c r="I977" s="831"/>
      <c r="J977" s="831">
        <v>1</v>
      </c>
      <c r="K977" s="831">
        <v>1400</v>
      </c>
      <c r="L977" s="831"/>
      <c r="M977" s="831">
        <v>1400</v>
      </c>
      <c r="N977" s="831"/>
      <c r="O977" s="831"/>
      <c r="P977" s="819"/>
      <c r="Q977" s="832"/>
    </row>
    <row r="978" spans="1:17" ht="14.45" customHeight="1" x14ac:dyDescent="0.2">
      <c r="A978" s="813" t="s">
        <v>5952</v>
      </c>
      <c r="B978" s="814" t="s">
        <v>4960</v>
      </c>
      <c r="C978" s="814" t="s">
        <v>4963</v>
      </c>
      <c r="D978" s="814" t="s">
        <v>4976</v>
      </c>
      <c r="E978" s="814" t="s">
        <v>4977</v>
      </c>
      <c r="F978" s="831"/>
      <c r="G978" s="831"/>
      <c r="H978" s="831"/>
      <c r="I978" s="831"/>
      <c r="J978" s="831">
        <v>1</v>
      </c>
      <c r="K978" s="831">
        <v>641.29999999999995</v>
      </c>
      <c r="L978" s="831"/>
      <c r="M978" s="831">
        <v>641.29999999999995</v>
      </c>
      <c r="N978" s="831"/>
      <c r="O978" s="831"/>
      <c r="P978" s="819"/>
      <c r="Q978" s="832"/>
    </row>
    <row r="979" spans="1:17" ht="14.45" customHeight="1" x14ac:dyDescent="0.2">
      <c r="A979" s="813" t="s">
        <v>5952</v>
      </c>
      <c r="B979" s="814" t="s">
        <v>4960</v>
      </c>
      <c r="C979" s="814" t="s">
        <v>4978</v>
      </c>
      <c r="D979" s="814" t="s">
        <v>5716</v>
      </c>
      <c r="E979" s="814" t="s">
        <v>5717</v>
      </c>
      <c r="F979" s="831"/>
      <c r="G979" s="831"/>
      <c r="H979" s="831"/>
      <c r="I979" s="831"/>
      <c r="J979" s="831"/>
      <c r="K979" s="831"/>
      <c r="L979" s="831"/>
      <c r="M979" s="831"/>
      <c r="N979" s="831">
        <v>1</v>
      </c>
      <c r="O979" s="831">
        <v>2644</v>
      </c>
      <c r="P979" s="819"/>
      <c r="Q979" s="832">
        <v>2644</v>
      </c>
    </row>
    <row r="980" spans="1:17" ht="14.45" customHeight="1" x14ac:dyDescent="0.2">
      <c r="A980" s="813" t="s">
        <v>5952</v>
      </c>
      <c r="B980" s="814" t="s">
        <v>4960</v>
      </c>
      <c r="C980" s="814" t="s">
        <v>4978</v>
      </c>
      <c r="D980" s="814" t="s">
        <v>4987</v>
      </c>
      <c r="E980" s="814" t="s">
        <v>4988</v>
      </c>
      <c r="F980" s="831"/>
      <c r="G980" s="831"/>
      <c r="H980" s="831"/>
      <c r="I980" s="831"/>
      <c r="J980" s="831">
        <v>1</v>
      </c>
      <c r="K980" s="831">
        <v>720</v>
      </c>
      <c r="L980" s="831"/>
      <c r="M980" s="831">
        <v>720</v>
      </c>
      <c r="N980" s="831"/>
      <c r="O980" s="831"/>
      <c r="P980" s="819"/>
      <c r="Q980" s="832"/>
    </row>
    <row r="981" spans="1:17" ht="14.45" customHeight="1" x14ac:dyDescent="0.2">
      <c r="A981" s="813" t="s">
        <v>5952</v>
      </c>
      <c r="B981" s="814" t="s">
        <v>4960</v>
      </c>
      <c r="C981" s="814" t="s">
        <v>4978</v>
      </c>
      <c r="D981" s="814" t="s">
        <v>4991</v>
      </c>
      <c r="E981" s="814" t="s">
        <v>4992</v>
      </c>
      <c r="F981" s="831"/>
      <c r="G981" s="831"/>
      <c r="H981" s="831"/>
      <c r="I981" s="831"/>
      <c r="J981" s="831">
        <v>1</v>
      </c>
      <c r="K981" s="831">
        <v>266</v>
      </c>
      <c r="L981" s="831"/>
      <c r="M981" s="831">
        <v>266</v>
      </c>
      <c r="N981" s="831"/>
      <c r="O981" s="831"/>
      <c r="P981" s="819"/>
      <c r="Q981" s="832"/>
    </row>
    <row r="982" spans="1:17" ht="14.45" customHeight="1" x14ac:dyDescent="0.2">
      <c r="A982" s="813" t="s">
        <v>5952</v>
      </c>
      <c r="B982" s="814" t="s">
        <v>4960</v>
      </c>
      <c r="C982" s="814" t="s">
        <v>4978</v>
      </c>
      <c r="D982" s="814" t="s">
        <v>4997</v>
      </c>
      <c r="E982" s="814" t="s">
        <v>4998</v>
      </c>
      <c r="F982" s="831"/>
      <c r="G982" s="831"/>
      <c r="H982" s="831"/>
      <c r="I982" s="831"/>
      <c r="J982" s="831">
        <v>1</v>
      </c>
      <c r="K982" s="831">
        <v>598</v>
      </c>
      <c r="L982" s="831"/>
      <c r="M982" s="831">
        <v>598</v>
      </c>
      <c r="N982" s="831"/>
      <c r="O982" s="831"/>
      <c r="P982" s="819"/>
      <c r="Q982" s="832"/>
    </row>
    <row r="983" spans="1:17" ht="14.45" customHeight="1" x14ac:dyDescent="0.2">
      <c r="A983" s="813" t="s">
        <v>5952</v>
      </c>
      <c r="B983" s="814" t="s">
        <v>4960</v>
      </c>
      <c r="C983" s="814" t="s">
        <v>4978</v>
      </c>
      <c r="D983" s="814" t="s">
        <v>4999</v>
      </c>
      <c r="E983" s="814" t="s">
        <v>5000</v>
      </c>
      <c r="F983" s="831"/>
      <c r="G983" s="831"/>
      <c r="H983" s="831"/>
      <c r="I983" s="831"/>
      <c r="J983" s="831">
        <v>1</v>
      </c>
      <c r="K983" s="831">
        <v>771</v>
      </c>
      <c r="L983" s="831"/>
      <c r="M983" s="831">
        <v>771</v>
      </c>
      <c r="N983" s="831"/>
      <c r="O983" s="831"/>
      <c r="P983" s="819"/>
      <c r="Q983" s="832"/>
    </row>
    <row r="984" spans="1:17" ht="14.45" customHeight="1" x14ac:dyDescent="0.2">
      <c r="A984" s="813" t="s">
        <v>5952</v>
      </c>
      <c r="B984" s="814" t="s">
        <v>4960</v>
      </c>
      <c r="C984" s="814" t="s">
        <v>4978</v>
      </c>
      <c r="D984" s="814" t="s">
        <v>5240</v>
      </c>
      <c r="E984" s="814" t="s">
        <v>5241</v>
      </c>
      <c r="F984" s="831"/>
      <c r="G984" s="831"/>
      <c r="H984" s="831"/>
      <c r="I984" s="831"/>
      <c r="J984" s="831">
        <v>2</v>
      </c>
      <c r="K984" s="831">
        <v>0</v>
      </c>
      <c r="L984" s="831"/>
      <c r="M984" s="831">
        <v>0</v>
      </c>
      <c r="N984" s="831"/>
      <c r="O984" s="831"/>
      <c r="P984" s="819"/>
      <c r="Q984" s="832"/>
    </row>
    <row r="985" spans="1:17" ht="14.45" customHeight="1" x14ac:dyDescent="0.2">
      <c r="A985" s="813" t="s">
        <v>5952</v>
      </c>
      <c r="B985" s="814" t="s">
        <v>4960</v>
      </c>
      <c r="C985" s="814" t="s">
        <v>4978</v>
      </c>
      <c r="D985" s="814" t="s">
        <v>5242</v>
      </c>
      <c r="E985" s="814" t="s">
        <v>5243</v>
      </c>
      <c r="F985" s="831"/>
      <c r="G985" s="831"/>
      <c r="H985" s="831"/>
      <c r="I985" s="831"/>
      <c r="J985" s="831">
        <v>2</v>
      </c>
      <c r="K985" s="831">
        <v>0</v>
      </c>
      <c r="L985" s="831"/>
      <c r="M985" s="831">
        <v>0</v>
      </c>
      <c r="N985" s="831"/>
      <c r="O985" s="831"/>
      <c r="P985" s="819"/>
      <c r="Q985" s="832"/>
    </row>
    <row r="986" spans="1:17" ht="14.45" customHeight="1" x14ac:dyDescent="0.2">
      <c r="A986" s="813" t="s">
        <v>5952</v>
      </c>
      <c r="B986" s="814" t="s">
        <v>4960</v>
      </c>
      <c r="C986" s="814" t="s">
        <v>4978</v>
      </c>
      <c r="D986" s="814" t="s">
        <v>5245</v>
      </c>
      <c r="E986" s="814" t="s">
        <v>5246</v>
      </c>
      <c r="F986" s="831"/>
      <c r="G986" s="831"/>
      <c r="H986" s="831"/>
      <c r="I986" s="831"/>
      <c r="J986" s="831">
        <v>4</v>
      </c>
      <c r="K986" s="831">
        <v>0</v>
      </c>
      <c r="L986" s="831"/>
      <c r="M986" s="831">
        <v>0</v>
      </c>
      <c r="N986" s="831"/>
      <c r="O986" s="831"/>
      <c r="P986" s="819"/>
      <c r="Q986" s="832"/>
    </row>
    <row r="987" spans="1:17" ht="14.45" customHeight="1" x14ac:dyDescent="0.2">
      <c r="A987" s="813" t="s">
        <v>5952</v>
      </c>
      <c r="B987" s="814" t="s">
        <v>5266</v>
      </c>
      <c r="C987" s="814" t="s">
        <v>4961</v>
      </c>
      <c r="D987" s="814" t="s">
        <v>4962</v>
      </c>
      <c r="E987" s="814" t="s">
        <v>1735</v>
      </c>
      <c r="F987" s="831">
        <v>0.1</v>
      </c>
      <c r="G987" s="831">
        <v>163.95</v>
      </c>
      <c r="H987" s="831"/>
      <c r="I987" s="831">
        <v>1639.4999999999998</v>
      </c>
      <c r="J987" s="831">
        <v>0.1</v>
      </c>
      <c r="K987" s="831">
        <v>163.95</v>
      </c>
      <c r="L987" s="831"/>
      <c r="M987" s="831">
        <v>1639.4999999999998</v>
      </c>
      <c r="N987" s="831"/>
      <c r="O987" s="831"/>
      <c r="P987" s="819"/>
      <c r="Q987" s="832"/>
    </row>
    <row r="988" spans="1:17" ht="14.45" customHeight="1" x14ac:dyDescent="0.2">
      <c r="A988" s="813" t="s">
        <v>5952</v>
      </c>
      <c r="B988" s="814" t="s">
        <v>5266</v>
      </c>
      <c r="C988" s="814" t="s">
        <v>4978</v>
      </c>
      <c r="D988" s="814" t="s">
        <v>5172</v>
      </c>
      <c r="E988" s="814" t="s">
        <v>5173</v>
      </c>
      <c r="F988" s="831">
        <v>1</v>
      </c>
      <c r="G988" s="831">
        <v>1141</v>
      </c>
      <c r="H988" s="831"/>
      <c r="I988" s="831">
        <v>1141</v>
      </c>
      <c r="J988" s="831">
        <v>2</v>
      </c>
      <c r="K988" s="831">
        <v>2288</v>
      </c>
      <c r="L988" s="831"/>
      <c r="M988" s="831">
        <v>1144</v>
      </c>
      <c r="N988" s="831">
        <v>1</v>
      </c>
      <c r="O988" s="831">
        <v>1164</v>
      </c>
      <c r="P988" s="819"/>
      <c r="Q988" s="832">
        <v>1164</v>
      </c>
    </row>
    <row r="989" spans="1:17" ht="14.45" customHeight="1" x14ac:dyDescent="0.2">
      <c r="A989" s="813" t="s">
        <v>5952</v>
      </c>
      <c r="B989" s="814" t="s">
        <v>5266</v>
      </c>
      <c r="C989" s="814" t="s">
        <v>4978</v>
      </c>
      <c r="D989" s="814" t="s">
        <v>5174</v>
      </c>
      <c r="E989" s="814" t="s">
        <v>5175</v>
      </c>
      <c r="F989" s="831">
        <v>1</v>
      </c>
      <c r="G989" s="831">
        <v>267</v>
      </c>
      <c r="H989" s="831"/>
      <c r="I989" s="831">
        <v>267</v>
      </c>
      <c r="J989" s="831">
        <v>1</v>
      </c>
      <c r="K989" s="831">
        <v>268</v>
      </c>
      <c r="L989" s="831"/>
      <c r="M989" s="831">
        <v>268</v>
      </c>
      <c r="N989" s="831">
        <v>1</v>
      </c>
      <c r="O989" s="831">
        <v>276</v>
      </c>
      <c r="P989" s="819"/>
      <c r="Q989" s="832">
        <v>276</v>
      </c>
    </row>
    <row r="990" spans="1:17" ht="14.45" customHeight="1" x14ac:dyDescent="0.2">
      <c r="A990" s="813" t="s">
        <v>5952</v>
      </c>
      <c r="B990" s="814" t="s">
        <v>5266</v>
      </c>
      <c r="C990" s="814" t="s">
        <v>4978</v>
      </c>
      <c r="D990" s="814" t="s">
        <v>5194</v>
      </c>
      <c r="E990" s="814" t="s">
        <v>5195</v>
      </c>
      <c r="F990" s="831"/>
      <c r="G990" s="831"/>
      <c r="H990" s="831"/>
      <c r="I990" s="831"/>
      <c r="J990" s="831">
        <v>1</v>
      </c>
      <c r="K990" s="831">
        <v>573</v>
      </c>
      <c r="L990" s="831"/>
      <c r="M990" s="831">
        <v>573</v>
      </c>
      <c r="N990" s="831"/>
      <c r="O990" s="831"/>
      <c r="P990" s="819"/>
      <c r="Q990" s="832"/>
    </row>
    <row r="991" spans="1:17" ht="14.45" customHeight="1" thickBot="1" x14ac:dyDescent="0.25">
      <c r="A991" s="821" t="s">
        <v>5952</v>
      </c>
      <c r="B991" s="822" t="s">
        <v>5266</v>
      </c>
      <c r="C991" s="822" t="s">
        <v>4978</v>
      </c>
      <c r="D991" s="822" t="s">
        <v>5228</v>
      </c>
      <c r="E991" s="822" t="s">
        <v>5229</v>
      </c>
      <c r="F991" s="833"/>
      <c r="G991" s="833"/>
      <c r="H991" s="833"/>
      <c r="I991" s="833"/>
      <c r="J991" s="833">
        <v>1</v>
      </c>
      <c r="K991" s="833">
        <v>490</v>
      </c>
      <c r="L991" s="833"/>
      <c r="M991" s="833">
        <v>490</v>
      </c>
      <c r="N991" s="833"/>
      <c r="O991" s="833"/>
      <c r="P991" s="827"/>
      <c r="Q991" s="834"/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7267E95E-956C-4B50-841C-737648FDC422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2" customWidth="1"/>
    <col min="2" max="2" width="7.85546875" style="352" hidden="1" customWidth="1" outlineLevel="1"/>
    <col min="3" max="3" width="7.85546875" style="352" customWidth="1" collapsed="1"/>
    <col min="4" max="4" width="7.85546875" style="352" customWidth="1"/>
    <col min="5" max="5" width="7.85546875" style="352" hidden="1" customWidth="1" outlineLevel="1"/>
    <col min="6" max="6" width="7.85546875" style="360" customWidth="1" collapsed="1"/>
    <col min="7" max="7" width="7.85546875" style="352" hidden="1" customWidth="1" outlineLevel="1"/>
    <col min="8" max="8" width="7.85546875" style="352" customWidth="1" collapsed="1"/>
    <col min="9" max="9" width="7.85546875" style="352" customWidth="1"/>
    <col min="10" max="10" width="7.85546875" style="352" hidden="1" customWidth="1" outlineLevel="1"/>
    <col min="11" max="11" width="7.85546875" style="361" customWidth="1" collapsed="1"/>
    <col min="12" max="13" width="7.85546875" style="352" hidden="1" customWidth="1"/>
    <col min="14" max="15" width="7.85546875" style="352" customWidth="1"/>
    <col min="16" max="16" width="9.28515625" style="352" hidden="1" customWidth="1" outlineLevel="1"/>
    <col min="17" max="17" width="9.5703125" style="352" hidden="1" customWidth="1" outlineLevel="1"/>
    <col min="18" max="18" width="9.28515625" style="352" collapsed="1"/>
    <col min="19" max="16384" width="9.28515625" style="352"/>
  </cols>
  <sheetData>
    <row r="1" spans="1:17" ht="18.600000000000001" customHeight="1" thickBot="1" x14ac:dyDescent="0.35">
      <c r="A1" s="647" t="s">
        <v>134</v>
      </c>
      <c r="B1" s="647"/>
      <c r="C1" s="647"/>
      <c r="D1" s="647"/>
      <c r="E1" s="647"/>
      <c r="F1" s="647"/>
      <c r="G1" s="647"/>
      <c r="H1" s="647"/>
      <c r="I1" s="647"/>
      <c r="J1" s="647"/>
      <c r="K1" s="647"/>
      <c r="L1" s="647"/>
      <c r="M1" s="647"/>
      <c r="N1" s="647"/>
      <c r="O1" s="647"/>
      <c r="P1" s="647"/>
      <c r="Q1" s="647"/>
    </row>
    <row r="2" spans="1:17" ht="14.45" customHeight="1" thickBot="1" x14ac:dyDescent="0.25">
      <c r="A2" s="370" t="s">
        <v>328</v>
      </c>
      <c r="B2" s="434"/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</row>
    <row r="3" spans="1:17" ht="14.45" customHeight="1" thickBot="1" x14ac:dyDescent="0.25">
      <c r="A3" s="669" t="s">
        <v>69</v>
      </c>
      <c r="B3" s="628" t="s">
        <v>70</v>
      </c>
      <c r="C3" s="629"/>
      <c r="D3" s="629"/>
      <c r="E3" s="630"/>
      <c r="F3" s="631"/>
      <c r="G3" s="628" t="s">
        <v>240</v>
      </c>
      <c r="H3" s="629"/>
      <c r="I3" s="629"/>
      <c r="J3" s="630"/>
      <c r="K3" s="631"/>
      <c r="L3" s="121"/>
      <c r="M3" s="122"/>
      <c r="N3" s="121"/>
      <c r="O3" s="123"/>
    </row>
    <row r="4" spans="1:17" ht="14.45" customHeight="1" thickBot="1" x14ac:dyDescent="0.25">
      <c r="A4" s="670"/>
      <c r="B4" s="124">
        <v>2019</v>
      </c>
      <c r="C4" s="125">
        <v>2020</v>
      </c>
      <c r="D4" s="125">
        <v>2021</v>
      </c>
      <c r="E4" s="417" t="s">
        <v>324</v>
      </c>
      <c r="F4" s="418" t="s">
        <v>2</v>
      </c>
      <c r="G4" s="124">
        <v>2019</v>
      </c>
      <c r="H4" s="125">
        <v>2020</v>
      </c>
      <c r="I4" s="125">
        <v>2021</v>
      </c>
      <c r="J4" s="511" t="s">
        <v>324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325</v>
      </c>
      <c r="Q4" s="128" t="s">
        <v>326</v>
      </c>
    </row>
    <row r="5" spans="1:17" ht="14.45" hidden="1" customHeight="1" outlineLevel="1" x14ac:dyDescent="0.2">
      <c r="A5" s="439" t="s">
        <v>167</v>
      </c>
      <c r="B5" s="119">
        <v>679.46600000000001</v>
      </c>
      <c r="C5" s="114">
        <v>759.23699999999997</v>
      </c>
      <c r="D5" s="114">
        <v>535.67600000000004</v>
      </c>
      <c r="E5" s="423">
        <f>IF(OR(D5=0,B5=0),"",D5/B5)</f>
        <v>0.7883779320819585</v>
      </c>
      <c r="F5" s="129">
        <f>IF(OR(D5=0,C5=0),"",D5/C5)</f>
        <v>0.70554517232432046</v>
      </c>
      <c r="G5" s="130">
        <v>509</v>
      </c>
      <c r="H5" s="114">
        <v>493</v>
      </c>
      <c r="I5" s="114">
        <v>477</v>
      </c>
      <c r="J5" s="423">
        <f>IF(OR(I5=0,G5=0),"",I5/G5)</f>
        <v>0.93713163064833005</v>
      </c>
      <c r="K5" s="131">
        <f>IF(OR(I5=0,H5=0),"",I5/H5)</f>
        <v>0.96754563894523327</v>
      </c>
      <c r="L5" s="121"/>
      <c r="M5" s="121"/>
      <c r="N5" s="7">
        <f>D5-C5</f>
        <v>-223.56099999999992</v>
      </c>
      <c r="O5" s="8">
        <f>I5-H5</f>
        <v>-16</v>
      </c>
      <c r="P5" s="7">
        <f>D5-B5</f>
        <v>-143.78999999999996</v>
      </c>
      <c r="Q5" s="8">
        <f>I5-G5</f>
        <v>-32</v>
      </c>
    </row>
    <row r="6" spans="1:17" ht="14.45" hidden="1" customHeight="1" outlineLevel="1" x14ac:dyDescent="0.2">
      <c r="A6" s="440" t="s">
        <v>168</v>
      </c>
      <c r="B6" s="120">
        <v>140.17099999999999</v>
      </c>
      <c r="C6" s="113">
        <v>127.536</v>
      </c>
      <c r="D6" s="113">
        <v>133.38300000000001</v>
      </c>
      <c r="E6" s="423">
        <f t="shared" ref="E6:E12" si="0">IF(OR(D6=0,B6=0),"",D6/B6)</f>
        <v>0.95157343530402161</v>
      </c>
      <c r="F6" s="129">
        <f t="shared" ref="F6:F12" si="1">IF(OR(D6=0,C6=0),"",D6/C6)</f>
        <v>1.0458458788106888</v>
      </c>
      <c r="G6" s="133">
        <v>129</v>
      </c>
      <c r="H6" s="113">
        <v>103</v>
      </c>
      <c r="I6" s="113">
        <v>108</v>
      </c>
      <c r="J6" s="424">
        <f t="shared" ref="J6:J12" si="2">IF(OR(I6=0,G6=0),"",I6/G6)</f>
        <v>0.83720930232558144</v>
      </c>
      <c r="K6" s="134">
        <f t="shared" ref="K6:K12" si="3">IF(OR(I6=0,H6=0),"",I6/H6)</f>
        <v>1.0485436893203883</v>
      </c>
      <c r="L6" s="121"/>
      <c r="M6" s="121"/>
      <c r="N6" s="5">
        <f t="shared" ref="N6:N13" si="4">D6-C6</f>
        <v>5.8470000000000084</v>
      </c>
      <c r="O6" s="6">
        <f t="shared" ref="O6:O13" si="5">I6-H6</f>
        <v>5</v>
      </c>
      <c r="P6" s="5">
        <f t="shared" ref="P6:P13" si="6">D6-B6</f>
        <v>-6.7879999999999825</v>
      </c>
      <c r="Q6" s="6">
        <f t="shared" ref="Q6:Q13" si="7">I6-G6</f>
        <v>-21</v>
      </c>
    </row>
    <row r="7" spans="1:17" ht="14.45" hidden="1" customHeight="1" outlineLevel="1" x14ac:dyDescent="0.2">
      <c r="A7" s="440" t="s">
        <v>169</v>
      </c>
      <c r="B7" s="120">
        <v>354.12599999999998</v>
      </c>
      <c r="C7" s="113">
        <v>363.48899999999998</v>
      </c>
      <c r="D7" s="113">
        <v>312.98700000000002</v>
      </c>
      <c r="E7" s="423">
        <f t="shared" si="0"/>
        <v>0.88382948442079945</v>
      </c>
      <c r="F7" s="129">
        <f t="shared" si="1"/>
        <v>0.86106319586012248</v>
      </c>
      <c r="G7" s="133">
        <v>311</v>
      </c>
      <c r="H7" s="113">
        <v>282</v>
      </c>
      <c r="I7" s="113">
        <v>319</v>
      </c>
      <c r="J7" s="424">
        <f t="shared" si="2"/>
        <v>1.0257234726688103</v>
      </c>
      <c r="K7" s="134">
        <f t="shared" si="3"/>
        <v>1.1312056737588652</v>
      </c>
      <c r="L7" s="121"/>
      <c r="M7" s="121"/>
      <c r="N7" s="5">
        <f t="shared" si="4"/>
        <v>-50.501999999999953</v>
      </c>
      <c r="O7" s="6">
        <f t="shared" si="5"/>
        <v>37</v>
      </c>
      <c r="P7" s="5">
        <f t="shared" si="6"/>
        <v>-41.138999999999953</v>
      </c>
      <c r="Q7" s="6">
        <f t="shared" si="7"/>
        <v>8</v>
      </c>
    </row>
    <row r="8" spans="1:17" ht="14.45" hidden="1" customHeight="1" outlineLevel="1" x14ac:dyDescent="0.2">
      <c r="A8" s="440" t="s">
        <v>170</v>
      </c>
      <c r="B8" s="120">
        <v>66.569999999999993</v>
      </c>
      <c r="C8" s="113">
        <v>73.497</v>
      </c>
      <c r="D8" s="113">
        <v>28.824000000000002</v>
      </c>
      <c r="E8" s="423">
        <f t="shared" si="0"/>
        <v>0.43298783235691762</v>
      </c>
      <c r="F8" s="129">
        <f t="shared" si="1"/>
        <v>0.39217927262337243</v>
      </c>
      <c r="G8" s="133">
        <v>49</v>
      </c>
      <c r="H8" s="113">
        <v>42</v>
      </c>
      <c r="I8" s="113">
        <v>32</v>
      </c>
      <c r="J8" s="424">
        <f t="shared" si="2"/>
        <v>0.65306122448979587</v>
      </c>
      <c r="K8" s="134">
        <f t="shared" si="3"/>
        <v>0.76190476190476186</v>
      </c>
      <c r="L8" s="121"/>
      <c r="M8" s="121"/>
      <c r="N8" s="5">
        <f t="shared" si="4"/>
        <v>-44.673000000000002</v>
      </c>
      <c r="O8" s="6">
        <f t="shared" si="5"/>
        <v>-10</v>
      </c>
      <c r="P8" s="5">
        <f t="shared" si="6"/>
        <v>-37.745999999999995</v>
      </c>
      <c r="Q8" s="6">
        <f t="shared" si="7"/>
        <v>-17</v>
      </c>
    </row>
    <row r="9" spans="1:17" ht="14.45" hidden="1" customHeight="1" outlineLevel="1" x14ac:dyDescent="0.2">
      <c r="A9" s="440" t="s">
        <v>171</v>
      </c>
      <c r="B9" s="120">
        <v>0</v>
      </c>
      <c r="C9" s="113">
        <v>0</v>
      </c>
      <c r="D9" s="113">
        <v>0</v>
      </c>
      <c r="E9" s="423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4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5" hidden="1" customHeight="1" outlineLevel="1" x14ac:dyDescent="0.2">
      <c r="A10" s="440" t="s">
        <v>172</v>
      </c>
      <c r="B10" s="120">
        <v>204.404</v>
      </c>
      <c r="C10" s="113">
        <v>175.41300000000001</v>
      </c>
      <c r="D10" s="113">
        <v>153.59399999999999</v>
      </c>
      <c r="E10" s="423">
        <f t="shared" si="0"/>
        <v>0.75142365120056354</v>
      </c>
      <c r="F10" s="129">
        <f t="shared" si="1"/>
        <v>0.87561355201723923</v>
      </c>
      <c r="G10" s="133">
        <v>152</v>
      </c>
      <c r="H10" s="113">
        <v>155</v>
      </c>
      <c r="I10" s="113">
        <v>138</v>
      </c>
      <c r="J10" s="424">
        <f t="shared" si="2"/>
        <v>0.90789473684210531</v>
      </c>
      <c r="K10" s="134">
        <f t="shared" si="3"/>
        <v>0.89032258064516134</v>
      </c>
      <c r="L10" s="121"/>
      <c r="M10" s="121"/>
      <c r="N10" s="5">
        <f t="shared" si="4"/>
        <v>-21.819000000000017</v>
      </c>
      <c r="O10" s="6">
        <f t="shared" si="5"/>
        <v>-17</v>
      </c>
      <c r="P10" s="5">
        <f t="shared" si="6"/>
        <v>-50.81</v>
      </c>
      <c r="Q10" s="6">
        <f t="shared" si="7"/>
        <v>-14</v>
      </c>
    </row>
    <row r="11" spans="1:17" ht="14.45" hidden="1" customHeight="1" outlineLevel="1" x14ac:dyDescent="0.2">
      <c r="A11" s="440" t="s">
        <v>173</v>
      </c>
      <c r="B11" s="120">
        <v>29.47</v>
      </c>
      <c r="C11" s="113">
        <v>25.632999999999999</v>
      </c>
      <c r="D11" s="113">
        <v>33.716000000000001</v>
      </c>
      <c r="E11" s="423">
        <f t="shared" si="0"/>
        <v>1.1440787241262302</v>
      </c>
      <c r="F11" s="129">
        <f t="shared" si="1"/>
        <v>1.3153357000741233</v>
      </c>
      <c r="G11" s="133">
        <v>19</v>
      </c>
      <c r="H11" s="113">
        <v>20</v>
      </c>
      <c r="I11" s="113">
        <v>30</v>
      </c>
      <c r="J11" s="424">
        <f t="shared" si="2"/>
        <v>1.5789473684210527</v>
      </c>
      <c r="K11" s="134">
        <f t="shared" si="3"/>
        <v>1.5</v>
      </c>
      <c r="L11" s="121"/>
      <c r="M11" s="121"/>
      <c r="N11" s="5">
        <f t="shared" si="4"/>
        <v>8.083000000000002</v>
      </c>
      <c r="O11" s="6">
        <f t="shared" si="5"/>
        <v>10</v>
      </c>
      <c r="P11" s="5">
        <f t="shared" si="6"/>
        <v>4.2460000000000022</v>
      </c>
      <c r="Q11" s="6">
        <f t="shared" si="7"/>
        <v>11</v>
      </c>
    </row>
    <row r="12" spans="1:17" ht="14.45" hidden="1" customHeight="1" outlineLevel="1" thickBot="1" x14ac:dyDescent="0.25">
      <c r="A12" s="441" t="s">
        <v>208</v>
      </c>
      <c r="B12" s="238">
        <v>9.827</v>
      </c>
      <c r="C12" s="239">
        <v>5.3170000000000002</v>
      </c>
      <c r="D12" s="239">
        <v>1.4319999999999999</v>
      </c>
      <c r="E12" s="423">
        <f t="shared" si="0"/>
        <v>0.14572097282995827</v>
      </c>
      <c r="F12" s="129">
        <f t="shared" si="1"/>
        <v>0.26932480722211771</v>
      </c>
      <c r="G12" s="241">
        <v>5</v>
      </c>
      <c r="H12" s="239">
        <v>3</v>
      </c>
      <c r="I12" s="239">
        <v>1</v>
      </c>
      <c r="J12" s="425">
        <f t="shared" si="2"/>
        <v>0.2</v>
      </c>
      <c r="K12" s="242">
        <f t="shared" si="3"/>
        <v>0.33333333333333331</v>
      </c>
      <c r="L12" s="121"/>
      <c r="M12" s="121"/>
      <c r="N12" s="243">
        <f t="shared" si="4"/>
        <v>-3.8850000000000002</v>
      </c>
      <c r="O12" s="244">
        <f t="shared" si="5"/>
        <v>-2</v>
      </c>
      <c r="P12" s="243">
        <f t="shared" si="6"/>
        <v>-8.3949999999999996</v>
      </c>
      <c r="Q12" s="244">
        <f t="shared" si="7"/>
        <v>-4</v>
      </c>
    </row>
    <row r="13" spans="1:17" ht="14.45" customHeight="1" collapsed="1" thickBot="1" x14ac:dyDescent="0.25">
      <c r="A13" s="117" t="s">
        <v>3</v>
      </c>
      <c r="B13" s="115">
        <f>SUM(B5:B12)</f>
        <v>1484.0339999999999</v>
      </c>
      <c r="C13" s="116">
        <f>SUM(C5:C12)</f>
        <v>1530.1220000000001</v>
      </c>
      <c r="D13" s="116">
        <f>SUM(D5:D12)</f>
        <v>1199.6119999999999</v>
      </c>
      <c r="E13" s="419">
        <f>IF(OR(D13=0,B13=0),0,D13/B13)</f>
        <v>0.80834536135964541</v>
      </c>
      <c r="F13" s="135">
        <f>IF(OR(D13=0,C13=0),0,D13/C13)</f>
        <v>0.78399761587638095</v>
      </c>
      <c r="G13" s="136">
        <f>SUM(G5:G12)</f>
        <v>1174</v>
      </c>
      <c r="H13" s="116">
        <f>SUM(H5:H12)</f>
        <v>1098</v>
      </c>
      <c r="I13" s="116">
        <f>SUM(I5:I12)</f>
        <v>1105</v>
      </c>
      <c r="J13" s="419">
        <f>IF(OR(I13=0,G13=0),0,I13/G13)</f>
        <v>0.94122657580919933</v>
      </c>
      <c r="K13" s="137">
        <f>IF(OR(I13=0,H13=0),0,I13/H13)</f>
        <v>1.0063752276867031</v>
      </c>
      <c r="L13" s="121"/>
      <c r="M13" s="121"/>
      <c r="N13" s="127">
        <f t="shared" si="4"/>
        <v>-330.51000000000022</v>
      </c>
      <c r="O13" s="138">
        <f t="shared" si="5"/>
        <v>7</v>
      </c>
      <c r="P13" s="127">
        <f t="shared" si="6"/>
        <v>-284.42200000000003</v>
      </c>
      <c r="Q13" s="138">
        <f t="shared" si="7"/>
        <v>-69</v>
      </c>
    </row>
    <row r="14" spans="1:17" ht="14.45" customHeight="1" x14ac:dyDescent="0.2">
      <c r="A14" s="139"/>
      <c r="B14" s="648"/>
      <c r="C14" s="648"/>
      <c r="D14" s="648"/>
      <c r="E14" s="671"/>
      <c r="F14" s="648"/>
      <c r="G14" s="648"/>
      <c r="H14" s="648"/>
      <c r="I14" s="648"/>
      <c r="J14" s="671"/>
      <c r="K14" s="648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3"/>
      <c r="C15" s="354"/>
      <c r="D15" s="354"/>
      <c r="E15" s="354"/>
      <c r="F15" s="354"/>
      <c r="G15" s="353"/>
      <c r="H15" s="354"/>
      <c r="I15" s="354"/>
      <c r="J15" s="354"/>
      <c r="K15" s="354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72" t="s">
        <v>257</v>
      </c>
      <c r="B16" s="674" t="s">
        <v>70</v>
      </c>
      <c r="C16" s="675"/>
      <c r="D16" s="675"/>
      <c r="E16" s="676"/>
      <c r="F16" s="677"/>
      <c r="G16" s="674" t="s">
        <v>240</v>
      </c>
      <c r="H16" s="675"/>
      <c r="I16" s="675"/>
      <c r="J16" s="676"/>
      <c r="K16" s="677"/>
      <c r="L16" s="665" t="s">
        <v>178</v>
      </c>
      <c r="M16" s="666"/>
      <c r="N16" s="155"/>
      <c r="O16" s="155"/>
      <c r="P16" s="155"/>
      <c r="Q16" s="155"/>
    </row>
    <row r="17" spans="1:17" ht="14.45" customHeight="1" thickBot="1" x14ac:dyDescent="0.25">
      <c r="A17" s="673"/>
      <c r="B17" s="140">
        <v>2019</v>
      </c>
      <c r="C17" s="141">
        <v>2020</v>
      </c>
      <c r="D17" s="141">
        <v>2021</v>
      </c>
      <c r="E17" s="507" t="s">
        <v>324</v>
      </c>
      <c r="F17" s="142" t="s">
        <v>2</v>
      </c>
      <c r="G17" s="140">
        <v>2019</v>
      </c>
      <c r="H17" s="141">
        <v>2020</v>
      </c>
      <c r="I17" s="141">
        <v>2021</v>
      </c>
      <c r="J17" s="507" t="s">
        <v>324</v>
      </c>
      <c r="K17" s="142" t="s">
        <v>2</v>
      </c>
      <c r="L17" s="667" t="s">
        <v>179</v>
      </c>
      <c r="M17" s="668"/>
      <c r="N17" s="143" t="s">
        <v>71</v>
      </c>
      <c r="O17" s="144" t="s">
        <v>72</v>
      </c>
      <c r="P17" s="143" t="s">
        <v>325</v>
      </c>
      <c r="Q17" s="144" t="s">
        <v>326</v>
      </c>
    </row>
    <row r="18" spans="1:17" ht="14.45" hidden="1" customHeight="1" outlineLevel="1" x14ac:dyDescent="0.2">
      <c r="A18" s="439" t="s">
        <v>167</v>
      </c>
      <c r="B18" s="119">
        <v>679.46600000000001</v>
      </c>
      <c r="C18" s="114">
        <v>759.23699999999997</v>
      </c>
      <c r="D18" s="114">
        <v>535.67600000000004</v>
      </c>
      <c r="E18" s="423">
        <f>IF(OR(D18=0,B18=0),"",D18/B18)</f>
        <v>0.7883779320819585</v>
      </c>
      <c r="F18" s="129">
        <f>IF(OR(D18=0,C18=0),"",D18/C18)</f>
        <v>0.70554517232432046</v>
      </c>
      <c r="G18" s="119">
        <v>509</v>
      </c>
      <c r="H18" s="114">
        <v>493</v>
      </c>
      <c r="I18" s="114">
        <v>477</v>
      </c>
      <c r="J18" s="423">
        <f>IF(OR(I18=0,G18=0),"",I18/G18)</f>
        <v>0.93713163064833005</v>
      </c>
      <c r="K18" s="131">
        <f>IF(OR(I18=0,H18=0),"",I18/H18)</f>
        <v>0.96754563894523327</v>
      </c>
      <c r="L18" s="663">
        <v>0.91871999999999998</v>
      </c>
      <c r="M18" s="664"/>
      <c r="N18" s="145">
        <f t="shared" ref="N18:N26" si="8">D18-C18</f>
        <v>-223.56099999999992</v>
      </c>
      <c r="O18" s="146">
        <f t="shared" ref="O18:O26" si="9">I18-H18</f>
        <v>-16</v>
      </c>
      <c r="P18" s="145">
        <f t="shared" ref="P18:P26" si="10">D18-B18</f>
        <v>-143.78999999999996</v>
      </c>
      <c r="Q18" s="146">
        <f t="shared" ref="Q18:Q26" si="11">I18-G18</f>
        <v>-32</v>
      </c>
    </row>
    <row r="19" spans="1:17" ht="14.45" hidden="1" customHeight="1" outlineLevel="1" x14ac:dyDescent="0.2">
      <c r="A19" s="440" t="s">
        <v>168</v>
      </c>
      <c r="B19" s="120">
        <v>140.17099999999999</v>
      </c>
      <c r="C19" s="113">
        <v>127.536</v>
      </c>
      <c r="D19" s="113">
        <v>133.38300000000001</v>
      </c>
      <c r="E19" s="424">
        <f t="shared" ref="E19:E25" si="12">IF(OR(D19=0,B19=0),"",D19/B19)</f>
        <v>0.95157343530402161</v>
      </c>
      <c r="F19" s="132">
        <f t="shared" ref="F19:F25" si="13">IF(OR(D19=0,C19=0),"",D19/C19)</f>
        <v>1.0458458788106888</v>
      </c>
      <c r="G19" s="120">
        <v>129</v>
      </c>
      <c r="H19" s="113">
        <v>103</v>
      </c>
      <c r="I19" s="113">
        <v>108</v>
      </c>
      <c r="J19" s="424">
        <f t="shared" ref="J19:J25" si="14">IF(OR(I19=0,G19=0),"",I19/G19)</f>
        <v>0.83720930232558144</v>
      </c>
      <c r="K19" s="134">
        <f t="shared" ref="K19:K25" si="15">IF(OR(I19=0,H19=0),"",I19/H19)</f>
        <v>1.0485436893203883</v>
      </c>
      <c r="L19" s="663">
        <v>0.99456</v>
      </c>
      <c r="M19" s="664"/>
      <c r="N19" s="147">
        <f t="shared" si="8"/>
        <v>5.8470000000000084</v>
      </c>
      <c r="O19" s="148">
        <f t="shared" si="9"/>
        <v>5</v>
      </c>
      <c r="P19" s="147">
        <f t="shared" si="10"/>
        <v>-6.7879999999999825</v>
      </c>
      <c r="Q19" s="148">
        <f t="shared" si="11"/>
        <v>-21</v>
      </c>
    </row>
    <row r="20" spans="1:17" ht="14.45" hidden="1" customHeight="1" outlineLevel="1" x14ac:dyDescent="0.2">
      <c r="A20" s="440" t="s">
        <v>169</v>
      </c>
      <c r="B20" s="120">
        <v>354.12599999999998</v>
      </c>
      <c r="C20" s="113">
        <v>363.48899999999998</v>
      </c>
      <c r="D20" s="113">
        <v>312.98700000000002</v>
      </c>
      <c r="E20" s="424">
        <f t="shared" si="12"/>
        <v>0.88382948442079945</v>
      </c>
      <c r="F20" s="132">
        <f t="shared" si="13"/>
        <v>0.86106319586012248</v>
      </c>
      <c r="G20" s="120">
        <v>311</v>
      </c>
      <c r="H20" s="113">
        <v>282</v>
      </c>
      <c r="I20" s="113">
        <v>319</v>
      </c>
      <c r="J20" s="424">
        <f t="shared" si="14"/>
        <v>1.0257234726688103</v>
      </c>
      <c r="K20" s="134">
        <f t="shared" si="15"/>
        <v>1.1312056737588652</v>
      </c>
      <c r="L20" s="663">
        <v>0.96671999999999991</v>
      </c>
      <c r="M20" s="664"/>
      <c r="N20" s="147">
        <f t="shared" si="8"/>
        <v>-50.501999999999953</v>
      </c>
      <c r="O20" s="148">
        <f t="shared" si="9"/>
        <v>37</v>
      </c>
      <c r="P20" s="147">
        <f t="shared" si="10"/>
        <v>-41.138999999999953</v>
      </c>
      <c r="Q20" s="148">
        <f t="shared" si="11"/>
        <v>8</v>
      </c>
    </row>
    <row r="21" spans="1:17" ht="14.45" hidden="1" customHeight="1" outlineLevel="1" x14ac:dyDescent="0.2">
      <c r="A21" s="440" t="s">
        <v>170</v>
      </c>
      <c r="B21" s="120">
        <v>66.569999999999993</v>
      </c>
      <c r="C21" s="113">
        <v>73.497</v>
      </c>
      <c r="D21" s="113">
        <v>28.824000000000002</v>
      </c>
      <c r="E21" s="424">
        <f t="shared" si="12"/>
        <v>0.43298783235691762</v>
      </c>
      <c r="F21" s="132">
        <f t="shared" si="13"/>
        <v>0.39217927262337243</v>
      </c>
      <c r="G21" s="120">
        <v>49</v>
      </c>
      <c r="H21" s="113">
        <v>42</v>
      </c>
      <c r="I21" s="113">
        <v>32</v>
      </c>
      <c r="J21" s="424">
        <f t="shared" si="14"/>
        <v>0.65306122448979587</v>
      </c>
      <c r="K21" s="134">
        <f t="shared" si="15"/>
        <v>0.76190476190476186</v>
      </c>
      <c r="L21" s="663">
        <v>1.11744</v>
      </c>
      <c r="M21" s="664"/>
      <c r="N21" s="147">
        <f t="shared" si="8"/>
        <v>-44.673000000000002</v>
      </c>
      <c r="O21" s="148">
        <f t="shared" si="9"/>
        <v>-10</v>
      </c>
      <c r="P21" s="147">
        <f t="shared" si="10"/>
        <v>-37.745999999999995</v>
      </c>
      <c r="Q21" s="148">
        <f t="shared" si="11"/>
        <v>-17</v>
      </c>
    </row>
    <row r="22" spans="1:17" ht="14.45" hidden="1" customHeight="1" outlineLevel="1" x14ac:dyDescent="0.2">
      <c r="A22" s="440" t="s">
        <v>171</v>
      </c>
      <c r="B22" s="120">
        <v>0</v>
      </c>
      <c r="C22" s="113">
        <v>0</v>
      </c>
      <c r="D22" s="113">
        <v>0</v>
      </c>
      <c r="E22" s="424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4" t="str">
        <f t="shared" si="14"/>
        <v/>
      </c>
      <c r="K22" s="134" t="str">
        <f t="shared" si="15"/>
        <v/>
      </c>
      <c r="L22" s="663">
        <v>0.96</v>
      </c>
      <c r="M22" s="664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5" hidden="1" customHeight="1" outlineLevel="1" x14ac:dyDescent="0.2">
      <c r="A23" s="440" t="s">
        <v>172</v>
      </c>
      <c r="B23" s="120">
        <v>204.404</v>
      </c>
      <c r="C23" s="113">
        <v>175.41300000000001</v>
      </c>
      <c r="D23" s="113">
        <v>153.59399999999999</v>
      </c>
      <c r="E23" s="424">
        <f t="shared" si="12"/>
        <v>0.75142365120056354</v>
      </c>
      <c r="F23" s="132">
        <f t="shared" si="13"/>
        <v>0.87561355201723923</v>
      </c>
      <c r="G23" s="120">
        <v>152</v>
      </c>
      <c r="H23" s="113">
        <v>155</v>
      </c>
      <c r="I23" s="113">
        <v>138</v>
      </c>
      <c r="J23" s="424">
        <f t="shared" si="14"/>
        <v>0.90789473684210531</v>
      </c>
      <c r="K23" s="134">
        <f t="shared" si="15"/>
        <v>0.89032258064516134</v>
      </c>
      <c r="L23" s="663">
        <v>0.98495999999999995</v>
      </c>
      <c r="M23" s="664"/>
      <c r="N23" s="147">
        <f t="shared" si="8"/>
        <v>-21.819000000000017</v>
      </c>
      <c r="O23" s="148">
        <f t="shared" si="9"/>
        <v>-17</v>
      </c>
      <c r="P23" s="147">
        <f t="shared" si="10"/>
        <v>-50.81</v>
      </c>
      <c r="Q23" s="148">
        <f t="shared" si="11"/>
        <v>-14</v>
      </c>
    </row>
    <row r="24" spans="1:17" ht="14.45" hidden="1" customHeight="1" outlineLevel="1" x14ac:dyDescent="0.2">
      <c r="A24" s="440" t="s">
        <v>173</v>
      </c>
      <c r="B24" s="120">
        <v>29.47</v>
      </c>
      <c r="C24" s="113">
        <v>25.632999999999999</v>
      </c>
      <c r="D24" s="113">
        <v>33.716000000000001</v>
      </c>
      <c r="E24" s="424">
        <f t="shared" si="12"/>
        <v>1.1440787241262302</v>
      </c>
      <c r="F24" s="132">
        <f t="shared" si="13"/>
        <v>1.3153357000741233</v>
      </c>
      <c r="G24" s="120">
        <v>19</v>
      </c>
      <c r="H24" s="113">
        <v>20</v>
      </c>
      <c r="I24" s="113">
        <v>30</v>
      </c>
      <c r="J24" s="424">
        <f t="shared" si="14"/>
        <v>1.5789473684210527</v>
      </c>
      <c r="K24" s="134">
        <f t="shared" si="15"/>
        <v>1.5</v>
      </c>
      <c r="L24" s="663">
        <v>1.0147199999999998</v>
      </c>
      <c r="M24" s="664"/>
      <c r="N24" s="147">
        <f t="shared" si="8"/>
        <v>8.083000000000002</v>
      </c>
      <c r="O24" s="148">
        <f t="shared" si="9"/>
        <v>10</v>
      </c>
      <c r="P24" s="147">
        <f t="shared" si="10"/>
        <v>4.2460000000000022</v>
      </c>
      <c r="Q24" s="148">
        <f t="shared" si="11"/>
        <v>11</v>
      </c>
    </row>
    <row r="25" spans="1:17" ht="14.45" hidden="1" customHeight="1" outlineLevel="1" thickBot="1" x14ac:dyDescent="0.25">
      <c r="A25" s="441" t="s">
        <v>208</v>
      </c>
      <c r="B25" s="238">
        <v>9.827</v>
      </c>
      <c r="C25" s="239">
        <v>5.3170000000000002</v>
      </c>
      <c r="D25" s="239">
        <v>1.4319999999999999</v>
      </c>
      <c r="E25" s="425">
        <f t="shared" si="12"/>
        <v>0.14572097282995827</v>
      </c>
      <c r="F25" s="240">
        <f t="shared" si="13"/>
        <v>0.26932480722211771</v>
      </c>
      <c r="G25" s="238">
        <v>5</v>
      </c>
      <c r="H25" s="239">
        <v>3</v>
      </c>
      <c r="I25" s="239">
        <v>1</v>
      </c>
      <c r="J25" s="425">
        <f t="shared" si="14"/>
        <v>0.2</v>
      </c>
      <c r="K25" s="242">
        <f t="shared" si="15"/>
        <v>0.33333333333333331</v>
      </c>
      <c r="L25" s="355"/>
      <c r="M25" s="356"/>
      <c r="N25" s="245">
        <f t="shared" si="8"/>
        <v>-3.8850000000000002</v>
      </c>
      <c r="O25" s="246">
        <f t="shared" si="9"/>
        <v>-2</v>
      </c>
      <c r="P25" s="245">
        <f t="shared" si="10"/>
        <v>-8.3949999999999996</v>
      </c>
      <c r="Q25" s="246">
        <f t="shared" si="11"/>
        <v>-4</v>
      </c>
    </row>
    <row r="26" spans="1:17" ht="14.45" customHeight="1" collapsed="1" thickBot="1" x14ac:dyDescent="0.25">
      <c r="A26" s="444" t="s">
        <v>3</v>
      </c>
      <c r="B26" s="149">
        <f>SUM(B18:B25)</f>
        <v>1484.0339999999999</v>
      </c>
      <c r="C26" s="150">
        <f>SUM(C18:C25)</f>
        <v>1530.1220000000001</v>
      </c>
      <c r="D26" s="150">
        <f>SUM(D18:D25)</f>
        <v>1199.6119999999999</v>
      </c>
      <c r="E26" s="420">
        <f>IF(OR(D26=0,B26=0),0,D26/B26)</f>
        <v>0.80834536135964541</v>
      </c>
      <c r="F26" s="151">
        <f>IF(OR(D26=0,C26=0),0,D26/C26)</f>
        <v>0.78399761587638095</v>
      </c>
      <c r="G26" s="149">
        <f>SUM(G18:G25)</f>
        <v>1174</v>
      </c>
      <c r="H26" s="150">
        <f>SUM(H18:H25)</f>
        <v>1098</v>
      </c>
      <c r="I26" s="150">
        <f>SUM(I18:I25)</f>
        <v>1105</v>
      </c>
      <c r="J26" s="420">
        <f>IF(OR(I26=0,G26=0),0,I26/G26)</f>
        <v>0.94122657580919933</v>
      </c>
      <c r="K26" s="152">
        <f>IF(OR(I26=0,H26=0),0,I26/H26)</f>
        <v>1.0063752276867031</v>
      </c>
      <c r="L26" s="121"/>
      <c r="M26" s="121"/>
      <c r="N26" s="143">
        <f t="shared" si="8"/>
        <v>-330.51000000000022</v>
      </c>
      <c r="O26" s="153">
        <f t="shared" si="9"/>
        <v>7</v>
      </c>
      <c r="P26" s="143">
        <f t="shared" si="10"/>
        <v>-284.42200000000003</v>
      </c>
      <c r="Q26" s="153">
        <f t="shared" si="11"/>
        <v>-69</v>
      </c>
    </row>
    <row r="27" spans="1:17" ht="14.45" customHeight="1" x14ac:dyDescent="0.2">
      <c r="A27" s="154"/>
      <c r="B27" s="648" t="s">
        <v>206</v>
      </c>
      <c r="C27" s="649"/>
      <c r="D27" s="649"/>
      <c r="E27" s="650"/>
      <c r="F27" s="649"/>
      <c r="G27" s="648" t="s">
        <v>207</v>
      </c>
      <c r="H27" s="649"/>
      <c r="I27" s="649"/>
      <c r="J27" s="650"/>
      <c r="K27" s="649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3"/>
      <c r="C28" s="354"/>
      <c r="D28" s="354"/>
      <c r="E28" s="354"/>
      <c r="F28" s="354"/>
      <c r="G28" s="353"/>
      <c r="H28" s="354"/>
      <c r="I28" s="354"/>
      <c r="J28" s="354"/>
      <c r="K28" s="354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57" t="s">
        <v>258</v>
      </c>
      <c r="B29" s="659" t="s">
        <v>70</v>
      </c>
      <c r="C29" s="660"/>
      <c r="D29" s="660"/>
      <c r="E29" s="661"/>
      <c r="F29" s="662"/>
      <c r="G29" s="660" t="s">
        <v>240</v>
      </c>
      <c r="H29" s="660"/>
      <c r="I29" s="660"/>
      <c r="J29" s="661"/>
      <c r="K29" s="662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58"/>
      <c r="B30" s="157">
        <v>2019</v>
      </c>
      <c r="C30" s="158">
        <v>2020</v>
      </c>
      <c r="D30" s="158">
        <v>2021</v>
      </c>
      <c r="E30" s="508" t="s">
        <v>324</v>
      </c>
      <c r="F30" s="159" t="s">
        <v>2</v>
      </c>
      <c r="G30" s="158">
        <v>2019</v>
      </c>
      <c r="H30" s="158">
        <v>2020</v>
      </c>
      <c r="I30" s="158">
        <v>2021</v>
      </c>
      <c r="J30" s="158" t="s">
        <v>324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325</v>
      </c>
      <c r="Q30" s="161" t="s">
        <v>326</v>
      </c>
    </row>
    <row r="31" spans="1:17" ht="14.45" hidden="1" customHeight="1" outlineLevel="1" x14ac:dyDescent="0.2">
      <c r="A31" s="439" t="s">
        <v>167</v>
      </c>
      <c r="B31" s="119">
        <v>0</v>
      </c>
      <c r="C31" s="114">
        <v>0</v>
      </c>
      <c r="D31" s="114">
        <v>0</v>
      </c>
      <c r="E31" s="423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3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5" hidden="1" customHeight="1" outlineLevel="1" x14ac:dyDescent="0.2">
      <c r="A32" s="440" t="s">
        <v>168</v>
      </c>
      <c r="B32" s="120">
        <v>0</v>
      </c>
      <c r="C32" s="113">
        <v>0</v>
      </c>
      <c r="D32" s="113">
        <v>0</v>
      </c>
      <c r="E32" s="424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4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5" hidden="1" customHeight="1" outlineLevel="1" x14ac:dyDescent="0.2">
      <c r="A33" s="440" t="s">
        <v>169</v>
      </c>
      <c r="B33" s="120">
        <v>0</v>
      </c>
      <c r="C33" s="113">
        <v>0</v>
      </c>
      <c r="D33" s="113">
        <v>0</v>
      </c>
      <c r="E33" s="424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4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5" hidden="1" customHeight="1" outlineLevel="1" x14ac:dyDescent="0.2">
      <c r="A34" s="440" t="s">
        <v>170</v>
      </c>
      <c r="B34" s="120">
        <v>0</v>
      </c>
      <c r="C34" s="113">
        <v>0</v>
      </c>
      <c r="D34" s="113">
        <v>0</v>
      </c>
      <c r="E34" s="424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4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5" hidden="1" customHeight="1" outlineLevel="1" x14ac:dyDescent="0.2">
      <c r="A35" s="440" t="s">
        <v>171</v>
      </c>
      <c r="B35" s="120">
        <v>0</v>
      </c>
      <c r="C35" s="113">
        <v>0</v>
      </c>
      <c r="D35" s="113">
        <v>0</v>
      </c>
      <c r="E35" s="424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4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0" t="s">
        <v>172</v>
      </c>
      <c r="B36" s="120">
        <v>0</v>
      </c>
      <c r="C36" s="113">
        <v>0</v>
      </c>
      <c r="D36" s="113">
        <v>0</v>
      </c>
      <c r="E36" s="424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4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5" hidden="1" customHeight="1" outlineLevel="1" x14ac:dyDescent="0.2">
      <c r="A37" s="440" t="s">
        <v>173</v>
      </c>
      <c r="B37" s="120">
        <v>0</v>
      </c>
      <c r="C37" s="113">
        <v>0</v>
      </c>
      <c r="D37" s="113">
        <v>0</v>
      </c>
      <c r="E37" s="424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4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5" hidden="1" customHeight="1" outlineLevel="1" thickBot="1" x14ac:dyDescent="0.25">
      <c r="A38" s="441" t="s">
        <v>208</v>
      </c>
      <c r="B38" s="238">
        <v>0</v>
      </c>
      <c r="C38" s="239">
        <v>0</v>
      </c>
      <c r="D38" s="239">
        <v>0</v>
      </c>
      <c r="E38" s="425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5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5" customHeight="1" collapsed="1" thickBot="1" x14ac:dyDescent="0.25">
      <c r="A39" s="443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21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21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5" customHeight="1" x14ac:dyDescent="0.2">
      <c r="A40" s="357"/>
      <c r="B40" s="357"/>
      <c r="C40" s="357"/>
      <c r="D40" s="357"/>
      <c r="E40" s="357"/>
      <c r="F40" s="358"/>
      <c r="G40" s="357"/>
      <c r="H40" s="357"/>
      <c r="I40" s="357"/>
      <c r="J40" s="357"/>
      <c r="K40" s="359"/>
      <c r="L40" s="357"/>
      <c r="M40" s="357"/>
      <c r="N40" s="357"/>
      <c r="O40" s="357"/>
      <c r="P40" s="357"/>
      <c r="Q40" s="357"/>
    </row>
    <row r="41" spans="1:17" ht="14.45" customHeight="1" thickBot="1" x14ac:dyDescent="0.25">
      <c r="A41" s="357"/>
      <c r="B41" s="357"/>
      <c r="C41" s="357"/>
      <c r="D41" s="357"/>
      <c r="E41" s="357"/>
      <c r="F41" s="358"/>
      <c r="G41" s="357"/>
      <c r="H41" s="357"/>
      <c r="I41" s="357"/>
      <c r="J41" s="357"/>
      <c r="K41" s="359"/>
      <c r="L41" s="357"/>
      <c r="M41" s="357"/>
      <c r="N41" s="357"/>
      <c r="O41" s="357"/>
      <c r="P41" s="357"/>
      <c r="Q41" s="357"/>
    </row>
    <row r="42" spans="1:17" ht="14.45" customHeight="1" thickBot="1" x14ac:dyDescent="0.25">
      <c r="A42" s="651" t="s">
        <v>259</v>
      </c>
      <c r="B42" s="653" t="s">
        <v>70</v>
      </c>
      <c r="C42" s="654"/>
      <c r="D42" s="654"/>
      <c r="E42" s="655"/>
      <c r="F42" s="656"/>
      <c r="G42" s="654" t="s">
        <v>240</v>
      </c>
      <c r="H42" s="654"/>
      <c r="I42" s="654"/>
      <c r="J42" s="655"/>
      <c r="K42" s="656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52"/>
      <c r="B43" s="406">
        <v>2019</v>
      </c>
      <c r="C43" s="407">
        <v>2020</v>
      </c>
      <c r="D43" s="407">
        <v>2021</v>
      </c>
      <c r="E43" s="509" t="s">
        <v>324</v>
      </c>
      <c r="F43" s="408" t="s">
        <v>2</v>
      </c>
      <c r="G43" s="407">
        <v>2019</v>
      </c>
      <c r="H43" s="407">
        <v>2020</v>
      </c>
      <c r="I43" s="407">
        <v>2021</v>
      </c>
      <c r="J43" s="407" t="s">
        <v>324</v>
      </c>
      <c r="K43" s="408" t="s">
        <v>2</v>
      </c>
      <c r="L43" s="155"/>
      <c r="M43" s="155"/>
      <c r="N43" s="414" t="s">
        <v>71</v>
      </c>
      <c r="O43" s="416" t="s">
        <v>72</v>
      </c>
      <c r="P43" s="414" t="s">
        <v>325</v>
      </c>
      <c r="Q43" s="416" t="s">
        <v>326</v>
      </c>
    </row>
    <row r="44" spans="1:17" ht="14.45" hidden="1" customHeight="1" outlineLevel="1" x14ac:dyDescent="0.2">
      <c r="A44" s="439" t="s">
        <v>167</v>
      </c>
      <c r="B44" s="119">
        <v>0</v>
      </c>
      <c r="C44" s="114">
        <v>0</v>
      </c>
      <c r="D44" s="114">
        <v>0</v>
      </c>
      <c r="E44" s="423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3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0" t="s">
        <v>168</v>
      </c>
      <c r="B45" s="120">
        <v>0</v>
      </c>
      <c r="C45" s="113">
        <v>0</v>
      </c>
      <c r="D45" s="113">
        <v>0</v>
      </c>
      <c r="E45" s="424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4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0" t="s">
        <v>169</v>
      </c>
      <c r="B46" s="120">
        <v>0</v>
      </c>
      <c r="C46" s="113">
        <v>0</v>
      </c>
      <c r="D46" s="113">
        <v>0</v>
      </c>
      <c r="E46" s="424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4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5" hidden="1" customHeight="1" outlineLevel="1" x14ac:dyDescent="0.2">
      <c r="A47" s="440" t="s">
        <v>170</v>
      </c>
      <c r="B47" s="120">
        <v>0</v>
      </c>
      <c r="C47" s="113">
        <v>0</v>
      </c>
      <c r="D47" s="113">
        <v>0</v>
      </c>
      <c r="E47" s="424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4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0" t="s">
        <v>171</v>
      </c>
      <c r="B48" s="120">
        <v>0</v>
      </c>
      <c r="C48" s="113">
        <v>0</v>
      </c>
      <c r="D48" s="113">
        <v>0</v>
      </c>
      <c r="E48" s="424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4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0" t="s">
        <v>172</v>
      </c>
      <c r="B49" s="120">
        <v>0</v>
      </c>
      <c r="C49" s="113">
        <v>0</v>
      </c>
      <c r="D49" s="113">
        <v>0</v>
      </c>
      <c r="E49" s="424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4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5" hidden="1" customHeight="1" outlineLevel="1" x14ac:dyDescent="0.2">
      <c r="A50" s="440" t="s">
        <v>173</v>
      </c>
      <c r="B50" s="120">
        <v>0</v>
      </c>
      <c r="C50" s="113">
        <v>0</v>
      </c>
      <c r="D50" s="113">
        <v>0</v>
      </c>
      <c r="E50" s="424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4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5" hidden="1" customHeight="1" outlineLevel="1" thickBot="1" x14ac:dyDescent="0.25">
      <c r="A51" s="441" t="s">
        <v>208</v>
      </c>
      <c r="B51" s="238">
        <v>0</v>
      </c>
      <c r="C51" s="239">
        <v>0</v>
      </c>
      <c r="D51" s="239">
        <v>0</v>
      </c>
      <c r="E51" s="425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5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2" t="s">
        <v>3</v>
      </c>
      <c r="B52" s="409">
        <f>SUM(B44:B51)</f>
        <v>0</v>
      </c>
      <c r="C52" s="410">
        <f>SUM(C44:C51)</f>
        <v>0</v>
      </c>
      <c r="D52" s="410">
        <f>SUM(D44:D51)</f>
        <v>0</v>
      </c>
      <c r="E52" s="422">
        <f>IF(OR(D52=0,B52=0),0,D52/B52)</f>
        <v>0</v>
      </c>
      <c r="F52" s="411">
        <f>IF(OR(D52=0,C52=0),0,D52/C52)</f>
        <v>0</v>
      </c>
      <c r="G52" s="412">
        <f>SUM(G44:G51)</f>
        <v>0</v>
      </c>
      <c r="H52" s="410">
        <f>SUM(H44:H51)</f>
        <v>0</v>
      </c>
      <c r="I52" s="410">
        <f>SUM(I44:I51)</f>
        <v>0</v>
      </c>
      <c r="J52" s="422">
        <f>IF(OR(I52=0,G52=0),0,I52/G52)</f>
        <v>0</v>
      </c>
      <c r="K52" s="413">
        <f>IF(OR(I52=0,H52=0),0,I52/H52)</f>
        <v>0</v>
      </c>
      <c r="L52" s="155"/>
      <c r="M52" s="155"/>
      <c r="N52" s="414">
        <f t="shared" si="24"/>
        <v>0</v>
      </c>
      <c r="O52" s="415">
        <f t="shared" si="25"/>
        <v>0</v>
      </c>
      <c r="P52" s="414">
        <f t="shared" si="26"/>
        <v>0</v>
      </c>
      <c r="Q52" s="415">
        <f t="shared" si="27"/>
        <v>0</v>
      </c>
    </row>
    <row r="53" spans="1:17" ht="14.45" customHeight="1" x14ac:dyDescent="0.2">
      <c r="A53" s="357"/>
      <c r="B53" s="357"/>
      <c r="C53" s="357"/>
      <c r="D53" s="357"/>
      <c r="E53" s="357"/>
      <c r="F53" s="358"/>
      <c r="G53" s="357"/>
      <c r="H53" s="357"/>
      <c r="I53" s="357"/>
      <c r="J53" s="357"/>
      <c r="K53" s="359"/>
      <c r="L53" s="357"/>
      <c r="M53" s="357"/>
      <c r="N53" s="357"/>
      <c r="O53" s="357"/>
    </row>
    <row r="54" spans="1:17" ht="14.45" customHeight="1" x14ac:dyDescent="0.2">
      <c r="A54" s="255" t="s">
        <v>256</v>
      </c>
      <c r="B54" s="357"/>
      <c r="C54" s="357"/>
      <c r="D54" s="357"/>
      <c r="E54" s="357"/>
      <c r="F54" s="358"/>
      <c r="G54" s="357"/>
      <c r="H54" s="357"/>
      <c r="I54" s="357"/>
      <c r="J54" s="357"/>
      <c r="K54" s="359"/>
      <c r="L54" s="357"/>
      <c r="M54" s="357"/>
      <c r="N54" s="357"/>
      <c r="O54" s="357"/>
    </row>
    <row r="55" spans="1:17" ht="14.45" customHeight="1" x14ac:dyDescent="0.2">
      <c r="A55" s="384" t="s">
        <v>296</v>
      </c>
    </row>
    <row r="56" spans="1:17" ht="14.45" customHeight="1" x14ac:dyDescent="0.2">
      <c r="A56" s="385" t="s">
        <v>297</v>
      </c>
    </row>
    <row r="57" spans="1:17" ht="14.45" customHeight="1" x14ac:dyDescent="0.2">
      <c r="A57" s="384" t="s">
        <v>298</v>
      </c>
    </row>
    <row r="58" spans="1:17" ht="14.45" customHeight="1" x14ac:dyDescent="0.2">
      <c r="A58" s="385" t="s">
        <v>299</v>
      </c>
    </row>
    <row r="59" spans="1:17" ht="14.45" customHeight="1" x14ac:dyDescent="0.2">
      <c r="A59" s="385" t="s">
        <v>262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DF1BE019-0A2D-459A-A6C6-CEC65517D495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7" t="s">
        <v>114</v>
      </c>
      <c r="B1" s="625"/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</row>
    <row r="2" spans="1:13" ht="14.45" customHeight="1" x14ac:dyDescent="0.2">
      <c r="A2" s="370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2"/>
      <c r="C3" s="362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2"/>
      <c r="C4" s="362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2"/>
      <c r="C5" s="362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2"/>
      <c r="C6" s="362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2"/>
      <c r="C7" s="362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2"/>
      <c r="C8" s="362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2"/>
      <c r="C9" s="362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2"/>
      <c r="C10" s="362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2"/>
      <c r="C11" s="362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2"/>
      <c r="C12" s="362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2"/>
      <c r="C13" s="362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2"/>
      <c r="C14" s="362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2"/>
      <c r="C15" s="362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2"/>
      <c r="C16" s="362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2"/>
      <c r="C17" s="362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2"/>
      <c r="C18" s="362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2"/>
      <c r="C19" s="362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2"/>
      <c r="C20" s="362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2"/>
      <c r="C21" s="362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2"/>
      <c r="C22" s="362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2"/>
      <c r="C23" s="362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2"/>
      <c r="C24" s="362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2"/>
      <c r="C25" s="362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2"/>
      <c r="C26" s="362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2"/>
      <c r="C27" s="362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2"/>
      <c r="C28" s="362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2"/>
      <c r="C29" s="362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2"/>
      <c r="C30" s="362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8" t="s">
        <v>82</v>
      </c>
      <c r="C31" s="679"/>
      <c r="D31" s="679"/>
      <c r="E31" s="680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3"/>
      <c r="H32" s="363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295</v>
      </c>
      <c r="C33" s="199">
        <v>265</v>
      </c>
      <c r="D33" s="84">
        <f>IF(C33="","",C33-B33)</f>
        <v>-30</v>
      </c>
      <c r="E33" s="85">
        <f>IF(C33="","",C33/B33)</f>
        <v>0.89830508474576276</v>
      </c>
      <c r="F33" s="86">
        <v>52</v>
      </c>
      <c r="G33" s="363">
        <v>0</v>
      </c>
      <c r="H33" s="364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933</v>
      </c>
      <c r="C34" s="200">
        <v>929</v>
      </c>
      <c r="D34" s="87">
        <f t="shared" ref="D34:D45" si="0">IF(C34="","",C34-B34)</f>
        <v>-4</v>
      </c>
      <c r="E34" s="88">
        <f t="shared" ref="E34:E45" si="1">IF(C34="","",C34/B34)</f>
        <v>0.99571275455519825</v>
      </c>
      <c r="F34" s="89">
        <v>208</v>
      </c>
      <c r="G34" s="363">
        <v>1</v>
      </c>
      <c r="H34" s="364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1993</v>
      </c>
      <c r="C35" s="200">
        <v>1796</v>
      </c>
      <c r="D35" s="87">
        <f t="shared" si="0"/>
        <v>-197</v>
      </c>
      <c r="E35" s="88">
        <f t="shared" si="1"/>
        <v>0.90115403913697945</v>
      </c>
      <c r="F35" s="89">
        <v>348</v>
      </c>
      <c r="G35" s="365"/>
      <c r="H35" s="365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2368</v>
      </c>
      <c r="C36" s="200">
        <v>2168</v>
      </c>
      <c r="D36" s="87">
        <f t="shared" si="0"/>
        <v>-200</v>
      </c>
      <c r="E36" s="88">
        <f t="shared" si="1"/>
        <v>0.91554054054054057</v>
      </c>
      <c r="F36" s="89">
        <v>432</v>
      </c>
      <c r="G36" s="365"/>
      <c r="H36" s="365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3608</v>
      </c>
      <c r="C37" s="200">
        <v>3310</v>
      </c>
      <c r="D37" s="87">
        <f t="shared" si="0"/>
        <v>-298</v>
      </c>
      <c r="E37" s="88">
        <f t="shared" si="1"/>
        <v>0.91740576496674053</v>
      </c>
      <c r="F37" s="89">
        <v>639</v>
      </c>
      <c r="G37" s="365"/>
      <c r="H37" s="365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>
        <v>4451</v>
      </c>
      <c r="C38" s="200">
        <v>4146</v>
      </c>
      <c r="D38" s="87">
        <f t="shared" si="0"/>
        <v>-305</v>
      </c>
      <c r="E38" s="88">
        <f t="shared" si="1"/>
        <v>0.93147607279263089</v>
      </c>
      <c r="F38" s="89">
        <v>824</v>
      </c>
      <c r="G38" s="365"/>
      <c r="H38" s="365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>
        <v>5058</v>
      </c>
      <c r="C39" s="200">
        <v>4750</v>
      </c>
      <c r="D39" s="87">
        <f t="shared" si="0"/>
        <v>-308</v>
      </c>
      <c r="E39" s="88">
        <f t="shared" si="1"/>
        <v>0.93910636615262955</v>
      </c>
      <c r="F39" s="89">
        <v>980</v>
      </c>
      <c r="G39" s="365"/>
      <c r="H39" s="365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>
        <v>6118</v>
      </c>
      <c r="C40" s="200">
        <v>5787</v>
      </c>
      <c r="D40" s="87">
        <f t="shared" si="0"/>
        <v>-331</v>
      </c>
      <c r="E40" s="88">
        <f t="shared" si="1"/>
        <v>0.9458973520758418</v>
      </c>
      <c r="F40" s="89">
        <v>1212</v>
      </c>
      <c r="G40" s="365"/>
      <c r="H40" s="365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>
        <v>6856</v>
      </c>
      <c r="C41" s="200">
        <v>6479</v>
      </c>
      <c r="D41" s="87">
        <f t="shared" si="0"/>
        <v>-377</v>
      </c>
      <c r="E41" s="88">
        <f t="shared" si="1"/>
        <v>0.94501166861143526</v>
      </c>
      <c r="F41" s="89">
        <v>1331</v>
      </c>
      <c r="G41" s="365"/>
      <c r="H41" s="365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5"/>
      <c r="H42" s="365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5"/>
      <c r="H43" s="365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5"/>
      <c r="H44" s="365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5"/>
      <c r="H45" s="365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05151C20-FB66-4369-8B47-8C685B5B7534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110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1" customFormat="1" ht="18.600000000000001" customHeight="1" thickBot="1" x14ac:dyDescent="0.35">
      <c r="A1" s="586" t="s">
        <v>6155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  <c r="V1" s="517"/>
      <c r="W1" s="517"/>
      <c r="X1" s="517"/>
      <c r="Y1" s="517"/>
    </row>
    <row r="2" spans="1:25" ht="14.45" customHeight="1" thickBot="1" x14ac:dyDescent="0.25">
      <c r="A2" s="370" t="s">
        <v>328</v>
      </c>
      <c r="B2" s="367"/>
      <c r="C2" s="367"/>
      <c r="D2" s="367"/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6"/>
      <c r="Q2" s="366"/>
      <c r="R2" s="366"/>
      <c r="S2" s="366"/>
      <c r="T2" s="366"/>
      <c r="U2" s="367"/>
      <c r="V2" s="367"/>
      <c r="W2" s="367"/>
      <c r="X2" s="366"/>
      <c r="Y2" s="368"/>
    </row>
    <row r="3" spans="1:25" s="94" customFormat="1" ht="14.45" customHeight="1" x14ac:dyDescent="0.2">
      <c r="A3" s="689" t="s">
        <v>74</v>
      </c>
      <c r="B3" s="691">
        <v>2019</v>
      </c>
      <c r="C3" s="692"/>
      <c r="D3" s="693"/>
      <c r="E3" s="691">
        <v>2020</v>
      </c>
      <c r="F3" s="692"/>
      <c r="G3" s="693"/>
      <c r="H3" s="691">
        <v>2021</v>
      </c>
      <c r="I3" s="692"/>
      <c r="J3" s="693"/>
      <c r="K3" s="694" t="s">
        <v>75</v>
      </c>
      <c r="L3" s="683" t="s">
        <v>76</v>
      </c>
      <c r="M3" s="683" t="s">
        <v>77</v>
      </c>
      <c r="N3" s="683" t="s">
        <v>78</v>
      </c>
      <c r="O3" s="263" t="s">
        <v>79</v>
      </c>
      <c r="P3" s="685" t="s">
        <v>80</v>
      </c>
      <c r="Q3" s="687" t="s">
        <v>327</v>
      </c>
      <c r="R3" s="688"/>
      <c r="S3" s="687" t="s">
        <v>81</v>
      </c>
      <c r="T3" s="688"/>
      <c r="U3" s="681" t="s">
        <v>82</v>
      </c>
      <c r="V3" s="682"/>
      <c r="W3" s="682"/>
      <c r="X3" s="682"/>
      <c r="Y3" s="214" t="s">
        <v>82</v>
      </c>
    </row>
    <row r="4" spans="1:25" s="95" customFormat="1" ht="14.45" customHeight="1" thickBot="1" x14ac:dyDescent="0.3">
      <c r="A4" s="690"/>
      <c r="B4" s="447" t="s">
        <v>83</v>
      </c>
      <c r="C4" s="445" t="s">
        <v>71</v>
      </c>
      <c r="D4" s="448" t="s">
        <v>84</v>
      </c>
      <c r="E4" s="447" t="s">
        <v>83</v>
      </c>
      <c r="F4" s="445" t="s">
        <v>71</v>
      </c>
      <c r="G4" s="448" t="s">
        <v>84</v>
      </c>
      <c r="H4" s="447" t="s">
        <v>83</v>
      </c>
      <c r="I4" s="445" t="s">
        <v>71</v>
      </c>
      <c r="J4" s="448" t="s">
        <v>84</v>
      </c>
      <c r="K4" s="695"/>
      <c r="L4" s="684"/>
      <c r="M4" s="684"/>
      <c r="N4" s="684"/>
      <c r="O4" s="449"/>
      <c r="P4" s="686"/>
      <c r="Q4" s="450" t="s">
        <v>72</v>
      </c>
      <c r="R4" s="451" t="s">
        <v>71</v>
      </c>
      <c r="S4" s="450" t="s">
        <v>72</v>
      </c>
      <c r="T4" s="451" t="s">
        <v>71</v>
      </c>
      <c r="U4" s="452" t="s">
        <v>85</v>
      </c>
      <c r="V4" s="446" t="s">
        <v>86</v>
      </c>
      <c r="W4" s="446" t="s">
        <v>87</v>
      </c>
      <c r="X4" s="453" t="s">
        <v>2</v>
      </c>
      <c r="Y4" s="454" t="s">
        <v>88</v>
      </c>
    </row>
    <row r="5" spans="1:25" s="455" customFormat="1" ht="14.45" customHeight="1" x14ac:dyDescent="0.2">
      <c r="A5" s="931" t="s">
        <v>5954</v>
      </c>
      <c r="B5" s="932"/>
      <c r="C5" s="933"/>
      <c r="D5" s="934"/>
      <c r="E5" s="935">
        <v>1</v>
      </c>
      <c r="F5" s="936">
        <v>20.34</v>
      </c>
      <c r="G5" s="937">
        <v>44</v>
      </c>
      <c r="H5" s="938">
        <v>1</v>
      </c>
      <c r="I5" s="939">
        <v>20.34</v>
      </c>
      <c r="J5" s="940">
        <v>67</v>
      </c>
      <c r="K5" s="941">
        <v>20.34</v>
      </c>
      <c r="L5" s="942">
        <v>11</v>
      </c>
      <c r="M5" s="942">
        <v>87</v>
      </c>
      <c r="N5" s="943">
        <v>29</v>
      </c>
      <c r="O5" s="942" t="s">
        <v>5955</v>
      </c>
      <c r="P5" s="944" t="s">
        <v>5956</v>
      </c>
      <c r="Q5" s="945">
        <f>H5-B5</f>
        <v>1</v>
      </c>
      <c r="R5" s="960">
        <f>I5-C5</f>
        <v>20.34</v>
      </c>
      <c r="S5" s="945">
        <f>H5-E5</f>
        <v>0</v>
      </c>
      <c r="T5" s="960">
        <f>I5-F5</f>
        <v>0</v>
      </c>
      <c r="U5" s="970">
        <v>29</v>
      </c>
      <c r="V5" s="932">
        <v>67</v>
      </c>
      <c r="W5" s="932">
        <v>38</v>
      </c>
      <c r="X5" s="971">
        <v>2.3103448275862069</v>
      </c>
      <c r="Y5" s="972">
        <v>38</v>
      </c>
    </row>
    <row r="6" spans="1:25" ht="14.45" customHeight="1" x14ac:dyDescent="0.2">
      <c r="A6" s="929" t="s">
        <v>5957</v>
      </c>
      <c r="B6" s="910"/>
      <c r="C6" s="911"/>
      <c r="D6" s="912"/>
      <c r="E6" s="913"/>
      <c r="F6" s="893"/>
      <c r="G6" s="894"/>
      <c r="H6" s="895">
        <v>1</v>
      </c>
      <c r="I6" s="896">
        <v>0.57999999999999996</v>
      </c>
      <c r="J6" s="897">
        <v>9</v>
      </c>
      <c r="K6" s="898">
        <v>0.57999999999999996</v>
      </c>
      <c r="L6" s="899">
        <v>2</v>
      </c>
      <c r="M6" s="899">
        <v>18</v>
      </c>
      <c r="N6" s="900">
        <v>6</v>
      </c>
      <c r="O6" s="899" t="s">
        <v>5955</v>
      </c>
      <c r="P6" s="914" t="s">
        <v>5958</v>
      </c>
      <c r="Q6" s="901">
        <f t="shared" ref="Q6:R69" si="0">H6-B6</f>
        <v>1</v>
      </c>
      <c r="R6" s="961">
        <f t="shared" si="0"/>
        <v>0.57999999999999996</v>
      </c>
      <c r="S6" s="901">
        <f t="shared" ref="S6:S69" si="1">H6-E6</f>
        <v>1</v>
      </c>
      <c r="T6" s="961">
        <f t="shared" ref="T6:T69" si="2">I6-F6</f>
        <v>0.57999999999999996</v>
      </c>
      <c r="U6" s="968">
        <v>6</v>
      </c>
      <c r="V6" s="910">
        <v>9</v>
      </c>
      <c r="W6" s="910">
        <v>3</v>
      </c>
      <c r="X6" s="966">
        <v>1.5</v>
      </c>
      <c r="Y6" s="964">
        <v>3</v>
      </c>
    </row>
    <row r="7" spans="1:25" ht="14.45" customHeight="1" x14ac:dyDescent="0.2">
      <c r="A7" s="929" t="s">
        <v>5959</v>
      </c>
      <c r="B7" s="910"/>
      <c r="C7" s="911"/>
      <c r="D7" s="912"/>
      <c r="E7" s="913"/>
      <c r="F7" s="893"/>
      <c r="G7" s="894"/>
      <c r="H7" s="895">
        <v>4</v>
      </c>
      <c r="I7" s="896">
        <v>2.31</v>
      </c>
      <c r="J7" s="902">
        <v>6.8</v>
      </c>
      <c r="K7" s="898">
        <v>0.57999999999999996</v>
      </c>
      <c r="L7" s="899">
        <v>2</v>
      </c>
      <c r="M7" s="899">
        <v>21</v>
      </c>
      <c r="N7" s="900">
        <v>7</v>
      </c>
      <c r="O7" s="899" t="s">
        <v>5955</v>
      </c>
      <c r="P7" s="914" t="s">
        <v>5960</v>
      </c>
      <c r="Q7" s="901">
        <f t="shared" si="0"/>
        <v>4</v>
      </c>
      <c r="R7" s="961">
        <f t="shared" si="0"/>
        <v>2.31</v>
      </c>
      <c r="S7" s="901">
        <f t="shared" si="1"/>
        <v>4</v>
      </c>
      <c r="T7" s="961">
        <f t="shared" si="2"/>
        <v>2.31</v>
      </c>
      <c r="U7" s="968">
        <v>28</v>
      </c>
      <c r="V7" s="910">
        <v>27.2</v>
      </c>
      <c r="W7" s="910">
        <v>-0.80000000000000071</v>
      </c>
      <c r="X7" s="966">
        <v>0.97142857142857142</v>
      </c>
      <c r="Y7" s="964">
        <v>5</v>
      </c>
    </row>
    <row r="8" spans="1:25" ht="14.45" customHeight="1" x14ac:dyDescent="0.2">
      <c r="A8" s="930" t="s">
        <v>5961</v>
      </c>
      <c r="B8" s="916"/>
      <c r="C8" s="917"/>
      <c r="D8" s="915"/>
      <c r="E8" s="918"/>
      <c r="F8" s="919"/>
      <c r="G8" s="903"/>
      <c r="H8" s="920">
        <v>7</v>
      </c>
      <c r="I8" s="921">
        <v>5.15</v>
      </c>
      <c r="J8" s="904">
        <v>9.6999999999999993</v>
      </c>
      <c r="K8" s="922">
        <v>0.73</v>
      </c>
      <c r="L8" s="923">
        <v>3</v>
      </c>
      <c r="M8" s="923">
        <v>30</v>
      </c>
      <c r="N8" s="924">
        <v>10</v>
      </c>
      <c r="O8" s="923" t="s">
        <v>5955</v>
      </c>
      <c r="P8" s="925" t="s">
        <v>5962</v>
      </c>
      <c r="Q8" s="926">
        <f t="shared" si="0"/>
        <v>7</v>
      </c>
      <c r="R8" s="962">
        <f t="shared" si="0"/>
        <v>5.15</v>
      </c>
      <c r="S8" s="926">
        <f t="shared" si="1"/>
        <v>7</v>
      </c>
      <c r="T8" s="962">
        <f t="shared" si="2"/>
        <v>5.15</v>
      </c>
      <c r="U8" s="969">
        <v>70</v>
      </c>
      <c r="V8" s="916">
        <v>67.899999999999991</v>
      </c>
      <c r="W8" s="916">
        <v>-2.1000000000000085</v>
      </c>
      <c r="X8" s="967">
        <v>0.96999999999999986</v>
      </c>
      <c r="Y8" s="965">
        <v>14</v>
      </c>
    </row>
    <row r="9" spans="1:25" ht="14.45" customHeight="1" x14ac:dyDescent="0.2">
      <c r="A9" s="930" t="s">
        <v>5963</v>
      </c>
      <c r="B9" s="916"/>
      <c r="C9" s="917"/>
      <c r="D9" s="915"/>
      <c r="E9" s="918"/>
      <c r="F9" s="919"/>
      <c r="G9" s="903"/>
      <c r="H9" s="920">
        <v>26</v>
      </c>
      <c r="I9" s="921">
        <v>26.94</v>
      </c>
      <c r="J9" s="904">
        <v>6.8</v>
      </c>
      <c r="K9" s="922">
        <v>1.06</v>
      </c>
      <c r="L9" s="923">
        <v>4</v>
      </c>
      <c r="M9" s="923">
        <v>33</v>
      </c>
      <c r="N9" s="924">
        <v>11</v>
      </c>
      <c r="O9" s="923" t="s">
        <v>5955</v>
      </c>
      <c r="P9" s="925" t="s">
        <v>5964</v>
      </c>
      <c r="Q9" s="926">
        <f t="shared" si="0"/>
        <v>26</v>
      </c>
      <c r="R9" s="962">
        <f t="shared" si="0"/>
        <v>26.94</v>
      </c>
      <c r="S9" s="926">
        <f t="shared" si="1"/>
        <v>26</v>
      </c>
      <c r="T9" s="962">
        <f t="shared" si="2"/>
        <v>26.94</v>
      </c>
      <c r="U9" s="969">
        <v>286</v>
      </c>
      <c r="V9" s="916">
        <v>176.79999999999998</v>
      </c>
      <c r="W9" s="916">
        <v>-109.20000000000002</v>
      </c>
      <c r="X9" s="967">
        <v>0.61818181818181817</v>
      </c>
      <c r="Y9" s="965">
        <v>7</v>
      </c>
    </row>
    <row r="10" spans="1:25" ht="14.45" customHeight="1" x14ac:dyDescent="0.2">
      <c r="A10" s="929" t="s">
        <v>5965</v>
      </c>
      <c r="B10" s="910"/>
      <c r="C10" s="911"/>
      <c r="D10" s="912"/>
      <c r="E10" s="913"/>
      <c r="F10" s="893"/>
      <c r="G10" s="894"/>
      <c r="H10" s="895">
        <v>1</v>
      </c>
      <c r="I10" s="896">
        <v>0.62</v>
      </c>
      <c r="J10" s="902">
        <v>8</v>
      </c>
      <c r="K10" s="898">
        <v>0.6</v>
      </c>
      <c r="L10" s="899">
        <v>3</v>
      </c>
      <c r="M10" s="899">
        <v>27</v>
      </c>
      <c r="N10" s="900">
        <v>9</v>
      </c>
      <c r="O10" s="899" t="s">
        <v>5955</v>
      </c>
      <c r="P10" s="914" t="s">
        <v>5966</v>
      </c>
      <c r="Q10" s="901">
        <f t="shared" si="0"/>
        <v>1</v>
      </c>
      <c r="R10" s="961">
        <f t="shared" si="0"/>
        <v>0.62</v>
      </c>
      <c r="S10" s="901">
        <f t="shared" si="1"/>
        <v>1</v>
      </c>
      <c r="T10" s="961">
        <f t="shared" si="2"/>
        <v>0.62</v>
      </c>
      <c r="U10" s="968">
        <v>9</v>
      </c>
      <c r="V10" s="910">
        <v>8</v>
      </c>
      <c r="W10" s="910">
        <v>-1</v>
      </c>
      <c r="X10" s="966">
        <v>0.88888888888888884</v>
      </c>
      <c r="Y10" s="964"/>
    </row>
    <row r="11" spans="1:25" ht="14.45" customHeight="1" x14ac:dyDescent="0.2">
      <c r="A11" s="929" t="s">
        <v>5967</v>
      </c>
      <c r="B11" s="910"/>
      <c r="C11" s="911"/>
      <c r="D11" s="912"/>
      <c r="E11" s="913"/>
      <c r="F11" s="893"/>
      <c r="G11" s="894"/>
      <c r="H11" s="895">
        <v>1</v>
      </c>
      <c r="I11" s="896">
        <v>0.61</v>
      </c>
      <c r="J11" s="897">
        <v>3</v>
      </c>
      <c r="K11" s="898">
        <v>0.42</v>
      </c>
      <c r="L11" s="899">
        <v>1</v>
      </c>
      <c r="M11" s="899">
        <v>5</v>
      </c>
      <c r="N11" s="900">
        <v>2</v>
      </c>
      <c r="O11" s="899" t="s">
        <v>5955</v>
      </c>
      <c r="P11" s="914" t="s">
        <v>5968</v>
      </c>
      <c r="Q11" s="901">
        <f t="shared" si="0"/>
        <v>1</v>
      </c>
      <c r="R11" s="961">
        <f t="shared" si="0"/>
        <v>0.61</v>
      </c>
      <c r="S11" s="901">
        <f t="shared" si="1"/>
        <v>1</v>
      </c>
      <c r="T11" s="961">
        <f t="shared" si="2"/>
        <v>0.61</v>
      </c>
      <c r="U11" s="968">
        <v>2</v>
      </c>
      <c r="V11" s="910">
        <v>3</v>
      </c>
      <c r="W11" s="910">
        <v>1</v>
      </c>
      <c r="X11" s="966">
        <v>1.5</v>
      </c>
      <c r="Y11" s="964">
        <v>1</v>
      </c>
    </row>
    <row r="12" spans="1:25" ht="14.45" customHeight="1" x14ac:dyDescent="0.2">
      <c r="A12" s="929" t="s">
        <v>5969</v>
      </c>
      <c r="B12" s="910"/>
      <c r="C12" s="911"/>
      <c r="D12" s="912"/>
      <c r="E12" s="913"/>
      <c r="F12" s="893"/>
      <c r="G12" s="894"/>
      <c r="H12" s="895">
        <v>2</v>
      </c>
      <c r="I12" s="896">
        <v>9.77</v>
      </c>
      <c r="J12" s="902">
        <v>9</v>
      </c>
      <c r="K12" s="898">
        <v>5.41</v>
      </c>
      <c r="L12" s="899">
        <v>4</v>
      </c>
      <c r="M12" s="899">
        <v>33</v>
      </c>
      <c r="N12" s="900">
        <v>11</v>
      </c>
      <c r="O12" s="899" t="s">
        <v>5955</v>
      </c>
      <c r="P12" s="914" t="s">
        <v>5970</v>
      </c>
      <c r="Q12" s="901">
        <f t="shared" si="0"/>
        <v>2</v>
      </c>
      <c r="R12" s="961">
        <f t="shared" si="0"/>
        <v>9.77</v>
      </c>
      <c r="S12" s="901">
        <f t="shared" si="1"/>
        <v>2</v>
      </c>
      <c r="T12" s="961">
        <f t="shared" si="2"/>
        <v>9.77</v>
      </c>
      <c r="U12" s="968">
        <v>22</v>
      </c>
      <c r="V12" s="910">
        <v>18</v>
      </c>
      <c r="W12" s="910">
        <v>-4</v>
      </c>
      <c r="X12" s="966">
        <v>0.81818181818181823</v>
      </c>
      <c r="Y12" s="964">
        <v>4</v>
      </c>
    </row>
    <row r="13" spans="1:25" ht="14.45" customHeight="1" x14ac:dyDescent="0.2">
      <c r="A13" s="929" t="s">
        <v>5971</v>
      </c>
      <c r="B13" s="910"/>
      <c r="C13" s="911"/>
      <c r="D13" s="912"/>
      <c r="E13" s="913"/>
      <c r="F13" s="893"/>
      <c r="G13" s="894"/>
      <c r="H13" s="895">
        <v>1</v>
      </c>
      <c r="I13" s="896">
        <v>2.5299999999999998</v>
      </c>
      <c r="J13" s="902">
        <v>9</v>
      </c>
      <c r="K13" s="898">
        <v>2.5299999999999998</v>
      </c>
      <c r="L13" s="899">
        <v>6</v>
      </c>
      <c r="M13" s="899">
        <v>54</v>
      </c>
      <c r="N13" s="900">
        <v>18</v>
      </c>
      <c r="O13" s="899" t="s">
        <v>5955</v>
      </c>
      <c r="P13" s="914" t="s">
        <v>5972</v>
      </c>
      <c r="Q13" s="901">
        <f t="shared" si="0"/>
        <v>1</v>
      </c>
      <c r="R13" s="961">
        <f t="shared" si="0"/>
        <v>2.5299999999999998</v>
      </c>
      <c r="S13" s="901">
        <f t="shared" si="1"/>
        <v>1</v>
      </c>
      <c r="T13" s="961">
        <f t="shared" si="2"/>
        <v>2.5299999999999998</v>
      </c>
      <c r="U13" s="968">
        <v>18</v>
      </c>
      <c r="V13" s="910">
        <v>9</v>
      </c>
      <c r="W13" s="910">
        <v>-9</v>
      </c>
      <c r="X13" s="966">
        <v>0.5</v>
      </c>
      <c r="Y13" s="964"/>
    </row>
    <row r="14" spans="1:25" ht="14.45" customHeight="1" x14ac:dyDescent="0.2">
      <c r="A14" s="929" t="s">
        <v>5973</v>
      </c>
      <c r="B14" s="910"/>
      <c r="C14" s="911"/>
      <c r="D14" s="912"/>
      <c r="E14" s="895">
        <v>1</v>
      </c>
      <c r="F14" s="896">
        <v>0.56999999999999995</v>
      </c>
      <c r="G14" s="902">
        <v>13</v>
      </c>
      <c r="H14" s="899"/>
      <c r="I14" s="893"/>
      <c r="J14" s="894"/>
      <c r="K14" s="898">
        <v>0.42</v>
      </c>
      <c r="L14" s="899">
        <v>2</v>
      </c>
      <c r="M14" s="899">
        <v>18</v>
      </c>
      <c r="N14" s="900">
        <v>6</v>
      </c>
      <c r="O14" s="899" t="s">
        <v>5955</v>
      </c>
      <c r="P14" s="914" t="s">
        <v>5974</v>
      </c>
      <c r="Q14" s="901">
        <f t="shared" si="0"/>
        <v>0</v>
      </c>
      <c r="R14" s="961">
        <f t="shared" si="0"/>
        <v>0</v>
      </c>
      <c r="S14" s="901">
        <f t="shared" si="1"/>
        <v>-1</v>
      </c>
      <c r="T14" s="961">
        <f t="shared" si="2"/>
        <v>-0.56999999999999995</v>
      </c>
      <c r="U14" s="968" t="s">
        <v>329</v>
      </c>
      <c r="V14" s="910" t="s">
        <v>329</v>
      </c>
      <c r="W14" s="910" t="s">
        <v>329</v>
      </c>
      <c r="X14" s="966" t="s">
        <v>329</v>
      </c>
      <c r="Y14" s="964"/>
    </row>
    <row r="15" spans="1:25" ht="14.45" customHeight="1" x14ac:dyDescent="0.2">
      <c r="A15" s="929" t="s">
        <v>5975</v>
      </c>
      <c r="B15" s="910"/>
      <c r="C15" s="911"/>
      <c r="D15" s="912"/>
      <c r="E15" s="913"/>
      <c r="F15" s="893"/>
      <c r="G15" s="894"/>
      <c r="H15" s="895">
        <v>1</v>
      </c>
      <c r="I15" s="896">
        <v>4.2699999999999996</v>
      </c>
      <c r="J15" s="902">
        <v>4</v>
      </c>
      <c r="K15" s="898">
        <v>4.2699999999999996</v>
      </c>
      <c r="L15" s="899">
        <v>2</v>
      </c>
      <c r="M15" s="899">
        <v>21</v>
      </c>
      <c r="N15" s="900">
        <v>7</v>
      </c>
      <c r="O15" s="899" t="s">
        <v>5955</v>
      </c>
      <c r="P15" s="914" t="s">
        <v>5976</v>
      </c>
      <c r="Q15" s="901">
        <f t="shared" si="0"/>
        <v>1</v>
      </c>
      <c r="R15" s="961">
        <f t="shared" si="0"/>
        <v>4.2699999999999996</v>
      </c>
      <c r="S15" s="901">
        <f t="shared" si="1"/>
        <v>1</v>
      </c>
      <c r="T15" s="961">
        <f t="shared" si="2"/>
        <v>4.2699999999999996</v>
      </c>
      <c r="U15" s="968">
        <v>7</v>
      </c>
      <c r="V15" s="910">
        <v>4</v>
      </c>
      <c r="W15" s="910">
        <v>-3</v>
      </c>
      <c r="X15" s="966">
        <v>0.5714285714285714</v>
      </c>
      <c r="Y15" s="964"/>
    </row>
    <row r="16" spans="1:25" ht="14.45" customHeight="1" x14ac:dyDescent="0.2">
      <c r="A16" s="929" t="s">
        <v>5977</v>
      </c>
      <c r="B16" s="910"/>
      <c r="C16" s="911"/>
      <c r="D16" s="912"/>
      <c r="E16" s="913"/>
      <c r="F16" s="893"/>
      <c r="G16" s="894"/>
      <c r="H16" s="895">
        <v>1</v>
      </c>
      <c r="I16" s="896">
        <v>3.05</v>
      </c>
      <c r="J16" s="902">
        <v>3</v>
      </c>
      <c r="K16" s="898">
        <v>3.05</v>
      </c>
      <c r="L16" s="899">
        <v>2</v>
      </c>
      <c r="M16" s="899">
        <v>15</v>
      </c>
      <c r="N16" s="900">
        <v>5</v>
      </c>
      <c r="O16" s="899" t="s">
        <v>5955</v>
      </c>
      <c r="P16" s="914" t="s">
        <v>5978</v>
      </c>
      <c r="Q16" s="901">
        <f t="shared" si="0"/>
        <v>1</v>
      </c>
      <c r="R16" s="961">
        <f t="shared" si="0"/>
        <v>3.05</v>
      </c>
      <c r="S16" s="901">
        <f t="shared" si="1"/>
        <v>1</v>
      </c>
      <c r="T16" s="961">
        <f t="shared" si="2"/>
        <v>3.05</v>
      </c>
      <c r="U16" s="968">
        <v>5</v>
      </c>
      <c r="V16" s="910">
        <v>3</v>
      </c>
      <c r="W16" s="910">
        <v>-2</v>
      </c>
      <c r="X16" s="966">
        <v>0.6</v>
      </c>
      <c r="Y16" s="964"/>
    </row>
    <row r="17" spans="1:25" ht="14.45" customHeight="1" x14ac:dyDescent="0.2">
      <c r="A17" s="930" t="s">
        <v>5979</v>
      </c>
      <c r="B17" s="916"/>
      <c r="C17" s="917"/>
      <c r="D17" s="915"/>
      <c r="E17" s="918"/>
      <c r="F17" s="919"/>
      <c r="G17" s="903"/>
      <c r="H17" s="920">
        <v>1</v>
      </c>
      <c r="I17" s="921">
        <v>4.09</v>
      </c>
      <c r="J17" s="904">
        <v>4</v>
      </c>
      <c r="K17" s="922">
        <v>4.09</v>
      </c>
      <c r="L17" s="923">
        <v>3</v>
      </c>
      <c r="M17" s="923">
        <v>30</v>
      </c>
      <c r="N17" s="924">
        <v>10</v>
      </c>
      <c r="O17" s="923" t="s">
        <v>5955</v>
      </c>
      <c r="P17" s="925" t="s">
        <v>5978</v>
      </c>
      <c r="Q17" s="926">
        <f t="shared" si="0"/>
        <v>1</v>
      </c>
      <c r="R17" s="962">
        <f t="shared" si="0"/>
        <v>4.09</v>
      </c>
      <c r="S17" s="926">
        <f t="shared" si="1"/>
        <v>1</v>
      </c>
      <c r="T17" s="962">
        <f t="shared" si="2"/>
        <v>4.09</v>
      </c>
      <c r="U17" s="969">
        <v>10</v>
      </c>
      <c r="V17" s="916">
        <v>4</v>
      </c>
      <c r="W17" s="916">
        <v>-6</v>
      </c>
      <c r="X17" s="967">
        <v>0.4</v>
      </c>
      <c r="Y17" s="965"/>
    </row>
    <row r="18" spans="1:25" ht="14.45" customHeight="1" x14ac:dyDescent="0.2">
      <c r="A18" s="929" t="s">
        <v>5980</v>
      </c>
      <c r="B18" s="910"/>
      <c r="C18" s="911"/>
      <c r="D18" s="912"/>
      <c r="E18" s="913"/>
      <c r="F18" s="893"/>
      <c r="G18" s="894"/>
      <c r="H18" s="895">
        <v>3</v>
      </c>
      <c r="I18" s="896">
        <v>6.16</v>
      </c>
      <c r="J18" s="902">
        <v>3.7</v>
      </c>
      <c r="K18" s="898">
        <v>2.0499999999999998</v>
      </c>
      <c r="L18" s="899">
        <v>2</v>
      </c>
      <c r="M18" s="899">
        <v>15</v>
      </c>
      <c r="N18" s="900">
        <v>5</v>
      </c>
      <c r="O18" s="899" t="s">
        <v>5955</v>
      </c>
      <c r="P18" s="914" t="s">
        <v>5981</v>
      </c>
      <c r="Q18" s="901">
        <f t="shared" si="0"/>
        <v>3</v>
      </c>
      <c r="R18" s="961">
        <f t="shared" si="0"/>
        <v>6.16</v>
      </c>
      <c r="S18" s="901">
        <f t="shared" si="1"/>
        <v>3</v>
      </c>
      <c r="T18" s="961">
        <f t="shared" si="2"/>
        <v>6.16</v>
      </c>
      <c r="U18" s="968">
        <v>15</v>
      </c>
      <c r="V18" s="910">
        <v>11.100000000000001</v>
      </c>
      <c r="W18" s="910">
        <v>-3.8999999999999986</v>
      </c>
      <c r="X18" s="966">
        <v>0.7400000000000001</v>
      </c>
      <c r="Y18" s="964"/>
    </row>
    <row r="19" spans="1:25" ht="14.45" customHeight="1" x14ac:dyDescent="0.2">
      <c r="A19" s="929" t="s">
        <v>5982</v>
      </c>
      <c r="B19" s="910"/>
      <c r="C19" s="911"/>
      <c r="D19" s="912"/>
      <c r="E19" s="913"/>
      <c r="F19" s="893"/>
      <c r="G19" s="894"/>
      <c r="H19" s="895">
        <v>1</v>
      </c>
      <c r="I19" s="896">
        <v>6.37</v>
      </c>
      <c r="J19" s="897">
        <v>29</v>
      </c>
      <c r="K19" s="898">
        <v>6.37</v>
      </c>
      <c r="L19" s="899">
        <v>7</v>
      </c>
      <c r="M19" s="899">
        <v>60</v>
      </c>
      <c r="N19" s="900">
        <v>20</v>
      </c>
      <c r="O19" s="899" t="s">
        <v>5955</v>
      </c>
      <c r="P19" s="914" t="s">
        <v>5983</v>
      </c>
      <c r="Q19" s="901">
        <f t="shared" si="0"/>
        <v>1</v>
      </c>
      <c r="R19" s="961">
        <f t="shared" si="0"/>
        <v>6.37</v>
      </c>
      <c r="S19" s="901">
        <f t="shared" si="1"/>
        <v>1</v>
      </c>
      <c r="T19" s="961">
        <f t="shared" si="2"/>
        <v>6.37</v>
      </c>
      <c r="U19" s="968">
        <v>20</v>
      </c>
      <c r="V19" s="910">
        <v>29</v>
      </c>
      <c r="W19" s="910">
        <v>9</v>
      </c>
      <c r="X19" s="966">
        <v>1.45</v>
      </c>
      <c r="Y19" s="964">
        <v>9</v>
      </c>
    </row>
    <row r="20" spans="1:25" ht="14.45" customHeight="1" x14ac:dyDescent="0.2">
      <c r="A20" s="929" t="s">
        <v>5984</v>
      </c>
      <c r="B20" s="905">
        <v>1</v>
      </c>
      <c r="C20" s="906">
        <v>1.72</v>
      </c>
      <c r="D20" s="907">
        <v>6</v>
      </c>
      <c r="E20" s="913"/>
      <c r="F20" s="893"/>
      <c r="G20" s="894"/>
      <c r="H20" s="899"/>
      <c r="I20" s="893"/>
      <c r="J20" s="894"/>
      <c r="K20" s="898">
        <v>1.72</v>
      </c>
      <c r="L20" s="899">
        <v>3</v>
      </c>
      <c r="M20" s="899">
        <v>27</v>
      </c>
      <c r="N20" s="900">
        <v>9</v>
      </c>
      <c r="O20" s="899" t="s">
        <v>5955</v>
      </c>
      <c r="P20" s="914" t="s">
        <v>5985</v>
      </c>
      <c r="Q20" s="901">
        <f t="shared" si="0"/>
        <v>-1</v>
      </c>
      <c r="R20" s="961">
        <f t="shared" si="0"/>
        <v>-1.72</v>
      </c>
      <c r="S20" s="901">
        <f t="shared" si="1"/>
        <v>0</v>
      </c>
      <c r="T20" s="961">
        <f t="shared" si="2"/>
        <v>0</v>
      </c>
      <c r="U20" s="968" t="s">
        <v>329</v>
      </c>
      <c r="V20" s="910" t="s">
        <v>329</v>
      </c>
      <c r="W20" s="910" t="s">
        <v>329</v>
      </c>
      <c r="X20" s="966" t="s">
        <v>329</v>
      </c>
      <c r="Y20" s="964"/>
    </row>
    <row r="21" spans="1:25" ht="14.45" customHeight="1" x14ac:dyDescent="0.2">
      <c r="A21" s="929" t="s">
        <v>5986</v>
      </c>
      <c r="B21" s="910"/>
      <c r="C21" s="911"/>
      <c r="D21" s="912"/>
      <c r="E21" s="913"/>
      <c r="F21" s="893"/>
      <c r="G21" s="894"/>
      <c r="H21" s="895">
        <v>1</v>
      </c>
      <c r="I21" s="896">
        <v>0.42</v>
      </c>
      <c r="J21" s="902">
        <v>2</v>
      </c>
      <c r="K21" s="898">
        <v>0.42</v>
      </c>
      <c r="L21" s="899">
        <v>2</v>
      </c>
      <c r="M21" s="899">
        <v>15</v>
      </c>
      <c r="N21" s="900">
        <v>5</v>
      </c>
      <c r="O21" s="899" t="s">
        <v>5955</v>
      </c>
      <c r="P21" s="914" t="s">
        <v>5987</v>
      </c>
      <c r="Q21" s="901">
        <f t="shared" si="0"/>
        <v>1</v>
      </c>
      <c r="R21" s="961">
        <f t="shared" si="0"/>
        <v>0.42</v>
      </c>
      <c r="S21" s="901">
        <f t="shared" si="1"/>
        <v>1</v>
      </c>
      <c r="T21" s="961">
        <f t="shared" si="2"/>
        <v>0.42</v>
      </c>
      <c r="U21" s="968">
        <v>5</v>
      </c>
      <c r="V21" s="910">
        <v>2</v>
      </c>
      <c r="W21" s="910">
        <v>-3</v>
      </c>
      <c r="X21" s="966">
        <v>0.4</v>
      </c>
      <c r="Y21" s="964"/>
    </row>
    <row r="22" spans="1:25" ht="14.45" customHeight="1" x14ac:dyDescent="0.2">
      <c r="A22" s="929" t="s">
        <v>5988</v>
      </c>
      <c r="B22" s="905">
        <v>1</v>
      </c>
      <c r="C22" s="906">
        <v>0.53</v>
      </c>
      <c r="D22" s="907">
        <v>9</v>
      </c>
      <c r="E22" s="913"/>
      <c r="F22" s="893"/>
      <c r="G22" s="894"/>
      <c r="H22" s="899"/>
      <c r="I22" s="893"/>
      <c r="J22" s="894"/>
      <c r="K22" s="898">
        <v>0.39</v>
      </c>
      <c r="L22" s="899">
        <v>2</v>
      </c>
      <c r="M22" s="899">
        <v>15</v>
      </c>
      <c r="N22" s="900">
        <v>5</v>
      </c>
      <c r="O22" s="899" t="s">
        <v>5955</v>
      </c>
      <c r="P22" s="914" t="s">
        <v>5989</v>
      </c>
      <c r="Q22" s="901">
        <f t="shared" si="0"/>
        <v>-1</v>
      </c>
      <c r="R22" s="961">
        <f t="shared" si="0"/>
        <v>-0.53</v>
      </c>
      <c r="S22" s="901">
        <f t="shared" si="1"/>
        <v>0</v>
      </c>
      <c r="T22" s="961">
        <f t="shared" si="2"/>
        <v>0</v>
      </c>
      <c r="U22" s="968" t="s">
        <v>329</v>
      </c>
      <c r="V22" s="910" t="s">
        <v>329</v>
      </c>
      <c r="W22" s="910" t="s">
        <v>329</v>
      </c>
      <c r="X22" s="966" t="s">
        <v>329</v>
      </c>
      <c r="Y22" s="964"/>
    </row>
    <row r="23" spans="1:25" ht="14.45" customHeight="1" x14ac:dyDescent="0.2">
      <c r="A23" s="929" t="s">
        <v>5990</v>
      </c>
      <c r="B23" s="910"/>
      <c r="C23" s="911"/>
      <c r="D23" s="912"/>
      <c r="E23" s="895">
        <v>1</v>
      </c>
      <c r="F23" s="896">
        <v>0.73</v>
      </c>
      <c r="G23" s="902">
        <v>11</v>
      </c>
      <c r="H23" s="899"/>
      <c r="I23" s="893"/>
      <c r="J23" s="894"/>
      <c r="K23" s="898">
        <v>0.44</v>
      </c>
      <c r="L23" s="899">
        <v>2</v>
      </c>
      <c r="M23" s="899">
        <v>18</v>
      </c>
      <c r="N23" s="900">
        <v>6</v>
      </c>
      <c r="O23" s="899" t="s">
        <v>5955</v>
      </c>
      <c r="P23" s="914" t="s">
        <v>5991</v>
      </c>
      <c r="Q23" s="901">
        <f t="shared" si="0"/>
        <v>0</v>
      </c>
      <c r="R23" s="961">
        <f t="shared" si="0"/>
        <v>0</v>
      </c>
      <c r="S23" s="901">
        <f t="shared" si="1"/>
        <v>-1</v>
      </c>
      <c r="T23" s="961">
        <f t="shared" si="2"/>
        <v>-0.73</v>
      </c>
      <c r="U23" s="968" t="s">
        <v>329</v>
      </c>
      <c r="V23" s="910" t="s">
        <v>329</v>
      </c>
      <c r="W23" s="910" t="s">
        <v>329</v>
      </c>
      <c r="X23" s="966" t="s">
        <v>329</v>
      </c>
      <c r="Y23" s="964"/>
    </row>
    <row r="24" spans="1:25" ht="14.45" customHeight="1" x14ac:dyDescent="0.2">
      <c r="A24" s="929" t="s">
        <v>5992</v>
      </c>
      <c r="B24" s="910"/>
      <c r="C24" s="911"/>
      <c r="D24" s="912"/>
      <c r="E24" s="913"/>
      <c r="F24" s="893"/>
      <c r="G24" s="894"/>
      <c r="H24" s="895">
        <v>1</v>
      </c>
      <c r="I24" s="896">
        <v>2.38</v>
      </c>
      <c r="J24" s="902">
        <v>11</v>
      </c>
      <c r="K24" s="898">
        <v>2.38</v>
      </c>
      <c r="L24" s="899">
        <v>4</v>
      </c>
      <c r="M24" s="899">
        <v>33</v>
      </c>
      <c r="N24" s="900">
        <v>11</v>
      </c>
      <c r="O24" s="899" t="s">
        <v>5955</v>
      </c>
      <c r="P24" s="914" t="s">
        <v>5993</v>
      </c>
      <c r="Q24" s="901">
        <f t="shared" si="0"/>
        <v>1</v>
      </c>
      <c r="R24" s="961">
        <f t="shared" si="0"/>
        <v>2.38</v>
      </c>
      <c r="S24" s="901">
        <f t="shared" si="1"/>
        <v>1</v>
      </c>
      <c r="T24" s="961">
        <f t="shared" si="2"/>
        <v>2.38</v>
      </c>
      <c r="U24" s="968">
        <v>11</v>
      </c>
      <c r="V24" s="910">
        <v>11</v>
      </c>
      <c r="W24" s="910">
        <v>0</v>
      </c>
      <c r="X24" s="966">
        <v>1</v>
      </c>
      <c r="Y24" s="964"/>
    </row>
    <row r="25" spans="1:25" ht="14.45" customHeight="1" x14ac:dyDescent="0.2">
      <c r="A25" s="929" t="s">
        <v>5994</v>
      </c>
      <c r="B25" s="910"/>
      <c r="C25" s="911"/>
      <c r="D25" s="912"/>
      <c r="E25" s="895">
        <v>1</v>
      </c>
      <c r="F25" s="896">
        <v>0.47</v>
      </c>
      <c r="G25" s="902">
        <v>13</v>
      </c>
      <c r="H25" s="899"/>
      <c r="I25" s="893"/>
      <c r="J25" s="894"/>
      <c r="K25" s="898">
        <v>0.46</v>
      </c>
      <c r="L25" s="899">
        <v>2</v>
      </c>
      <c r="M25" s="899">
        <v>18</v>
      </c>
      <c r="N25" s="900">
        <v>6</v>
      </c>
      <c r="O25" s="899" t="s">
        <v>5955</v>
      </c>
      <c r="P25" s="914" t="s">
        <v>5995</v>
      </c>
      <c r="Q25" s="901">
        <f t="shared" si="0"/>
        <v>0</v>
      </c>
      <c r="R25" s="961">
        <f t="shared" si="0"/>
        <v>0</v>
      </c>
      <c r="S25" s="901">
        <f t="shared" si="1"/>
        <v>-1</v>
      </c>
      <c r="T25" s="961">
        <f t="shared" si="2"/>
        <v>-0.47</v>
      </c>
      <c r="U25" s="968" t="s">
        <v>329</v>
      </c>
      <c r="V25" s="910" t="s">
        <v>329</v>
      </c>
      <c r="W25" s="910" t="s">
        <v>329</v>
      </c>
      <c r="X25" s="966" t="s">
        <v>329</v>
      </c>
      <c r="Y25" s="964"/>
    </row>
    <row r="26" spans="1:25" ht="14.45" customHeight="1" x14ac:dyDescent="0.2">
      <c r="A26" s="929" t="s">
        <v>5996</v>
      </c>
      <c r="B26" s="910">
        <v>2</v>
      </c>
      <c r="C26" s="911">
        <v>0.9</v>
      </c>
      <c r="D26" s="912">
        <v>2.5</v>
      </c>
      <c r="E26" s="895">
        <v>4</v>
      </c>
      <c r="F26" s="896">
        <v>1.79</v>
      </c>
      <c r="G26" s="902">
        <v>2.5</v>
      </c>
      <c r="H26" s="899"/>
      <c r="I26" s="893"/>
      <c r="J26" s="894"/>
      <c r="K26" s="898">
        <v>0.45</v>
      </c>
      <c r="L26" s="899">
        <v>1</v>
      </c>
      <c r="M26" s="899">
        <v>12</v>
      </c>
      <c r="N26" s="900">
        <v>4</v>
      </c>
      <c r="O26" s="899" t="s">
        <v>5955</v>
      </c>
      <c r="P26" s="914" t="s">
        <v>5997</v>
      </c>
      <c r="Q26" s="901">
        <f t="shared" si="0"/>
        <v>-2</v>
      </c>
      <c r="R26" s="961">
        <f t="shared" si="0"/>
        <v>-0.9</v>
      </c>
      <c r="S26" s="901">
        <f t="shared" si="1"/>
        <v>-4</v>
      </c>
      <c r="T26" s="961">
        <f t="shared" si="2"/>
        <v>-1.79</v>
      </c>
      <c r="U26" s="968" t="s">
        <v>329</v>
      </c>
      <c r="V26" s="910" t="s">
        <v>329</v>
      </c>
      <c r="W26" s="910" t="s">
        <v>329</v>
      </c>
      <c r="X26" s="966" t="s">
        <v>329</v>
      </c>
      <c r="Y26" s="964"/>
    </row>
    <row r="27" spans="1:25" ht="14.45" customHeight="1" x14ac:dyDescent="0.2">
      <c r="A27" s="929" t="s">
        <v>5998</v>
      </c>
      <c r="B27" s="910"/>
      <c r="C27" s="911"/>
      <c r="D27" s="912"/>
      <c r="E27" s="895">
        <v>1</v>
      </c>
      <c r="F27" s="896">
        <v>0.49</v>
      </c>
      <c r="G27" s="902">
        <v>4</v>
      </c>
      <c r="H27" s="899"/>
      <c r="I27" s="893"/>
      <c r="J27" s="894"/>
      <c r="K27" s="898">
        <v>0.49</v>
      </c>
      <c r="L27" s="899">
        <v>2</v>
      </c>
      <c r="M27" s="899">
        <v>21</v>
      </c>
      <c r="N27" s="900">
        <v>7</v>
      </c>
      <c r="O27" s="899" t="s">
        <v>5955</v>
      </c>
      <c r="P27" s="914" t="s">
        <v>5999</v>
      </c>
      <c r="Q27" s="901">
        <f t="shared" si="0"/>
        <v>0</v>
      </c>
      <c r="R27" s="961">
        <f t="shared" si="0"/>
        <v>0</v>
      </c>
      <c r="S27" s="901">
        <f t="shared" si="1"/>
        <v>-1</v>
      </c>
      <c r="T27" s="961">
        <f t="shared" si="2"/>
        <v>-0.49</v>
      </c>
      <c r="U27" s="968" t="s">
        <v>329</v>
      </c>
      <c r="V27" s="910" t="s">
        <v>329</v>
      </c>
      <c r="W27" s="910" t="s">
        <v>329</v>
      </c>
      <c r="X27" s="966" t="s">
        <v>329</v>
      </c>
      <c r="Y27" s="964"/>
    </row>
    <row r="28" spans="1:25" ht="14.45" customHeight="1" x14ac:dyDescent="0.2">
      <c r="A28" s="930" t="s">
        <v>6000</v>
      </c>
      <c r="B28" s="916"/>
      <c r="C28" s="917"/>
      <c r="D28" s="915"/>
      <c r="E28" s="920">
        <v>1</v>
      </c>
      <c r="F28" s="921">
        <v>0.71</v>
      </c>
      <c r="G28" s="904">
        <v>16</v>
      </c>
      <c r="H28" s="923"/>
      <c r="I28" s="919"/>
      <c r="J28" s="903"/>
      <c r="K28" s="922">
        <v>0.65</v>
      </c>
      <c r="L28" s="923">
        <v>3</v>
      </c>
      <c r="M28" s="923">
        <v>30</v>
      </c>
      <c r="N28" s="924">
        <v>10</v>
      </c>
      <c r="O28" s="923" t="s">
        <v>5955</v>
      </c>
      <c r="P28" s="925" t="s">
        <v>6001</v>
      </c>
      <c r="Q28" s="926">
        <f t="shared" si="0"/>
        <v>0</v>
      </c>
      <c r="R28" s="962">
        <f t="shared" si="0"/>
        <v>0</v>
      </c>
      <c r="S28" s="926">
        <f t="shared" si="1"/>
        <v>-1</v>
      </c>
      <c r="T28" s="962">
        <f t="shared" si="2"/>
        <v>-0.71</v>
      </c>
      <c r="U28" s="969" t="s">
        <v>329</v>
      </c>
      <c r="V28" s="916" t="s">
        <v>329</v>
      </c>
      <c r="W28" s="916" t="s">
        <v>329</v>
      </c>
      <c r="X28" s="967" t="s">
        <v>329</v>
      </c>
      <c r="Y28" s="965"/>
    </row>
    <row r="29" spans="1:25" ht="14.45" customHeight="1" x14ac:dyDescent="0.2">
      <c r="A29" s="929" t="s">
        <v>6002</v>
      </c>
      <c r="B29" s="905">
        <v>12</v>
      </c>
      <c r="C29" s="906">
        <v>32</v>
      </c>
      <c r="D29" s="907">
        <v>6.4</v>
      </c>
      <c r="E29" s="913">
        <v>8</v>
      </c>
      <c r="F29" s="893">
        <v>21.33</v>
      </c>
      <c r="G29" s="894">
        <v>5.8</v>
      </c>
      <c r="H29" s="899">
        <v>8</v>
      </c>
      <c r="I29" s="893">
        <v>21.33</v>
      </c>
      <c r="J29" s="894">
        <v>7</v>
      </c>
      <c r="K29" s="898">
        <v>2.67</v>
      </c>
      <c r="L29" s="899">
        <v>3</v>
      </c>
      <c r="M29" s="899">
        <v>27</v>
      </c>
      <c r="N29" s="900">
        <v>9</v>
      </c>
      <c r="O29" s="899" t="s">
        <v>5955</v>
      </c>
      <c r="P29" s="914" t="s">
        <v>6003</v>
      </c>
      <c r="Q29" s="901">
        <f t="shared" si="0"/>
        <v>-4</v>
      </c>
      <c r="R29" s="961">
        <f t="shared" si="0"/>
        <v>-10.670000000000002</v>
      </c>
      <c r="S29" s="901">
        <f t="shared" si="1"/>
        <v>0</v>
      </c>
      <c r="T29" s="961">
        <f t="shared" si="2"/>
        <v>0</v>
      </c>
      <c r="U29" s="968">
        <v>72</v>
      </c>
      <c r="V29" s="910">
        <v>56</v>
      </c>
      <c r="W29" s="910">
        <v>-16</v>
      </c>
      <c r="X29" s="966">
        <v>0.77777777777777779</v>
      </c>
      <c r="Y29" s="964">
        <v>3</v>
      </c>
    </row>
    <row r="30" spans="1:25" ht="14.45" customHeight="1" x14ac:dyDescent="0.2">
      <c r="A30" s="930" t="s">
        <v>6004</v>
      </c>
      <c r="B30" s="927">
        <v>3</v>
      </c>
      <c r="C30" s="928">
        <v>9.27</v>
      </c>
      <c r="D30" s="908">
        <v>6</v>
      </c>
      <c r="E30" s="918">
        <v>1</v>
      </c>
      <c r="F30" s="919">
        <v>3.09</v>
      </c>
      <c r="G30" s="903">
        <v>7</v>
      </c>
      <c r="H30" s="923">
        <v>4</v>
      </c>
      <c r="I30" s="919">
        <v>12.37</v>
      </c>
      <c r="J30" s="903">
        <v>6.3</v>
      </c>
      <c r="K30" s="922">
        <v>3.09</v>
      </c>
      <c r="L30" s="923">
        <v>3</v>
      </c>
      <c r="M30" s="923">
        <v>30</v>
      </c>
      <c r="N30" s="924">
        <v>10</v>
      </c>
      <c r="O30" s="923" t="s">
        <v>5955</v>
      </c>
      <c r="P30" s="925" t="s">
        <v>6005</v>
      </c>
      <c r="Q30" s="926">
        <f t="shared" si="0"/>
        <v>1</v>
      </c>
      <c r="R30" s="962">
        <f t="shared" si="0"/>
        <v>3.0999999999999996</v>
      </c>
      <c r="S30" s="926">
        <f t="shared" si="1"/>
        <v>3</v>
      </c>
      <c r="T30" s="962">
        <f t="shared" si="2"/>
        <v>9.2799999999999994</v>
      </c>
      <c r="U30" s="969">
        <v>40</v>
      </c>
      <c r="V30" s="916">
        <v>25.2</v>
      </c>
      <c r="W30" s="916">
        <v>-14.8</v>
      </c>
      <c r="X30" s="967">
        <v>0.63</v>
      </c>
      <c r="Y30" s="965"/>
    </row>
    <row r="31" spans="1:25" ht="14.45" customHeight="1" x14ac:dyDescent="0.2">
      <c r="A31" s="929" t="s">
        <v>6006</v>
      </c>
      <c r="B31" s="905">
        <v>1</v>
      </c>
      <c r="C31" s="906">
        <v>3.33</v>
      </c>
      <c r="D31" s="907">
        <v>6</v>
      </c>
      <c r="E31" s="913"/>
      <c r="F31" s="893"/>
      <c r="G31" s="894"/>
      <c r="H31" s="899"/>
      <c r="I31" s="893"/>
      <c r="J31" s="894"/>
      <c r="K31" s="898">
        <v>1.56</v>
      </c>
      <c r="L31" s="899">
        <v>2</v>
      </c>
      <c r="M31" s="899">
        <v>21</v>
      </c>
      <c r="N31" s="900">
        <v>7</v>
      </c>
      <c r="O31" s="899" t="s">
        <v>5955</v>
      </c>
      <c r="P31" s="914" t="s">
        <v>6007</v>
      </c>
      <c r="Q31" s="901">
        <f t="shared" si="0"/>
        <v>-1</v>
      </c>
      <c r="R31" s="961">
        <f t="shared" si="0"/>
        <v>-3.33</v>
      </c>
      <c r="S31" s="901">
        <f t="shared" si="1"/>
        <v>0</v>
      </c>
      <c r="T31" s="961">
        <f t="shared" si="2"/>
        <v>0</v>
      </c>
      <c r="U31" s="968" t="s">
        <v>329</v>
      </c>
      <c r="V31" s="910" t="s">
        <v>329</v>
      </c>
      <c r="W31" s="910" t="s">
        <v>329</v>
      </c>
      <c r="X31" s="966" t="s">
        <v>329</v>
      </c>
      <c r="Y31" s="964"/>
    </row>
    <row r="32" spans="1:25" ht="14.45" customHeight="1" x14ac:dyDescent="0.2">
      <c r="A32" s="929" t="s">
        <v>6008</v>
      </c>
      <c r="B32" s="910"/>
      <c r="C32" s="911"/>
      <c r="D32" s="912"/>
      <c r="E32" s="895">
        <v>3</v>
      </c>
      <c r="F32" s="896">
        <v>0.96</v>
      </c>
      <c r="G32" s="902">
        <v>4.7</v>
      </c>
      <c r="H32" s="899"/>
      <c r="I32" s="893"/>
      <c r="J32" s="894"/>
      <c r="K32" s="898">
        <v>0.32</v>
      </c>
      <c r="L32" s="899">
        <v>2</v>
      </c>
      <c r="M32" s="899">
        <v>18</v>
      </c>
      <c r="N32" s="900">
        <v>6</v>
      </c>
      <c r="O32" s="899" t="s">
        <v>5955</v>
      </c>
      <c r="P32" s="914" t="s">
        <v>6009</v>
      </c>
      <c r="Q32" s="901">
        <f t="shared" si="0"/>
        <v>0</v>
      </c>
      <c r="R32" s="961">
        <f t="shared" si="0"/>
        <v>0</v>
      </c>
      <c r="S32" s="901">
        <f t="shared" si="1"/>
        <v>-3</v>
      </c>
      <c r="T32" s="961">
        <f t="shared" si="2"/>
        <v>-0.96</v>
      </c>
      <c r="U32" s="968" t="s">
        <v>329</v>
      </c>
      <c r="V32" s="910" t="s">
        <v>329</v>
      </c>
      <c r="W32" s="910" t="s">
        <v>329</v>
      </c>
      <c r="X32" s="966" t="s">
        <v>329</v>
      </c>
      <c r="Y32" s="964"/>
    </row>
    <row r="33" spans="1:25" ht="14.45" customHeight="1" x14ac:dyDescent="0.2">
      <c r="A33" s="930" t="s">
        <v>6010</v>
      </c>
      <c r="B33" s="916">
        <v>1</v>
      </c>
      <c r="C33" s="917">
        <v>0.48</v>
      </c>
      <c r="D33" s="915">
        <v>9</v>
      </c>
      <c r="E33" s="920">
        <v>2</v>
      </c>
      <c r="F33" s="921">
        <v>0.96</v>
      </c>
      <c r="G33" s="904">
        <v>5.5</v>
      </c>
      <c r="H33" s="923"/>
      <c r="I33" s="919"/>
      <c r="J33" s="903"/>
      <c r="K33" s="922">
        <v>0.48</v>
      </c>
      <c r="L33" s="923">
        <v>2</v>
      </c>
      <c r="M33" s="923">
        <v>21</v>
      </c>
      <c r="N33" s="924">
        <v>7</v>
      </c>
      <c r="O33" s="923" t="s">
        <v>5955</v>
      </c>
      <c r="P33" s="925" t="s">
        <v>6011</v>
      </c>
      <c r="Q33" s="926">
        <f t="shared" si="0"/>
        <v>-1</v>
      </c>
      <c r="R33" s="962">
        <f t="shared" si="0"/>
        <v>-0.48</v>
      </c>
      <c r="S33" s="926">
        <f t="shared" si="1"/>
        <v>-2</v>
      </c>
      <c r="T33" s="962">
        <f t="shared" si="2"/>
        <v>-0.96</v>
      </c>
      <c r="U33" s="969" t="s">
        <v>329</v>
      </c>
      <c r="V33" s="916" t="s">
        <v>329</v>
      </c>
      <c r="W33" s="916" t="s">
        <v>329</v>
      </c>
      <c r="X33" s="967" t="s">
        <v>329</v>
      </c>
      <c r="Y33" s="965"/>
    </row>
    <row r="34" spans="1:25" ht="14.45" customHeight="1" x14ac:dyDescent="0.2">
      <c r="A34" s="929" t="s">
        <v>6012</v>
      </c>
      <c r="B34" s="910">
        <v>5</v>
      </c>
      <c r="C34" s="911">
        <v>28.4</v>
      </c>
      <c r="D34" s="912">
        <v>10.6</v>
      </c>
      <c r="E34" s="895">
        <v>16</v>
      </c>
      <c r="F34" s="896">
        <v>90.89</v>
      </c>
      <c r="G34" s="902">
        <v>12.3</v>
      </c>
      <c r="H34" s="899">
        <v>12</v>
      </c>
      <c r="I34" s="893">
        <v>68.17</v>
      </c>
      <c r="J34" s="894">
        <v>11.5</v>
      </c>
      <c r="K34" s="898">
        <v>5.68</v>
      </c>
      <c r="L34" s="899">
        <v>6</v>
      </c>
      <c r="M34" s="899">
        <v>51</v>
      </c>
      <c r="N34" s="900">
        <v>17</v>
      </c>
      <c r="O34" s="899" t="s">
        <v>5955</v>
      </c>
      <c r="P34" s="914" t="s">
        <v>6013</v>
      </c>
      <c r="Q34" s="901">
        <f t="shared" si="0"/>
        <v>7</v>
      </c>
      <c r="R34" s="961">
        <f t="shared" si="0"/>
        <v>39.770000000000003</v>
      </c>
      <c r="S34" s="901">
        <f t="shared" si="1"/>
        <v>-4</v>
      </c>
      <c r="T34" s="961">
        <f t="shared" si="2"/>
        <v>-22.72</v>
      </c>
      <c r="U34" s="968">
        <v>204</v>
      </c>
      <c r="V34" s="910">
        <v>138</v>
      </c>
      <c r="W34" s="910">
        <v>-66</v>
      </c>
      <c r="X34" s="966">
        <v>0.67647058823529416</v>
      </c>
      <c r="Y34" s="964"/>
    </row>
    <row r="35" spans="1:25" ht="14.45" customHeight="1" x14ac:dyDescent="0.2">
      <c r="A35" s="930" t="s">
        <v>6014</v>
      </c>
      <c r="B35" s="916">
        <v>2</v>
      </c>
      <c r="C35" s="917">
        <v>14.84</v>
      </c>
      <c r="D35" s="915">
        <v>15</v>
      </c>
      <c r="E35" s="920">
        <v>5</v>
      </c>
      <c r="F35" s="921">
        <v>37.1</v>
      </c>
      <c r="G35" s="904">
        <v>16</v>
      </c>
      <c r="H35" s="923">
        <v>5</v>
      </c>
      <c r="I35" s="919">
        <v>37.1</v>
      </c>
      <c r="J35" s="903">
        <v>11.6</v>
      </c>
      <c r="K35" s="922">
        <v>7.42</v>
      </c>
      <c r="L35" s="923">
        <v>7</v>
      </c>
      <c r="M35" s="923">
        <v>60</v>
      </c>
      <c r="N35" s="924">
        <v>20</v>
      </c>
      <c r="O35" s="923" t="s">
        <v>5955</v>
      </c>
      <c r="P35" s="925" t="s">
        <v>6015</v>
      </c>
      <c r="Q35" s="926">
        <f t="shared" si="0"/>
        <v>3</v>
      </c>
      <c r="R35" s="962">
        <f t="shared" si="0"/>
        <v>22.26</v>
      </c>
      <c r="S35" s="926">
        <f t="shared" si="1"/>
        <v>0</v>
      </c>
      <c r="T35" s="962">
        <f t="shared" si="2"/>
        <v>0</v>
      </c>
      <c r="U35" s="969">
        <v>100</v>
      </c>
      <c r="V35" s="916">
        <v>58</v>
      </c>
      <c r="W35" s="916">
        <v>-42</v>
      </c>
      <c r="X35" s="967">
        <v>0.57999999999999996</v>
      </c>
      <c r="Y35" s="965"/>
    </row>
    <row r="36" spans="1:25" ht="14.45" customHeight="1" x14ac:dyDescent="0.2">
      <c r="A36" s="930" t="s">
        <v>6016</v>
      </c>
      <c r="B36" s="916"/>
      <c r="C36" s="917"/>
      <c r="D36" s="915"/>
      <c r="E36" s="920">
        <v>3</v>
      </c>
      <c r="F36" s="921">
        <v>31.03</v>
      </c>
      <c r="G36" s="904">
        <v>35.299999999999997</v>
      </c>
      <c r="H36" s="923">
        <v>2</v>
      </c>
      <c r="I36" s="919">
        <v>20.22</v>
      </c>
      <c r="J36" s="903">
        <v>19.5</v>
      </c>
      <c r="K36" s="922">
        <v>10.11</v>
      </c>
      <c r="L36" s="923">
        <v>9</v>
      </c>
      <c r="M36" s="923">
        <v>78</v>
      </c>
      <c r="N36" s="924">
        <v>26</v>
      </c>
      <c r="O36" s="923" t="s">
        <v>5955</v>
      </c>
      <c r="P36" s="925" t="s">
        <v>6017</v>
      </c>
      <c r="Q36" s="926">
        <f t="shared" si="0"/>
        <v>2</v>
      </c>
      <c r="R36" s="962">
        <f t="shared" si="0"/>
        <v>20.22</v>
      </c>
      <c r="S36" s="926">
        <f t="shared" si="1"/>
        <v>-1</v>
      </c>
      <c r="T36" s="962">
        <f t="shared" si="2"/>
        <v>-10.810000000000002</v>
      </c>
      <c r="U36" s="969">
        <v>52</v>
      </c>
      <c r="V36" s="916">
        <v>39</v>
      </c>
      <c r="W36" s="916">
        <v>-13</v>
      </c>
      <c r="X36" s="967">
        <v>0.75</v>
      </c>
      <c r="Y36" s="965"/>
    </row>
    <row r="37" spans="1:25" ht="14.45" customHeight="1" x14ac:dyDescent="0.2">
      <c r="A37" s="929" t="s">
        <v>6018</v>
      </c>
      <c r="B37" s="905">
        <v>161</v>
      </c>
      <c r="C37" s="906">
        <v>385.25</v>
      </c>
      <c r="D37" s="907">
        <v>6.8</v>
      </c>
      <c r="E37" s="913">
        <v>152</v>
      </c>
      <c r="F37" s="893">
        <v>366.24</v>
      </c>
      <c r="G37" s="894">
        <v>6.2</v>
      </c>
      <c r="H37" s="899">
        <v>78</v>
      </c>
      <c r="I37" s="893">
        <v>186</v>
      </c>
      <c r="J37" s="894">
        <v>6.2</v>
      </c>
      <c r="K37" s="898">
        <v>2.4</v>
      </c>
      <c r="L37" s="899">
        <v>3</v>
      </c>
      <c r="M37" s="899">
        <v>27</v>
      </c>
      <c r="N37" s="900">
        <v>9</v>
      </c>
      <c r="O37" s="899" t="s">
        <v>5955</v>
      </c>
      <c r="P37" s="914" t="s">
        <v>6019</v>
      </c>
      <c r="Q37" s="901">
        <f t="shared" si="0"/>
        <v>-83</v>
      </c>
      <c r="R37" s="961">
        <f t="shared" si="0"/>
        <v>-199.25</v>
      </c>
      <c r="S37" s="901">
        <f t="shared" si="1"/>
        <v>-74</v>
      </c>
      <c r="T37" s="961">
        <f t="shared" si="2"/>
        <v>-180.24</v>
      </c>
      <c r="U37" s="968">
        <v>702</v>
      </c>
      <c r="V37" s="910">
        <v>483.6</v>
      </c>
      <c r="W37" s="910">
        <v>-218.39999999999998</v>
      </c>
      <c r="X37" s="966">
        <v>0.68888888888888888</v>
      </c>
      <c r="Y37" s="964">
        <v>21</v>
      </c>
    </row>
    <row r="38" spans="1:25" ht="14.45" customHeight="1" x14ac:dyDescent="0.2">
      <c r="A38" s="930" t="s">
        <v>6020</v>
      </c>
      <c r="B38" s="927">
        <v>36</v>
      </c>
      <c r="C38" s="928">
        <v>103.88</v>
      </c>
      <c r="D38" s="908">
        <v>8.4</v>
      </c>
      <c r="E38" s="918">
        <v>41</v>
      </c>
      <c r="F38" s="919">
        <v>119.83</v>
      </c>
      <c r="G38" s="903">
        <v>7.1</v>
      </c>
      <c r="H38" s="923">
        <v>29</v>
      </c>
      <c r="I38" s="919">
        <v>91.65</v>
      </c>
      <c r="J38" s="903">
        <v>8.9</v>
      </c>
      <c r="K38" s="922">
        <v>2.96</v>
      </c>
      <c r="L38" s="923">
        <v>4</v>
      </c>
      <c r="M38" s="923">
        <v>33</v>
      </c>
      <c r="N38" s="924">
        <v>11</v>
      </c>
      <c r="O38" s="923" t="s">
        <v>5955</v>
      </c>
      <c r="P38" s="925" t="s">
        <v>6021</v>
      </c>
      <c r="Q38" s="926">
        <f t="shared" si="0"/>
        <v>-7</v>
      </c>
      <c r="R38" s="962">
        <f t="shared" si="0"/>
        <v>-12.22999999999999</v>
      </c>
      <c r="S38" s="926">
        <f t="shared" si="1"/>
        <v>-12</v>
      </c>
      <c r="T38" s="962">
        <f t="shared" si="2"/>
        <v>-28.179999999999993</v>
      </c>
      <c r="U38" s="969">
        <v>319</v>
      </c>
      <c r="V38" s="916">
        <v>258.10000000000002</v>
      </c>
      <c r="W38" s="916">
        <v>-60.899999999999977</v>
      </c>
      <c r="X38" s="967">
        <v>0.80909090909090919</v>
      </c>
      <c r="Y38" s="965">
        <v>53</v>
      </c>
    </row>
    <row r="39" spans="1:25" ht="14.45" customHeight="1" x14ac:dyDescent="0.2">
      <c r="A39" s="930" t="s">
        <v>6022</v>
      </c>
      <c r="B39" s="927">
        <v>6</v>
      </c>
      <c r="C39" s="928">
        <v>27.54</v>
      </c>
      <c r="D39" s="908">
        <v>9.6999999999999993</v>
      </c>
      <c r="E39" s="918">
        <v>7</v>
      </c>
      <c r="F39" s="919">
        <v>32.130000000000003</v>
      </c>
      <c r="G39" s="903">
        <v>8.9</v>
      </c>
      <c r="H39" s="923">
        <v>5</v>
      </c>
      <c r="I39" s="919">
        <v>23.21</v>
      </c>
      <c r="J39" s="903">
        <v>10.6</v>
      </c>
      <c r="K39" s="922">
        <v>4.59</v>
      </c>
      <c r="L39" s="923">
        <v>5</v>
      </c>
      <c r="M39" s="923">
        <v>45</v>
      </c>
      <c r="N39" s="924">
        <v>15</v>
      </c>
      <c r="O39" s="923" t="s">
        <v>5955</v>
      </c>
      <c r="P39" s="925" t="s">
        <v>6023</v>
      </c>
      <c r="Q39" s="926">
        <f t="shared" si="0"/>
        <v>-1</v>
      </c>
      <c r="R39" s="962">
        <f t="shared" si="0"/>
        <v>-4.3299999999999983</v>
      </c>
      <c r="S39" s="926">
        <f t="shared" si="1"/>
        <v>-2</v>
      </c>
      <c r="T39" s="962">
        <f t="shared" si="2"/>
        <v>-8.9200000000000017</v>
      </c>
      <c r="U39" s="969">
        <v>75</v>
      </c>
      <c r="V39" s="916">
        <v>53</v>
      </c>
      <c r="W39" s="916">
        <v>-22</v>
      </c>
      <c r="X39" s="967">
        <v>0.70666666666666667</v>
      </c>
      <c r="Y39" s="965">
        <v>3</v>
      </c>
    </row>
    <row r="40" spans="1:25" ht="14.45" customHeight="1" x14ac:dyDescent="0.2">
      <c r="A40" s="929" t="s">
        <v>6024</v>
      </c>
      <c r="B40" s="910">
        <v>1</v>
      </c>
      <c r="C40" s="911">
        <v>1.26</v>
      </c>
      <c r="D40" s="912">
        <v>15</v>
      </c>
      <c r="E40" s="913"/>
      <c r="F40" s="893"/>
      <c r="G40" s="894"/>
      <c r="H40" s="895">
        <v>1</v>
      </c>
      <c r="I40" s="896">
        <v>1.26</v>
      </c>
      <c r="J40" s="902">
        <v>4</v>
      </c>
      <c r="K40" s="898">
        <v>1.26</v>
      </c>
      <c r="L40" s="899">
        <v>2</v>
      </c>
      <c r="M40" s="899">
        <v>18</v>
      </c>
      <c r="N40" s="900">
        <v>6</v>
      </c>
      <c r="O40" s="899" t="s">
        <v>5955</v>
      </c>
      <c r="P40" s="914" t="s">
        <v>6025</v>
      </c>
      <c r="Q40" s="901">
        <f t="shared" si="0"/>
        <v>0</v>
      </c>
      <c r="R40" s="961">
        <f t="shared" si="0"/>
        <v>0</v>
      </c>
      <c r="S40" s="901">
        <f t="shared" si="1"/>
        <v>1</v>
      </c>
      <c r="T40" s="961">
        <f t="shared" si="2"/>
        <v>1.26</v>
      </c>
      <c r="U40" s="968">
        <v>6</v>
      </c>
      <c r="V40" s="910">
        <v>4</v>
      </c>
      <c r="W40" s="910">
        <v>-2</v>
      </c>
      <c r="X40" s="966">
        <v>0.66666666666666663</v>
      </c>
      <c r="Y40" s="964"/>
    </row>
    <row r="41" spans="1:25" ht="14.45" customHeight="1" x14ac:dyDescent="0.2">
      <c r="A41" s="930" t="s">
        <v>6026</v>
      </c>
      <c r="B41" s="916">
        <v>1</v>
      </c>
      <c r="C41" s="917">
        <v>1.91</v>
      </c>
      <c r="D41" s="915">
        <v>13</v>
      </c>
      <c r="E41" s="918"/>
      <c r="F41" s="919"/>
      <c r="G41" s="903"/>
      <c r="H41" s="920">
        <v>2</v>
      </c>
      <c r="I41" s="921">
        <v>3.81</v>
      </c>
      <c r="J41" s="904">
        <v>4</v>
      </c>
      <c r="K41" s="922">
        <v>1.91</v>
      </c>
      <c r="L41" s="923">
        <v>3</v>
      </c>
      <c r="M41" s="923">
        <v>30</v>
      </c>
      <c r="N41" s="924">
        <v>10</v>
      </c>
      <c r="O41" s="923" t="s">
        <v>5955</v>
      </c>
      <c r="P41" s="925" t="s">
        <v>6027</v>
      </c>
      <c r="Q41" s="926">
        <f t="shared" si="0"/>
        <v>1</v>
      </c>
      <c r="R41" s="962">
        <f t="shared" si="0"/>
        <v>1.9000000000000001</v>
      </c>
      <c r="S41" s="926">
        <f t="shared" si="1"/>
        <v>2</v>
      </c>
      <c r="T41" s="962">
        <f t="shared" si="2"/>
        <v>3.81</v>
      </c>
      <c r="U41" s="969">
        <v>20</v>
      </c>
      <c r="V41" s="916">
        <v>8</v>
      </c>
      <c r="W41" s="916">
        <v>-12</v>
      </c>
      <c r="X41" s="967">
        <v>0.4</v>
      </c>
      <c r="Y41" s="965"/>
    </row>
    <row r="42" spans="1:25" ht="14.45" customHeight="1" x14ac:dyDescent="0.2">
      <c r="A42" s="929" t="s">
        <v>6028</v>
      </c>
      <c r="B42" s="910">
        <v>35</v>
      </c>
      <c r="C42" s="911">
        <v>34.57</v>
      </c>
      <c r="D42" s="912">
        <v>4.8</v>
      </c>
      <c r="E42" s="895">
        <v>30</v>
      </c>
      <c r="F42" s="896">
        <v>29.63</v>
      </c>
      <c r="G42" s="902">
        <v>4.2</v>
      </c>
      <c r="H42" s="899">
        <v>23</v>
      </c>
      <c r="I42" s="893">
        <v>22.92</v>
      </c>
      <c r="J42" s="897">
        <v>4.7</v>
      </c>
      <c r="K42" s="898">
        <v>0.99</v>
      </c>
      <c r="L42" s="899">
        <v>1</v>
      </c>
      <c r="M42" s="899">
        <v>12</v>
      </c>
      <c r="N42" s="900">
        <v>4</v>
      </c>
      <c r="O42" s="899" t="s">
        <v>5955</v>
      </c>
      <c r="P42" s="914" t="s">
        <v>6029</v>
      </c>
      <c r="Q42" s="901">
        <f t="shared" si="0"/>
        <v>-12</v>
      </c>
      <c r="R42" s="961">
        <f t="shared" si="0"/>
        <v>-11.649999999999999</v>
      </c>
      <c r="S42" s="901">
        <f t="shared" si="1"/>
        <v>-7</v>
      </c>
      <c r="T42" s="961">
        <f t="shared" si="2"/>
        <v>-6.7099999999999973</v>
      </c>
      <c r="U42" s="968">
        <v>92</v>
      </c>
      <c r="V42" s="910">
        <v>108.10000000000001</v>
      </c>
      <c r="W42" s="910">
        <v>16.100000000000009</v>
      </c>
      <c r="X42" s="966">
        <v>1.175</v>
      </c>
      <c r="Y42" s="964">
        <v>28</v>
      </c>
    </row>
    <row r="43" spans="1:25" ht="14.45" customHeight="1" x14ac:dyDescent="0.2">
      <c r="A43" s="930" t="s">
        <v>6030</v>
      </c>
      <c r="B43" s="916">
        <v>12</v>
      </c>
      <c r="C43" s="917">
        <v>14.52</v>
      </c>
      <c r="D43" s="915">
        <v>8.8000000000000007</v>
      </c>
      <c r="E43" s="920">
        <v>18</v>
      </c>
      <c r="F43" s="921">
        <v>21.59</v>
      </c>
      <c r="G43" s="904">
        <v>7</v>
      </c>
      <c r="H43" s="923">
        <v>9</v>
      </c>
      <c r="I43" s="919">
        <v>11.38</v>
      </c>
      <c r="J43" s="909">
        <v>11.8</v>
      </c>
      <c r="K43" s="922">
        <v>1.2</v>
      </c>
      <c r="L43" s="923">
        <v>2</v>
      </c>
      <c r="M43" s="923">
        <v>18</v>
      </c>
      <c r="N43" s="924">
        <v>6</v>
      </c>
      <c r="O43" s="923" t="s">
        <v>5955</v>
      </c>
      <c r="P43" s="925" t="s">
        <v>6029</v>
      </c>
      <c r="Q43" s="926">
        <f t="shared" si="0"/>
        <v>-3</v>
      </c>
      <c r="R43" s="962">
        <f t="shared" si="0"/>
        <v>-3.1399999999999988</v>
      </c>
      <c r="S43" s="926">
        <f t="shared" si="1"/>
        <v>-9</v>
      </c>
      <c r="T43" s="962">
        <f t="shared" si="2"/>
        <v>-10.209999999999999</v>
      </c>
      <c r="U43" s="969">
        <v>54</v>
      </c>
      <c r="V43" s="916">
        <v>106.2</v>
      </c>
      <c r="W43" s="916">
        <v>52.2</v>
      </c>
      <c r="X43" s="967">
        <v>1.9666666666666668</v>
      </c>
      <c r="Y43" s="965">
        <v>60</v>
      </c>
    </row>
    <row r="44" spans="1:25" ht="14.45" customHeight="1" x14ac:dyDescent="0.2">
      <c r="A44" s="930" t="s">
        <v>6031</v>
      </c>
      <c r="B44" s="916">
        <v>1</v>
      </c>
      <c r="C44" s="917">
        <v>1.88</v>
      </c>
      <c r="D44" s="915">
        <v>8</v>
      </c>
      <c r="E44" s="920">
        <v>2</v>
      </c>
      <c r="F44" s="921">
        <v>3.37</v>
      </c>
      <c r="G44" s="904">
        <v>4</v>
      </c>
      <c r="H44" s="923"/>
      <c r="I44" s="919"/>
      <c r="J44" s="903"/>
      <c r="K44" s="922">
        <v>1.88</v>
      </c>
      <c r="L44" s="923">
        <v>4</v>
      </c>
      <c r="M44" s="923">
        <v>33</v>
      </c>
      <c r="N44" s="924">
        <v>11</v>
      </c>
      <c r="O44" s="923" t="s">
        <v>5955</v>
      </c>
      <c r="P44" s="925" t="s">
        <v>6029</v>
      </c>
      <c r="Q44" s="926">
        <f t="shared" si="0"/>
        <v>-1</v>
      </c>
      <c r="R44" s="962">
        <f t="shared" si="0"/>
        <v>-1.88</v>
      </c>
      <c r="S44" s="926">
        <f t="shared" si="1"/>
        <v>-2</v>
      </c>
      <c r="T44" s="962">
        <f t="shared" si="2"/>
        <v>-3.37</v>
      </c>
      <c r="U44" s="969" t="s">
        <v>329</v>
      </c>
      <c r="V44" s="916" t="s">
        <v>329</v>
      </c>
      <c r="W44" s="916" t="s">
        <v>329</v>
      </c>
      <c r="X44" s="967" t="s">
        <v>329</v>
      </c>
      <c r="Y44" s="965"/>
    </row>
    <row r="45" spans="1:25" ht="14.45" customHeight="1" x14ac:dyDescent="0.2">
      <c r="A45" s="929" t="s">
        <v>6032</v>
      </c>
      <c r="B45" s="910">
        <v>1</v>
      </c>
      <c r="C45" s="911">
        <v>1.25</v>
      </c>
      <c r="D45" s="912">
        <v>7</v>
      </c>
      <c r="E45" s="913">
        <v>2</v>
      </c>
      <c r="F45" s="893">
        <v>2.5</v>
      </c>
      <c r="G45" s="894">
        <v>4</v>
      </c>
      <c r="H45" s="895">
        <v>4</v>
      </c>
      <c r="I45" s="896">
        <v>4.99</v>
      </c>
      <c r="J45" s="902">
        <v>2.5</v>
      </c>
      <c r="K45" s="898">
        <v>1.25</v>
      </c>
      <c r="L45" s="899">
        <v>2</v>
      </c>
      <c r="M45" s="899">
        <v>21</v>
      </c>
      <c r="N45" s="900">
        <v>7</v>
      </c>
      <c r="O45" s="899" t="s">
        <v>5955</v>
      </c>
      <c r="P45" s="914" t="s">
        <v>6033</v>
      </c>
      <c r="Q45" s="901">
        <f t="shared" si="0"/>
        <v>3</v>
      </c>
      <c r="R45" s="961">
        <f t="shared" si="0"/>
        <v>3.74</v>
      </c>
      <c r="S45" s="901">
        <f t="shared" si="1"/>
        <v>2</v>
      </c>
      <c r="T45" s="961">
        <f t="shared" si="2"/>
        <v>2.4900000000000002</v>
      </c>
      <c r="U45" s="968">
        <v>28</v>
      </c>
      <c r="V45" s="910">
        <v>10</v>
      </c>
      <c r="W45" s="910">
        <v>-18</v>
      </c>
      <c r="X45" s="966">
        <v>0.35714285714285715</v>
      </c>
      <c r="Y45" s="964"/>
    </row>
    <row r="46" spans="1:25" ht="14.45" customHeight="1" x14ac:dyDescent="0.2">
      <c r="A46" s="930" t="s">
        <v>6034</v>
      </c>
      <c r="B46" s="916">
        <v>1</v>
      </c>
      <c r="C46" s="917">
        <v>1.53</v>
      </c>
      <c r="D46" s="915">
        <v>3</v>
      </c>
      <c r="E46" s="918">
        <v>1</v>
      </c>
      <c r="F46" s="919">
        <v>1.53</v>
      </c>
      <c r="G46" s="903">
        <v>4</v>
      </c>
      <c r="H46" s="920">
        <v>2</v>
      </c>
      <c r="I46" s="921">
        <v>3.06</v>
      </c>
      <c r="J46" s="904">
        <v>4</v>
      </c>
      <c r="K46" s="922">
        <v>1.53</v>
      </c>
      <c r="L46" s="923">
        <v>3</v>
      </c>
      <c r="M46" s="923">
        <v>27</v>
      </c>
      <c r="N46" s="924">
        <v>9</v>
      </c>
      <c r="O46" s="923" t="s">
        <v>5955</v>
      </c>
      <c r="P46" s="925" t="s">
        <v>6035</v>
      </c>
      <c r="Q46" s="926">
        <f t="shared" si="0"/>
        <v>1</v>
      </c>
      <c r="R46" s="962">
        <f t="shared" si="0"/>
        <v>1.53</v>
      </c>
      <c r="S46" s="926">
        <f t="shared" si="1"/>
        <v>1</v>
      </c>
      <c r="T46" s="962">
        <f t="shared" si="2"/>
        <v>1.53</v>
      </c>
      <c r="U46" s="969">
        <v>18</v>
      </c>
      <c r="V46" s="916">
        <v>8</v>
      </c>
      <c r="W46" s="916">
        <v>-10</v>
      </c>
      <c r="X46" s="967">
        <v>0.44444444444444442</v>
      </c>
      <c r="Y46" s="965"/>
    </row>
    <row r="47" spans="1:25" ht="14.45" customHeight="1" x14ac:dyDescent="0.2">
      <c r="A47" s="929" t="s">
        <v>6036</v>
      </c>
      <c r="B47" s="905">
        <v>239</v>
      </c>
      <c r="C47" s="906">
        <v>157.47</v>
      </c>
      <c r="D47" s="907">
        <v>4.0999999999999996</v>
      </c>
      <c r="E47" s="913">
        <v>174</v>
      </c>
      <c r="F47" s="893">
        <v>116.36</v>
      </c>
      <c r="G47" s="894">
        <v>4.0999999999999996</v>
      </c>
      <c r="H47" s="899">
        <v>198</v>
      </c>
      <c r="I47" s="893">
        <v>129.88</v>
      </c>
      <c r="J47" s="894">
        <v>3.7</v>
      </c>
      <c r="K47" s="898">
        <v>0.65</v>
      </c>
      <c r="L47" s="899">
        <v>2</v>
      </c>
      <c r="M47" s="899">
        <v>15</v>
      </c>
      <c r="N47" s="900">
        <v>5</v>
      </c>
      <c r="O47" s="899" t="s">
        <v>5955</v>
      </c>
      <c r="P47" s="914" t="s">
        <v>6037</v>
      </c>
      <c r="Q47" s="901">
        <f t="shared" si="0"/>
        <v>-41</v>
      </c>
      <c r="R47" s="961">
        <f t="shared" si="0"/>
        <v>-27.590000000000003</v>
      </c>
      <c r="S47" s="901">
        <f t="shared" si="1"/>
        <v>24</v>
      </c>
      <c r="T47" s="961">
        <f t="shared" si="2"/>
        <v>13.519999999999996</v>
      </c>
      <c r="U47" s="968">
        <v>990</v>
      </c>
      <c r="V47" s="910">
        <v>732.6</v>
      </c>
      <c r="W47" s="910">
        <v>-257.39999999999998</v>
      </c>
      <c r="X47" s="966">
        <v>0.74</v>
      </c>
      <c r="Y47" s="964">
        <v>44</v>
      </c>
    </row>
    <row r="48" spans="1:25" ht="14.45" customHeight="1" x14ac:dyDescent="0.2">
      <c r="A48" s="930" t="s">
        <v>6038</v>
      </c>
      <c r="B48" s="927">
        <v>61</v>
      </c>
      <c r="C48" s="928">
        <v>51.78</v>
      </c>
      <c r="D48" s="908">
        <v>5.3</v>
      </c>
      <c r="E48" s="918">
        <v>75</v>
      </c>
      <c r="F48" s="919">
        <v>61.37</v>
      </c>
      <c r="G48" s="903">
        <v>4.9000000000000004</v>
      </c>
      <c r="H48" s="923">
        <v>64</v>
      </c>
      <c r="I48" s="919">
        <v>54.97</v>
      </c>
      <c r="J48" s="903">
        <v>5.8</v>
      </c>
      <c r="K48" s="922">
        <v>0.8</v>
      </c>
      <c r="L48" s="923">
        <v>2</v>
      </c>
      <c r="M48" s="923">
        <v>18</v>
      </c>
      <c r="N48" s="924">
        <v>6</v>
      </c>
      <c r="O48" s="923" t="s">
        <v>5955</v>
      </c>
      <c r="P48" s="925" t="s">
        <v>6039</v>
      </c>
      <c r="Q48" s="926">
        <f t="shared" si="0"/>
        <v>3</v>
      </c>
      <c r="R48" s="962">
        <f t="shared" si="0"/>
        <v>3.1899999999999977</v>
      </c>
      <c r="S48" s="926">
        <f t="shared" si="1"/>
        <v>-11</v>
      </c>
      <c r="T48" s="962">
        <f t="shared" si="2"/>
        <v>-6.3999999999999986</v>
      </c>
      <c r="U48" s="969">
        <v>384</v>
      </c>
      <c r="V48" s="916">
        <v>371.2</v>
      </c>
      <c r="W48" s="916">
        <v>-12.800000000000011</v>
      </c>
      <c r="X48" s="967">
        <v>0.96666666666666667</v>
      </c>
      <c r="Y48" s="965">
        <v>98</v>
      </c>
    </row>
    <row r="49" spans="1:25" ht="14.45" customHeight="1" x14ac:dyDescent="0.2">
      <c r="A49" s="930" t="s">
        <v>6040</v>
      </c>
      <c r="B49" s="927">
        <v>5</v>
      </c>
      <c r="C49" s="928">
        <v>5.2</v>
      </c>
      <c r="D49" s="908">
        <v>8.1999999999999993</v>
      </c>
      <c r="E49" s="918">
        <v>3</v>
      </c>
      <c r="F49" s="919">
        <v>6.45</v>
      </c>
      <c r="G49" s="903">
        <v>18.7</v>
      </c>
      <c r="H49" s="923">
        <v>4</v>
      </c>
      <c r="I49" s="919">
        <v>4.43</v>
      </c>
      <c r="J49" s="903">
        <v>6.5</v>
      </c>
      <c r="K49" s="922">
        <v>1.04</v>
      </c>
      <c r="L49" s="923">
        <v>2</v>
      </c>
      <c r="M49" s="923">
        <v>21</v>
      </c>
      <c r="N49" s="924">
        <v>7</v>
      </c>
      <c r="O49" s="923" t="s">
        <v>5955</v>
      </c>
      <c r="P49" s="925" t="s">
        <v>6041</v>
      </c>
      <c r="Q49" s="926">
        <f t="shared" si="0"/>
        <v>-1</v>
      </c>
      <c r="R49" s="962">
        <f t="shared" si="0"/>
        <v>-0.77000000000000046</v>
      </c>
      <c r="S49" s="926">
        <f t="shared" si="1"/>
        <v>1</v>
      </c>
      <c r="T49" s="962">
        <f t="shared" si="2"/>
        <v>-2.0200000000000005</v>
      </c>
      <c r="U49" s="969">
        <v>28</v>
      </c>
      <c r="V49" s="916">
        <v>26</v>
      </c>
      <c r="W49" s="916">
        <v>-2</v>
      </c>
      <c r="X49" s="967">
        <v>0.9285714285714286</v>
      </c>
      <c r="Y49" s="965">
        <v>2</v>
      </c>
    </row>
    <row r="50" spans="1:25" ht="14.45" customHeight="1" x14ac:dyDescent="0.2">
      <c r="A50" s="929" t="s">
        <v>6042</v>
      </c>
      <c r="B50" s="905">
        <v>2</v>
      </c>
      <c r="C50" s="906">
        <v>1.22</v>
      </c>
      <c r="D50" s="907">
        <v>5.5</v>
      </c>
      <c r="E50" s="913">
        <v>1</v>
      </c>
      <c r="F50" s="893">
        <v>0.84</v>
      </c>
      <c r="G50" s="894">
        <v>8</v>
      </c>
      <c r="H50" s="899">
        <v>2</v>
      </c>
      <c r="I50" s="893">
        <v>1.23</v>
      </c>
      <c r="J50" s="897">
        <v>3.5</v>
      </c>
      <c r="K50" s="898">
        <v>0.55000000000000004</v>
      </c>
      <c r="L50" s="899">
        <v>1</v>
      </c>
      <c r="M50" s="899">
        <v>9</v>
      </c>
      <c r="N50" s="900">
        <v>3</v>
      </c>
      <c r="O50" s="899" t="s">
        <v>5955</v>
      </c>
      <c r="P50" s="914" t="s">
        <v>6043</v>
      </c>
      <c r="Q50" s="901">
        <f t="shared" si="0"/>
        <v>0</v>
      </c>
      <c r="R50" s="961">
        <f t="shared" si="0"/>
        <v>1.0000000000000009E-2</v>
      </c>
      <c r="S50" s="901">
        <f t="shared" si="1"/>
        <v>1</v>
      </c>
      <c r="T50" s="961">
        <f t="shared" si="2"/>
        <v>0.39</v>
      </c>
      <c r="U50" s="968">
        <v>6</v>
      </c>
      <c r="V50" s="910">
        <v>7</v>
      </c>
      <c r="W50" s="910">
        <v>1</v>
      </c>
      <c r="X50" s="966">
        <v>1.1666666666666667</v>
      </c>
      <c r="Y50" s="964">
        <v>1</v>
      </c>
    </row>
    <row r="51" spans="1:25" ht="14.45" customHeight="1" x14ac:dyDescent="0.2">
      <c r="A51" s="930" t="s">
        <v>6044</v>
      </c>
      <c r="B51" s="927">
        <v>1</v>
      </c>
      <c r="C51" s="928">
        <v>0.84</v>
      </c>
      <c r="D51" s="908">
        <v>6</v>
      </c>
      <c r="E51" s="918"/>
      <c r="F51" s="919"/>
      <c r="G51" s="903"/>
      <c r="H51" s="923"/>
      <c r="I51" s="919"/>
      <c r="J51" s="903"/>
      <c r="K51" s="922">
        <v>0.79</v>
      </c>
      <c r="L51" s="923">
        <v>2</v>
      </c>
      <c r="M51" s="923">
        <v>15</v>
      </c>
      <c r="N51" s="924">
        <v>5</v>
      </c>
      <c r="O51" s="923" t="s">
        <v>5955</v>
      </c>
      <c r="P51" s="925" t="s">
        <v>6043</v>
      </c>
      <c r="Q51" s="926">
        <f t="shared" si="0"/>
        <v>-1</v>
      </c>
      <c r="R51" s="962">
        <f t="shared" si="0"/>
        <v>-0.84</v>
      </c>
      <c r="S51" s="926">
        <f t="shared" si="1"/>
        <v>0</v>
      </c>
      <c r="T51" s="962">
        <f t="shared" si="2"/>
        <v>0</v>
      </c>
      <c r="U51" s="969" t="s">
        <v>329</v>
      </c>
      <c r="V51" s="916" t="s">
        <v>329</v>
      </c>
      <c r="W51" s="916" t="s">
        <v>329</v>
      </c>
      <c r="X51" s="967" t="s">
        <v>329</v>
      </c>
      <c r="Y51" s="965"/>
    </row>
    <row r="52" spans="1:25" ht="14.45" customHeight="1" x14ac:dyDescent="0.2">
      <c r="A52" s="930" t="s">
        <v>6045</v>
      </c>
      <c r="B52" s="927">
        <v>1</v>
      </c>
      <c r="C52" s="928">
        <v>1.35</v>
      </c>
      <c r="D52" s="908">
        <v>4</v>
      </c>
      <c r="E52" s="918"/>
      <c r="F52" s="919"/>
      <c r="G52" s="903"/>
      <c r="H52" s="923"/>
      <c r="I52" s="919"/>
      <c r="J52" s="903"/>
      <c r="K52" s="922">
        <v>1.35</v>
      </c>
      <c r="L52" s="923">
        <v>3</v>
      </c>
      <c r="M52" s="923">
        <v>27</v>
      </c>
      <c r="N52" s="924">
        <v>9</v>
      </c>
      <c r="O52" s="923" t="s">
        <v>5955</v>
      </c>
      <c r="P52" s="925" t="s">
        <v>6043</v>
      </c>
      <c r="Q52" s="926">
        <f t="shared" si="0"/>
        <v>-1</v>
      </c>
      <c r="R52" s="962">
        <f t="shared" si="0"/>
        <v>-1.35</v>
      </c>
      <c r="S52" s="926">
        <f t="shared" si="1"/>
        <v>0</v>
      </c>
      <c r="T52" s="962">
        <f t="shared" si="2"/>
        <v>0</v>
      </c>
      <c r="U52" s="969" t="s">
        <v>329</v>
      </c>
      <c r="V52" s="916" t="s">
        <v>329</v>
      </c>
      <c r="W52" s="916" t="s">
        <v>329</v>
      </c>
      <c r="X52" s="967" t="s">
        <v>329</v>
      </c>
      <c r="Y52" s="965"/>
    </row>
    <row r="53" spans="1:25" ht="14.45" customHeight="1" x14ac:dyDescent="0.2">
      <c r="A53" s="929" t="s">
        <v>6046</v>
      </c>
      <c r="B53" s="910">
        <v>21</v>
      </c>
      <c r="C53" s="911">
        <v>9.9700000000000006</v>
      </c>
      <c r="D53" s="912">
        <v>4.7</v>
      </c>
      <c r="E53" s="913">
        <v>23</v>
      </c>
      <c r="F53" s="893">
        <v>11.65</v>
      </c>
      <c r="G53" s="894">
        <v>4.2</v>
      </c>
      <c r="H53" s="895">
        <v>69</v>
      </c>
      <c r="I53" s="896">
        <v>43.24</v>
      </c>
      <c r="J53" s="902">
        <v>5.4</v>
      </c>
      <c r="K53" s="898">
        <v>0.46</v>
      </c>
      <c r="L53" s="899">
        <v>2</v>
      </c>
      <c r="M53" s="899">
        <v>18</v>
      </c>
      <c r="N53" s="900">
        <v>6</v>
      </c>
      <c r="O53" s="899" t="s">
        <v>5955</v>
      </c>
      <c r="P53" s="914" t="s">
        <v>6047</v>
      </c>
      <c r="Q53" s="901">
        <f t="shared" si="0"/>
        <v>48</v>
      </c>
      <c r="R53" s="961">
        <f t="shared" si="0"/>
        <v>33.270000000000003</v>
      </c>
      <c r="S53" s="901">
        <f t="shared" si="1"/>
        <v>46</v>
      </c>
      <c r="T53" s="961">
        <f t="shared" si="2"/>
        <v>31.590000000000003</v>
      </c>
      <c r="U53" s="968">
        <v>414</v>
      </c>
      <c r="V53" s="910">
        <v>372.6</v>
      </c>
      <c r="W53" s="910">
        <v>-41.399999999999977</v>
      </c>
      <c r="X53" s="966">
        <v>0.9</v>
      </c>
      <c r="Y53" s="964">
        <v>17</v>
      </c>
    </row>
    <row r="54" spans="1:25" ht="14.45" customHeight="1" x14ac:dyDescent="0.2">
      <c r="A54" s="930" t="s">
        <v>6048</v>
      </c>
      <c r="B54" s="916">
        <v>14</v>
      </c>
      <c r="C54" s="917">
        <v>9</v>
      </c>
      <c r="D54" s="915">
        <v>7.2</v>
      </c>
      <c r="E54" s="918">
        <v>9</v>
      </c>
      <c r="F54" s="919">
        <v>5.78</v>
      </c>
      <c r="G54" s="903">
        <v>6</v>
      </c>
      <c r="H54" s="920">
        <v>26</v>
      </c>
      <c r="I54" s="921">
        <v>18.5</v>
      </c>
      <c r="J54" s="904">
        <v>5.5</v>
      </c>
      <c r="K54" s="922">
        <v>0.65</v>
      </c>
      <c r="L54" s="923">
        <v>3</v>
      </c>
      <c r="M54" s="923">
        <v>24</v>
      </c>
      <c r="N54" s="924">
        <v>8</v>
      </c>
      <c r="O54" s="923" t="s">
        <v>5955</v>
      </c>
      <c r="P54" s="925" t="s">
        <v>6047</v>
      </c>
      <c r="Q54" s="926">
        <f t="shared" si="0"/>
        <v>12</v>
      </c>
      <c r="R54" s="962">
        <f t="shared" si="0"/>
        <v>9.5</v>
      </c>
      <c r="S54" s="926">
        <f t="shared" si="1"/>
        <v>17</v>
      </c>
      <c r="T54" s="962">
        <f t="shared" si="2"/>
        <v>12.719999999999999</v>
      </c>
      <c r="U54" s="969">
        <v>208</v>
      </c>
      <c r="V54" s="916">
        <v>143</v>
      </c>
      <c r="W54" s="916">
        <v>-65</v>
      </c>
      <c r="X54" s="967">
        <v>0.6875</v>
      </c>
      <c r="Y54" s="965">
        <v>2</v>
      </c>
    </row>
    <row r="55" spans="1:25" ht="14.45" customHeight="1" x14ac:dyDescent="0.2">
      <c r="A55" s="930" t="s">
        <v>6049</v>
      </c>
      <c r="B55" s="916">
        <v>3</v>
      </c>
      <c r="C55" s="917">
        <v>3.01</v>
      </c>
      <c r="D55" s="915">
        <v>5.3</v>
      </c>
      <c r="E55" s="918">
        <v>3</v>
      </c>
      <c r="F55" s="919">
        <v>3.01</v>
      </c>
      <c r="G55" s="903">
        <v>7</v>
      </c>
      <c r="H55" s="920">
        <v>3</v>
      </c>
      <c r="I55" s="921">
        <v>4.04</v>
      </c>
      <c r="J55" s="904">
        <v>7.7</v>
      </c>
      <c r="K55" s="922">
        <v>1</v>
      </c>
      <c r="L55" s="923">
        <v>3</v>
      </c>
      <c r="M55" s="923">
        <v>30</v>
      </c>
      <c r="N55" s="924">
        <v>10</v>
      </c>
      <c r="O55" s="923" t="s">
        <v>5955</v>
      </c>
      <c r="P55" s="925" t="s">
        <v>6047</v>
      </c>
      <c r="Q55" s="926">
        <f t="shared" si="0"/>
        <v>0</v>
      </c>
      <c r="R55" s="962">
        <f t="shared" si="0"/>
        <v>1.0300000000000002</v>
      </c>
      <c r="S55" s="926">
        <f t="shared" si="1"/>
        <v>0</v>
      </c>
      <c r="T55" s="962">
        <f t="shared" si="2"/>
        <v>1.0300000000000002</v>
      </c>
      <c r="U55" s="969">
        <v>30</v>
      </c>
      <c r="V55" s="916">
        <v>23.1</v>
      </c>
      <c r="W55" s="916">
        <v>-6.8999999999999986</v>
      </c>
      <c r="X55" s="967">
        <v>0.77</v>
      </c>
      <c r="Y55" s="965">
        <v>2</v>
      </c>
    </row>
    <row r="56" spans="1:25" ht="14.45" customHeight="1" x14ac:dyDescent="0.2">
      <c r="A56" s="929" t="s">
        <v>6050</v>
      </c>
      <c r="B56" s="910"/>
      <c r="C56" s="911"/>
      <c r="D56" s="912"/>
      <c r="E56" s="913"/>
      <c r="F56" s="893"/>
      <c r="G56" s="894"/>
      <c r="H56" s="895">
        <v>5</v>
      </c>
      <c r="I56" s="896">
        <v>2.68</v>
      </c>
      <c r="J56" s="897">
        <v>5.8</v>
      </c>
      <c r="K56" s="898">
        <v>0.47</v>
      </c>
      <c r="L56" s="899">
        <v>2</v>
      </c>
      <c r="M56" s="899">
        <v>15</v>
      </c>
      <c r="N56" s="900">
        <v>5</v>
      </c>
      <c r="O56" s="899" t="s">
        <v>5955</v>
      </c>
      <c r="P56" s="914" t="s">
        <v>6051</v>
      </c>
      <c r="Q56" s="901">
        <f t="shared" si="0"/>
        <v>5</v>
      </c>
      <c r="R56" s="961">
        <f t="shared" si="0"/>
        <v>2.68</v>
      </c>
      <c r="S56" s="901">
        <f t="shared" si="1"/>
        <v>5</v>
      </c>
      <c r="T56" s="961">
        <f t="shared" si="2"/>
        <v>2.68</v>
      </c>
      <c r="U56" s="968">
        <v>25</v>
      </c>
      <c r="V56" s="910">
        <v>29</v>
      </c>
      <c r="W56" s="910">
        <v>4</v>
      </c>
      <c r="X56" s="966">
        <v>1.1599999999999999</v>
      </c>
      <c r="Y56" s="964">
        <v>5</v>
      </c>
    </row>
    <row r="57" spans="1:25" ht="14.45" customHeight="1" x14ac:dyDescent="0.2">
      <c r="A57" s="930" t="s">
        <v>6052</v>
      </c>
      <c r="B57" s="916"/>
      <c r="C57" s="917"/>
      <c r="D57" s="915"/>
      <c r="E57" s="918"/>
      <c r="F57" s="919"/>
      <c r="G57" s="903"/>
      <c r="H57" s="920">
        <v>2</v>
      </c>
      <c r="I57" s="921">
        <v>1.1499999999999999</v>
      </c>
      <c r="J57" s="904">
        <v>6</v>
      </c>
      <c r="K57" s="922">
        <v>0.5</v>
      </c>
      <c r="L57" s="923">
        <v>2</v>
      </c>
      <c r="M57" s="923">
        <v>18</v>
      </c>
      <c r="N57" s="924">
        <v>6</v>
      </c>
      <c r="O57" s="923" t="s">
        <v>5955</v>
      </c>
      <c r="P57" s="925" t="s">
        <v>6053</v>
      </c>
      <c r="Q57" s="926">
        <f t="shared" si="0"/>
        <v>2</v>
      </c>
      <c r="R57" s="962">
        <f t="shared" si="0"/>
        <v>1.1499999999999999</v>
      </c>
      <c r="S57" s="926">
        <f t="shared" si="1"/>
        <v>2</v>
      </c>
      <c r="T57" s="962">
        <f t="shared" si="2"/>
        <v>1.1499999999999999</v>
      </c>
      <c r="U57" s="969">
        <v>12</v>
      </c>
      <c r="V57" s="916">
        <v>12</v>
      </c>
      <c r="W57" s="916">
        <v>0</v>
      </c>
      <c r="X57" s="967">
        <v>1</v>
      </c>
      <c r="Y57" s="965">
        <v>1</v>
      </c>
    </row>
    <row r="58" spans="1:25" ht="14.45" customHeight="1" x14ac:dyDescent="0.2">
      <c r="A58" s="930" t="s">
        <v>6054</v>
      </c>
      <c r="B58" s="916"/>
      <c r="C58" s="917"/>
      <c r="D58" s="915"/>
      <c r="E58" s="918"/>
      <c r="F58" s="919"/>
      <c r="G58" s="903"/>
      <c r="H58" s="920">
        <v>1</v>
      </c>
      <c r="I58" s="921">
        <v>1.18</v>
      </c>
      <c r="J58" s="909">
        <v>20</v>
      </c>
      <c r="K58" s="922">
        <v>1.18</v>
      </c>
      <c r="L58" s="923">
        <v>3</v>
      </c>
      <c r="M58" s="923">
        <v>30</v>
      </c>
      <c r="N58" s="924">
        <v>10</v>
      </c>
      <c r="O58" s="923" t="s">
        <v>5955</v>
      </c>
      <c r="P58" s="925" t="s">
        <v>6055</v>
      </c>
      <c r="Q58" s="926">
        <f t="shared" si="0"/>
        <v>1</v>
      </c>
      <c r="R58" s="962">
        <f t="shared" si="0"/>
        <v>1.18</v>
      </c>
      <c r="S58" s="926">
        <f t="shared" si="1"/>
        <v>1</v>
      </c>
      <c r="T58" s="962">
        <f t="shared" si="2"/>
        <v>1.18</v>
      </c>
      <c r="U58" s="969">
        <v>10</v>
      </c>
      <c r="V58" s="916">
        <v>20</v>
      </c>
      <c r="W58" s="916">
        <v>10</v>
      </c>
      <c r="X58" s="967">
        <v>2</v>
      </c>
      <c r="Y58" s="965">
        <v>10</v>
      </c>
    </row>
    <row r="59" spans="1:25" ht="14.45" customHeight="1" x14ac:dyDescent="0.2">
      <c r="A59" s="929" t="s">
        <v>6056</v>
      </c>
      <c r="B59" s="905">
        <v>16</v>
      </c>
      <c r="C59" s="906">
        <v>7</v>
      </c>
      <c r="D59" s="907">
        <v>5.4</v>
      </c>
      <c r="E59" s="913">
        <v>14</v>
      </c>
      <c r="F59" s="893">
        <v>6.12</v>
      </c>
      <c r="G59" s="894">
        <v>6.4</v>
      </c>
      <c r="H59" s="899">
        <v>21</v>
      </c>
      <c r="I59" s="893">
        <v>9.1</v>
      </c>
      <c r="J59" s="897">
        <v>7</v>
      </c>
      <c r="K59" s="898">
        <v>0.42</v>
      </c>
      <c r="L59" s="899">
        <v>2</v>
      </c>
      <c r="M59" s="899">
        <v>18</v>
      </c>
      <c r="N59" s="900">
        <v>6</v>
      </c>
      <c r="O59" s="899" t="s">
        <v>5955</v>
      </c>
      <c r="P59" s="914" t="s">
        <v>6057</v>
      </c>
      <c r="Q59" s="901">
        <f t="shared" si="0"/>
        <v>5</v>
      </c>
      <c r="R59" s="961">
        <f t="shared" si="0"/>
        <v>2.0999999999999996</v>
      </c>
      <c r="S59" s="901">
        <f t="shared" si="1"/>
        <v>7</v>
      </c>
      <c r="T59" s="961">
        <f t="shared" si="2"/>
        <v>2.9799999999999995</v>
      </c>
      <c r="U59" s="968">
        <v>126</v>
      </c>
      <c r="V59" s="910">
        <v>147</v>
      </c>
      <c r="W59" s="910">
        <v>21</v>
      </c>
      <c r="X59" s="966">
        <v>1.1666666666666667</v>
      </c>
      <c r="Y59" s="964">
        <v>35</v>
      </c>
    </row>
    <row r="60" spans="1:25" ht="14.45" customHeight="1" x14ac:dyDescent="0.2">
      <c r="A60" s="930" t="s">
        <v>6058</v>
      </c>
      <c r="B60" s="927">
        <v>45</v>
      </c>
      <c r="C60" s="928">
        <v>25.16</v>
      </c>
      <c r="D60" s="908">
        <v>7.4</v>
      </c>
      <c r="E60" s="918">
        <v>42</v>
      </c>
      <c r="F60" s="919">
        <v>23.9</v>
      </c>
      <c r="G60" s="903">
        <v>6.8</v>
      </c>
      <c r="H60" s="923">
        <v>39</v>
      </c>
      <c r="I60" s="919">
        <v>22.26</v>
      </c>
      <c r="J60" s="909">
        <v>7.4</v>
      </c>
      <c r="K60" s="922">
        <v>0.55000000000000004</v>
      </c>
      <c r="L60" s="923">
        <v>2</v>
      </c>
      <c r="M60" s="923">
        <v>21</v>
      </c>
      <c r="N60" s="924">
        <v>7</v>
      </c>
      <c r="O60" s="923" t="s">
        <v>5955</v>
      </c>
      <c r="P60" s="925" t="s">
        <v>6059</v>
      </c>
      <c r="Q60" s="926">
        <f t="shared" si="0"/>
        <v>-6</v>
      </c>
      <c r="R60" s="962">
        <f t="shared" si="0"/>
        <v>-2.8999999999999986</v>
      </c>
      <c r="S60" s="926">
        <f t="shared" si="1"/>
        <v>-3</v>
      </c>
      <c r="T60" s="962">
        <f t="shared" si="2"/>
        <v>-1.639999999999997</v>
      </c>
      <c r="U60" s="969">
        <v>273</v>
      </c>
      <c r="V60" s="916">
        <v>288.60000000000002</v>
      </c>
      <c r="W60" s="916">
        <v>15.600000000000023</v>
      </c>
      <c r="X60" s="967">
        <v>1.0571428571428572</v>
      </c>
      <c r="Y60" s="965">
        <v>46</v>
      </c>
    </row>
    <row r="61" spans="1:25" ht="14.45" customHeight="1" x14ac:dyDescent="0.2">
      <c r="A61" s="930" t="s">
        <v>6060</v>
      </c>
      <c r="B61" s="927">
        <v>6</v>
      </c>
      <c r="C61" s="928">
        <v>4.6500000000000004</v>
      </c>
      <c r="D61" s="908">
        <v>9.1999999999999993</v>
      </c>
      <c r="E61" s="918">
        <v>7</v>
      </c>
      <c r="F61" s="919">
        <v>5.37</v>
      </c>
      <c r="G61" s="903">
        <v>8</v>
      </c>
      <c r="H61" s="923">
        <v>5</v>
      </c>
      <c r="I61" s="919">
        <v>4.0999999999999996</v>
      </c>
      <c r="J61" s="903">
        <v>8.4</v>
      </c>
      <c r="K61" s="922">
        <v>0.77</v>
      </c>
      <c r="L61" s="923">
        <v>3</v>
      </c>
      <c r="M61" s="923">
        <v>30</v>
      </c>
      <c r="N61" s="924">
        <v>10</v>
      </c>
      <c r="O61" s="923" t="s">
        <v>5955</v>
      </c>
      <c r="P61" s="925" t="s">
        <v>6061</v>
      </c>
      <c r="Q61" s="926">
        <f t="shared" si="0"/>
        <v>-1</v>
      </c>
      <c r="R61" s="962">
        <f t="shared" si="0"/>
        <v>-0.55000000000000071</v>
      </c>
      <c r="S61" s="926">
        <f t="shared" si="1"/>
        <v>-2</v>
      </c>
      <c r="T61" s="962">
        <f t="shared" si="2"/>
        <v>-1.2700000000000005</v>
      </c>
      <c r="U61" s="969">
        <v>50</v>
      </c>
      <c r="V61" s="916">
        <v>42</v>
      </c>
      <c r="W61" s="916">
        <v>-8</v>
      </c>
      <c r="X61" s="967">
        <v>0.84</v>
      </c>
      <c r="Y61" s="965">
        <v>1</v>
      </c>
    </row>
    <row r="62" spans="1:25" ht="14.45" customHeight="1" x14ac:dyDescent="0.2">
      <c r="A62" s="929" t="s">
        <v>6062</v>
      </c>
      <c r="B62" s="910">
        <v>2</v>
      </c>
      <c r="C62" s="911">
        <v>2.0099999999999998</v>
      </c>
      <c r="D62" s="912">
        <v>5.5</v>
      </c>
      <c r="E62" s="913">
        <v>1</v>
      </c>
      <c r="F62" s="893">
        <v>1</v>
      </c>
      <c r="G62" s="894">
        <v>3</v>
      </c>
      <c r="H62" s="895">
        <v>1</v>
      </c>
      <c r="I62" s="896">
        <v>1</v>
      </c>
      <c r="J62" s="902">
        <v>3</v>
      </c>
      <c r="K62" s="898">
        <v>1</v>
      </c>
      <c r="L62" s="899">
        <v>1</v>
      </c>
      <c r="M62" s="899">
        <v>9</v>
      </c>
      <c r="N62" s="900">
        <v>3</v>
      </c>
      <c r="O62" s="899" t="s">
        <v>5955</v>
      </c>
      <c r="P62" s="914" t="s">
        <v>6063</v>
      </c>
      <c r="Q62" s="901">
        <f t="shared" si="0"/>
        <v>-1</v>
      </c>
      <c r="R62" s="961">
        <f t="shared" si="0"/>
        <v>-1.0099999999999998</v>
      </c>
      <c r="S62" s="901">
        <f t="shared" si="1"/>
        <v>0</v>
      </c>
      <c r="T62" s="961">
        <f t="shared" si="2"/>
        <v>0</v>
      </c>
      <c r="U62" s="968">
        <v>3</v>
      </c>
      <c r="V62" s="910">
        <v>3</v>
      </c>
      <c r="W62" s="910">
        <v>0</v>
      </c>
      <c r="X62" s="966">
        <v>1</v>
      </c>
      <c r="Y62" s="964"/>
    </row>
    <row r="63" spans="1:25" ht="14.45" customHeight="1" x14ac:dyDescent="0.2">
      <c r="A63" s="930" t="s">
        <v>6064</v>
      </c>
      <c r="B63" s="916"/>
      <c r="C63" s="917"/>
      <c r="D63" s="915"/>
      <c r="E63" s="918">
        <v>1</v>
      </c>
      <c r="F63" s="919">
        <v>1.55</v>
      </c>
      <c r="G63" s="903">
        <v>7</v>
      </c>
      <c r="H63" s="920">
        <v>1</v>
      </c>
      <c r="I63" s="921">
        <v>1.55</v>
      </c>
      <c r="J63" s="909">
        <v>7</v>
      </c>
      <c r="K63" s="922">
        <v>1.55</v>
      </c>
      <c r="L63" s="923">
        <v>2</v>
      </c>
      <c r="M63" s="923">
        <v>15</v>
      </c>
      <c r="N63" s="924">
        <v>5</v>
      </c>
      <c r="O63" s="923" t="s">
        <v>5955</v>
      </c>
      <c r="P63" s="925" t="s">
        <v>6065</v>
      </c>
      <c r="Q63" s="926">
        <f t="shared" si="0"/>
        <v>1</v>
      </c>
      <c r="R63" s="962">
        <f t="shared" si="0"/>
        <v>1.55</v>
      </c>
      <c r="S63" s="926">
        <f t="shared" si="1"/>
        <v>0</v>
      </c>
      <c r="T63" s="962">
        <f t="shared" si="2"/>
        <v>0</v>
      </c>
      <c r="U63" s="969">
        <v>5</v>
      </c>
      <c r="V63" s="916">
        <v>7</v>
      </c>
      <c r="W63" s="916">
        <v>2</v>
      </c>
      <c r="X63" s="967">
        <v>1.4</v>
      </c>
      <c r="Y63" s="965">
        <v>2</v>
      </c>
    </row>
    <row r="64" spans="1:25" ht="14.45" customHeight="1" x14ac:dyDescent="0.2">
      <c r="A64" s="929" t="s">
        <v>6066</v>
      </c>
      <c r="B64" s="905">
        <v>31</v>
      </c>
      <c r="C64" s="906">
        <v>9.49</v>
      </c>
      <c r="D64" s="907">
        <v>3.6</v>
      </c>
      <c r="E64" s="913">
        <v>22</v>
      </c>
      <c r="F64" s="893">
        <v>6.79</v>
      </c>
      <c r="G64" s="894">
        <v>3.5</v>
      </c>
      <c r="H64" s="899">
        <v>14</v>
      </c>
      <c r="I64" s="893">
        <v>4.78</v>
      </c>
      <c r="J64" s="897">
        <v>4.5</v>
      </c>
      <c r="K64" s="898">
        <v>0.3</v>
      </c>
      <c r="L64" s="899">
        <v>1</v>
      </c>
      <c r="M64" s="899">
        <v>9</v>
      </c>
      <c r="N64" s="900">
        <v>3</v>
      </c>
      <c r="O64" s="899" t="s">
        <v>5955</v>
      </c>
      <c r="P64" s="914" t="s">
        <v>6067</v>
      </c>
      <c r="Q64" s="901">
        <f t="shared" si="0"/>
        <v>-17</v>
      </c>
      <c r="R64" s="961">
        <f t="shared" si="0"/>
        <v>-4.71</v>
      </c>
      <c r="S64" s="901">
        <f t="shared" si="1"/>
        <v>-8</v>
      </c>
      <c r="T64" s="961">
        <f t="shared" si="2"/>
        <v>-2.0099999999999998</v>
      </c>
      <c r="U64" s="968">
        <v>42</v>
      </c>
      <c r="V64" s="910">
        <v>63</v>
      </c>
      <c r="W64" s="910">
        <v>21</v>
      </c>
      <c r="X64" s="966">
        <v>1.5</v>
      </c>
      <c r="Y64" s="964">
        <v>24</v>
      </c>
    </row>
    <row r="65" spans="1:25" ht="14.45" customHeight="1" x14ac:dyDescent="0.2">
      <c r="A65" s="930" t="s">
        <v>6068</v>
      </c>
      <c r="B65" s="927">
        <v>13</v>
      </c>
      <c r="C65" s="928">
        <v>6.01</v>
      </c>
      <c r="D65" s="908">
        <v>4.7</v>
      </c>
      <c r="E65" s="918">
        <v>9</v>
      </c>
      <c r="F65" s="919">
        <v>4.0599999999999996</v>
      </c>
      <c r="G65" s="903">
        <v>4.0999999999999996</v>
      </c>
      <c r="H65" s="923">
        <v>4</v>
      </c>
      <c r="I65" s="919">
        <v>1.95</v>
      </c>
      <c r="J65" s="909">
        <v>5.3</v>
      </c>
      <c r="K65" s="922">
        <v>0.45</v>
      </c>
      <c r="L65" s="923">
        <v>1</v>
      </c>
      <c r="M65" s="923">
        <v>12</v>
      </c>
      <c r="N65" s="924">
        <v>4</v>
      </c>
      <c r="O65" s="923" t="s">
        <v>5955</v>
      </c>
      <c r="P65" s="925" t="s">
        <v>6069</v>
      </c>
      <c r="Q65" s="926">
        <f t="shared" si="0"/>
        <v>-9</v>
      </c>
      <c r="R65" s="962">
        <f t="shared" si="0"/>
        <v>-4.0599999999999996</v>
      </c>
      <c r="S65" s="926">
        <f t="shared" si="1"/>
        <v>-5</v>
      </c>
      <c r="T65" s="962">
        <f t="shared" si="2"/>
        <v>-2.1099999999999994</v>
      </c>
      <c r="U65" s="969">
        <v>16</v>
      </c>
      <c r="V65" s="916">
        <v>21.2</v>
      </c>
      <c r="W65" s="916">
        <v>5.1999999999999993</v>
      </c>
      <c r="X65" s="967">
        <v>1.325</v>
      </c>
      <c r="Y65" s="965">
        <v>6</v>
      </c>
    </row>
    <row r="66" spans="1:25" ht="14.45" customHeight="1" x14ac:dyDescent="0.2">
      <c r="A66" s="930" t="s">
        <v>6070</v>
      </c>
      <c r="B66" s="927">
        <v>2</v>
      </c>
      <c r="C66" s="928">
        <v>1.48</v>
      </c>
      <c r="D66" s="908">
        <v>3.5</v>
      </c>
      <c r="E66" s="918"/>
      <c r="F66" s="919"/>
      <c r="G66" s="903"/>
      <c r="H66" s="923"/>
      <c r="I66" s="919"/>
      <c r="J66" s="903"/>
      <c r="K66" s="922">
        <v>0.74</v>
      </c>
      <c r="L66" s="923">
        <v>2</v>
      </c>
      <c r="M66" s="923">
        <v>21</v>
      </c>
      <c r="N66" s="924">
        <v>7</v>
      </c>
      <c r="O66" s="923" t="s">
        <v>5955</v>
      </c>
      <c r="P66" s="925" t="s">
        <v>6071</v>
      </c>
      <c r="Q66" s="926">
        <f t="shared" si="0"/>
        <v>-2</v>
      </c>
      <c r="R66" s="962">
        <f t="shared" si="0"/>
        <v>-1.48</v>
      </c>
      <c r="S66" s="926">
        <f t="shared" si="1"/>
        <v>0</v>
      </c>
      <c r="T66" s="962">
        <f t="shared" si="2"/>
        <v>0</v>
      </c>
      <c r="U66" s="969" t="s">
        <v>329</v>
      </c>
      <c r="V66" s="916" t="s">
        <v>329</v>
      </c>
      <c r="W66" s="916" t="s">
        <v>329</v>
      </c>
      <c r="X66" s="967" t="s">
        <v>329</v>
      </c>
      <c r="Y66" s="965"/>
    </row>
    <row r="67" spans="1:25" ht="14.45" customHeight="1" x14ac:dyDescent="0.2">
      <c r="A67" s="929" t="s">
        <v>6072</v>
      </c>
      <c r="B67" s="905">
        <v>25</v>
      </c>
      <c r="C67" s="906">
        <v>9.6300000000000008</v>
      </c>
      <c r="D67" s="907">
        <v>5.9</v>
      </c>
      <c r="E67" s="913">
        <v>18</v>
      </c>
      <c r="F67" s="893">
        <v>5.93</v>
      </c>
      <c r="G67" s="894">
        <v>4.3</v>
      </c>
      <c r="H67" s="899">
        <v>8</v>
      </c>
      <c r="I67" s="893">
        <v>2.92</v>
      </c>
      <c r="J67" s="897">
        <v>6.1</v>
      </c>
      <c r="K67" s="898">
        <v>0.32</v>
      </c>
      <c r="L67" s="899">
        <v>1</v>
      </c>
      <c r="M67" s="899">
        <v>12</v>
      </c>
      <c r="N67" s="900">
        <v>4</v>
      </c>
      <c r="O67" s="899" t="s">
        <v>5955</v>
      </c>
      <c r="P67" s="914" t="s">
        <v>6073</v>
      </c>
      <c r="Q67" s="901">
        <f t="shared" si="0"/>
        <v>-17</v>
      </c>
      <c r="R67" s="961">
        <f t="shared" si="0"/>
        <v>-6.7100000000000009</v>
      </c>
      <c r="S67" s="901">
        <f t="shared" si="1"/>
        <v>-10</v>
      </c>
      <c r="T67" s="961">
        <f t="shared" si="2"/>
        <v>-3.01</v>
      </c>
      <c r="U67" s="968">
        <v>32</v>
      </c>
      <c r="V67" s="910">
        <v>48.8</v>
      </c>
      <c r="W67" s="910">
        <v>16.799999999999997</v>
      </c>
      <c r="X67" s="966">
        <v>1.5249999999999999</v>
      </c>
      <c r="Y67" s="964">
        <v>18</v>
      </c>
    </row>
    <row r="68" spans="1:25" ht="14.45" customHeight="1" x14ac:dyDescent="0.2">
      <c r="A68" s="930" t="s">
        <v>6074</v>
      </c>
      <c r="B68" s="927">
        <v>7</v>
      </c>
      <c r="C68" s="928">
        <v>2.81</v>
      </c>
      <c r="D68" s="908">
        <v>7</v>
      </c>
      <c r="E68" s="918">
        <v>14</v>
      </c>
      <c r="F68" s="919">
        <v>6.13</v>
      </c>
      <c r="G68" s="903">
        <v>6.7</v>
      </c>
      <c r="H68" s="923">
        <v>6</v>
      </c>
      <c r="I68" s="919">
        <v>2.61</v>
      </c>
      <c r="J68" s="903">
        <v>4.7</v>
      </c>
      <c r="K68" s="922">
        <v>0.4</v>
      </c>
      <c r="L68" s="923">
        <v>2</v>
      </c>
      <c r="M68" s="923">
        <v>15</v>
      </c>
      <c r="N68" s="924">
        <v>5</v>
      </c>
      <c r="O68" s="923" t="s">
        <v>5955</v>
      </c>
      <c r="P68" s="925" t="s">
        <v>6075</v>
      </c>
      <c r="Q68" s="926">
        <f t="shared" si="0"/>
        <v>-1</v>
      </c>
      <c r="R68" s="962">
        <f t="shared" si="0"/>
        <v>-0.20000000000000018</v>
      </c>
      <c r="S68" s="926">
        <f t="shared" si="1"/>
        <v>-8</v>
      </c>
      <c r="T68" s="962">
        <f t="shared" si="2"/>
        <v>-3.52</v>
      </c>
      <c r="U68" s="969">
        <v>30</v>
      </c>
      <c r="V68" s="916">
        <v>28.200000000000003</v>
      </c>
      <c r="W68" s="916">
        <v>-1.7999999999999972</v>
      </c>
      <c r="X68" s="967">
        <v>0.94000000000000006</v>
      </c>
      <c r="Y68" s="965">
        <v>3</v>
      </c>
    </row>
    <row r="69" spans="1:25" ht="14.45" customHeight="1" x14ac:dyDescent="0.2">
      <c r="A69" s="930" t="s">
        <v>6076</v>
      </c>
      <c r="B69" s="927">
        <v>2</v>
      </c>
      <c r="C69" s="928">
        <v>1.01</v>
      </c>
      <c r="D69" s="908">
        <v>3.5</v>
      </c>
      <c r="E69" s="918"/>
      <c r="F69" s="919"/>
      <c r="G69" s="903"/>
      <c r="H69" s="923"/>
      <c r="I69" s="919"/>
      <c r="J69" s="903"/>
      <c r="K69" s="922">
        <v>0.46</v>
      </c>
      <c r="L69" s="923">
        <v>2</v>
      </c>
      <c r="M69" s="923">
        <v>15</v>
      </c>
      <c r="N69" s="924">
        <v>5</v>
      </c>
      <c r="O69" s="923" t="s">
        <v>5955</v>
      </c>
      <c r="P69" s="925" t="s">
        <v>6077</v>
      </c>
      <c r="Q69" s="926">
        <f t="shared" si="0"/>
        <v>-2</v>
      </c>
      <c r="R69" s="962">
        <f t="shared" si="0"/>
        <v>-1.01</v>
      </c>
      <c r="S69" s="926">
        <f t="shared" si="1"/>
        <v>0</v>
      </c>
      <c r="T69" s="962">
        <f t="shared" si="2"/>
        <v>0</v>
      </c>
      <c r="U69" s="969" t="s">
        <v>329</v>
      </c>
      <c r="V69" s="916" t="s">
        <v>329</v>
      </c>
      <c r="W69" s="916" t="s">
        <v>329</v>
      </c>
      <c r="X69" s="967" t="s">
        <v>329</v>
      </c>
      <c r="Y69" s="965"/>
    </row>
    <row r="70" spans="1:25" ht="14.45" customHeight="1" x14ac:dyDescent="0.2">
      <c r="A70" s="929" t="s">
        <v>6078</v>
      </c>
      <c r="B70" s="910">
        <v>9</v>
      </c>
      <c r="C70" s="911">
        <v>3.43</v>
      </c>
      <c r="D70" s="912">
        <v>6.3</v>
      </c>
      <c r="E70" s="913">
        <v>4</v>
      </c>
      <c r="F70" s="893">
        <v>1.26</v>
      </c>
      <c r="G70" s="894">
        <v>5.5</v>
      </c>
      <c r="H70" s="895">
        <v>16</v>
      </c>
      <c r="I70" s="896">
        <v>7.18</v>
      </c>
      <c r="J70" s="897">
        <v>4.5</v>
      </c>
      <c r="K70" s="898">
        <v>0.31</v>
      </c>
      <c r="L70" s="899">
        <v>1</v>
      </c>
      <c r="M70" s="899">
        <v>9</v>
      </c>
      <c r="N70" s="900">
        <v>3</v>
      </c>
      <c r="O70" s="899" t="s">
        <v>5955</v>
      </c>
      <c r="P70" s="914" t="s">
        <v>6079</v>
      </c>
      <c r="Q70" s="901">
        <f t="shared" ref="Q70:R110" si="3">H70-B70</f>
        <v>7</v>
      </c>
      <c r="R70" s="961">
        <f t="shared" si="3"/>
        <v>3.7499999999999996</v>
      </c>
      <c r="S70" s="901">
        <f t="shared" ref="S70:S110" si="4">H70-E70</f>
        <v>12</v>
      </c>
      <c r="T70" s="961">
        <f t="shared" ref="T70:T110" si="5">I70-F70</f>
        <v>5.92</v>
      </c>
      <c r="U70" s="968">
        <v>48</v>
      </c>
      <c r="V70" s="910">
        <v>72</v>
      </c>
      <c r="W70" s="910">
        <v>24</v>
      </c>
      <c r="X70" s="966">
        <v>1.5</v>
      </c>
      <c r="Y70" s="964">
        <v>27</v>
      </c>
    </row>
    <row r="71" spans="1:25" ht="14.45" customHeight="1" x14ac:dyDescent="0.2">
      <c r="A71" s="930" t="s">
        <v>6080</v>
      </c>
      <c r="B71" s="916">
        <v>7</v>
      </c>
      <c r="C71" s="917">
        <v>3.83</v>
      </c>
      <c r="D71" s="915">
        <v>3.1</v>
      </c>
      <c r="E71" s="918">
        <v>8</v>
      </c>
      <c r="F71" s="919">
        <v>3.71</v>
      </c>
      <c r="G71" s="903">
        <v>6.1</v>
      </c>
      <c r="H71" s="920">
        <v>8</v>
      </c>
      <c r="I71" s="921">
        <v>4.47</v>
      </c>
      <c r="J71" s="909">
        <v>7.6</v>
      </c>
      <c r="K71" s="922">
        <v>0.46</v>
      </c>
      <c r="L71" s="923">
        <v>2</v>
      </c>
      <c r="M71" s="923">
        <v>15</v>
      </c>
      <c r="N71" s="924">
        <v>5</v>
      </c>
      <c r="O71" s="923" t="s">
        <v>5955</v>
      </c>
      <c r="P71" s="925" t="s">
        <v>6081</v>
      </c>
      <c r="Q71" s="926">
        <f t="shared" si="3"/>
        <v>1</v>
      </c>
      <c r="R71" s="962">
        <f t="shared" si="3"/>
        <v>0.63999999999999968</v>
      </c>
      <c r="S71" s="926">
        <f t="shared" si="4"/>
        <v>0</v>
      </c>
      <c r="T71" s="962">
        <f t="shared" si="5"/>
        <v>0.75999999999999979</v>
      </c>
      <c r="U71" s="969">
        <v>40</v>
      </c>
      <c r="V71" s="916">
        <v>60.8</v>
      </c>
      <c r="W71" s="916">
        <v>20.799999999999997</v>
      </c>
      <c r="X71" s="967">
        <v>1.52</v>
      </c>
      <c r="Y71" s="965">
        <v>28</v>
      </c>
    </row>
    <row r="72" spans="1:25" ht="14.45" customHeight="1" x14ac:dyDescent="0.2">
      <c r="A72" s="930" t="s">
        <v>6082</v>
      </c>
      <c r="B72" s="916"/>
      <c r="C72" s="917"/>
      <c r="D72" s="915"/>
      <c r="E72" s="918">
        <v>3</v>
      </c>
      <c r="F72" s="919">
        <v>2.31</v>
      </c>
      <c r="G72" s="903">
        <v>7</v>
      </c>
      <c r="H72" s="920">
        <v>2</v>
      </c>
      <c r="I72" s="921">
        <v>1.64</v>
      </c>
      <c r="J72" s="904">
        <v>8</v>
      </c>
      <c r="K72" s="922">
        <v>0.77</v>
      </c>
      <c r="L72" s="923">
        <v>3</v>
      </c>
      <c r="M72" s="923">
        <v>24</v>
      </c>
      <c r="N72" s="924">
        <v>8</v>
      </c>
      <c r="O72" s="923" t="s">
        <v>5955</v>
      </c>
      <c r="P72" s="925" t="s">
        <v>6083</v>
      </c>
      <c r="Q72" s="926">
        <f t="shared" si="3"/>
        <v>2</v>
      </c>
      <c r="R72" s="962">
        <f t="shared" si="3"/>
        <v>1.64</v>
      </c>
      <c r="S72" s="926">
        <f t="shared" si="4"/>
        <v>-1</v>
      </c>
      <c r="T72" s="962">
        <f t="shared" si="5"/>
        <v>-0.67000000000000015</v>
      </c>
      <c r="U72" s="969">
        <v>16</v>
      </c>
      <c r="V72" s="916">
        <v>16</v>
      </c>
      <c r="W72" s="916">
        <v>0</v>
      </c>
      <c r="X72" s="967">
        <v>1</v>
      </c>
      <c r="Y72" s="965">
        <v>2</v>
      </c>
    </row>
    <row r="73" spans="1:25" ht="14.45" customHeight="1" x14ac:dyDescent="0.2">
      <c r="A73" s="929" t="s">
        <v>6084</v>
      </c>
      <c r="B73" s="905">
        <v>93</v>
      </c>
      <c r="C73" s="906">
        <v>262.14999999999998</v>
      </c>
      <c r="D73" s="907">
        <v>8.3000000000000007</v>
      </c>
      <c r="E73" s="913">
        <v>89</v>
      </c>
      <c r="F73" s="893">
        <v>224.91</v>
      </c>
      <c r="G73" s="894">
        <v>8.1</v>
      </c>
      <c r="H73" s="899">
        <v>8</v>
      </c>
      <c r="I73" s="893">
        <v>20.2</v>
      </c>
      <c r="J73" s="894">
        <v>10.6</v>
      </c>
      <c r="K73" s="898">
        <v>2.5299999999999998</v>
      </c>
      <c r="L73" s="899">
        <v>4</v>
      </c>
      <c r="M73" s="899">
        <v>33</v>
      </c>
      <c r="N73" s="900">
        <v>11</v>
      </c>
      <c r="O73" s="899" t="s">
        <v>5955</v>
      </c>
      <c r="P73" s="914" t="s">
        <v>6085</v>
      </c>
      <c r="Q73" s="901">
        <f t="shared" si="3"/>
        <v>-85</v>
      </c>
      <c r="R73" s="961">
        <f t="shared" si="3"/>
        <v>-241.95</v>
      </c>
      <c r="S73" s="901">
        <f t="shared" si="4"/>
        <v>-81</v>
      </c>
      <c r="T73" s="961">
        <f t="shared" si="5"/>
        <v>-204.71</v>
      </c>
      <c r="U73" s="968">
        <v>88</v>
      </c>
      <c r="V73" s="910">
        <v>84.8</v>
      </c>
      <c r="W73" s="910">
        <v>-3.2000000000000028</v>
      </c>
      <c r="X73" s="966">
        <v>0.96363636363636362</v>
      </c>
      <c r="Y73" s="964">
        <v>7</v>
      </c>
    </row>
    <row r="74" spans="1:25" ht="14.45" customHeight="1" x14ac:dyDescent="0.2">
      <c r="A74" s="930" t="s">
        <v>6086</v>
      </c>
      <c r="B74" s="927">
        <v>19</v>
      </c>
      <c r="C74" s="928">
        <v>54.15</v>
      </c>
      <c r="D74" s="908">
        <v>11.9</v>
      </c>
      <c r="E74" s="918">
        <v>16</v>
      </c>
      <c r="F74" s="919">
        <v>41.86</v>
      </c>
      <c r="G74" s="903">
        <v>9.8000000000000007</v>
      </c>
      <c r="H74" s="923">
        <v>4</v>
      </c>
      <c r="I74" s="919">
        <v>10.46</v>
      </c>
      <c r="J74" s="903">
        <v>9.3000000000000007</v>
      </c>
      <c r="K74" s="922">
        <v>2.62</v>
      </c>
      <c r="L74" s="923">
        <v>4</v>
      </c>
      <c r="M74" s="923">
        <v>39</v>
      </c>
      <c r="N74" s="924">
        <v>13</v>
      </c>
      <c r="O74" s="923" t="s">
        <v>5955</v>
      </c>
      <c r="P74" s="925" t="s">
        <v>6087</v>
      </c>
      <c r="Q74" s="926">
        <f t="shared" si="3"/>
        <v>-15</v>
      </c>
      <c r="R74" s="962">
        <f t="shared" si="3"/>
        <v>-43.69</v>
      </c>
      <c r="S74" s="926">
        <f t="shared" si="4"/>
        <v>-12</v>
      </c>
      <c r="T74" s="962">
        <f t="shared" si="5"/>
        <v>-31.4</v>
      </c>
      <c r="U74" s="969">
        <v>52</v>
      </c>
      <c r="V74" s="916">
        <v>37.200000000000003</v>
      </c>
      <c r="W74" s="916">
        <v>-14.799999999999997</v>
      </c>
      <c r="X74" s="967">
        <v>0.7153846153846154</v>
      </c>
      <c r="Y74" s="965"/>
    </row>
    <row r="75" spans="1:25" ht="14.45" customHeight="1" x14ac:dyDescent="0.2">
      <c r="A75" s="930" t="s">
        <v>6088</v>
      </c>
      <c r="B75" s="927">
        <v>1</v>
      </c>
      <c r="C75" s="928">
        <v>4.43</v>
      </c>
      <c r="D75" s="908">
        <v>7</v>
      </c>
      <c r="E75" s="918">
        <v>2</v>
      </c>
      <c r="F75" s="919">
        <v>7.57</v>
      </c>
      <c r="G75" s="903">
        <v>14.5</v>
      </c>
      <c r="H75" s="923"/>
      <c r="I75" s="919"/>
      <c r="J75" s="903"/>
      <c r="K75" s="922">
        <v>3.79</v>
      </c>
      <c r="L75" s="923">
        <v>5</v>
      </c>
      <c r="M75" s="923">
        <v>48</v>
      </c>
      <c r="N75" s="924">
        <v>16</v>
      </c>
      <c r="O75" s="923" t="s">
        <v>5955</v>
      </c>
      <c r="P75" s="925" t="s">
        <v>6089</v>
      </c>
      <c r="Q75" s="926">
        <f t="shared" si="3"/>
        <v>-1</v>
      </c>
      <c r="R75" s="962">
        <f t="shared" si="3"/>
        <v>-4.43</v>
      </c>
      <c r="S75" s="926">
        <f t="shared" si="4"/>
        <v>-2</v>
      </c>
      <c r="T75" s="962">
        <f t="shared" si="5"/>
        <v>-7.57</v>
      </c>
      <c r="U75" s="969" t="s">
        <v>329</v>
      </c>
      <c r="V75" s="916" t="s">
        <v>329</v>
      </c>
      <c r="W75" s="916" t="s">
        <v>329</v>
      </c>
      <c r="X75" s="967" t="s">
        <v>329</v>
      </c>
      <c r="Y75" s="965"/>
    </row>
    <row r="76" spans="1:25" ht="14.45" customHeight="1" x14ac:dyDescent="0.2">
      <c r="A76" s="929" t="s">
        <v>6090</v>
      </c>
      <c r="B76" s="910">
        <v>3</v>
      </c>
      <c r="C76" s="911">
        <v>1.6</v>
      </c>
      <c r="D76" s="912">
        <v>4.3</v>
      </c>
      <c r="E76" s="895">
        <v>11</v>
      </c>
      <c r="F76" s="896">
        <v>6.09</v>
      </c>
      <c r="G76" s="902">
        <v>3.7</v>
      </c>
      <c r="H76" s="899">
        <v>1</v>
      </c>
      <c r="I76" s="893">
        <v>0.53</v>
      </c>
      <c r="J76" s="897">
        <v>5</v>
      </c>
      <c r="K76" s="898">
        <v>0.53</v>
      </c>
      <c r="L76" s="899">
        <v>1</v>
      </c>
      <c r="M76" s="899">
        <v>12</v>
      </c>
      <c r="N76" s="900">
        <v>4</v>
      </c>
      <c r="O76" s="899" t="s">
        <v>5955</v>
      </c>
      <c r="P76" s="914" t="s">
        <v>6091</v>
      </c>
      <c r="Q76" s="901">
        <f t="shared" si="3"/>
        <v>-2</v>
      </c>
      <c r="R76" s="961">
        <f t="shared" si="3"/>
        <v>-1.07</v>
      </c>
      <c r="S76" s="901">
        <f t="shared" si="4"/>
        <v>-10</v>
      </c>
      <c r="T76" s="961">
        <f t="shared" si="5"/>
        <v>-5.56</v>
      </c>
      <c r="U76" s="968">
        <v>4</v>
      </c>
      <c r="V76" s="910">
        <v>5</v>
      </c>
      <c r="W76" s="910">
        <v>1</v>
      </c>
      <c r="X76" s="966">
        <v>1.25</v>
      </c>
      <c r="Y76" s="964">
        <v>1</v>
      </c>
    </row>
    <row r="77" spans="1:25" ht="14.45" customHeight="1" x14ac:dyDescent="0.2">
      <c r="A77" s="930" t="s">
        <v>2650</v>
      </c>
      <c r="B77" s="916"/>
      <c r="C77" s="917"/>
      <c r="D77" s="915"/>
      <c r="E77" s="920"/>
      <c r="F77" s="921"/>
      <c r="G77" s="904"/>
      <c r="H77" s="923">
        <v>1</v>
      </c>
      <c r="I77" s="919">
        <v>1.41</v>
      </c>
      <c r="J77" s="903">
        <v>3</v>
      </c>
      <c r="K77" s="922">
        <v>1.86</v>
      </c>
      <c r="L77" s="923">
        <v>4</v>
      </c>
      <c r="M77" s="923">
        <v>39</v>
      </c>
      <c r="N77" s="924">
        <v>13</v>
      </c>
      <c r="O77" s="923" t="s">
        <v>5955</v>
      </c>
      <c r="P77" s="925" t="s">
        <v>6092</v>
      </c>
      <c r="Q77" s="926">
        <f t="shared" si="3"/>
        <v>1</v>
      </c>
      <c r="R77" s="962">
        <f t="shared" si="3"/>
        <v>1.41</v>
      </c>
      <c r="S77" s="926">
        <f t="shared" si="4"/>
        <v>1</v>
      </c>
      <c r="T77" s="962">
        <f t="shared" si="5"/>
        <v>1.41</v>
      </c>
      <c r="U77" s="969">
        <v>13</v>
      </c>
      <c r="V77" s="916">
        <v>3</v>
      </c>
      <c r="W77" s="916">
        <v>-10</v>
      </c>
      <c r="X77" s="967">
        <v>0.23076923076923078</v>
      </c>
      <c r="Y77" s="965"/>
    </row>
    <row r="78" spans="1:25" ht="14.45" customHeight="1" x14ac:dyDescent="0.2">
      <c r="A78" s="929" t="s">
        <v>6093</v>
      </c>
      <c r="B78" s="910">
        <v>36</v>
      </c>
      <c r="C78" s="911">
        <v>43.75</v>
      </c>
      <c r="D78" s="912">
        <v>4.9000000000000004</v>
      </c>
      <c r="E78" s="895">
        <v>39</v>
      </c>
      <c r="F78" s="896">
        <v>47.37</v>
      </c>
      <c r="G78" s="902">
        <v>4.5999999999999996</v>
      </c>
      <c r="H78" s="899">
        <v>18</v>
      </c>
      <c r="I78" s="893">
        <v>21.86</v>
      </c>
      <c r="J78" s="894">
        <v>4.5999999999999996</v>
      </c>
      <c r="K78" s="898">
        <v>1.21</v>
      </c>
      <c r="L78" s="899">
        <v>2</v>
      </c>
      <c r="M78" s="899">
        <v>21</v>
      </c>
      <c r="N78" s="900">
        <v>7</v>
      </c>
      <c r="O78" s="899" t="s">
        <v>5955</v>
      </c>
      <c r="P78" s="914" t="s">
        <v>6094</v>
      </c>
      <c r="Q78" s="901">
        <f t="shared" si="3"/>
        <v>-18</v>
      </c>
      <c r="R78" s="961">
        <f t="shared" si="3"/>
        <v>-21.89</v>
      </c>
      <c r="S78" s="901">
        <f t="shared" si="4"/>
        <v>-21</v>
      </c>
      <c r="T78" s="961">
        <f t="shared" si="5"/>
        <v>-25.509999999999998</v>
      </c>
      <c r="U78" s="968">
        <v>126</v>
      </c>
      <c r="V78" s="910">
        <v>82.8</v>
      </c>
      <c r="W78" s="910">
        <v>-43.2</v>
      </c>
      <c r="X78" s="966">
        <v>0.65714285714285714</v>
      </c>
      <c r="Y78" s="964">
        <v>1</v>
      </c>
    </row>
    <row r="79" spans="1:25" ht="14.45" customHeight="1" x14ac:dyDescent="0.2">
      <c r="A79" s="930" t="s">
        <v>6095</v>
      </c>
      <c r="B79" s="916">
        <v>13</v>
      </c>
      <c r="C79" s="917">
        <v>18.61</v>
      </c>
      <c r="D79" s="915">
        <v>4.5</v>
      </c>
      <c r="E79" s="920">
        <v>22</v>
      </c>
      <c r="F79" s="921">
        <v>31.04</v>
      </c>
      <c r="G79" s="904">
        <v>5.0999999999999996</v>
      </c>
      <c r="H79" s="923">
        <v>12</v>
      </c>
      <c r="I79" s="919">
        <v>17.18</v>
      </c>
      <c r="J79" s="903">
        <v>5.0999999999999996</v>
      </c>
      <c r="K79" s="922">
        <v>1.43</v>
      </c>
      <c r="L79" s="923">
        <v>3</v>
      </c>
      <c r="M79" s="923">
        <v>24</v>
      </c>
      <c r="N79" s="924">
        <v>8</v>
      </c>
      <c r="O79" s="923" t="s">
        <v>5955</v>
      </c>
      <c r="P79" s="925" t="s">
        <v>6096</v>
      </c>
      <c r="Q79" s="926">
        <f t="shared" si="3"/>
        <v>-1</v>
      </c>
      <c r="R79" s="962">
        <f t="shared" si="3"/>
        <v>-1.4299999999999997</v>
      </c>
      <c r="S79" s="926">
        <f t="shared" si="4"/>
        <v>-10</v>
      </c>
      <c r="T79" s="962">
        <f t="shared" si="5"/>
        <v>-13.86</v>
      </c>
      <c r="U79" s="969">
        <v>96</v>
      </c>
      <c r="V79" s="916">
        <v>61.199999999999996</v>
      </c>
      <c r="W79" s="916">
        <v>-34.800000000000004</v>
      </c>
      <c r="X79" s="967">
        <v>0.63749999999999996</v>
      </c>
      <c r="Y79" s="965"/>
    </row>
    <row r="80" spans="1:25" ht="14.45" customHeight="1" x14ac:dyDescent="0.2">
      <c r="A80" s="929" t="s">
        <v>6097</v>
      </c>
      <c r="B80" s="905">
        <v>65</v>
      </c>
      <c r="C80" s="906">
        <v>35.79</v>
      </c>
      <c r="D80" s="907">
        <v>3.4</v>
      </c>
      <c r="E80" s="913">
        <v>47</v>
      </c>
      <c r="F80" s="893">
        <v>25.77</v>
      </c>
      <c r="G80" s="894">
        <v>3.1</v>
      </c>
      <c r="H80" s="899">
        <v>41</v>
      </c>
      <c r="I80" s="893">
        <v>22.24</v>
      </c>
      <c r="J80" s="894">
        <v>2.9</v>
      </c>
      <c r="K80" s="898">
        <v>0.53</v>
      </c>
      <c r="L80" s="899">
        <v>1</v>
      </c>
      <c r="M80" s="899">
        <v>12</v>
      </c>
      <c r="N80" s="900">
        <v>4</v>
      </c>
      <c r="O80" s="899" t="s">
        <v>5955</v>
      </c>
      <c r="P80" s="914" t="s">
        <v>6098</v>
      </c>
      <c r="Q80" s="901">
        <f t="shared" si="3"/>
        <v>-24</v>
      </c>
      <c r="R80" s="961">
        <f t="shared" si="3"/>
        <v>-13.55</v>
      </c>
      <c r="S80" s="901">
        <f t="shared" si="4"/>
        <v>-6</v>
      </c>
      <c r="T80" s="961">
        <f t="shared" si="5"/>
        <v>-3.5300000000000011</v>
      </c>
      <c r="U80" s="968">
        <v>164</v>
      </c>
      <c r="V80" s="910">
        <v>118.89999999999999</v>
      </c>
      <c r="W80" s="910">
        <v>-45.100000000000009</v>
      </c>
      <c r="X80" s="966">
        <v>0.72499999999999998</v>
      </c>
      <c r="Y80" s="964">
        <v>5</v>
      </c>
    </row>
    <row r="81" spans="1:25" ht="14.45" customHeight="1" x14ac:dyDescent="0.2">
      <c r="A81" s="930" t="s">
        <v>6099</v>
      </c>
      <c r="B81" s="927">
        <v>11</v>
      </c>
      <c r="C81" s="928">
        <v>8.64</v>
      </c>
      <c r="D81" s="908">
        <v>7.6</v>
      </c>
      <c r="E81" s="918">
        <v>17</v>
      </c>
      <c r="F81" s="919">
        <v>13.6</v>
      </c>
      <c r="G81" s="903">
        <v>6.1</v>
      </c>
      <c r="H81" s="923">
        <v>4</v>
      </c>
      <c r="I81" s="919">
        <v>3.02</v>
      </c>
      <c r="J81" s="903">
        <v>3.5</v>
      </c>
      <c r="K81" s="922">
        <v>0.75</v>
      </c>
      <c r="L81" s="923">
        <v>2</v>
      </c>
      <c r="M81" s="923">
        <v>18</v>
      </c>
      <c r="N81" s="924">
        <v>6</v>
      </c>
      <c r="O81" s="923" t="s">
        <v>5955</v>
      </c>
      <c r="P81" s="925" t="s">
        <v>6100</v>
      </c>
      <c r="Q81" s="926">
        <f t="shared" si="3"/>
        <v>-7</v>
      </c>
      <c r="R81" s="962">
        <f t="shared" si="3"/>
        <v>-5.620000000000001</v>
      </c>
      <c r="S81" s="926">
        <f t="shared" si="4"/>
        <v>-13</v>
      </c>
      <c r="T81" s="962">
        <f t="shared" si="5"/>
        <v>-10.58</v>
      </c>
      <c r="U81" s="969">
        <v>24</v>
      </c>
      <c r="V81" s="916">
        <v>14</v>
      </c>
      <c r="W81" s="916">
        <v>-10</v>
      </c>
      <c r="X81" s="967">
        <v>0.58333333333333337</v>
      </c>
      <c r="Y81" s="965"/>
    </row>
    <row r="82" spans="1:25" ht="14.45" customHeight="1" x14ac:dyDescent="0.2">
      <c r="A82" s="930" t="s">
        <v>6101</v>
      </c>
      <c r="B82" s="927">
        <v>3</v>
      </c>
      <c r="C82" s="928">
        <v>3.37</v>
      </c>
      <c r="D82" s="908">
        <v>10.3</v>
      </c>
      <c r="E82" s="918">
        <v>2</v>
      </c>
      <c r="F82" s="919">
        <v>2.41</v>
      </c>
      <c r="G82" s="903">
        <v>8.5</v>
      </c>
      <c r="H82" s="923">
        <v>2</v>
      </c>
      <c r="I82" s="919">
        <v>2.8</v>
      </c>
      <c r="J82" s="903">
        <v>9</v>
      </c>
      <c r="K82" s="922">
        <v>1.21</v>
      </c>
      <c r="L82" s="923">
        <v>3</v>
      </c>
      <c r="M82" s="923">
        <v>27</v>
      </c>
      <c r="N82" s="924">
        <v>9</v>
      </c>
      <c r="O82" s="923" t="s">
        <v>5955</v>
      </c>
      <c r="P82" s="925" t="s">
        <v>6102</v>
      </c>
      <c r="Q82" s="926">
        <f t="shared" si="3"/>
        <v>-1</v>
      </c>
      <c r="R82" s="962">
        <f t="shared" si="3"/>
        <v>-0.57000000000000028</v>
      </c>
      <c r="S82" s="926">
        <f t="shared" si="4"/>
        <v>0</v>
      </c>
      <c r="T82" s="962">
        <f t="shared" si="5"/>
        <v>0.38999999999999968</v>
      </c>
      <c r="U82" s="969">
        <v>18</v>
      </c>
      <c r="V82" s="916">
        <v>18</v>
      </c>
      <c r="W82" s="916">
        <v>0</v>
      </c>
      <c r="X82" s="967">
        <v>1</v>
      </c>
      <c r="Y82" s="965">
        <v>3</v>
      </c>
    </row>
    <row r="83" spans="1:25" ht="14.45" customHeight="1" x14ac:dyDescent="0.2">
      <c r="A83" s="929" t="s">
        <v>6103</v>
      </c>
      <c r="B83" s="905">
        <v>55</v>
      </c>
      <c r="C83" s="906">
        <v>20.010000000000002</v>
      </c>
      <c r="D83" s="907">
        <v>2.2999999999999998</v>
      </c>
      <c r="E83" s="913">
        <v>48</v>
      </c>
      <c r="F83" s="893">
        <v>17.47</v>
      </c>
      <c r="G83" s="894">
        <v>2.4</v>
      </c>
      <c r="H83" s="899">
        <v>51</v>
      </c>
      <c r="I83" s="893">
        <v>18.559999999999999</v>
      </c>
      <c r="J83" s="894">
        <v>2.2999999999999998</v>
      </c>
      <c r="K83" s="898">
        <v>0.36</v>
      </c>
      <c r="L83" s="899">
        <v>1</v>
      </c>
      <c r="M83" s="899">
        <v>9</v>
      </c>
      <c r="N83" s="900">
        <v>3</v>
      </c>
      <c r="O83" s="899" t="s">
        <v>5955</v>
      </c>
      <c r="P83" s="914" t="s">
        <v>6104</v>
      </c>
      <c r="Q83" s="901">
        <f t="shared" si="3"/>
        <v>-4</v>
      </c>
      <c r="R83" s="961">
        <f t="shared" si="3"/>
        <v>-1.4500000000000028</v>
      </c>
      <c r="S83" s="901">
        <f t="shared" si="4"/>
        <v>3</v>
      </c>
      <c r="T83" s="961">
        <f t="shared" si="5"/>
        <v>1.0899999999999999</v>
      </c>
      <c r="U83" s="968">
        <v>153</v>
      </c>
      <c r="V83" s="910">
        <v>117.3</v>
      </c>
      <c r="W83" s="910">
        <v>-35.700000000000003</v>
      </c>
      <c r="X83" s="966">
        <v>0.76666666666666661</v>
      </c>
      <c r="Y83" s="964"/>
    </row>
    <row r="84" spans="1:25" ht="14.45" customHeight="1" x14ac:dyDescent="0.2">
      <c r="A84" s="930" t="s">
        <v>6105</v>
      </c>
      <c r="B84" s="927">
        <v>4</v>
      </c>
      <c r="C84" s="928">
        <v>1.63</v>
      </c>
      <c r="D84" s="908">
        <v>3</v>
      </c>
      <c r="E84" s="918">
        <v>4</v>
      </c>
      <c r="F84" s="919">
        <v>1.63</v>
      </c>
      <c r="G84" s="903">
        <v>2.8</v>
      </c>
      <c r="H84" s="923">
        <v>7</v>
      </c>
      <c r="I84" s="919">
        <v>2.85</v>
      </c>
      <c r="J84" s="903">
        <v>2.2999999999999998</v>
      </c>
      <c r="K84" s="922">
        <v>0.41</v>
      </c>
      <c r="L84" s="923">
        <v>1</v>
      </c>
      <c r="M84" s="923">
        <v>12</v>
      </c>
      <c r="N84" s="924">
        <v>4</v>
      </c>
      <c r="O84" s="923" t="s">
        <v>5955</v>
      </c>
      <c r="P84" s="925" t="s">
        <v>6106</v>
      </c>
      <c r="Q84" s="926">
        <f t="shared" si="3"/>
        <v>3</v>
      </c>
      <c r="R84" s="962">
        <f t="shared" si="3"/>
        <v>1.2200000000000002</v>
      </c>
      <c r="S84" s="926">
        <f t="shared" si="4"/>
        <v>3</v>
      </c>
      <c r="T84" s="962">
        <f t="shared" si="5"/>
        <v>1.2200000000000002</v>
      </c>
      <c r="U84" s="969">
        <v>28</v>
      </c>
      <c r="V84" s="916">
        <v>16.099999999999998</v>
      </c>
      <c r="W84" s="916">
        <v>-11.900000000000002</v>
      </c>
      <c r="X84" s="967">
        <v>0.57499999999999996</v>
      </c>
      <c r="Y84" s="965"/>
    </row>
    <row r="85" spans="1:25" ht="14.45" customHeight="1" x14ac:dyDescent="0.2">
      <c r="A85" s="930" t="s">
        <v>6107</v>
      </c>
      <c r="B85" s="927"/>
      <c r="C85" s="928"/>
      <c r="D85" s="908"/>
      <c r="E85" s="918">
        <v>1</v>
      </c>
      <c r="F85" s="919">
        <v>0.41</v>
      </c>
      <c r="G85" s="903">
        <v>3</v>
      </c>
      <c r="H85" s="923"/>
      <c r="I85" s="919"/>
      <c r="J85" s="903"/>
      <c r="K85" s="922">
        <v>0.41</v>
      </c>
      <c r="L85" s="923">
        <v>1</v>
      </c>
      <c r="M85" s="923">
        <v>12</v>
      </c>
      <c r="N85" s="924">
        <v>4</v>
      </c>
      <c r="O85" s="923" t="s">
        <v>5955</v>
      </c>
      <c r="P85" s="925" t="s">
        <v>6108</v>
      </c>
      <c r="Q85" s="926">
        <f t="shared" si="3"/>
        <v>0</v>
      </c>
      <c r="R85" s="962">
        <f t="shared" si="3"/>
        <v>0</v>
      </c>
      <c r="S85" s="926">
        <f t="shared" si="4"/>
        <v>-1</v>
      </c>
      <c r="T85" s="962">
        <f t="shared" si="5"/>
        <v>-0.41</v>
      </c>
      <c r="U85" s="969" t="s">
        <v>329</v>
      </c>
      <c r="V85" s="916" t="s">
        <v>329</v>
      </c>
      <c r="W85" s="916" t="s">
        <v>329</v>
      </c>
      <c r="X85" s="967" t="s">
        <v>329</v>
      </c>
      <c r="Y85" s="965"/>
    </row>
    <row r="86" spans="1:25" ht="14.45" customHeight="1" x14ac:dyDescent="0.2">
      <c r="A86" s="929" t="s">
        <v>6109</v>
      </c>
      <c r="B86" s="905">
        <v>2</v>
      </c>
      <c r="C86" s="906">
        <v>1.76</v>
      </c>
      <c r="D86" s="907">
        <v>7</v>
      </c>
      <c r="E86" s="913">
        <v>2</v>
      </c>
      <c r="F86" s="893">
        <v>1.42</v>
      </c>
      <c r="G86" s="894">
        <v>3</v>
      </c>
      <c r="H86" s="899"/>
      <c r="I86" s="893"/>
      <c r="J86" s="894"/>
      <c r="K86" s="898">
        <v>0.71</v>
      </c>
      <c r="L86" s="899">
        <v>1</v>
      </c>
      <c r="M86" s="899">
        <v>12</v>
      </c>
      <c r="N86" s="900">
        <v>4</v>
      </c>
      <c r="O86" s="899" t="s">
        <v>5955</v>
      </c>
      <c r="P86" s="914" t="s">
        <v>6110</v>
      </c>
      <c r="Q86" s="901">
        <f t="shared" si="3"/>
        <v>-2</v>
      </c>
      <c r="R86" s="961">
        <f t="shared" si="3"/>
        <v>-1.76</v>
      </c>
      <c r="S86" s="901">
        <f t="shared" si="4"/>
        <v>-2</v>
      </c>
      <c r="T86" s="961">
        <f t="shared" si="5"/>
        <v>-1.42</v>
      </c>
      <c r="U86" s="968" t="s">
        <v>329</v>
      </c>
      <c r="V86" s="910" t="s">
        <v>329</v>
      </c>
      <c r="W86" s="910" t="s">
        <v>329</v>
      </c>
      <c r="X86" s="966" t="s">
        <v>329</v>
      </c>
      <c r="Y86" s="964"/>
    </row>
    <row r="87" spans="1:25" ht="14.45" customHeight="1" x14ac:dyDescent="0.2">
      <c r="A87" s="930" t="s">
        <v>6111</v>
      </c>
      <c r="B87" s="927">
        <v>1</v>
      </c>
      <c r="C87" s="928">
        <v>1.04</v>
      </c>
      <c r="D87" s="908">
        <v>7</v>
      </c>
      <c r="E87" s="918"/>
      <c r="F87" s="919"/>
      <c r="G87" s="903"/>
      <c r="H87" s="923"/>
      <c r="I87" s="919"/>
      <c r="J87" s="903"/>
      <c r="K87" s="922">
        <v>1.04</v>
      </c>
      <c r="L87" s="923">
        <v>2</v>
      </c>
      <c r="M87" s="923">
        <v>21</v>
      </c>
      <c r="N87" s="924">
        <v>7</v>
      </c>
      <c r="O87" s="923" t="s">
        <v>5955</v>
      </c>
      <c r="P87" s="925" t="s">
        <v>6112</v>
      </c>
      <c r="Q87" s="926">
        <f t="shared" si="3"/>
        <v>-1</v>
      </c>
      <c r="R87" s="962">
        <f t="shared" si="3"/>
        <v>-1.04</v>
      </c>
      <c r="S87" s="926">
        <f t="shared" si="4"/>
        <v>0</v>
      </c>
      <c r="T87" s="962">
        <f t="shared" si="5"/>
        <v>0</v>
      </c>
      <c r="U87" s="969" t="s">
        <v>329</v>
      </c>
      <c r="V87" s="916" t="s">
        <v>329</v>
      </c>
      <c r="W87" s="916" t="s">
        <v>329</v>
      </c>
      <c r="X87" s="967" t="s">
        <v>329</v>
      </c>
      <c r="Y87" s="965"/>
    </row>
    <row r="88" spans="1:25" ht="14.45" customHeight="1" x14ac:dyDescent="0.2">
      <c r="A88" s="929" t="s">
        <v>6113</v>
      </c>
      <c r="B88" s="910">
        <v>9</v>
      </c>
      <c r="C88" s="911">
        <v>3.71</v>
      </c>
      <c r="D88" s="912">
        <v>5.0999999999999996</v>
      </c>
      <c r="E88" s="913">
        <v>11</v>
      </c>
      <c r="F88" s="893">
        <v>5.87</v>
      </c>
      <c r="G88" s="894">
        <v>7.6</v>
      </c>
      <c r="H88" s="895">
        <v>135</v>
      </c>
      <c r="I88" s="896">
        <v>69.760000000000005</v>
      </c>
      <c r="J88" s="897">
        <v>6.9</v>
      </c>
      <c r="K88" s="898">
        <v>0.32</v>
      </c>
      <c r="L88" s="899">
        <v>1</v>
      </c>
      <c r="M88" s="899">
        <v>9</v>
      </c>
      <c r="N88" s="900">
        <v>3</v>
      </c>
      <c r="O88" s="899" t="s">
        <v>5955</v>
      </c>
      <c r="P88" s="914" t="s">
        <v>6114</v>
      </c>
      <c r="Q88" s="901">
        <f t="shared" si="3"/>
        <v>126</v>
      </c>
      <c r="R88" s="961">
        <f t="shared" si="3"/>
        <v>66.050000000000011</v>
      </c>
      <c r="S88" s="901">
        <f t="shared" si="4"/>
        <v>124</v>
      </c>
      <c r="T88" s="961">
        <f t="shared" si="5"/>
        <v>63.890000000000008</v>
      </c>
      <c r="U88" s="968">
        <v>405</v>
      </c>
      <c r="V88" s="910">
        <v>931.5</v>
      </c>
      <c r="W88" s="910">
        <v>526.5</v>
      </c>
      <c r="X88" s="966">
        <v>2.2999999999999998</v>
      </c>
      <c r="Y88" s="964">
        <v>532</v>
      </c>
    </row>
    <row r="89" spans="1:25" ht="14.45" customHeight="1" x14ac:dyDescent="0.2">
      <c r="A89" s="930" t="s">
        <v>6115</v>
      </c>
      <c r="B89" s="916">
        <v>4</v>
      </c>
      <c r="C89" s="917">
        <v>2.11</v>
      </c>
      <c r="D89" s="915">
        <v>5.5</v>
      </c>
      <c r="E89" s="918">
        <v>6</v>
      </c>
      <c r="F89" s="919">
        <v>3.17</v>
      </c>
      <c r="G89" s="903">
        <v>6</v>
      </c>
      <c r="H89" s="920">
        <v>32</v>
      </c>
      <c r="I89" s="921">
        <v>19.079999999999998</v>
      </c>
      <c r="J89" s="909">
        <v>6.8</v>
      </c>
      <c r="K89" s="922">
        <v>0.53</v>
      </c>
      <c r="L89" s="923">
        <v>2</v>
      </c>
      <c r="M89" s="923">
        <v>18</v>
      </c>
      <c r="N89" s="924">
        <v>6</v>
      </c>
      <c r="O89" s="923" t="s">
        <v>5955</v>
      </c>
      <c r="P89" s="925" t="s">
        <v>6116</v>
      </c>
      <c r="Q89" s="926">
        <f t="shared" si="3"/>
        <v>28</v>
      </c>
      <c r="R89" s="962">
        <f t="shared" si="3"/>
        <v>16.97</v>
      </c>
      <c r="S89" s="926">
        <f t="shared" si="4"/>
        <v>26</v>
      </c>
      <c r="T89" s="962">
        <f t="shared" si="5"/>
        <v>15.909999999999998</v>
      </c>
      <c r="U89" s="969">
        <v>192</v>
      </c>
      <c r="V89" s="916">
        <v>217.6</v>
      </c>
      <c r="W89" s="916">
        <v>25.599999999999994</v>
      </c>
      <c r="X89" s="967">
        <v>1.1333333333333333</v>
      </c>
      <c r="Y89" s="965">
        <v>34</v>
      </c>
    </row>
    <row r="90" spans="1:25" ht="14.45" customHeight="1" x14ac:dyDescent="0.2">
      <c r="A90" s="930" t="s">
        <v>6117</v>
      </c>
      <c r="B90" s="916">
        <v>4</v>
      </c>
      <c r="C90" s="917">
        <v>3.69</v>
      </c>
      <c r="D90" s="915">
        <v>11</v>
      </c>
      <c r="E90" s="918">
        <v>2</v>
      </c>
      <c r="F90" s="919">
        <v>1.38</v>
      </c>
      <c r="G90" s="903">
        <v>8.5</v>
      </c>
      <c r="H90" s="920">
        <v>1</v>
      </c>
      <c r="I90" s="921">
        <v>0.8</v>
      </c>
      <c r="J90" s="904">
        <v>7</v>
      </c>
      <c r="K90" s="922">
        <v>0.69</v>
      </c>
      <c r="L90" s="923">
        <v>3</v>
      </c>
      <c r="M90" s="923">
        <v>24</v>
      </c>
      <c r="N90" s="924">
        <v>8</v>
      </c>
      <c r="O90" s="923" t="s">
        <v>5955</v>
      </c>
      <c r="P90" s="925" t="s">
        <v>6118</v>
      </c>
      <c r="Q90" s="926">
        <f t="shared" si="3"/>
        <v>-3</v>
      </c>
      <c r="R90" s="962">
        <f t="shared" si="3"/>
        <v>-2.8899999999999997</v>
      </c>
      <c r="S90" s="926">
        <f t="shared" si="4"/>
        <v>-1</v>
      </c>
      <c r="T90" s="962">
        <f t="shared" si="5"/>
        <v>-0.57999999999999985</v>
      </c>
      <c r="U90" s="969">
        <v>8</v>
      </c>
      <c r="V90" s="916">
        <v>7</v>
      </c>
      <c r="W90" s="916">
        <v>-1</v>
      </c>
      <c r="X90" s="967">
        <v>0.875</v>
      </c>
      <c r="Y90" s="965"/>
    </row>
    <row r="91" spans="1:25" ht="14.45" customHeight="1" x14ac:dyDescent="0.2">
      <c r="A91" s="929" t="s">
        <v>6119</v>
      </c>
      <c r="B91" s="905">
        <v>26</v>
      </c>
      <c r="C91" s="906">
        <v>7.25</v>
      </c>
      <c r="D91" s="907">
        <v>4.5</v>
      </c>
      <c r="E91" s="913">
        <v>17</v>
      </c>
      <c r="F91" s="893">
        <v>4.4000000000000004</v>
      </c>
      <c r="G91" s="894">
        <v>3.7</v>
      </c>
      <c r="H91" s="899">
        <v>20</v>
      </c>
      <c r="I91" s="893">
        <v>5.65</v>
      </c>
      <c r="J91" s="897">
        <v>3.8</v>
      </c>
      <c r="K91" s="898">
        <v>0.26</v>
      </c>
      <c r="L91" s="899">
        <v>1</v>
      </c>
      <c r="M91" s="899">
        <v>9</v>
      </c>
      <c r="N91" s="900">
        <v>3</v>
      </c>
      <c r="O91" s="899" t="s">
        <v>5955</v>
      </c>
      <c r="P91" s="914" t="s">
        <v>6120</v>
      </c>
      <c r="Q91" s="901">
        <f t="shared" si="3"/>
        <v>-6</v>
      </c>
      <c r="R91" s="961">
        <f t="shared" si="3"/>
        <v>-1.5999999999999996</v>
      </c>
      <c r="S91" s="901">
        <f t="shared" si="4"/>
        <v>3</v>
      </c>
      <c r="T91" s="961">
        <f t="shared" si="5"/>
        <v>1.25</v>
      </c>
      <c r="U91" s="968">
        <v>60</v>
      </c>
      <c r="V91" s="910">
        <v>76</v>
      </c>
      <c r="W91" s="910">
        <v>16</v>
      </c>
      <c r="X91" s="966">
        <v>1.2666666666666666</v>
      </c>
      <c r="Y91" s="964">
        <v>28</v>
      </c>
    </row>
    <row r="92" spans="1:25" ht="14.45" customHeight="1" x14ac:dyDescent="0.2">
      <c r="A92" s="930" t="s">
        <v>6121</v>
      </c>
      <c r="B92" s="927">
        <v>17</v>
      </c>
      <c r="C92" s="928">
        <v>6.08</v>
      </c>
      <c r="D92" s="908">
        <v>6.6</v>
      </c>
      <c r="E92" s="918">
        <v>13</v>
      </c>
      <c r="F92" s="919">
        <v>4.68</v>
      </c>
      <c r="G92" s="903">
        <v>5.9</v>
      </c>
      <c r="H92" s="923">
        <v>8</v>
      </c>
      <c r="I92" s="919">
        <v>3.44</v>
      </c>
      <c r="J92" s="909">
        <v>8.3000000000000007</v>
      </c>
      <c r="K92" s="922">
        <v>0.36</v>
      </c>
      <c r="L92" s="923">
        <v>1</v>
      </c>
      <c r="M92" s="923">
        <v>12</v>
      </c>
      <c r="N92" s="924">
        <v>4</v>
      </c>
      <c r="O92" s="923" t="s">
        <v>5955</v>
      </c>
      <c r="P92" s="925" t="s">
        <v>6120</v>
      </c>
      <c r="Q92" s="926">
        <f t="shared" si="3"/>
        <v>-9</v>
      </c>
      <c r="R92" s="962">
        <f t="shared" si="3"/>
        <v>-2.64</v>
      </c>
      <c r="S92" s="926">
        <f t="shared" si="4"/>
        <v>-5</v>
      </c>
      <c r="T92" s="962">
        <f t="shared" si="5"/>
        <v>-1.2399999999999998</v>
      </c>
      <c r="U92" s="969">
        <v>32</v>
      </c>
      <c r="V92" s="916">
        <v>66.400000000000006</v>
      </c>
      <c r="W92" s="916">
        <v>34.400000000000006</v>
      </c>
      <c r="X92" s="967">
        <v>2.0750000000000002</v>
      </c>
      <c r="Y92" s="965">
        <v>36</v>
      </c>
    </row>
    <row r="93" spans="1:25" ht="14.45" customHeight="1" x14ac:dyDescent="0.2">
      <c r="A93" s="930" t="s">
        <v>6122</v>
      </c>
      <c r="B93" s="927"/>
      <c r="C93" s="928"/>
      <c r="D93" s="908"/>
      <c r="E93" s="918"/>
      <c r="F93" s="919"/>
      <c r="G93" s="903"/>
      <c r="H93" s="923">
        <v>2</v>
      </c>
      <c r="I93" s="919">
        <v>1.06</v>
      </c>
      <c r="J93" s="909">
        <v>11.5</v>
      </c>
      <c r="K93" s="922">
        <v>0.53</v>
      </c>
      <c r="L93" s="923">
        <v>2</v>
      </c>
      <c r="M93" s="923">
        <v>18</v>
      </c>
      <c r="N93" s="924">
        <v>6</v>
      </c>
      <c r="O93" s="923" t="s">
        <v>5955</v>
      </c>
      <c r="P93" s="925" t="s">
        <v>6120</v>
      </c>
      <c r="Q93" s="926">
        <f t="shared" si="3"/>
        <v>2</v>
      </c>
      <c r="R93" s="962">
        <f t="shared" si="3"/>
        <v>1.06</v>
      </c>
      <c r="S93" s="926">
        <f t="shared" si="4"/>
        <v>2</v>
      </c>
      <c r="T93" s="962">
        <f t="shared" si="5"/>
        <v>1.06</v>
      </c>
      <c r="U93" s="969">
        <v>12</v>
      </c>
      <c r="V93" s="916">
        <v>23</v>
      </c>
      <c r="W93" s="916">
        <v>11</v>
      </c>
      <c r="X93" s="967">
        <v>1.9166666666666667</v>
      </c>
      <c r="Y93" s="965">
        <v>11</v>
      </c>
    </row>
    <row r="94" spans="1:25" ht="14.45" customHeight="1" x14ac:dyDescent="0.2">
      <c r="A94" s="929" t="s">
        <v>6123</v>
      </c>
      <c r="B94" s="905"/>
      <c r="C94" s="906"/>
      <c r="D94" s="907"/>
      <c r="E94" s="913"/>
      <c r="F94" s="893"/>
      <c r="G94" s="894"/>
      <c r="H94" s="899">
        <v>1</v>
      </c>
      <c r="I94" s="893">
        <v>0.85</v>
      </c>
      <c r="J94" s="897">
        <v>8</v>
      </c>
      <c r="K94" s="898">
        <v>0.85</v>
      </c>
      <c r="L94" s="899">
        <v>1</v>
      </c>
      <c r="M94" s="899">
        <v>12</v>
      </c>
      <c r="N94" s="900">
        <v>4</v>
      </c>
      <c r="O94" s="899" t="s">
        <v>5955</v>
      </c>
      <c r="P94" s="914" t="s">
        <v>6124</v>
      </c>
      <c r="Q94" s="901">
        <f t="shared" si="3"/>
        <v>1</v>
      </c>
      <c r="R94" s="961">
        <f t="shared" si="3"/>
        <v>0.85</v>
      </c>
      <c r="S94" s="901">
        <f t="shared" si="4"/>
        <v>1</v>
      </c>
      <c r="T94" s="961">
        <f t="shared" si="5"/>
        <v>0.85</v>
      </c>
      <c r="U94" s="968">
        <v>4</v>
      </c>
      <c r="V94" s="910">
        <v>8</v>
      </c>
      <c r="W94" s="910">
        <v>4</v>
      </c>
      <c r="X94" s="966">
        <v>2</v>
      </c>
      <c r="Y94" s="964">
        <v>4</v>
      </c>
    </row>
    <row r="95" spans="1:25" ht="14.45" customHeight="1" x14ac:dyDescent="0.2">
      <c r="A95" s="930" t="s">
        <v>6125</v>
      </c>
      <c r="B95" s="927">
        <v>2</v>
      </c>
      <c r="C95" s="928">
        <v>2.37</v>
      </c>
      <c r="D95" s="908">
        <v>6.5</v>
      </c>
      <c r="E95" s="918"/>
      <c r="F95" s="919"/>
      <c r="G95" s="903"/>
      <c r="H95" s="923"/>
      <c r="I95" s="919"/>
      <c r="J95" s="903"/>
      <c r="K95" s="922">
        <v>1.18</v>
      </c>
      <c r="L95" s="923">
        <v>2</v>
      </c>
      <c r="M95" s="923">
        <v>18</v>
      </c>
      <c r="N95" s="924">
        <v>6</v>
      </c>
      <c r="O95" s="923" t="s">
        <v>5955</v>
      </c>
      <c r="P95" s="925" t="s">
        <v>6124</v>
      </c>
      <c r="Q95" s="926">
        <f t="shared" si="3"/>
        <v>-2</v>
      </c>
      <c r="R95" s="962">
        <f t="shared" si="3"/>
        <v>-2.37</v>
      </c>
      <c r="S95" s="926">
        <f t="shared" si="4"/>
        <v>0</v>
      </c>
      <c r="T95" s="962">
        <f t="shared" si="5"/>
        <v>0</v>
      </c>
      <c r="U95" s="969" t="s">
        <v>329</v>
      </c>
      <c r="V95" s="916" t="s">
        <v>329</v>
      </c>
      <c r="W95" s="916" t="s">
        <v>329</v>
      </c>
      <c r="X95" s="967" t="s">
        <v>329</v>
      </c>
      <c r="Y95" s="965"/>
    </row>
    <row r="96" spans="1:25" ht="14.45" customHeight="1" x14ac:dyDescent="0.2">
      <c r="A96" s="929" t="s">
        <v>6126</v>
      </c>
      <c r="B96" s="910"/>
      <c r="C96" s="911"/>
      <c r="D96" s="912"/>
      <c r="E96" s="913"/>
      <c r="F96" s="893"/>
      <c r="G96" s="894"/>
      <c r="H96" s="895">
        <v>1</v>
      </c>
      <c r="I96" s="896">
        <v>0.46</v>
      </c>
      <c r="J96" s="897">
        <v>6</v>
      </c>
      <c r="K96" s="898">
        <v>0.46</v>
      </c>
      <c r="L96" s="899">
        <v>2</v>
      </c>
      <c r="M96" s="899">
        <v>15</v>
      </c>
      <c r="N96" s="900">
        <v>5</v>
      </c>
      <c r="O96" s="899" t="s">
        <v>5955</v>
      </c>
      <c r="P96" s="914" t="s">
        <v>6127</v>
      </c>
      <c r="Q96" s="901">
        <f t="shared" si="3"/>
        <v>1</v>
      </c>
      <c r="R96" s="961">
        <f t="shared" si="3"/>
        <v>0.46</v>
      </c>
      <c r="S96" s="901">
        <f t="shared" si="4"/>
        <v>1</v>
      </c>
      <c r="T96" s="961">
        <f t="shared" si="5"/>
        <v>0.46</v>
      </c>
      <c r="U96" s="968">
        <v>5</v>
      </c>
      <c r="V96" s="910">
        <v>6</v>
      </c>
      <c r="W96" s="910">
        <v>1</v>
      </c>
      <c r="X96" s="966">
        <v>1.2</v>
      </c>
      <c r="Y96" s="964">
        <v>1</v>
      </c>
    </row>
    <row r="97" spans="1:25" ht="14.45" customHeight="1" x14ac:dyDescent="0.2">
      <c r="A97" s="929" t="s">
        <v>6128</v>
      </c>
      <c r="B97" s="910"/>
      <c r="C97" s="911"/>
      <c r="D97" s="912"/>
      <c r="E97" s="913"/>
      <c r="F97" s="893"/>
      <c r="G97" s="894"/>
      <c r="H97" s="895">
        <v>1</v>
      </c>
      <c r="I97" s="896">
        <v>3</v>
      </c>
      <c r="J97" s="902">
        <v>16</v>
      </c>
      <c r="K97" s="898">
        <v>3</v>
      </c>
      <c r="L97" s="899">
        <v>6</v>
      </c>
      <c r="M97" s="899">
        <v>54</v>
      </c>
      <c r="N97" s="900">
        <v>18</v>
      </c>
      <c r="O97" s="899" t="s">
        <v>5955</v>
      </c>
      <c r="P97" s="914" t="s">
        <v>6129</v>
      </c>
      <c r="Q97" s="901">
        <f t="shared" si="3"/>
        <v>1</v>
      </c>
      <c r="R97" s="961">
        <f t="shared" si="3"/>
        <v>3</v>
      </c>
      <c r="S97" s="901">
        <f t="shared" si="4"/>
        <v>1</v>
      </c>
      <c r="T97" s="961">
        <f t="shared" si="5"/>
        <v>3</v>
      </c>
      <c r="U97" s="968">
        <v>18</v>
      </c>
      <c r="V97" s="910">
        <v>16</v>
      </c>
      <c r="W97" s="910">
        <v>-2</v>
      </c>
      <c r="X97" s="966">
        <v>0.88888888888888884</v>
      </c>
      <c r="Y97" s="964"/>
    </row>
    <row r="98" spans="1:25" ht="14.45" customHeight="1" x14ac:dyDescent="0.2">
      <c r="A98" s="929" t="s">
        <v>6130</v>
      </c>
      <c r="B98" s="910"/>
      <c r="C98" s="911"/>
      <c r="D98" s="912"/>
      <c r="E98" s="913"/>
      <c r="F98" s="893"/>
      <c r="G98" s="894"/>
      <c r="H98" s="895">
        <v>1</v>
      </c>
      <c r="I98" s="896">
        <v>0.93</v>
      </c>
      <c r="J98" s="902">
        <v>8</v>
      </c>
      <c r="K98" s="898">
        <v>0.93</v>
      </c>
      <c r="L98" s="899">
        <v>3</v>
      </c>
      <c r="M98" s="899">
        <v>27</v>
      </c>
      <c r="N98" s="900">
        <v>9</v>
      </c>
      <c r="O98" s="899" t="s">
        <v>5955</v>
      </c>
      <c r="P98" s="914" t="s">
        <v>6131</v>
      </c>
      <c r="Q98" s="901">
        <f t="shared" si="3"/>
        <v>1</v>
      </c>
      <c r="R98" s="961">
        <f t="shared" si="3"/>
        <v>0.93</v>
      </c>
      <c r="S98" s="901">
        <f t="shared" si="4"/>
        <v>1</v>
      </c>
      <c r="T98" s="961">
        <f t="shared" si="5"/>
        <v>0.93</v>
      </c>
      <c r="U98" s="968">
        <v>9</v>
      </c>
      <c r="V98" s="910">
        <v>8</v>
      </c>
      <c r="W98" s="910">
        <v>-1</v>
      </c>
      <c r="X98" s="966">
        <v>0.88888888888888884</v>
      </c>
      <c r="Y98" s="964"/>
    </row>
    <row r="99" spans="1:25" ht="14.45" customHeight="1" x14ac:dyDescent="0.2">
      <c r="A99" s="930" t="s">
        <v>6132</v>
      </c>
      <c r="B99" s="916"/>
      <c r="C99" s="917"/>
      <c r="D99" s="915"/>
      <c r="E99" s="918"/>
      <c r="F99" s="919"/>
      <c r="G99" s="903"/>
      <c r="H99" s="920">
        <v>1</v>
      </c>
      <c r="I99" s="921">
        <v>1.1100000000000001</v>
      </c>
      <c r="J99" s="909">
        <v>14</v>
      </c>
      <c r="K99" s="922">
        <v>1.1100000000000001</v>
      </c>
      <c r="L99" s="923">
        <v>4</v>
      </c>
      <c r="M99" s="923">
        <v>33</v>
      </c>
      <c r="N99" s="924">
        <v>11</v>
      </c>
      <c r="O99" s="923" t="s">
        <v>5955</v>
      </c>
      <c r="P99" s="925" t="s">
        <v>6133</v>
      </c>
      <c r="Q99" s="926">
        <f t="shared" si="3"/>
        <v>1</v>
      </c>
      <c r="R99" s="962">
        <f t="shared" si="3"/>
        <v>1.1100000000000001</v>
      </c>
      <c r="S99" s="926">
        <f t="shared" si="4"/>
        <v>1</v>
      </c>
      <c r="T99" s="962">
        <f t="shared" si="5"/>
        <v>1.1100000000000001</v>
      </c>
      <c r="U99" s="969">
        <v>11</v>
      </c>
      <c r="V99" s="916">
        <v>14</v>
      </c>
      <c r="W99" s="916">
        <v>3</v>
      </c>
      <c r="X99" s="967">
        <v>1.2727272727272727</v>
      </c>
      <c r="Y99" s="965">
        <v>3</v>
      </c>
    </row>
    <row r="100" spans="1:25" ht="14.45" customHeight="1" x14ac:dyDescent="0.2">
      <c r="A100" s="930" t="s">
        <v>6134</v>
      </c>
      <c r="B100" s="916">
        <v>1</v>
      </c>
      <c r="C100" s="917">
        <v>2.02</v>
      </c>
      <c r="D100" s="915">
        <v>21</v>
      </c>
      <c r="E100" s="918"/>
      <c r="F100" s="919"/>
      <c r="G100" s="903"/>
      <c r="H100" s="920"/>
      <c r="I100" s="921"/>
      <c r="J100" s="904"/>
      <c r="K100" s="922">
        <v>2.02</v>
      </c>
      <c r="L100" s="923">
        <v>4</v>
      </c>
      <c r="M100" s="923">
        <v>39</v>
      </c>
      <c r="N100" s="924">
        <v>13</v>
      </c>
      <c r="O100" s="923" t="s">
        <v>5955</v>
      </c>
      <c r="P100" s="925" t="s">
        <v>6135</v>
      </c>
      <c r="Q100" s="926">
        <f t="shared" si="3"/>
        <v>-1</v>
      </c>
      <c r="R100" s="962">
        <f t="shared" si="3"/>
        <v>-2.02</v>
      </c>
      <c r="S100" s="926">
        <f t="shared" si="4"/>
        <v>0</v>
      </c>
      <c r="T100" s="962">
        <f t="shared" si="5"/>
        <v>0</v>
      </c>
      <c r="U100" s="969" t="s">
        <v>329</v>
      </c>
      <c r="V100" s="916" t="s">
        <v>329</v>
      </c>
      <c r="W100" s="916" t="s">
        <v>329</v>
      </c>
      <c r="X100" s="967" t="s">
        <v>329</v>
      </c>
      <c r="Y100" s="965"/>
    </row>
    <row r="101" spans="1:25" ht="14.45" customHeight="1" x14ac:dyDescent="0.2">
      <c r="A101" s="929" t="s">
        <v>6136</v>
      </c>
      <c r="B101" s="910"/>
      <c r="C101" s="911"/>
      <c r="D101" s="912"/>
      <c r="E101" s="895">
        <v>1</v>
      </c>
      <c r="F101" s="896">
        <v>0.63</v>
      </c>
      <c r="G101" s="902">
        <v>11</v>
      </c>
      <c r="H101" s="899"/>
      <c r="I101" s="893"/>
      <c r="J101" s="894"/>
      <c r="K101" s="898">
        <v>0.54</v>
      </c>
      <c r="L101" s="899">
        <v>2</v>
      </c>
      <c r="M101" s="899">
        <v>21</v>
      </c>
      <c r="N101" s="900">
        <v>7</v>
      </c>
      <c r="O101" s="899" t="s">
        <v>5955</v>
      </c>
      <c r="P101" s="914" t="s">
        <v>6137</v>
      </c>
      <c r="Q101" s="901">
        <f t="shared" si="3"/>
        <v>0</v>
      </c>
      <c r="R101" s="961">
        <f t="shared" si="3"/>
        <v>0</v>
      </c>
      <c r="S101" s="901">
        <f t="shared" si="4"/>
        <v>-1</v>
      </c>
      <c r="T101" s="961">
        <f t="shared" si="5"/>
        <v>-0.63</v>
      </c>
      <c r="U101" s="968" t="s">
        <v>329</v>
      </c>
      <c r="V101" s="910" t="s">
        <v>329</v>
      </c>
      <c r="W101" s="910" t="s">
        <v>329</v>
      </c>
      <c r="X101" s="966" t="s">
        <v>329</v>
      </c>
      <c r="Y101" s="964"/>
    </row>
    <row r="102" spans="1:25" ht="14.45" customHeight="1" x14ac:dyDescent="0.2">
      <c r="A102" s="929" t="s">
        <v>6138</v>
      </c>
      <c r="B102" s="910"/>
      <c r="C102" s="911"/>
      <c r="D102" s="912"/>
      <c r="E102" s="895">
        <v>1</v>
      </c>
      <c r="F102" s="896">
        <v>1.03</v>
      </c>
      <c r="G102" s="902">
        <v>2</v>
      </c>
      <c r="H102" s="899"/>
      <c r="I102" s="893"/>
      <c r="J102" s="894"/>
      <c r="K102" s="898">
        <v>1.51</v>
      </c>
      <c r="L102" s="899">
        <v>3</v>
      </c>
      <c r="M102" s="899">
        <v>27</v>
      </c>
      <c r="N102" s="900">
        <v>9</v>
      </c>
      <c r="O102" s="899" t="s">
        <v>5955</v>
      </c>
      <c r="P102" s="914" t="s">
        <v>6139</v>
      </c>
      <c r="Q102" s="901">
        <f t="shared" si="3"/>
        <v>0</v>
      </c>
      <c r="R102" s="961">
        <f t="shared" si="3"/>
        <v>0</v>
      </c>
      <c r="S102" s="901">
        <f t="shared" si="4"/>
        <v>-1</v>
      </c>
      <c r="T102" s="961">
        <f t="shared" si="5"/>
        <v>-1.03</v>
      </c>
      <c r="U102" s="968" t="s">
        <v>329</v>
      </c>
      <c r="V102" s="910" t="s">
        <v>329</v>
      </c>
      <c r="W102" s="910" t="s">
        <v>329</v>
      </c>
      <c r="X102" s="966" t="s">
        <v>329</v>
      </c>
      <c r="Y102" s="964"/>
    </row>
    <row r="103" spans="1:25" ht="14.45" customHeight="1" x14ac:dyDescent="0.2">
      <c r="A103" s="929" t="s">
        <v>6140</v>
      </c>
      <c r="B103" s="910">
        <v>4</v>
      </c>
      <c r="C103" s="911">
        <v>4.76</v>
      </c>
      <c r="D103" s="912">
        <v>10.5</v>
      </c>
      <c r="E103" s="913">
        <v>3</v>
      </c>
      <c r="F103" s="893">
        <v>3.04</v>
      </c>
      <c r="G103" s="894">
        <v>5</v>
      </c>
      <c r="H103" s="895">
        <v>4</v>
      </c>
      <c r="I103" s="896">
        <v>4.8899999999999997</v>
      </c>
      <c r="J103" s="897">
        <v>7.8</v>
      </c>
      <c r="K103" s="898">
        <v>1</v>
      </c>
      <c r="L103" s="899">
        <v>2</v>
      </c>
      <c r="M103" s="899">
        <v>18</v>
      </c>
      <c r="N103" s="900">
        <v>6</v>
      </c>
      <c r="O103" s="899" t="s">
        <v>5955</v>
      </c>
      <c r="P103" s="914" t="s">
        <v>6141</v>
      </c>
      <c r="Q103" s="901">
        <f t="shared" si="3"/>
        <v>0</v>
      </c>
      <c r="R103" s="961">
        <f t="shared" si="3"/>
        <v>0.12999999999999989</v>
      </c>
      <c r="S103" s="901">
        <f t="shared" si="4"/>
        <v>1</v>
      </c>
      <c r="T103" s="961">
        <f t="shared" si="5"/>
        <v>1.8499999999999996</v>
      </c>
      <c r="U103" s="968">
        <v>24</v>
      </c>
      <c r="V103" s="910">
        <v>31.2</v>
      </c>
      <c r="W103" s="910">
        <v>7.1999999999999993</v>
      </c>
      <c r="X103" s="966">
        <v>1.3</v>
      </c>
      <c r="Y103" s="964">
        <v>11</v>
      </c>
    </row>
    <row r="104" spans="1:25" ht="14.45" customHeight="1" x14ac:dyDescent="0.2">
      <c r="A104" s="930" t="s">
        <v>6142</v>
      </c>
      <c r="B104" s="916">
        <v>3</v>
      </c>
      <c r="C104" s="917">
        <v>6.77</v>
      </c>
      <c r="D104" s="915">
        <v>7.7</v>
      </c>
      <c r="E104" s="918">
        <v>2</v>
      </c>
      <c r="F104" s="919">
        <v>4.51</v>
      </c>
      <c r="G104" s="903">
        <v>8</v>
      </c>
      <c r="H104" s="920">
        <v>3</v>
      </c>
      <c r="I104" s="921">
        <v>6.28</v>
      </c>
      <c r="J104" s="904">
        <v>6.3</v>
      </c>
      <c r="K104" s="922">
        <v>2.2599999999999998</v>
      </c>
      <c r="L104" s="923">
        <v>4</v>
      </c>
      <c r="M104" s="923">
        <v>39</v>
      </c>
      <c r="N104" s="924">
        <v>13</v>
      </c>
      <c r="O104" s="923" t="s">
        <v>5955</v>
      </c>
      <c r="P104" s="925" t="s">
        <v>6143</v>
      </c>
      <c r="Q104" s="926">
        <f t="shared" si="3"/>
        <v>0</v>
      </c>
      <c r="R104" s="962">
        <f t="shared" si="3"/>
        <v>-0.48999999999999932</v>
      </c>
      <c r="S104" s="926">
        <f t="shared" si="4"/>
        <v>1</v>
      </c>
      <c r="T104" s="962">
        <f t="shared" si="5"/>
        <v>1.7700000000000005</v>
      </c>
      <c r="U104" s="969">
        <v>39</v>
      </c>
      <c r="V104" s="916">
        <v>18.899999999999999</v>
      </c>
      <c r="W104" s="916">
        <v>-20.100000000000001</v>
      </c>
      <c r="X104" s="967">
        <v>0.48461538461538456</v>
      </c>
      <c r="Y104" s="965"/>
    </row>
    <row r="105" spans="1:25" ht="14.45" customHeight="1" x14ac:dyDescent="0.2">
      <c r="A105" s="930" t="s">
        <v>6144</v>
      </c>
      <c r="B105" s="916">
        <v>1</v>
      </c>
      <c r="C105" s="917">
        <v>4.42</v>
      </c>
      <c r="D105" s="915">
        <v>16</v>
      </c>
      <c r="E105" s="918">
        <v>2</v>
      </c>
      <c r="F105" s="919">
        <v>8.1999999999999993</v>
      </c>
      <c r="G105" s="903">
        <v>13.5</v>
      </c>
      <c r="H105" s="920">
        <v>6</v>
      </c>
      <c r="I105" s="921">
        <v>26.52</v>
      </c>
      <c r="J105" s="909">
        <v>20.2</v>
      </c>
      <c r="K105" s="922">
        <v>4.42</v>
      </c>
      <c r="L105" s="923">
        <v>6</v>
      </c>
      <c r="M105" s="923">
        <v>57</v>
      </c>
      <c r="N105" s="924">
        <v>19</v>
      </c>
      <c r="O105" s="923" t="s">
        <v>5955</v>
      </c>
      <c r="P105" s="925" t="s">
        <v>6145</v>
      </c>
      <c r="Q105" s="926">
        <f t="shared" si="3"/>
        <v>5</v>
      </c>
      <c r="R105" s="962">
        <f t="shared" si="3"/>
        <v>22.1</v>
      </c>
      <c r="S105" s="926">
        <f t="shared" si="4"/>
        <v>4</v>
      </c>
      <c r="T105" s="962">
        <f t="shared" si="5"/>
        <v>18.32</v>
      </c>
      <c r="U105" s="969">
        <v>114</v>
      </c>
      <c r="V105" s="916">
        <v>121.19999999999999</v>
      </c>
      <c r="W105" s="916">
        <v>7.1999999999999886</v>
      </c>
      <c r="X105" s="967">
        <v>1.0631578947368421</v>
      </c>
      <c r="Y105" s="965">
        <v>27</v>
      </c>
    </row>
    <row r="106" spans="1:25" ht="14.45" customHeight="1" x14ac:dyDescent="0.2">
      <c r="A106" s="929" t="s">
        <v>6146</v>
      </c>
      <c r="B106" s="910">
        <v>1</v>
      </c>
      <c r="C106" s="911">
        <v>1.7</v>
      </c>
      <c r="D106" s="912">
        <v>13</v>
      </c>
      <c r="E106" s="895">
        <v>1</v>
      </c>
      <c r="F106" s="896">
        <v>1.7</v>
      </c>
      <c r="G106" s="902">
        <v>7</v>
      </c>
      <c r="H106" s="899"/>
      <c r="I106" s="893"/>
      <c r="J106" s="894"/>
      <c r="K106" s="898">
        <v>1.7</v>
      </c>
      <c r="L106" s="899">
        <v>4</v>
      </c>
      <c r="M106" s="899">
        <v>33</v>
      </c>
      <c r="N106" s="900">
        <v>11</v>
      </c>
      <c r="O106" s="899" t="s">
        <v>5955</v>
      </c>
      <c r="P106" s="914" t="s">
        <v>6147</v>
      </c>
      <c r="Q106" s="901">
        <f t="shared" si="3"/>
        <v>-1</v>
      </c>
      <c r="R106" s="961">
        <f t="shared" si="3"/>
        <v>-1.7</v>
      </c>
      <c r="S106" s="901">
        <f t="shared" si="4"/>
        <v>-1</v>
      </c>
      <c r="T106" s="961">
        <f t="shared" si="5"/>
        <v>-1.7</v>
      </c>
      <c r="U106" s="968" t="s">
        <v>329</v>
      </c>
      <c r="V106" s="910" t="s">
        <v>329</v>
      </c>
      <c r="W106" s="910" t="s">
        <v>329</v>
      </c>
      <c r="X106" s="966" t="s">
        <v>329</v>
      </c>
      <c r="Y106" s="964"/>
    </row>
    <row r="107" spans="1:25" ht="14.45" customHeight="1" x14ac:dyDescent="0.2">
      <c r="A107" s="930" t="s">
        <v>6148</v>
      </c>
      <c r="B107" s="916"/>
      <c r="C107" s="917"/>
      <c r="D107" s="915"/>
      <c r="E107" s="920">
        <v>1</v>
      </c>
      <c r="F107" s="921">
        <v>4.09</v>
      </c>
      <c r="G107" s="904">
        <v>21</v>
      </c>
      <c r="H107" s="923"/>
      <c r="I107" s="919"/>
      <c r="J107" s="903"/>
      <c r="K107" s="922">
        <v>4.09</v>
      </c>
      <c r="L107" s="923">
        <v>5</v>
      </c>
      <c r="M107" s="923">
        <v>45</v>
      </c>
      <c r="N107" s="924">
        <v>15</v>
      </c>
      <c r="O107" s="923" t="s">
        <v>5955</v>
      </c>
      <c r="P107" s="925" t="s">
        <v>6149</v>
      </c>
      <c r="Q107" s="926">
        <f t="shared" si="3"/>
        <v>0</v>
      </c>
      <c r="R107" s="962">
        <f t="shared" si="3"/>
        <v>0</v>
      </c>
      <c r="S107" s="926">
        <f t="shared" si="4"/>
        <v>-1</v>
      </c>
      <c r="T107" s="962">
        <f t="shared" si="5"/>
        <v>-4.09</v>
      </c>
      <c r="U107" s="969" t="s">
        <v>329</v>
      </c>
      <c r="V107" s="916" t="s">
        <v>329</v>
      </c>
      <c r="W107" s="916" t="s">
        <v>329</v>
      </c>
      <c r="X107" s="967" t="s">
        <v>329</v>
      </c>
      <c r="Y107" s="965"/>
    </row>
    <row r="108" spans="1:25" ht="14.45" customHeight="1" x14ac:dyDescent="0.2">
      <c r="A108" s="929" t="s">
        <v>6150</v>
      </c>
      <c r="B108" s="910">
        <v>1</v>
      </c>
      <c r="C108" s="911">
        <v>0.81</v>
      </c>
      <c r="D108" s="912">
        <v>5</v>
      </c>
      <c r="E108" s="895">
        <v>5</v>
      </c>
      <c r="F108" s="896">
        <v>3.77</v>
      </c>
      <c r="G108" s="902">
        <v>3.8</v>
      </c>
      <c r="H108" s="899">
        <v>1</v>
      </c>
      <c r="I108" s="893">
        <v>0.68</v>
      </c>
      <c r="J108" s="894">
        <v>4</v>
      </c>
      <c r="K108" s="898">
        <v>0.68</v>
      </c>
      <c r="L108" s="899">
        <v>2</v>
      </c>
      <c r="M108" s="899">
        <v>15</v>
      </c>
      <c r="N108" s="900">
        <v>5</v>
      </c>
      <c r="O108" s="899" t="s">
        <v>5955</v>
      </c>
      <c r="P108" s="914" t="s">
        <v>6151</v>
      </c>
      <c r="Q108" s="901">
        <f t="shared" si="3"/>
        <v>0</v>
      </c>
      <c r="R108" s="961">
        <f t="shared" si="3"/>
        <v>-0.13</v>
      </c>
      <c r="S108" s="901">
        <f t="shared" si="4"/>
        <v>-4</v>
      </c>
      <c r="T108" s="961">
        <f t="shared" si="5"/>
        <v>-3.09</v>
      </c>
      <c r="U108" s="968">
        <v>5</v>
      </c>
      <c r="V108" s="910">
        <v>4</v>
      </c>
      <c r="W108" s="910">
        <v>-1</v>
      </c>
      <c r="X108" s="966">
        <v>0.8</v>
      </c>
      <c r="Y108" s="964"/>
    </row>
    <row r="109" spans="1:25" ht="14.45" customHeight="1" x14ac:dyDescent="0.2">
      <c r="A109" s="930" t="s">
        <v>6152</v>
      </c>
      <c r="B109" s="916"/>
      <c r="C109" s="917"/>
      <c r="D109" s="915"/>
      <c r="E109" s="920">
        <v>1</v>
      </c>
      <c r="F109" s="921">
        <v>1.21</v>
      </c>
      <c r="G109" s="904">
        <v>7</v>
      </c>
      <c r="H109" s="923">
        <v>1</v>
      </c>
      <c r="I109" s="919">
        <v>1.1499999999999999</v>
      </c>
      <c r="J109" s="903">
        <v>4</v>
      </c>
      <c r="K109" s="922">
        <v>1.1499999999999999</v>
      </c>
      <c r="L109" s="923">
        <v>3</v>
      </c>
      <c r="M109" s="923">
        <v>27</v>
      </c>
      <c r="N109" s="924">
        <v>9</v>
      </c>
      <c r="O109" s="923" t="s">
        <v>5955</v>
      </c>
      <c r="P109" s="925" t="s">
        <v>6153</v>
      </c>
      <c r="Q109" s="926">
        <f t="shared" si="3"/>
        <v>1</v>
      </c>
      <c r="R109" s="962">
        <f t="shared" si="3"/>
        <v>1.1499999999999999</v>
      </c>
      <c r="S109" s="926">
        <f t="shared" si="4"/>
        <v>0</v>
      </c>
      <c r="T109" s="962">
        <f t="shared" si="5"/>
        <v>-6.0000000000000053E-2</v>
      </c>
      <c r="U109" s="969">
        <v>9</v>
      </c>
      <c r="V109" s="916">
        <v>4</v>
      </c>
      <c r="W109" s="916">
        <v>-5</v>
      </c>
      <c r="X109" s="967">
        <v>0.44444444444444442</v>
      </c>
      <c r="Y109" s="965"/>
    </row>
    <row r="110" spans="1:25" ht="14.45" customHeight="1" thickBot="1" x14ac:dyDescent="0.25">
      <c r="A110" s="946" t="s">
        <v>6154</v>
      </c>
      <c r="B110" s="947"/>
      <c r="C110" s="948"/>
      <c r="D110" s="949"/>
      <c r="E110" s="950"/>
      <c r="F110" s="951"/>
      <c r="G110" s="952"/>
      <c r="H110" s="953">
        <v>2</v>
      </c>
      <c r="I110" s="954">
        <v>4.88</v>
      </c>
      <c r="J110" s="955">
        <v>16.5</v>
      </c>
      <c r="K110" s="956">
        <v>2.44</v>
      </c>
      <c r="L110" s="953">
        <v>5</v>
      </c>
      <c r="M110" s="953">
        <v>45</v>
      </c>
      <c r="N110" s="957">
        <v>15</v>
      </c>
      <c r="O110" s="953" t="s">
        <v>5955</v>
      </c>
      <c r="P110" s="958" t="s">
        <v>6153</v>
      </c>
      <c r="Q110" s="959">
        <f t="shared" si="3"/>
        <v>2</v>
      </c>
      <c r="R110" s="963">
        <f t="shared" si="3"/>
        <v>4.88</v>
      </c>
      <c r="S110" s="959">
        <f t="shared" si="4"/>
        <v>2</v>
      </c>
      <c r="T110" s="963">
        <f t="shared" si="5"/>
        <v>4.88</v>
      </c>
      <c r="U110" s="973">
        <v>30</v>
      </c>
      <c r="V110" s="947">
        <v>33</v>
      </c>
      <c r="W110" s="947">
        <v>3</v>
      </c>
      <c r="X110" s="974">
        <v>1.1000000000000001</v>
      </c>
      <c r="Y110" s="975">
        <v>4</v>
      </c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111:Q1048576">
    <cfRule type="cellIs" dxfId="14" priority="11" stopIfTrue="1" operator="lessThan">
      <formula>0</formula>
    </cfRule>
  </conditionalFormatting>
  <conditionalFormatting sqref="W111:W1048576">
    <cfRule type="cellIs" dxfId="13" priority="10" stopIfTrue="1" operator="greaterThan">
      <formula>0</formula>
    </cfRule>
  </conditionalFormatting>
  <conditionalFormatting sqref="X111:X1048576">
    <cfRule type="cellIs" dxfId="12" priority="9" stopIfTrue="1" operator="greaterThan">
      <formula>1</formula>
    </cfRule>
  </conditionalFormatting>
  <conditionalFormatting sqref="X111:X1048576">
    <cfRule type="cellIs" dxfId="11" priority="6" stopIfTrue="1" operator="greaterThan">
      <formula>1</formula>
    </cfRule>
  </conditionalFormatting>
  <conditionalFormatting sqref="W111:W1048576">
    <cfRule type="cellIs" dxfId="10" priority="7" stopIfTrue="1" operator="greaterThan">
      <formula>0</formula>
    </cfRule>
  </conditionalFormatting>
  <conditionalFormatting sqref="Q111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110">
    <cfRule type="cellIs" dxfId="7" priority="4" stopIfTrue="1" operator="lessThan">
      <formula>0</formula>
    </cfRule>
  </conditionalFormatting>
  <conditionalFormatting sqref="X5:X110">
    <cfRule type="cellIs" dxfId="6" priority="2" stopIfTrue="1" operator="greaterThan">
      <formula>1</formula>
    </cfRule>
  </conditionalFormatting>
  <conditionalFormatting sqref="W5:W110">
    <cfRule type="cellIs" dxfId="5" priority="3" stopIfTrue="1" operator="greaterThan">
      <formula>0</formula>
    </cfRule>
  </conditionalFormatting>
  <conditionalFormatting sqref="S5:S110">
    <cfRule type="cellIs" dxfId="4" priority="1" stopIfTrue="1" operator="lessThan">
      <formula>0</formula>
    </cfRule>
  </conditionalFormatting>
  <hyperlinks>
    <hyperlink ref="A2" location="Obsah!A1" display="Zpět na Obsah  KL 01  1.-4.měsíc" xr:uid="{977D360F-5AAD-4BAE-9E42-1CDA96E24076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7" t="s">
        <v>174</v>
      </c>
      <c r="B1" s="527"/>
      <c r="C1" s="527"/>
      <c r="D1" s="527"/>
      <c r="E1" s="527"/>
      <c r="F1" s="527"/>
      <c r="G1" s="527"/>
      <c r="H1" s="527"/>
      <c r="I1" s="527"/>
      <c r="J1" s="527"/>
    </row>
    <row r="2" spans="1:10" ht="14.45" customHeight="1" thickBot="1" x14ac:dyDescent="0.25">
      <c r="A2" s="370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8"/>
      <c r="B3" s="216">
        <v>2019</v>
      </c>
      <c r="C3" s="44">
        <v>2020</v>
      </c>
      <c r="D3" s="11"/>
      <c r="E3" s="522">
        <v>2021</v>
      </c>
      <c r="F3" s="523"/>
      <c r="G3" s="523"/>
      <c r="H3" s="524"/>
      <c r="I3" s="525">
        <v>2021</v>
      </c>
      <c r="J3" s="526"/>
    </row>
    <row r="4" spans="1:10" ht="14.45" customHeight="1" thickBot="1" x14ac:dyDescent="0.25">
      <c r="A4" s="519"/>
      <c r="B4" s="520" t="s">
        <v>93</v>
      </c>
      <c r="C4" s="521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2" t="s">
        <v>301</v>
      </c>
      <c r="J4" s="433" t="s">
        <v>302</v>
      </c>
    </row>
    <row r="5" spans="1:10" ht="14.45" customHeight="1" x14ac:dyDescent="0.2">
      <c r="A5" s="221" t="str">
        <f>HYPERLINK("#'Léky Žádanky'!A1","Léky (Kč)")</f>
        <v>Léky (Kč)</v>
      </c>
      <c r="B5" s="31">
        <v>3162.3564799999999</v>
      </c>
      <c r="C5" s="33">
        <v>4325.7702000000008</v>
      </c>
      <c r="D5" s="12"/>
      <c r="E5" s="226">
        <v>3907.0021200000024</v>
      </c>
      <c r="F5" s="32">
        <v>0</v>
      </c>
      <c r="G5" s="225">
        <f>E5-F5</f>
        <v>3907.0021200000024</v>
      </c>
      <c r="H5" s="231" t="str">
        <f>IF(F5&lt;0.00000001,"",E5/F5)</f>
        <v/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18195.641929999998</v>
      </c>
      <c r="C6" s="35">
        <v>16509.040270000001</v>
      </c>
      <c r="D6" s="12"/>
      <c r="E6" s="227">
        <v>18894.297680000003</v>
      </c>
      <c r="F6" s="34">
        <v>0</v>
      </c>
      <c r="G6" s="228">
        <f>E6-F6</f>
        <v>18894.297680000003</v>
      </c>
      <c r="H6" s="232" t="str">
        <f>IF(F6&lt;0.00000001,"",E6/F6)</f>
        <v/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42726.602680000004</v>
      </c>
      <c r="C7" s="35">
        <v>52968.707580000002</v>
      </c>
      <c r="D7" s="12"/>
      <c r="E7" s="227">
        <v>43445.798920000001</v>
      </c>
      <c r="F7" s="34">
        <v>0</v>
      </c>
      <c r="G7" s="228">
        <f>E7-F7</f>
        <v>43445.798920000001</v>
      </c>
      <c r="H7" s="232" t="str">
        <f>IF(F7&lt;0.00000001,"",E7/F7)</f>
        <v/>
      </c>
    </row>
    <row r="8" spans="1:10" ht="14.45" customHeight="1" thickBot="1" x14ac:dyDescent="0.25">
      <c r="A8" s="1" t="s">
        <v>96</v>
      </c>
      <c r="B8" s="15">
        <v>9511.0735200000163</v>
      </c>
      <c r="C8" s="37">
        <v>13440.537479999995</v>
      </c>
      <c r="D8" s="12"/>
      <c r="E8" s="229">
        <v>12137.035030000003</v>
      </c>
      <c r="F8" s="36">
        <v>0</v>
      </c>
      <c r="G8" s="230">
        <f>E8-F8</f>
        <v>12137.035030000003</v>
      </c>
      <c r="H8" s="233" t="str">
        <f>IF(F8&lt;0.00000001,"",E8/F8)</f>
        <v/>
      </c>
    </row>
    <row r="9" spans="1:10" ht="14.45" customHeight="1" thickBot="1" x14ac:dyDescent="0.25">
      <c r="A9" s="2" t="s">
        <v>97</v>
      </c>
      <c r="B9" s="3">
        <v>73595.674610000016</v>
      </c>
      <c r="C9" s="39">
        <v>87244.055530000012</v>
      </c>
      <c r="D9" s="12"/>
      <c r="E9" s="3">
        <v>78384.133750000008</v>
      </c>
      <c r="F9" s="38">
        <v>0</v>
      </c>
      <c r="G9" s="38">
        <f>E9-F9</f>
        <v>78384.133750000008</v>
      </c>
      <c r="H9" s="234" t="str">
        <f>IF(F9&lt;0.00000001,"",E9/F9)</f>
        <v/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10249.081019999998</v>
      </c>
      <c r="C11" s="33">
        <f>IF(ISERROR(VLOOKUP("Celkem:",'ZV Vykáz.-A'!A:H,5,0)),0,VLOOKUP("Celkem:",'ZV Vykáz.-A'!A:H,5,0)/1000)</f>
        <v>9044.002330000003</v>
      </c>
      <c r="D11" s="12"/>
      <c r="E11" s="226">
        <f>IF(ISERROR(VLOOKUP("Celkem:",'ZV Vykáz.-A'!A:H,8,0)),0,VLOOKUP("Celkem:",'ZV Vykáz.-A'!A:H,8,0)/1000)</f>
        <v>10134.238219999996</v>
      </c>
      <c r="F11" s="32"/>
      <c r="G11" s="225">
        <f>E11-F11</f>
        <v>10134.238219999996</v>
      </c>
      <c r="H11" s="231" t="str">
        <f>IF(F11&lt;0.00000001,"",E11/F11)</f>
        <v/>
      </c>
      <c r="I11" s="225">
        <f>E11-B11</f>
        <v>-114.84280000000217</v>
      </c>
      <c r="J11" s="231">
        <f>IF(B11&lt;0.00000001,"",E11/B11)</f>
        <v>0.98879481977204609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44521.02</v>
      </c>
      <c r="C12" s="37">
        <f>IF(ISERROR(VLOOKUP("Celkem",CaseMix!A:D,3,0)),0,VLOOKUP("Celkem",CaseMix!A:D,3,0)*30)</f>
        <v>45903.66</v>
      </c>
      <c r="D12" s="12"/>
      <c r="E12" s="229">
        <f>IF(ISERROR(VLOOKUP("Celkem",CaseMix!A:D,4,0)),0,VLOOKUP("Celkem",CaseMix!A:D,4,0)*30)</f>
        <v>35988.359999999993</v>
      </c>
      <c r="F12" s="36"/>
      <c r="G12" s="230">
        <f>E12-F12</f>
        <v>35988.359999999993</v>
      </c>
      <c r="H12" s="233" t="str">
        <f>IF(F12&lt;0.00000001,"",E12/F12)</f>
        <v/>
      </c>
      <c r="I12" s="230">
        <f>E12-B12</f>
        <v>-8532.6600000000035</v>
      </c>
      <c r="J12" s="233">
        <f>IF(B12&lt;0.00000001,"",E12/B12)</f>
        <v>0.8083453613596453</v>
      </c>
    </row>
    <row r="13" spans="1:10" ht="14.45" customHeight="1" thickBot="1" x14ac:dyDescent="0.25">
      <c r="A13" s="4" t="s">
        <v>100</v>
      </c>
      <c r="B13" s="9">
        <f>SUM(B11:B12)</f>
        <v>54770.101019999995</v>
      </c>
      <c r="C13" s="41">
        <f>SUM(C11:C12)</f>
        <v>54947.662330000006</v>
      </c>
      <c r="D13" s="12"/>
      <c r="E13" s="9">
        <f>SUM(E11:E12)</f>
        <v>46122.598219999985</v>
      </c>
      <c r="F13" s="40"/>
      <c r="G13" s="40">
        <f>E13-F13</f>
        <v>46122.598219999985</v>
      </c>
      <c r="H13" s="235" t="str">
        <f>IF(F13&lt;0.00000001,"",E13/F13)</f>
        <v/>
      </c>
      <c r="I13" s="40">
        <f>SUM(I11:I12)</f>
        <v>-8647.5028000000057</v>
      </c>
      <c r="J13" s="235">
        <f>IF(B13&lt;0.00000001,"",E13/B13)</f>
        <v>0.84211271042128877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0.74420271721455156</v>
      </c>
      <c r="C15" s="43">
        <f>IF(C9=0,"",C13/C9)</f>
        <v>0.62981554440812915</v>
      </c>
      <c r="D15" s="12"/>
      <c r="E15" s="10">
        <f>IF(E9=0,"",E13/E9)</f>
        <v>0.58841752805617986</v>
      </c>
      <c r="F15" s="42"/>
      <c r="G15" s="42">
        <f>IF(ISERROR(F15-E15),"",E15-F15)</f>
        <v>0.58841752805617986</v>
      </c>
      <c r="H15" s="236" t="str">
        <f>IF(ISERROR(F15-E15),"",IF(F15&lt;0.00000001,"",E15/F15))</f>
        <v/>
      </c>
    </row>
    <row r="17" spans="1:8" ht="14.45" customHeight="1" x14ac:dyDescent="0.2">
      <c r="A17" s="222" t="s">
        <v>201</v>
      </c>
    </row>
    <row r="18" spans="1:8" ht="14.45" customHeight="1" x14ac:dyDescent="0.25">
      <c r="A18" s="373" t="s">
        <v>232</v>
      </c>
      <c r="B18" s="374"/>
      <c r="C18" s="374"/>
      <c r="D18" s="374"/>
      <c r="E18" s="374"/>
      <c r="F18" s="374"/>
      <c r="G18" s="374"/>
      <c r="H18" s="374"/>
    </row>
    <row r="19" spans="1:8" ht="15" x14ac:dyDescent="0.25">
      <c r="A19" s="372" t="s">
        <v>231</v>
      </c>
      <c r="B19" s="374"/>
      <c r="C19" s="374"/>
      <c r="D19" s="374"/>
      <c r="E19" s="374"/>
      <c r="F19" s="374"/>
      <c r="G19" s="374"/>
      <c r="H19" s="374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300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5" priority="8" operator="greaterThan">
      <formula>0</formula>
    </cfRule>
  </conditionalFormatting>
  <conditionalFormatting sqref="G11:G13 G15">
    <cfRule type="cellIs" dxfId="84" priority="7" operator="lessThan">
      <formula>0</formula>
    </cfRule>
  </conditionalFormatting>
  <conditionalFormatting sqref="H5:H9">
    <cfRule type="cellIs" dxfId="83" priority="6" operator="greaterThan">
      <formula>1</formula>
    </cfRule>
  </conditionalFormatting>
  <conditionalFormatting sqref="H11:H13 H15">
    <cfRule type="cellIs" dxfId="82" priority="5" operator="lessThan">
      <formula>1</formula>
    </cfRule>
  </conditionalFormatting>
  <conditionalFormatting sqref="I11:I13">
    <cfRule type="cellIs" dxfId="81" priority="4" operator="lessThan">
      <formula>0</formula>
    </cfRule>
  </conditionalFormatting>
  <conditionalFormatting sqref="J11:J13">
    <cfRule type="cellIs" dxfId="80" priority="3" operator="lessThan">
      <formula>1</formula>
    </cfRule>
  </conditionalFormatting>
  <hyperlinks>
    <hyperlink ref="A2" location="Obsah!A1" display="Zpět na Obsah  KL 01  1.-4.měsíc" xr:uid="{7C88C34E-497B-4C24-80AB-A9CA3A51723F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6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1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1" customWidth="1"/>
    <col min="14" max="16384" width="8.85546875" style="247"/>
  </cols>
  <sheetData>
    <row r="1" spans="1:13" ht="18.600000000000001" customHeight="1" thickBot="1" x14ac:dyDescent="0.35">
      <c r="A1" s="528" t="s">
        <v>157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thickBot="1" x14ac:dyDescent="0.25">
      <c r="A2" s="370" t="s">
        <v>328</v>
      </c>
      <c r="B2" s="347"/>
      <c r="C2" s="220"/>
      <c r="D2" s="347"/>
      <c r="E2" s="220"/>
      <c r="F2" s="347"/>
      <c r="G2" s="348"/>
      <c r="H2" s="347"/>
      <c r="I2" s="220"/>
      <c r="J2" s="347"/>
      <c r="K2" s="220"/>
      <c r="L2" s="347"/>
      <c r="M2" s="348"/>
    </row>
    <row r="3" spans="1:13" ht="14.45" customHeight="1" thickBot="1" x14ac:dyDescent="0.25">
      <c r="A3" s="341" t="s">
        <v>158</v>
      </c>
      <c r="B3" s="342">
        <f>SUBTOTAL(9,B6:B1048576)</f>
        <v>7527187</v>
      </c>
      <c r="C3" s="343">
        <f t="shared" ref="C3:L3" si="0">SUBTOTAL(9,C6:C1048576)</f>
        <v>0</v>
      </c>
      <c r="D3" s="343">
        <f t="shared" si="0"/>
        <v>7488717</v>
      </c>
      <c r="E3" s="343">
        <f t="shared" si="0"/>
        <v>0</v>
      </c>
      <c r="F3" s="343">
        <f t="shared" si="0"/>
        <v>8859312.4399999995</v>
      </c>
      <c r="G3" s="346">
        <f>IF(D3&lt;&gt;0,F3/D3,"")</f>
        <v>1.1830213960548916</v>
      </c>
      <c r="H3" s="342">
        <f t="shared" si="0"/>
        <v>320654.72000000009</v>
      </c>
      <c r="I3" s="343">
        <f t="shared" si="0"/>
        <v>0</v>
      </c>
      <c r="J3" s="343">
        <f t="shared" si="0"/>
        <v>265346.82000000007</v>
      </c>
      <c r="K3" s="343">
        <f t="shared" si="0"/>
        <v>0</v>
      </c>
      <c r="L3" s="343">
        <f t="shared" si="0"/>
        <v>685533.7100000002</v>
      </c>
      <c r="M3" s="344">
        <f>IF(J3&lt;&gt;0,L3/J3,"")</f>
        <v>2.583538442254556</v>
      </c>
    </row>
    <row r="4" spans="1:13" ht="14.45" customHeight="1" x14ac:dyDescent="0.2">
      <c r="A4" s="696" t="s">
        <v>117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</row>
    <row r="5" spans="1:13" s="329" customFormat="1" ht="14.45" customHeight="1" thickBot="1" x14ac:dyDescent="0.25">
      <c r="A5" s="976"/>
      <c r="B5" s="977">
        <v>2019</v>
      </c>
      <c r="C5" s="978"/>
      <c r="D5" s="978">
        <v>2020</v>
      </c>
      <c r="E5" s="978"/>
      <c r="F5" s="978">
        <v>2021</v>
      </c>
      <c r="G5" s="887" t="s">
        <v>2</v>
      </c>
      <c r="H5" s="977">
        <v>2019</v>
      </c>
      <c r="I5" s="978"/>
      <c r="J5" s="978">
        <v>2020</v>
      </c>
      <c r="K5" s="978"/>
      <c r="L5" s="978">
        <v>2021</v>
      </c>
      <c r="M5" s="887" t="s">
        <v>2</v>
      </c>
    </row>
    <row r="6" spans="1:13" ht="14.45" customHeight="1" x14ac:dyDescent="0.2">
      <c r="A6" s="838" t="s">
        <v>1738</v>
      </c>
      <c r="B6" s="869">
        <v>250888</v>
      </c>
      <c r="C6" s="807"/>
      <c r="D6" s="869">
        <v>186229</v>
      </c>
      <c r="E6" s="807"/>
      <c r="F6" s="869">
        <v>67730</v>
      </c>
      <c r="G6" s="812"/>
      <c r="H6" s="869"/>
      <c r="I6" s="807"/>
      <c r="J6" s="869"/>
      <c r="K6" s="807"/>
      <c r="L6" s="869">
        <v>163.95</v>
      </c>
      <c r="M6" s="231"/>
    </row>
    <row r="7" spans="1:13" ht="14.45" customHeight="1" x14ac:dyDescent="0.2">
      <c r="A7" s="839" t="s">
        <v>5298</v>
      </c>
      <c r="B7" s="871"/>
      <c r="C7" s="814"/>
      <c r="D7" s="871">
        <v>4979</v>
      </c>
      <c r="E7" s="814"/>
      <c r="F7" s="871"/>
      <c r="G7" s="819"/>
      <c r="H7" s="871"/>
      <c r="I7" s="814"/>
      <c r="J7" s="871"/>
      <c r="K7" s="814"/>
      <c r="L7" s="871"/>
      <c r="M7" s="820"/>
    </row>
    <row r="8" spans="1:13" ht="14.45" customHeight="1" x14ac:dyDescent="0.2">
      <c r="A8" s="839" t="s">
        <v>5303</v>
      </c>
      <c r="B8" s="871">
        <v>76573</v>
      </c>
      <c r="C8" s="814"/>
      <c r="D8" s="871">
        <v>100995</v>
      </c>
      <c r="E8" s="814"/>
      <c r="F8" s="871">
        <v>76255</v>
      </c>
      <c r="G8" s="819"/>
      <c r="H8" s="871">
        <v>45446.899999999994</v>
      </c>
      <c r="I8" s="814"/>
      <c r="J8" s="871">
        <v>74541.51999999999</v>
      </c>
      <c r="K8" s="814"/>
      <c r="L8" s="871">
        <v>42115.58</v>
      </c>
      <c r="M8" s="820"/>
    </row>
    <row r="9" spans="1:13" ht="14.45" customHeight="1" x14ac:dyDescent="0.2">
      <c r="A9" s="839" t="s">
        <v>5308</v>
      </c>
      <c r="B9" s="871">
        <v>104671</v>
      </c>
      <c r="C9" s="814"/>
      <c r="D9" s="871">
        <v>114572</v>
      </c>
      <c r="E9" s="814"/>
      <c r="F9" s="871">
        <v>338603</v>
      </c>
      <c r="G9" s="819"/>
      <c r="H9" s="871"/>
      <c r="I9" s="814"/>
      <c r="J9" s="871"/>
      <c r="K9" s="814"/>
      <c r="L9" s="871"/>
      <c r="M9" s="820"/>
    </row>
    <row r="10" spans="1:13" ht="14.45" customHeight="1" x14ac:dyDescent="0.2">
      <c r="A10" s="839" t="s">
        <v>6156</v>
      </c>
      <c r="B10" s="871">
        <v>633608</v>
      </c>
      <c r="C10" s="814"/>
      <c r="D10" s="871">
        <v>622998</v>
      </c>
      <c r="E10" s="814"/>
      <c r="F10" s="871">
        <v>769624</v>
      </c>
      <c r="G10" s="819"/>
      <c r="H10" s="871"/>
      <c r="I10" s="814"/>
      <c r="J10" s="871"/>
      <c r="K10" s="814"/>
      <c r="L10" s="871"/>
      <c r="M10" s="820"/>
    </row>
    <row r="11" spans="1:13" ht="14.45" customHeight="1" x14ac:dyDescent="0.2">
      <c r="A11" s="839" t="s">
        <v>6157</v>
      </c>
      <c r="B11" s="871">
        <v>1015910</v>
      </c>
      <c r="C11" s="814"/>
      <c r="D11" s="871">
        <v>834717</v>
      </c>
      <c r="E11" s="814"/>
      <c r="F11" s="871">
        <v>1299201</v>
      </c>
      <c r="G11" s="819"/>
      <c r="H11" s="871">
        <v>275207.82000000007</v>
      </c>
      <c r="I11" s="814"/>
      <c r="J11" s="871">
        <v>190805.30000000005</v>
      </c>
      <c r="K11" s="814"/>
      <c r="L11" s="871">
        <v>643254.18000000017</v>
      </c>
      <c r="M11" s="820"/>
    </row>
    <row r="12" spans="1:13" ht="14.45" customHeight="1" x14ac:dyDescent="0.2">
      <c r="A12" s="839" t="s">
        <v>6158</v>
      </c>
      <c r="B12" s="871">
        <v>625824</v>
      </c>
      <c r="C12" s="814"/>
      <c r="D12" s="871">
        <v>725515</v>
      </c>
      <c r="E12" s="814"/>
      <c r="F12" s="871">
        <v>613347</v>
      </c>
      <c r="G12" s="819"/>
      <c r="H12" s="871"/>
      <c r="I12" s="814"/>
      <c r="J12" s="871"/>
      <c r="K12" s="814"/>
      <c r="L12" s="871"/>
      <c r="M12" s="820"/>
    </row>
    <row r="13" spans="1:13" ht="14.45" customHeight="1" x14ac:dyDescent="0.2">
      <c r="A13" s="839" t="s">
        <v>6159</v>
      </c>
      <c r="B13" s="871">
        <v>4529875</v>
      </c>
      <c r="C13" s="814"/>
      <c r="D13" s="871">
        <v>4518831</v>
      </c>
      <c r="E13" s="814"/>
      <c r="F13" s="871">
        <v>4867406</v>
      </c>
      <c r="G13" s="819"/>
      <c r="H13" s="871"/>
      <c r="I13" s="814"/>
      <c r="J13" s="871"/>
      <c r="K13" s="814"/>
      <c r="L13" s="871"/>
      <c r="M13" s="820"/>
    </row>
    <row r="14" spans="1:13" ht="14.45" customHeight="1" x14ac:dyDescent="0.2">
      <c r="A14" s="839" t="s">
        <v>6160</v>
      </c>
      <c r="B14" s="871">
        <v>226164</v>
      </c>
      <c r="C14" s="814"/>
      <c r="D14" s="871">
        <v>372996</v>
      </c>
      <c r="E14" s="814"/>
      <c r="F14" s="871">
        <v>727919</v>
      </c>
      <c r="G14" s="819"/>
      <c r="H14" s="871"/>
      <c r="I14" s="814"/>
      <c r="J14" s="871"/>
      <c r="K14" s="814"/>
      <c r="L14" s="871"/>
      <c r="M14" s="820"/>
    </row>
    <row r="15" spans="1:13" ht="14.45" customHeight="1" x14ac:dyDescent="0.2">
      <c r="A15" s="839" t="s">
        <v>6161</v>
      </c>
      <c r="B15" s="871">
        <v>63674</v>
      </c>
      <c r="C15" s="814"/>
      <c r="D15" s="871">
        <v>6885</v>
      </c>
      <c r="E15" s="814"/>
      <c r="F15" s="871">
        <v>14387.44</v>
      </c>
      <c r="G15" s="819"/>
      <c r="H15" s="871"/>
      <c r="I15" s="814"/>
      <c r="J15" s="871"/>
      <c r="K15" s="814"/>
      <c r="L15" s="871"/>
      <c r="M15" s="820"/>
    </row>
    <row r="16" spans="1:13" ht="14.45" customHeight="1" thickBot="1" x14ac:dyDescent="0.25">
      <c r="A16" s="875" t="s">
        <v>6162</v>
      </c>
      <c r="B16" s="873"/>
      <c r="C16" s="822"/>
      <c r="D16" s="873"/>
      <c r="E16" s="822"/>
      <c r="F16" s="873">
        <v>84840</v>
      </c>
      <c r="G16" s="827"/>
      <c r="H16" s="873"/>
      <c r="I16" s="822"/>
      <c r="J16" s="873"/>
      <c r="K16" s="822"/>
      <c r="L16" s="873"/>
      <c r="M16" s="828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7E2C6926-5743-4EB9-A1CE-C4236FEA4056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440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8" hidden="1" customWidth="1" outlineLevel="1"/>
    <col min="8" max="9" width="9.28515625" style="328" hidden="1" customWidth="1"/>
    <col min="10" max="11" width="11.140625" style="328" customWidth="1"/>
    <col min="12" max="13" width="9.28515625" style="328" hidden="1" customWidth="1"/>
    <col min="14" max="15" width="11.140625" style="328" customWidth="1"/>
    <col min="16" max="16" width="11.140625" style="331" customWidth="1"/>
    <col min="17" max="17" width="11.140625" style="328" customWidth="1"/>
    <col min="18" max="16384" width="8.85546875" style="247"/>
  </cols>
  <sheetData>
    <row r="1" spans="1:17" ht="18.600000000000001" customHeight="1" thickBot="1" x14ac:dyDescent="0.35">
      <c r="A1" s="528" t="s">
        <v>6957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0" t="s">
        <v>328</v>
      </c>
      <c r="B2" s="220"/>
      <c r="C2" s="220"/>
      <c r="D2" s="220"/>
      <c r="E2" s="220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48"/>
      <c r="Q2" s="351"/>
    </row>
    <row r="3" spans="1:17" ht="14.45" customHeight="1" thickBot="1" x14ac:dyDescent="0.25">
      <c r="E3" s="112" t="s">
        <v>158</v>
      </c>
      <c r="F3" s="207">
        <f t="shared" ref="F3:O3" si="0">SUBTOTAL(9,F6:F1048576)</f>
        <v>41173.949999999997</v>
      </c>
      <c r="G3" s="211">
        <f t="shared" si="0"/>
        <v>7847841.7200000007</v>
      </c>
      <c r="H3" s="212"/>
      <c r="I3" s="212"/>
      <c r="J3" s="207">
        <f t="shared" si="0"/>
        <v>39887.770000000004</v>
      </c>
      <c r="K3" s="211">
        <f t="shared" si="0"/>
        <v>7754063.8200000003</v>
      </c>
      <c r="L3" s="212"/>
      <c r="M3" s="212"/>
      <c r="N3" s="207">
        <f t="shared" si="0"/>
        <v>43296.040000000008</v>
      </c>
      <c r="O3" s="211">
        <f t="shared" si="0"/>
        <v>9544846.1500000004</v>
      </c>
      <c r="P3" s="177">
        <f>IF(K3=0,"",O3/K3)</f>
        <v>1.2309475871711357</v>
      </c>
      <c r="Q3" s="209">
        <f>IF(N3=0,"",O3/N3)</f>
        <v>220.45540770010371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89</v>
      </c>
      <c r="E4" s="637" t="s">
        <v>11</v>
      </c>
      <c r="F4" s="643">
        <v>2019</v>
      </c>
      <c r="G4" s="644"/>
      <c r="H4" s="210"/>
      <c r="I4" s="210"/>
      <c r="J4" s="643">
        <v>2020</v>
      </c>
      <c r="K4" s="644"/>
      <c r="L4" s="210"/>
      <c r="M4" s="210"/>
      <c r="N4" s="643">
        <v>2021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8"/>
      <c r="B5" s="876"/>
      <c r="C5" s="878"/>
      <c r="D5" s="888"/>
      <c r="E5" s="880"/>
      <c r="F5" s="889" t="s">
        <v>90</v>
      </c>
      <c r="G5" s="890" t="s">
        <v>14</v>
      </c>
      <c r="H5" s="891"/>
      <c r="I5" s="891"/>
      <c r="J5" s="889" t="s">
        <v>90</v>
      </c>
      <c r="K5" s="890" t="s">
        <v>14</v>
      </c>
      <c r="L5" s="891"/>
      <c r="M5" s="891"/>
      <c r="N5" s="889" t="s">
        <v>90</v>
      </c>
      <c r="O5" s="890" t="s">
        <v>14</v>
      </c>
      <c r="P5" s="892"/>
      <c r="Q5" s="885"/>
    </row>
    <row r="6" spans="1:17" ht="14.45" customHeight="1" x14ac:dyDescent="0.2">
      <c r="A6" s="806" t="s">
        <v>595</v>
      </c>
      <c r="B6" s="807" t="s">
        <v>5012</v>
      </c>
      <c r="C6" s="807" t="s">
        <v>4978</v>
      </c>
      <c r="D6" s="807" t="s">
        <v>5194</v>
      </c>
      <c r="E6" s="807" t="s">
        <v>5195</v>
      </c>
      <c r="F6" s="225"/>
      <c r="G6" s="225"/>
      <c r="H6" s="225"/>
      <c r="I6" s="225"/>
      <c r="J6" s="225"/>
      <c r="K6" s="225"/>
      <c r="L6" s="225"/>
      <c r="M6" s="225"/>
      <c r="N6" s="225">
        <v>0</v>
      </c>
      <c r="O6" s="225">
        <v>0</v>
      </c>
      <c r="P6" s="812"/>
      <c r="Q6" s="830"/>
    </row>
    <row r="7" spans="1:17" ht="14.45" customHeight="1" x14ac:dyDescent="0.2">
      <c r="A7" s="813" t="s">
        <v>595</v>
      </c>
      <c r="B7" s="814" t="s">
        <v>4960</v>
      </c>
      <c r="C7" s="814" t="s">
        <v>4978</v>
      </c>
      <c r="D7" s="814" t="s">
        <v>5172</v>
      </c>
      <c r="E7" s="814" t="s">
        <v>5173</v>
      </c>
      <c r="F7" s="831"/>
      <c r="G7" s="831"/>
      <c r="H7" s="831"/>
      <c r="I7" s="831"/>
      <c r="J7" s="831"/>
      <c r="K7" s="831"/>
      <c r="L7" s="831"/>
      <c r="M7" s="831"/>
      <c r="N7" s="831">
        <v>18</v>
      </c>
      <c r="O7" s="831">
        <v>20952</v>
      </c>
      <c r="P7" s="819"/>
      <c r="Q7" s="832">
        <v>1164</v>
      </c>
    </row>
    <row r="8" spans="1:17" ht="14.45" customHeight="1" x14ac:dyDescent="0.2">
      <c r="A8" s="813" t="s">
        <v>595</v>
      </c>
      <c r="B8" s="814" t="s">
        <v>4960</v>
      </c>
      <c r="C8" s="814" t="s">
        <v>4978</v>
      </c>
      <c r="D8" s="814" t="s">
        <v>5174</v>
      </c>
      <c r="E8" s="814" t="s">
        <v>5175</v>
      </c>
      <c r="F8" s="831"/>
      <c r="G8" s="831"/>
      <c r="H8" s="831"/>
      <c r="I8" s="831"/>
      <c r="J8" s="831"/>
      <c r="K8" s="831"/>
      <c r="L8" s="831"/>
      <c r="M8" s="831"/>
      <c r="N8" s="831">
        <v>25</v>
      </c>
      <c r="O8" s="831">
        <v>6900</v>
      </c>
      <c r="P8" s="819"/>
      <c r="Q8" s="832">
        <v>276</v>
      </c>
    </row>
    <row r="9" spans="1:17" ht="14.45" customHeight="1" x14ac:dyDescent="0.2">
      <c r="A9" s="813" t="s">
        <v>595</v>
      </c>
      <c r="B9" s="814" t="s">
        <v>4960</v>
      </c>
      <c r="C9" s="814" t="s">
        <v>4978</v>
      </c>
      <c r="D9" s="814" t="s">
        <v>5275</v>
      </c>
      <c r="E9" s="814" t="s">
        <v>5276</v>
      </c>
      <c r="F9" s="831"/>
      <c r="G9" s="831"/>
      <c r="H9" s="831"/>
      <c r="I9" s="831"/>
      <c r="J9" s="831"/>
      <c r="K9" s="831"/>
      <c r="L9" s="831"/>
      <c r="M9" s="831"/>
      <c r="N9" s="831">
        <v>1</v>
      </c>
      <c r="O9" s="831">
        <v>290</v>
      </c>
      <c r="P9" s="819"/>
      <c r="Q9" s="832">
        <v>290</v>
      </c>
    </row>
    <row r="10" spans="1:17" ht="14.45" customHeight="1" x14ac:dyDescent="0.2">
      <c r="A10" s="813" t="s">
        <v>595</v>
      </c>
      <c r="B10" s="814" t="s">
        <v>4960</v>
      </c>
      <c r="C10" s="814" t="s">
        <v>4978</v>
      </c>
      <c r="D10" s="814" t="s">
        <v>5754</v>
      </c>
      <c r="E10" s="814" t="s">
        <v>5755</v>
      </c>
      <c r="F10" s="831"/>
      <c r="G10" s="831"/>
      <c r="H10" s="831"/>
      <c r="I10" s="831"/>
      <c r="J10" s="831"/>
      <c r="K10" s="831"/>
      <c r="L10" s="831"/>
      <c r="M10" s="831"/>
      <c r="N10" s="831">
        <v>3</v>
      </c>
      <c r="O10" s="831">
        <v>2613</v>
      </c>
      <c r="P10" s="819"/>
      <c r="Q10" s="832">
        <v>871</v>
      </c>
    </row>
    <row r="11" spans="1:17" ht="14.45" customHeight="1" x14ac:dyDescent="0.2">
      <c r="A11" s="813" t="s">
        <v>595</v>
      </c>
      <c r="B11" s="814" t="s">
        <v>4960</v>
      </c>
      <c r="C11" s="814" t="s">
        <v>4978</v>
      </c>
      <c r="D11" s="814" t="s">
        <v>5194</v>
      </c>
      <c r="E11" s="814" t="s">
        <v>5195</v>
      </c>
      <c r="F11" s="831"/>
      <c r="G11" s="831"/>
      <c r="H11" s="831"/>
      <c r="I11" s="831"/>
      <c r="J11" s="831"/>
      <c r="K11" s="831"/>
      <c r="L11" s="831"/>
      <c r="M11" s="831"/>
      <c r="N11" s="831">
        <v>4</v>
      </c>
      <c r="O11" s="831">
        <v>2344</v>
      </c>
      <c r="P11" s="819"/>
      <c r="Q11" s="832">
        <v>586</v>
      </c>
    </row>
    <row r="12" spans="1:17" ht="14.45" customHeight="1" x14ac:dyDescent="0.2">
      <c r="A12" s="813" t="s">
        <v>595</v>
      </c>
      <c r="B12" s="814" t="s">
        <v>4960</v>
      </c>
      <c r="C12" s="814" t="s">
        <v>4978</v>
      </c>
      <c r="D12" s="814" t="s">
        <v>5228</v>
      </c>
      <c r="E12" s="814" t="s">
        <v>5229</v>
      </c>
      <c r="F12" s="831"/>
      <c r="G12" s="831"/>
      <c r="H12" s="831"/>
      <c r="I12" s="831"/>
      <c r="J12" s="831"/>
      <c r="K12" s="831"/>
      <c r="L12" s="831"/>
      <c r="M12" s="831"/>
      <c r="N12" s="831">
        <v>10</v>
      </c>
      <c r="O12" s="831">
        <v>5010</v>
      </c>
      <c r="P12" s="819"/>
      <c r="Q12" s="832">
        <v>501</v>
      </c>
    </row>
    <row r="13" spans="1:17" ht="14.45" customHeight="1" x14ac:dyDescent="0.2">
      <c r="A13" s="813" t="s">
        <v>595</v>
      </c>
      <c r="B13" s="814" t="s">
        <v>4960</v>
      </c>
      <c r="C13" s="814" t="s">
        <v>4978</v>
      </c>
      <c r="D13" s="814" t="s">
        <v>5880</v>
      </c>
      <c r="E13" s="814" t="s">
        <v>5881</v>
      </c>
      <c r="F13" s="831"/>
      <c r="G13" s="831"/>
      <c r="H13" s="831"/>
      <c r="I13" s="831"/>
      <c r="J13" s="831"/>
      <c r="K13" s="831"/>
      <c r="L13" s="831"/>
      <c r="M13" s="831"/>
      <c r="N13" s="831">
        <v>8</v>
      </c>
      <c r="O13" s="831">
        <v>15264</v>
      </c>
      <c r="P13" s="819"/>
      <c r="Q13" s="832">
        <v>1908</v>
      </c>
    </row>
    <row r="14" spans="1:17" ht="14.45" customHeight="1" x14ac:dyDescent="0.2">
      <c r="A14" s="813" t="s">
        <v>595</v>
      </c>
      <c r="B14" s="814" t="s">
        <v>5266</v>
      </c>
      <c r="C14" s="814" t="s">
        <v>4961</v>
      </c>
      <c r="D14" s="814" t="s">
        <v>4962</v>
      </c>
      <c r="E14" s="814" t="s">
        <v>1735</v>
      </c>
      <c r="F14" s="831"/>
      <c r="G14" s="831"/>
      <c r="H14" s="831"/>
      <c r="I14" s="831"/>
      <c r="J14" s="831"/>
      <c r="K14" s="831"/>
      <c r="L14" s="831"/>
      <c r="M14" s="831"/>
      <c r="N14" s="831">
        <v>0.1</v>
      </c>
      <c r="O14" s="831">
        <v>163.95</v>
      </c>
      <c r="P14" s="819"/>
      <c r="Q14" s="832">
        <v>1639.4999999999998</v>
      </c>
    </row>
    <row r="15" spans="1:17" ht="14.45" customHeight="1" x14ac:dyDescent="0.2">
      <c r="A15" s="813" t="s">
        <v>595</v>
      </c>
      <c r="B15" s="814" t="s">
        <v>5266</v>
      </c>
      <c r="C15" s="814" t="s">
        <v>4978</v>
      </c>
      <c r="D15" s="814" t="s">
        <v>5172</v>
      </c>
      <c r="E15" s="814" t="s">
        <v>5173</v>
      </c>
      <c r="F15" s="831">
        <v>112</v>
      </c>
      <c r="G15" s="831">
        <v>127792</v>
      </c>
      <c r="H15" s="831"/>
      <c r="I15" s="831">
        <v>1141</v>
      </c>
      <c r="J15" s="831">
        <v>80</v>
      </c>
      <c r="K15" s="831">
        <v>91520</v>
      </c>
      <c r="L15" s="831"/>
      <c r="M15" s="831">
        <v>1144</v>
      </c>
      <c r="N15" s="831">
        <v>9</v>
      </c>
      <c r="O15" s="831">
        <v>10476</v>
      </c>
      <c r="P15" s="819"/>
      <c r="Q15" s="832">
        <v>1164</v>
      </c>
    </row>
    <row r="16" spans="1:17" ht="14.45" customHeight="1" x14ac:dyDescent="0.2">
      <c r="A16" s="813" t="s">
        <v>595</v>
      </c>
      <c r="B16" s="814" t="s">
        <v>5266</v>
      </c>
      <c r="C16" s="814" t="s">
        <v>4978</v>
      </c>
      <c r="D16" s="814" t="s">
        <v>5174</v>
      </c>
      <c r="E16" s="814" t="s">
        <v>5175</v>
      </c>
      <c r="F16" s="831">
        <v>132</v>
      </c>
      <c r="G16" s="831">
        <v>35244</v>
      </c>
      <c r="H16" s="831"/>
      <c r="I16" s="831">
        <v>267</v>
      </c>
      <c r="J16" s="831">
        <v>95</v>
      </c>
      <c r="K16" s="831">
        <v>25460</v>
      </c>
      <c r="L16" s="831"/>
      <c r="M16" s="831">
        <v>268</v>
      </c>
      <c r="N16" s="831">
        <v>8</v>
      </c>
      <c r="O16" s="831">
        <v>2208</v>
      </c>
      <c r="P16" s="819"/>
      <c r="Q16" s="832">
        <v>276</v>
      </c>
    </row>
    <row r="17" spans="1:17" ht="14.45" customHeight="1" x14ac:dyDescent="0.2">
      <c r="A17" s="813" t="s">
        <v>595</v>
      </c>
      <c r="B17" s="814" t="s">
        <v>5266</v>
      </c>
      <c r="C17" s="814" t="s">
        <v>4978</v>
      </c>
      <c r="D17" s="814" t="s">
        <v>5273</v>
      </c>
      <c r="E17" s="814" t="s">
        <v>5274</v>
      </c>
      <c r="F17" s="831">
        <v>5</v>
      </c>
      <c r="G17" s="831">
        <v>1770</v>
      </c>
      <c r="H17" s="831"/>
      <c r="I17" s="831">
        <v>354</v>
      </c>
      <c r="J17" s="831">
        <v>5</v>
      </c>
      <c r="K17" s="831">
        <v>1780</v>
      </c>
      <c r="L17" s="831"/>
      <c r="M17" s="831">
        <v>356</v>
      </c>
      <c r="N17" s="831"/>
      <c r="O17" s="831"/>
      <c r="P17" s="819"/>
      <c r="Q17" s="832"/>
    </row>
    <row r="18" spans="1:17" ht="14.45" customHeight="1" x14ac:dyDescent="0.2">
      <c r="A18" s="813" t="s">
        <v>595</v>
      </c>
      <c r="B18" s="814" t="s">
        <v>5266</v>
      </c>
      <c r="C18" s="814" t="s">
        <v>4978</v>
      </c>
      <c r="D18" s="814" t="s">
        <v>5275</v>
      </c>
      <c r="E18" s="814" t="s">
        <v>5276</v>
      </c>
      <c r="F18" s="831">
        <v>19</v>
      </c>
      <c r="G18" s="831">
        <v>5396</v>
      </c>
      <c r="H18" s="831"/>
      <c r="I18" s="831">
        <v>284</v>
      </c>
      <c r="J18" s="831">
        <v>8</v>
      </c>
      <c r="K18" s="831">
        <v>2280</v>
      </c>
      <c r="L18" s="831"/>
      <c r="M18" s="831">
        <v>285</v>
      </c>
      <c r="N18" s="831"/>
      <c r="O18" s="831"/>
      <c r="P18" s="819"/>
      <c r="Q18" s="832"/>
    </row>
    <row r="19" spans="1:17" ht="14.45" customHeight="1" x14ac:dyDescent="0.2">
      <c r="A19" s="813" t="s">
        <v>595</v>
      </c>
      <c r="B19" s="814" t="s">
        <v>5266</v>
      </c>
      <c r="C19" s="814" t="s">
        <v>4978</v>
      </c>
      <c r="D19" s="814" t="s">
        <v>5754</v>
      </c>
      <c r="E19" s="814" t="s">
        <v>5755</v>
      </c>
      <c r="F19" s="831">
        <v>40</v>
      </c>
      <c r="G19" s="831">
        <v>32320</v>
      </c>
      <c r="H19" s="831"/>
      <c r="I19" s="831">
        <v>808</v>
      </c>
      <c r="J19" s="831">
        <v>35</v>
      </c>
      <c r="K19" s="831">
        <v>28455</v>
      </c>
      <c r="L19" s="831"/>
      <c r="M19" s="831">
        <v>813</v>
      </c>
      <c r="N19" s="831"/>
      <c r="O19" s="831"/>
      <c r="P19" s="819"/>
      <c r="Q19" s="832"/>
    </row>
    <row r="20" spans="1:17" ht="14.45" customHeight="1" x14ac:dyDescent="0.2">
      <c r="A20" s="813" t="s">
        <v>595</v>
      </c>
      <c r="B20" s="814" t="s">
        <v>5266</v>
      </c>
      <c r="C20" s="814" t="s">
        <v>4978</v>
      </c>
      <c r="D20" s="814" t="s">
        <v>5194</v>
      </c>
      <c r="E20" s="814" t="s">
        <v>5195</v>
      </c>
      <c r="F20" s="831">
        <v>7</v>
      </c>
      <c r="G20" s="831">
        <v>3997</v>
      </c>
      <c r="H20" s="831"/>
      <c r="I20" s="831">
        <v>571</v>
      </c>
      <c r="J20" s="831">
        <v>9</v>
      </c>
      <c r="K20" s="831">
        <v>5157</v>
      </c>
      <c r="L20" s="831"/>
      <c r="M20" s="831">
        <v>573</v>
      </c>
      <c r="N20" s="831">
        <v>2</v>
      </c>
      <c r="O20" s="831">
        <v>1172</v>
      </c>
      <c r="P20" s="819"/>
      <c r="Q20" s="832">
        <v>586</v>
      </c>
    </row>
    <row r="21" spans="1:17" ht="14.45" customHeight="1" x14ac:dyDescent="0.2">
      <c r="A21" s="813" t="s">
        <v>595</v>
      </c>
      <c r="B21" s="814" t="s">
        <v>5266</v>
      </c>
      <c r="C21" s="814" t="s">
        <v>4978</v>
      </c>
      <c r="D21" s="814" t="s">
        <v>5277</v>
      </c>
      <c r="E21" s="814" t="s">
        <v>5278</v>
      </c>
      <c r="F21" s="831"/>
      <c r="G21" s="831"/>
      <c r="H21" s="831"/>
      <c r="I21" s="831"/>
      <c r="J21" s="831">
        <v>1</v>
      </c>
      <c r="K21" s="831">
        <v>5607</v>
      </c>
      <c r="L21" s="831"/>
      <c r="M21" s="831">
        <v>5607</v>
      </c>
      <c r="N21" s="831"/>
      <c r="O21" s="831"/>
      <c r="P21" s="819"/>
      <c r="Q21" s="832"/>
    </row>
    <row r="22" spans="1:17" ht="14.45" customHeight="1" x14ac:dyDescent="0.2">
      <c r="A22" s="813" t="s">
        <v>595</v>
      </c>
      <c r="B22" s="814" t="s">
        <v>5266</v>
      </c>
      <c r="C22" s="814" t="s">
        <v>4978</v>
      </c>
      <c r="D22" s="814" t="s">
        <v>5228</v>
      </c>
      <c r="E22" s="814" t="s">
        <v>5229</v>
      </c>
      <c r="F22" s="831">
        <v>82</v>
      </c>
      <c r="G22" s="831">
        <v>40016</v>
      </c>
      <c r="H22" s="831"/>
      <c r="I22" s="831">
        <v>488</v>
      </c>
      <c r="J22" s="831">
        <v>53</v>
      </c>
      <c r="K22" s="831">
        <v>25970</v>
      </c>
      <c r="L22" s="831"/>
      <c r="M22" s="831">
        <v>490</v>
      </c>
      <c r="N22" s="831">
        <v>1</v>
      </c>
      <c r="O22" s="831">
        <v>501</v>
      </c>
      <c r="P22" s="819"/>
      <c r="Q22" s="832">
        <v>501</v>
      </c>
    </row>
    <row r="23" spans="1:17" ht="14.45" customHeight="1" x14ac:dyDescent="0.2">
      <c r="A23" s="813" t="s">
        <v>595</v>
      </c>
      <c r="B23" s="814" t="s">
        <v>5266</v>
      </c>
      <c r="C23" s="814" t="s">
        <v>4978</v>
      </c>
      <c r="D23" s="814" t="s">
        <v>5880</v>
      </c>
      <c r="E23" s="814" t="s">
        <v>5881</v>
      </c>
      <c r="F23" s="831">
        <v>2</v>
      </c>
      <c r="G23" s="831">
        <v>3686</v>
      </c>
      <c r="H23" s="831"/>
      <c r="I23" s="831">
        <v>1843</v>
      </c>
      <c r="J23" s="831"/>
      <c r="K23" s="831"/>
      <c r="L23" s="831"/>
      <c r="M23" s="831"/>
      <c r="N23" s="831"/>
      <c r="O23" s="831"/>
      <c r="P23" s="819"/>
      <c r="Q23" s="832"/>
    </row>
    <row r="24" spans="1:17" ht="14.45" customHeight="1" x14ac:dyDescent="0.2">
      <c r="A24" s="813" t="s">
        <v>595</v>
      </c>
      <c r="B24" s="814" t="s">
        <v>5266</v>
      </c>
      <c r="C24" s="814" t="s">
        <v>4978</v>
      </c>
      <c r="D24" s="814" t="s">
        <v>5934</v>
      </c>
      <c r="E24" s="814" t="s">
        <v>5935</v>
      </c>
      <c r="F24" s="831">
        <v>1</v>
      </c>
      <c r="G24" s="831">
        <v>667</v>
      </c>
      <c r="H24" s="831"/>
      <c r="I24" s="831">
        <v>667</v>
      </c>
      <c r="J24" s="831"/>
      <c r="K24" s="831"/>
      <c r="L24" s="831"/>
      <c r="M24" s="831"/>
      <c r="N24" s="831"/>
      <c r="O24" s="831"/>
      <c r="P24" s="819"/>
      <c r="Q24" s="832"/>
    </row>
    <row r="25" spans="1:17" ht="14.45" customHeight="1" x14ac:dyDescent="0.2">
      <c r="A25" s="813" t="s">
        <v>5938</v>
      </c>
      <c r="B25" s="814" t="s">
        <v>6163</v>
      </c>
      <c r="C25" s="814" t="s">
        <v>4978</v>
      </c>
      <c r="D25" s="814" t="s">
        <v>6164</v>
      </c>
      <c r="E25" s="814" t="s">
        <v>6165</v>
      </c>
      <c r="F25" s="831"/>
      <c r="G25" s="831"/>
      <c r="H25" s="831"/>
      <c r="I25" s="831"/>
      <c r="J25" s="831">
        <v>2</v>
      </c>
      <c r="K25" s="831">
        <v>280</v>
      </c>
      <c r="L25" s="831"/>
      <c r="M25" s="831">
        <v>140</v>
      </c>
      <c r="N25" s="831"/>
      <c r="O25" s="831"/>
      <c r="P25" s="819"/>
      <c r="Q25" s="832"/>
    </row>
    <row r="26" spans="1:17" ht="14.45" customHeight="1" x14ac:dyDescent="0.2">
      <c r="A26" s="813" t="s">
        <v>5938</v>
      </c>
      <c r="B26" s="814" t="s">
        <v>6163</v>
      </c>
      <c r="C26" s="814" t="s">
        <v>4978</v>
      </c>
      <c r="D26" s="814" t="s">
        <v>6166</v>
      </c>
      <c r="E26" s="814" t="s">
        <v>6167</v>
      </c>
      <c r="F26" s="831"/>
      <c r="G26" s="831"/>
      <c r="H26" s="831"/>
      <c r="I26" s="831"/>
      <c r="J26" s="831">
        <v>2</v>
      </c>
      <c r="K26" s="831">
        <v>1438</v>
      </c>
      <c r="L26" s="831"/>
      <c r="M26" s="831">
        <v>719</v>
      </c>
      <c r="N26" s="831"/>
      <c r="O26" s="831"/>
      <c r="P26" s="819"/>
      <c r="Q26" s="832"/>
    </row>
    <row r="27" spans="1:17" ht="14.45" customHeight="1" x14ac:dyDescent="0.2">
      <c r="A27" s="813" t="s">
        <v>5938</v>
      </c>
      <c r="B27" s="814" t="s">
        <v>6163</v>
      </c>
      <c r="C27" s="814" t="s">
        <v>4978</v>
      </c>
      <c r="D27" s="814" t="s">
        <v>6168</v>
      </c>
      <c r="E27" s="814" t="s">
        <v>6169</v>
      </c>
      <c r="F27" s="831"/>
      <c r="G27" s="831"/>
      <c r="H27" s="831"/>
      <c r="I27" s="831"/>
      <c r="J27" s="831">
        <v>4</v>
      </c>
      <c r="K27" s="831">
        <v>2016</v>
      </c>
      <c r="L27" s="831"/>
      <c r="M27" s="831">
        <v>504</v>
      </c>
      <c r="N27" s="831"/>
      <c r="O27" s="831"/>
      <c r="P27" s="819"/>
      <c r="Q27" s="832"/>
    </row>
    <row r="28" spans="1:17" ht="14.45" customHeight="1" x14ac:dyDescent="0.2">
      <c r="A28" s="813" t="s">
        <v>5938</v>
      </c>
      <c r="B28" s="814" t="s">
        <v>6163</v>
      </c>
      <c r="C28" s="814" t="s">
        <v>4978</v>
      </c>
      <c r="D28" s="814" t="s">
        <v>6170</v>
      </c>
      <c r="E28" s="814" t="s">
        <v>6171</v>
      </c>
      <c r="F28" s="831"/>
      <c r="G28" s="831"/>
      <c r="H28" s="831"/>
      <c r="I28" s="831"/>
      <c r="J28" s="831">
        <v>8</v>
      </c>
      <c r="K28" s="831">
        <v>704</v>
      </c>
      <c r="L28" s="831"/>
      <c r="M28" s="831">
        <v>88</v>
      </c>
      <c r="N28" s="831"/>
      <c r="O28" s="831"/>
      <c r="P28" s="819"/>
      <c r="Q28" s="832"/>
    </row>
    <row r="29" spans="1:17" ht="14.45" customHeight="1" x14ac:dyDescent="0.2">
      <c r="A29" s="813" t="s">
        <v>5938</v>
      </c>
      <c r="B29" s="814" t="s">
        <v>6163</v>
      </c>
      <c r="C29" s="814" t="s">
        <v>4978</v>
      </c>
      <c r="D29" s="814" t="s">
        <v>6172</v>
      </c>
      <c r="E29" s="814" t="s">
        <v>6173</v>
      </c>
      <c r="F29" s="831"/>
      <c r="G29" s="831"/>
      <c r="H29" s="831"/>
      <c r="I29" s="831"/>
      <c r="J29" s="831">
        <v>1</v>
      </c>
      <c r="K29" s="831">
        <v>181</v>
      </c>
      <c r="L29" s="831"/>
      <c r="M29" s="831">
        <v>181</v>
      </c>
      <c r="N29" s="831"/>
      <c r="O29" s="831"/>
      <c r="P29" s="819"/>
      <c r="Q29" s="832"/>
    </row>
    <row r="30" spans="1:17" ht="14.45" customHeight="1" x14ac:dyDescent="0.2">
      <c r="A30" s="813" t="s">
        <v>5938</v>
      </c>
      <c r="B30" s="814" t="s">
        <v>6163</v>
      </c>
      <c r="C30" s="814" t="s">
        <v>4978</v>
      </c>
      <c r="D30" s="814" t="s">
        <v>6174</v>
      </c>
      <c r="E30" s="814" t="s">
        <v>6175</v>
      </c>
      <c r="F30" s="831"/>
      <c r="G30" s="831"/>
      <c r="H30" s="831"/>
      <c r="I30" s="831"/>
      <c r="J30" s="831">
        <v>2</v>
      </c>
      <c r="K30" s="831">
        <v>360</v>
      </c>
      <c r="L30" s="831"/>
      <c r="M30" s="831">
        <v>180</v>
      </c>
      <c r="N30" s="831"/>
      <c r="O30" s="831"/>
      <c r="P30" s="819"/>
      <c r="Q30" s="832"/>
    </row>
    <row r="31" spans="1:17" ht="14.45" customHeight="1" x14ac:dyDescent="0.2">
      <c r="A31" s="813" t="s">
        <v>5944</v>
      </c>
      <c r="B31" s="814" t="s">
        <v>6176</v>
      </c>
      <c r="C31" s="814" t="s">
        <v>4961</v>
      </c>
      <c r="D31" s="814" t="s">
        <v>5943</v>
      </c>
      <c r="E31" s="814" t="s">
        <v>1735</v>
      </c>
      <c r="F31" s="831">
        <v>0.5</v>
      </c>
      <c r="G31" s="831">
        <v>327.76</v>
      </c>
      <c r="H31" s="831"/>
      <c r="I31" s="831">
        <v>655.52</v>
      </c>
      <c r="J31" s="831">
        <v>0.5</v>
      </c>
      <c r="K31" s="831">
        <v>327.76</v>
      </c>
      <c r="L31" s="831"/>
      <c r="M31" s="831">
        <v>655.52</v>
      </c>
      <c r="N31" s="831"/>
      <c r="O31" s="831"/>
      <c r="P31" s="819"/>
      <c r="Q31" s="832"/>
    </row>
    <row r="32" spans="1:17" ht="14.45" customHeight="1" x14ac:dyDescent="0.2">
      <c r="A32" s="813" t="s">
        <v>5944</v>
      </c>
      <c r="B32" s="814" t="s">
        <v>6176</v>
      </c>
      <c r="C32" s="814" t="s">
        <v>4961</v>
      </c>
      <c r="D32" s="814" t="s">
        <v>6177</v>
      </c>
      <c r="E32" s="814" t="s">
        <v>6178</v>
      </c>
      <c r="F32" s="831"/>
      <c r="G32" s="831"/>
      <c r="H32" s="831"/>
      <c r="I32" s="831"/>
      <c r="J32" s="831"/>
      <c r="K32" s="831"/>
      <c r="L32" s="831"/>
      <c r="M32" s="831"/>
      <c r="N32" s="831">
        <v>1</v>
      </c>
      <c r="O32" s="831">
        <v>1763.77</v>
      </c>
      <c r="P32" s="819"/>
      <c r="Q32" s="832">
        <v>1763.77</v>
      </c>
    </row>
    <row r="33" spans="1:17" ht="14.45" customHeight="1" x14ac:dyDescent="0.2">
      <c r="A33" s="813" t="s">
        <v>5944</v>
      </c>
      <c r="B33" s="814" t="s">
        <v>6176</v>
      </c>
      <c r="C33" s="814" t="s">
        <v>5515</v>
      </c>
      <c r="D33" s="814" t="s">
        <v>6179</v>
      </c>
      <c r="E33" s="814" t="s">
        <v>6180</v>
      </c>
      <c r="F33" s="831"/>
      <c r="G33" s="831"/>
      <c r="H33" s="831"/>
      <c r="I33" s="831"/>
      <c r="J33" s="831"/>
      <c r="K33" s="831"/>
      <c r="L33" s="831"/>
      <c r="M33" s="831"/>
      <c r="N33" s="831">
        <v>156</v>
      </c>
      <c r="O33" s="831">
        <v>1138.8</v>
      </c>
      <c r="P33" s="819"/>
      <c r="Q33" s="832">
        <v>7.3</v>
      </c>
    </row>
    <row r="34" spans="1:17" ht="14.45" customHeight="1" x14ac:dyDescent="0.2">
      <c r="A34" s="813" t="s">
        <v>5944</v>
      </c>
      <c r="B34" s="814" t="s">
        <v>6176</v>
      </c>
      <c r="C34" s="814" t="s">
        <v>5515</v>
      </c>
      <c r="D34" s="814" t="s">
        <v>6181</v>
      </c>
      <c r="E34" s="814" t="s">
        <v>6182</v>
      </c>
      <c r="F34" s="831"/>
      <c r="G34" s="831"/>
      <c r="H34" s="831"/>
      <c r="I34" s="831"/>
      <c r="J34" s="831"/>
      <c r="K34" s="831"/>
      <c r="L34" s="831"/>
      <c r="M34" s="831"/>
      <c r="N34" s="831">
        <v>300</v>
      </c>
      <c r="O34" s="831">
        <v>1608</v>
      </c>
      <c r="P34" s="819"/>
      <c r="Q34" s="832">
        <v>5.36</v>
      </c>
    </row>
    <row r="35" spans="1:17" ht="14.45" customHeight="1" x14ac:dyDescent="0.2">
      <c r="A35" s="813" t="s">
        <v>5944</v>
      </c>
      <c r="B35" s="814" t="s">
        <v>6176</v>
      </c>
      <c r="C35" s="814" t="s">
        <v>5515</v>
      </c>
      <c r="D35" s="814" t="s">
        <v>6183</v>
      </c>
      <c r="E35" s="814" t="s">
        <v>6184</v>
      </c>
      <c r="F35" s="831">
        <v>208</v>
      </c>
      <c r="G35" s="831">
        <v>1946.88</v>
      </c>
      <c r="H35" s="831"/>
      <c r="I35" s="831">
        <v>9.3600000000000012</v>
      </c>
      <c r="J35" s="831">
        <v>399</v>
      </c>
      <c r="K35" s="831">
        <v>3702.7200000000003</v>
      </c>
      <c r="L35" s="831"/>
      <c r="M35" s="831">
        <v>9.2800000000000011</v>
      </c>
      <c r="N35" s="831">
        <v>386</v>
      </c>
      <c r="O35" s="831">
        <v>3652.9700000000003</v>
      </c>
      <c r="P35" s="819"/>
      <c r="Q35" s="832">
        <v>9.4636528497409333</v>
      </c>
    </row>
    <row r="36" spans="1:17" ht="14.45" customHeight="1" x14ac:dyDescent="0.2">
      <c r="A36" s="813" t="s">
        <v>5944</v>
      </c>
      <c r="B36" s="814" t="s">
        <v>6176</v>
      </c>
      <c r="C36" s="814" t="s">
        <v>5515</v>
      </c>
      <c r="D36" s="814" t="s">
        <v>6185</v>
      </c>
      <c r="E36" s="814" t="s">
        <v>6186</v>
      </c>
      <c r="F36" s="831">
        <v>139</v>
      </c>
      <c r="G36" s="831">
        <v>1431.7</v>
      </c>
      <c r="H36" s="831"/>
      <c r="I36" s="831">
        <v>10.3</v>
      </c>
      <c r="J36" s="831">
        <v>276</v>
      </c>
      <c r="K36" s="831">
        <v>2851.08</v>
      </c>
      <c r="L36" s="831"/>
      <c r="M36" s="831">
        <v>10.33</v>
      </c>
      <c r="N36" s="831">
        <v>680</v>
      </c>
      <c r="O36" s="831">
        <v>7163.9000000000005</v>
      </c>
      <c r="P36" s="819"/>
      <c r="Q36" s="832">
        <v>10.535147058823529</v>
      </c>
    </row>
    <row r="37" spans="1:17" ht="14.45" customHeight="1" x14ac:dyDescent="0.2">
      <c r="A37" s="813" t="s">
        <v>5944</v>
      </c>
      <c r="B37" s="814" t="s">
        <v>6176</v>
      </c>
      <c r="C37" s="814" t="s">
        <v>5515</v>
      </c>
      <c r="D37" s="814" t="s">
        <v>6187</v>
      </c>
      <c r="E37" s="814" t="s">
        <v>6188</v>
      </c>
      <c r="F37" s="831">
        <v>4260</v>
      </c>
      <c r="G37" s="831">
        <v>15877.6</v>
      </c>
      <c r="H37" s="831"/>
      <c r="I37" s="831">
        <v>3.7271361502347418</v>
      </c>
      <c r="J37" s="831">
        <v>1660</v>
      </c>
      <c r="K37" s="831">
        <v>6075.6</v>
      </c>
      <c r="L37" s="831"/>
      <c r="M37" s="831">
        <v>3.66</v>
      </c>
      <c r="N37" s="831">
        <v>3832</v>
      </c>
      <c r="O37" s="831">
        <v>14599.92</v>
      </c>
      <c r="P37" s="819"/>
      <c r="Q37" s="832">
        <v>3.81</v>
      </c>
    </row>
    <row r="38" spans="1:17" ht="14.45" customHeight="1" x14ac:dyDescent="0.2">
      <c r="A38" s="813" t="s">
        <v>5944</v>
      </c>
      <c r="B38" s="814" t="s">
        <v>6176</v>
      </c>
      <c r="C38" s="814" t="s">
        <v>5515</v>
      </c>
      <c r="D38" s="814" t="s">
        <v>6189</v>
      </c>
      <c r="E38" s="814" t="s">
        <v>6190</v>
      </c>
      <c r="F38" s="831">
        <v>758</v>
      </c>
      <c r="G38" s="831">
        <v>25862.959999999999</v>
      </c>
      <c r="H38" s="831"/>
      <c r="I38" s="831">
        <v>34.119999999999997</v>
      </c>
      <c r="J38" s="831">
        <v>1190</v>
      </c>
      <c r="K38" s="831">
        <v>40610.020000000004</v>
      </c>
      <c r="L38" s="831"/>
      <c r="M38" s="831">
        <v>34.126067226890761</v>
      </c>
      <c r="N38" s="831">
        <v>354</v>
      </c>
      <c r="O38" s="831">
        <v>12188.22</v>
      </c>
      <c r="P38" s="819"/>
      <c r="Q38" s="832">
        <v>34.43</v>
      </c>
    </row>
    <row r="39" spans="1:17" ht="14.45" customHeight="1" x14ac:dyDescent="0.2">
      <c r="A39" s="813" t="s">
        <v>5944</v>
      </c>
      <c r="B39" s="814" t="s">
        <v>6176</v>
      </c>
      <c r="C39" s="814" t="s">
        <v>5515</v>
      </c>
      <c r="D39" s="814" t="s">
        <v>6191</v>
      </c>
      <c r="E39" s="814" t="s">
        <v>6192</v>
      </c>
      <c r="F39" s="831"/>
      <c r="G39" s="831"/>
      <c r="H39" s="831"/>
      <c r="I39" s="831"/>
      <c r="J39" s="831">
        <v>583</v>
      </c>
      <c r="K39" s="831">
        <v>12003.68</v>
      </c>
      <c r="L39" s="831"/>
      <c r="M39" s="831">
        <v>20.589502572898798</v>
      </c>
      <c r="N39" s="831"/>
      <c r="O39" s="831"/>
      <c r="P39" s="819"/>
      <c r="Q39" s="832"/>
    </row>
    <row r="40" spans="1:17" ht="14.45" customHeight="1" x14ac:dyDescent="0.2">
      <c r="A40" s="813" t="s">
        <v>5944</v>
      </c>
      <c r="B40" s="814" t="s">
        <v>6176</v>
      </c>
      <c r="C40" s="814" t="s">
        <v>5515</v>
      </c>
      <c r="D40" s="814" t="s">
        <v>6193</v>
      </c>
      <c r="E40" s="814" t="s">
        <v>6194</v>
      </c>
      <c r="F40" s="831"/>
      <c r="G40" s="831"/>
      <c r="H40" s="831"/>
      <c r="I40" s="831"/>
      <c r="J40" s="831">
        <v>122</v>
      </c>
      <c r="K40" s="831">
        <v>8970.66</v>
      </c>
      <c r="L40" s="831"/>
      <c r="M40" s="831">
        <v>73.53</v>
      </c>
      <c r="N40" s="831"/>
      <c r="O40" s="831"/>
      <c r="P40" s="819"/>
      <c r="Q40" s="832"/>
    </row>
    <row r="41" spans="1:17" ht="14.45" customHeight="1" x14ac:dyDescent="0.2">
      <c r="A41" s="813" t="s">
        <v>5944</v>
      </c>
      <c r="B41" s="814" t="s">
        <v>6176</v>
      </c>
      <c r="C41" s="814" t="s">
        <v>4978</v>
      </c>
      <c r="D41" s="814" t="s">
        <v>6195</v>
      </c>
      <c r="E41" s="814" t="s">
        <v>6196</v>
      </c>
      <c r="F41" s="831"/>
      <c r="G41" s="831"/>
      <c r="H41" s="831"/>
      <c r="I41" s="831"/>
      <c r="J41" s="831">
        <v>2</v>
      </c>
      <c r="K41" s="831">
        <v>2882</v>
      </c>
      <c r="L41" s="831"/>
      <c r="M41" s="831">
        <v>1441</v>
      </c>
      <c r="N41" s="831">
        <v>2</v>
      </c>
      <c r="O41" s="831">
        <v>2980</v>
      </c>
      <c r="P41" s="819"/>
      <c r="Q41" s="832">
        <v>1490</v>
      </c>
    </row>
    <row r="42" spans="1:17" ht="14.45" customHeight="1" x14ac:dyDescent="0.2">
      <c r="A42" s="813" t="s">
        <v>5944</v>
      </c>
      <c r="B42" s="814" t="s">
        <v>6176</v>
      </c>
      <c r="C42" s="814" t="s">
        <v>4978</v>
      </c>
      <c r="D42" s="814" t="s">
        <v>6197</v>
      </c>
      <c r="E42" s="814" t="s">
        <v>6198</v>
      </c>
      <c r="F42" s="831">
        <v>1</v>
      </c>
      <c r="G42" s="831">
        <v>1920</v>
      </c>
      <c r="H42" s="831"/>
      <c r="I42" s="831">
        <v>1920</v>
      </c>
      <c r="J42" s="831">
        <v>2</v>
      </c>
      <c r="K42" s="831">
        <v>3850</v>
      </c>
      <c r="L42" s="831"/>
      <c r="M42" s="831">
        <v>1925</v>
      </c>
      <c r="N42" s="831">
        <v>5</v>
      </c>
      <c r="O42" s="831">
        <v>10000</v>
      </c>
      <c r="P42" s="819"/>
      <c r="Q42" s="832">
        <v>2000</v>
      </c>
    </row>
    <row r="43" spans="1:17" ht="14.45" customHeight="1" x14ac:dyDescent="0.2">
      <c r="A43" s="813" t="s">
        <v>5944</v>
      </c>
      <c r="B43" s="814" t="s">
        <v>6176</v>
      </c>
      <c r="C43" s="814" t="s">
        <v>4978</v>
      </c>
      <c r="D43" s="814" t="s">
        <v>6199</v>
      </c>
      <c r="E43" s="814" t="s">
        <v>6200</v>
      </c>
      <c r="F43" s="831"/>
      <c r="G43" s="831"/>
      <c r="H43" s="831"/>
      <c r="I43" s="831"/>
      <c r="J43" s="831">
        <v>3</v>
      </c>
      <c r="K43" s="831">
        <v>2166</v>
      </c>
      <c r="L43" s="831"/>
      <c r="M43" s="831">
        <v>722</v>
      </c>
      <c r="N43" s="831"/>
      <c r="O43" s="831"/>
      <c r="P43" s="819"/>
      <c r="Q43" s="832"/>
    </row>
    <row r="44" spans="1:17" ht="14.45" customHeight="1" x14ac:dyDescent="0.2">
      <c r="A44" s="813" t="s">
        <v>5944</v>
      </c>
      <c r="B44" s="814" t="s">
        <v>6176</v>
      </c>
      <c r="C44" s="814" t="s">
        <v>4978</v>
      </c>
      <c r="D44" s="814" t="s">
        <v>6201</v>
      </c>
      <c r="E44" s="814" t="s">
        <v>6202</v>
      </c>
      <c r="F44" s="831">
        <v>12</v>
      </c>
      <c r="G44" s="831">
        <v>21972</v>
      </c>
      <c r="H44" s="831"/>
      <c r="I44" s="831">
        <v>1831</v>
      </c>
      <c r="J44" s="831">
        <v>5</v>
      </c>
      <c r="K44" s="831">
        <v>9175</v>
      </c>
      <c r="L44" s="831"/>
      <c r="M44" s="831">
        <v>1835</v>
      </c>
      <c r="N44" s="831">
        <v>13</v>
      </c>
      <c r="O44" s="831">
        <v>24817</v>
      </c>
      <c r="P44" s="819"/>
      <c r="Q44" s="832">
        <v>1909</v>
      </c>
    </row>
    <row r="45" spans="1:17" ht="14.45" customHeight="1" x14ac:dyDescent="0.2">
      <c r="A45" s="813" t="s">
        <v>5944</v>
      </c>
      <c r="B45" s="814" t="s">
        <v>6176</v>
      </c>
      <c r="C45" s="814" t="s">
        <v>4978</v>
      </c>
      <c r="D45" s="814" t="s">
        <v>6203</v>
      </c>
      <c r="E45" s="814" t="s">
        <v>6204</v>
      </c>
      <c r="F45" s="831"/>
      <c r="G45" s="831"/>
      <c r="H45" s="831"/>
      <c r="I45" s="831"/>
      <c r="J45" s="831"/>
      <c r="K45" s="831"/>
      <c r="L45" s="831"/>
      <c r="M45" s="831"/>
      <c r="N45" s="831">
        <v>2</v>
      </c>
      <c r="O45" s="831">
        <v>904</v>
      </c>
      <c r="P45" s="819"/>
      <c r="Q45" s="832">
        <v>452</v>
      </c>
    </row>
    <row r="46" spans="1:17" ht="14.45" customHeight="1" x14ac:dyDescent="0.2">
      <c r="A46" s="813" t="s">
        <v>5944</v>
      </c>
      <c r="B46" s="814" t="s">
        <v>6176</v>
      </c>
      <c r="C46" s="814" t="s">
        <v>4978</v>
      </c>
      <c r="D46" s="814" t="s">
        <v>6205</v>
      </c>
      <c r="E46" s="814" t="s">
        <v>6206</v>
      </c>
      <c r="F46" s="831"/>
      <c r="G46" s="831"/>
      <c r="H46" s="831"/>
      <c r="I46" s="831"/>
      <c r="J46" s="831">
        <v>2</v>
      </c>
      <c r="K46" s="831">
        <v>7086</v>
      </c>
      <c r="L46" s="831"/>
      <c r="M46" s="831">
        <v>3543</v>
      </c>
      <c r="N46" s="831"/>
      <c r="O46" s="831"/>
      <c r="P46" s="819"/>
      <c r="Q46" s="832"/>
    </row>
    <row r="47" spans="1:17" ht="14.45" customHeight="1" x14ac:dyDescent="0.2">
      <c r="A47" s="813" t="s">
        <v>5944</v>
      </c>
      <c r="B47" s="814" t="s">
        <v>6176</v>
      </c>
      <c r="C47" s="814" t="s">
        <v>4978</v>
      </c>
      <c r="D47" s="814" t="s">
        <v>6207</v>
      </c>
      <c r="E47" s="814" t="s">
        <v>6208</v>
      </c>
      <c r="F47" s="831">
        <v>3</v>
      </c>
      <c r="G47" s="831">
        <v>43545</v>
      </c>
      <c r="H47" s="831"/>
      <c r="I47" s="831">
        <v>14515</v>
      </c>
      <c r="J47" s="831">
        <v>5</v>
      </c>
      <c r="K47" s="831">
        <v>72605</v>
      </c>
      <c r="L47" s="831"/>
      <c r="M47" s="831">
        <v>14521</v>
      </c>
      <c r="N47" s="831">
        <v>2</v>
      </c>
      <c r="O47" s="831">
        <v>29420</v>
      </c>
      <c r="P47" s="819"/>
      <c r="Q47" s="832">
        <v>14710</v>
      </c>
    </row>
    <row r="48" spans="1:17" ht="14.45" customHeight="1" x14ac:dyDescent="0.2">
      <c r="A48" s="813" t="s">
        <v>5944</v>
      </c>
      <c r="B48" s="814" t="s">
        <v>6176</v>
      </c>
      <c r="C48" s="814" t="s">
        <v>4978</v>
      </c>
      <c r="D48" s="814" t="s">
        <v>6209</v>
      </c>
      <c r="E48" s="814" t="s">
        <v>6210</v>
      </c>
      <c r="F48" s="831">
        <v>6</v>
      </c>
      <c r="G48" s="831">
        <v>8082</v>
      </c>
      <c r="H48" s="831"/>
      <c r="I48" s="831">
        <v>1347</v>
      </c>
      <c r="J48" s="831">
        <v>2</v>
      </c>
      <c r="K48" s="831">
        <v>2702</v>
      </c>
      <c r="L48" s="831"/>
      <c r="M48" s="831">
        <v>1351</v>
      </c>
      <c r="N48" s="831">
        <v>5</v>
      </c>
      <c r="O48" s="831">
        <v>7040</v>
      </c>
      <c r="P48" s="819"/>
      <c r="Q48" s="832">
        <v>1408</v>
      </c>
    </row>
    <row r="49" spans="1:17" ht="14.45" customHeight="1" x14ac:dyDescent="0.2">
      <c r="A49" s="813" t="s">
        <v>5944</v>
      </c>
      <c r="B49" s="814" t="s">
        <v>6176</v>
      </c>
      <c r="C49" s="814" t="s">
        <v>4978</v>
      </c>
      <c r="D49" s="814" t="s">
        <v>6211</v>
      </c>
      <c r="E49" s="814" t="s">
        <v>6212</v>
      </c>
      <c r="F49" s="831"/>
      <c r="G49" s="831"/>
      <c r="H49" s="831"/>
      <c r="I49" s="831"/>
      <c r="J49" s="831"/>
      <c r="K49" s="831"/>
      <c r="L49" s="831"/>
      <c r="M49" s="831"/>
      <c r="N49" s="831">
        <v>1</v>
      </c>
      <c r="O49" s="831">
        <v>537</v>
      </c>
      <c r="P49" s="819"/>
      <c r="Q49" s="832">
        <v>537</v>
      </c>
    </row>
    <row r="50" spans="1:17" ht="14.45" customHeight="1" x14ac:dyDescent="0.2">
      <c r="A50" s="813" t="s">
        <v>5944</v>
      </c>
      <c r="B50" s="814" t="s">
        <v>6176</v>
      </c>
      <c r="C50" s="814" t="s">
        <v>4978</v>
      </c>
      <c r="D50" s="814" t="s">
        <v>6213</v>
      </c>
      <c r="E50" s="814" t="s">
        <v>6214</v>
      </c>
      <c r="F50" s="831">
        <v>2</v>
      </c>
      <c r="G50" s="831">
        <v>1054</v>
      </c>
      <c r="H50" s="831"/>
      <c r="I50" s="831">
        <v>527</v>
      </c>
      <c r="J50" s="831">
        <v>1</v>
      </c>
      <c r="K50" s="831">
        <v>529</v>
      </c>
      <c r="L50" s="831"/>
      <c r="M50" s="831">
        <v>529</v>
      </c>
      <c r="N50" s="831">
        <v>1</v>
      </c>
      <c r="O50" s="831">
        <v>557</v>
      </c>
      <c r="P50" s="819"/>
      <c r="Q50" s="832">
        <v>557</v>
      </c>
    </row>
    <row r="51" spans="1:17" ht="14.45" customHeight="1" x14ac:dyDescent="0.2">
      <c r="A51" s="813" t="s">
        <v>5949</v>
      </c>
      <c r="B51" s="814" t="s">
        <v>6215</v>
      </c>
      <c r="C51" s="814" t="s">
        <v>4978</v>
      </c>
      <c r="D51" s="814" t="s">
        <v>6216</v>
      </c>
      <c r="E51" s="814" t="s">
        <v>6217</v>
      </c>
      <c r="F51" s="831">
        <v>1</v>
      </c>
      <c r="G51" s="831">
        <v>50</v>
      </c>
      <c r="H51" s="831"/>
      <c r="I51" s="831">
        <v>50</v>
      </c>
      <c r="J51" s="831"/>
      <c r="K51" s="831"/>
      <c r="L51" s="831"/>
      <c r="M51" s="831"/>
      <c r="N51" s="831"/>
      <c r="O51" s="831"/>
      <c r="P51" s="819"/>
      <c r="Q51" s="832"/>
    </row>
    <row r="52" spans="1:17" ht="14.45" customHeight="1" x14ac:dyDescent="0.2">
      <c r="A52" s="813" t="s">
        <v>5949</v>
      </c>
      <c r="B52" s="814" t="s">
        <v>6218</v>
      </c>
      <c r="C52" s="814" t="s">
        <v>4978</v>
      </c>
      <c r="D52" s="814" t="s">
        <v>6219</v>
      </c>
      <c r="E52" s="814" t="s">
        <v>6220</v>
      </c>
      <c r="F52" s="831">
        <v>1</v>
      </c>
      <c r="G52" s="831">
        <v>223</v>
      </c>
      <c r="H52" s="831"/>
      <c r="I52" s="831">
        <v>223</v>
      </c>
      <c r="J52" s="831"/>
      <c r="K52" s="831"/>
      <c r="L52" s="831"/>
      <c r="M52" s="831"/>
      <c r="N52" s="831"/>
      <c r="O52" s="831"/>
      <c r="P52" s="819"/>
      <c r="Q52" s="832"/>
    </row>
    <row r="53" spans="1:17" ht="14.45" customHeight="1" x14ac:dyDescent="0.2">
      <c r="A53" s="813" t="s">
        <v>5949</v>
      </c>
      <c r="B53" s="814" t="s">
        <v>6218</v>
      </c>
      <c r="C53" s="814" t="s">
        <v>4978</v>
      </c>
      <c r="D53" s="814" t="s">
        <v>6221</v>
      </c>
      <c r="E53" s="814" t="s">
        <v>6222</v>
      </c>
      <c r="F53" s="831">
        <v>1</v>
      </c>
      <c r="G53" s="831">
        <v>513</v>
      </c>
      <c r="H53" s="831"/>
      <c r="I53" s="831">
        <v>513</v>
      </c>
      <c r="J53" s="831"/>
      <c r="K53" s="831"/>
      <c r="L53" s="831"/>
      <c r="M53" s="831"/>
      <c r="N53" s="831"/>
      <c r="O53" s="831"/>
      <c r="P53" s="819"/>
      <c r="Q53" s="832"/>
    </row>
    <row r="54" spans="1:17" ht="14.45" customHeight="1" x14ac:dyDescent="0.2">
      <c r="A54" s="813" t="s">
        <v>5949</v>
      </c>
      <c r="B54" s="814" t="s">
        <v>6218</v>
      </c>
      <c r="C54" s="814" t="s">
        <v>4978</v>
      </c>
      <c r="D54" s="814" t="s">
        <v>6223</v>
      </c>
      <c r="E54" s="814" t="s">
        <v>6224</v>
      </c>
      <c r="F54" s="831"/>
      <c r="G54" s="831"/>
      <c r="H54" s="831"/>
      <c r="I54" s="831"/>
      <c r="J54" s="831"/>
      <c r="K54" s="831"/>
      <c r="L54" s="831"/>
      <c r="M54" s="831"/>
      <c r="N54" s="831">
        <v>1</v>
      </c>
      <c r="O54" s="831">
        <v>302</v>
      </c>
      <c r="P54" s="819"/>
      <c r="Q54" s="832">
        <v>302</v>
      </c>
    </row>
    <row r="55" spans="1:17" ht="14.45" customHeight="1" x14ac:dyDescent="0.2">
      <c r="A55" s="813" t="s">
        <v>5949</v>
      </c>
      <c r="B55" s="814" t="s">
        <v>6218</v>
      </c>
      <c r="C55" s="814" t="s">
        <v>4978</v>
      </c>
      <c r="D55" s="814" t="s">
        <v>6225</v>
      </c>
      <c r="E55" s="814" t="s">
        <v>6226</v>
      </c>
      <c r="F55" s="831">
        <v>16</v>
      </c>
      <c r="G55" s="831">
        <v>5680</v>
      </c>
      <c r="H55" s="831"/>
      <c r="I55" s="831">
        <v>355</v>
      </c>
      <c r="J55" s="831">
        <v>24</v>
      </c>
      <c r="K55" s="831">
        <v>8520</v>
      </c>
      <c r="L55" s="831"/>
      <c r="M55" s="831">
        <v>355</v>
      </c>
      <c r="N55" s="831">
        <v>65</v>
      </c>
      <c r="O55" s="831">
        <v>23270</v>
      </c>
      <c r="P55" s="819"/>
      <c r="Q55" s="832">
        <v>358</v>
      </c>
    </row>
    <row r="56" spans="1:17" ht="14.45" customHeight="1" x14ac:dyDescent="0.2">
      <c r="A56" s="813" t="s">
        <v>5949</v>
      </c>
      <c r="B56" s="814" t="s">
        <v>6218</v>
      </c>
      <c r="C56" s="814" t="s">
        <v>4978</v>
      </c>
      <c r="D56" s="814" t="s">
        <v>6227</v>
      </c>
      <c r="E56" s="814" t="s">
        <v>6228</v>
      </c>
      <c r="F56" s="831">
        <v>252</v>
      </c>
      <c r="G56" s="831">
        <v>16380</v>
      </c>
      <c r="H56" s="831"/>
      <c r="I56" s="831">
        <v>65</v>
      </c>
      <c r="J56" s="831">
        <v>209</v>
      </c>
      <c r="K56" s="831">
        <v>13794</v>
      </c>
      <c r="L56" s="831"/>
      <c r="M56" s="831">
        <v>66</v>
      </c>
      <c r="N56" s="831">
        <v>435</v>
      </c>
      <c r="O56" s="831">
        <v>28710</v>
      </c>
      <c r="P56" s="819"/>
      <c r="Q56" s="832">
        <v>66</v>
      </c>
    </row>
    <row r="57" spans="1:17" ht="14.45" customHeight="1" x14ac:dyDescent="0.2">
      <c r="A57" s="813" t="s">
        <v>5949</v>
      </c>
      <c r="B57" s="814" t="s">
        <v>6218</v>
      </c>
      <c r="C57" s="814" t="s">
        <v>4978</v>
      </c>
      <c r="D57" s="814" t="s">
        <v>6229</v>
      </c>
      <c r="E57" s="814" t="s">
        <v>6230</v>
      </c>
      <c r="F57" s="831"/>
      <c r="G57" s="831"/>
      <c r="H57" s="831"/>
      <c r="I57" s="831"/>
      <c r="J57" s="831">
        <v>2</v>
      </c>
      <c r="K57" s="831">
        <v>1094</v>
      </c>
      <c r="L57" s="831"/>
      <c r="M57" s="831">
        <v>547</v>
      </c>
      <c r="N57" s="831"/>
      <c r="O57" s="831"/>
      <c r="P57" s="819"/>
      <c r="Q57" s="832"/>
    </row>
    <row r="58" spans="1:17" ht="14.45" customHeight="1" x14ac:dyDescent="0.2">
      <c r="A58" s="813" t="s">
        <v>5949</v>
      </c>
      <c r="B58" s="814" t="s">
        <v>6218</v>
      </c>
      <c r="C58" s="814" t="s">
        <v>4978</v>
      </c>
      <c r="D58" s="814" t="s">
        <v>6231</v>
      </c>
      <c r="E58" s="814" t="s">
        <v>6232</v>
      </c>
      <c r="F58" s="831"/>
      <c r="G58" s="831"/>
      <c r="H58" s="831"/>
      <c r="I58" s="831"/>
      <c r="J58" s="831"/>
      <c r="K58" s="831"/>
      <c r="L58" s="831"/>
      <c r="M58" s="831"/>
      <c r="N58" s="831">
        <v>11</v>
      </c>
      <c r="O58" s="831">
        <v>6567</v>
      </c>
      <c r="P58" s="819"/>
      <c r="Q58" s="832">
        <v>597</v>
      </c>
    </row>
    <row r="59" spans="1:17" ht="14.45" customHeight="1" x14ac:dyDescent="0.2">
      <c r="A59" s="813" t="s">
        <v>5949</v>
      </c>
      <c r="B59" s="814" t="s">
        <v>6218</v>
      </c>
      <c r="C59" s="814" t="s">
        <v>4978</v>
      </c>
      <c r="D59" s="814" t="s">
        <v>6233</v>
      </c>
      <c r="E59" s="814" t="s">
        <v>6234</v>
      </c>
      <c r="F59" s="831"/>
      <c r="G59" s="831"/>
      <c r="H59" s="831"/>
      <c r="I59" s="831"/>
      <c r="J59" s="831">
        <v>1</v>
      </c>
      <c r="K59" s="831">
        <v>619</v>
      </c>
      <c r="L59" s="831"/>
      <c r="M59" s="831">
        <v>619</v>
      </c>
      <c r="N59" s="831">
        <v>1</v>
      </c>
      <c r="O59" s="831">
        <v>621</v>
      </c>
      <c r="P59" s="819"/>
      <c r="Q59" s="832">
        <v>621</v>
      </c>
    </row>
    <row r="60" spans="1:17" ht="14.45" customHeight="1" x14ac:dyDescent="0.2">
      <c r="A60" s="813" t="s">
        <v>5949</v>
      </c>
      <c r="B60" s="814" t="s">
        <v>6218</v>
      </c>
      <c r="C60" s="814" t="s">
        <v>4978</v>
      </c>
      <c r="D60" s="814" t="s">
        <v>6235</v>
      </c>
      <c r="E60" s="814" t="s">
        <v>6236</v>
      </c>
      <c r="F60" s="831"/>
      <c r="G60" s="831"/>
      <c r="H60" s="831"/>
      <c r="I60" s="831"/>
      <c r="J60" s="831">
        <v>2</v>
      </c>
      <c r="K60" s="831">
        <v>308</v>
      </c>
      <c r="L60" s="831"/>
      <c r="M60" s="831">
        <v>154</v>
      </c>
      <c r="N60" s="831"/>
      <c r="O60" s="831"/>
      <c r="P60" s="819"/>
      <c r="Q60" s="832"/>
    </row>
    <row r="61" spans="1:17" ht="14.45" customHeight="1" x14ac:dyDescent="0.2">
      <c r="A61" s="813" t="s">
        <v>5949</v>
      </c>
      <c r="B61" s="814" t="s">
        <v>6218</v>
      </c>
      <c r="C61" s="814" t="s">
        <v>4978</v>
      </c>
      <c r="D61" s="814" t="s">
        <v>6237</v>
      </c>
      <c r="E61" s="814" t="s">
        <v>6238</v>
      </c>
      <c r="F61" s="831"/>
      <c r="G61" s="831"/>
      <c r="H61" s="831"/>
      <c r="I61" s="831"/>
      <c r="J61" s="831">
        <v>1</v>
      </c>
      <c r="K61" s="831">
        <v>680</v>
      </c>
      <c r="L61" s="831"/>
      <c r="M61" s="831">
        <v>680</v>
      </c>
      <c r="N61" s="831"/>
      <c r="O61" s="831"/>
      <c r="P61" s="819"/>
      <c r="Q61" s="832"/>
    </row>
    <row r="62" spans="1:17" ht="14.45" customHeight="1" x14ac:dyDescent="0.2">
      <c r="A62" s="813" t="s">
        <v>5949</v>
      </c>
      <c r="B62" s="814" t="s">
        <v>6218</v>
      </c>
      <c r="C62" s="814" t="s">
        <v>4978</v>
      </c>
      <c r="D62" s="814" t="s">
        <v>6239</v>
      </c>
      <c r="E62" s="814" t="s">
        <v>6240</v>
      </c>
      <c r="F62" s="831">
        <v>6</v>
      </c>
      <c r="G62" s="831">
        <v>156</v>
      </c>
      <c r="H62" s="831"/>
      <c r="I62" s="831">
        <v>26</v>
      </c>
      <c r="J62" s="831">
        <v>11</v>
      </c>
      <c r="K62" s="831">
        <v>286</v>
      </c>
      <c r="L62" s="831"/>
      <c r="M62" s="831">
        <v>26</v>
      </c>
      <c r="N62" s="831">
        <v>29</v>
      </c>
      <c r="O62" s="831">
        <v>754</v>
      </c>
      <c r="P62" s="819"/>
      <c r="Q62" s="832">
        <v>26</v>
      </c>
    </row>
    <row r="63" spans="1:17" ht="14.45" customHeight="1" x14ac:dyDescent="0.2">
      <c r="A63" s="813" t="s">
        <v>5949</v>
      </c>
      <c r="B63" s="814" t="s">
        <v>6218</v>
      </c>
      <c r="C63" s="814" t="s">
        <v>4978</v>
      </c>
      <c r="D63" s="814" t="s">
        <v>6241</v>
      </c>
      <c r="E63" s="814" t="s">
        <v>6242</v>
      </c>
      <c r="F63" s="831">
        <v>7</v>
      </c>
      <c r="G63" s="831">
        <v>385</v>
      </c>
      <c r="H63" s="831"/>
      <c r="I63" s="831">
        <v>55</v>
      </c>
      <c r="J63" s="831">
        <v>15</v>
      </c>
      <c r="K63" s="831">
        <v>825</v>
      </c>
      <c r="L63" s="831"/>
      <c r="M63" s="831">
        <v>55</v>
      </c>
      <c r="N63" s="831">
        <v>51</v>
      </c>
      <c r="O63" s="831">
        <v>2856</v>
      </c>
      <c r="P63" s="819"/>
      <c r="Q63" s="832">
        <v>56</v>
      </c>
    </row>
    <row r="64" spans="1:17" ht="14.45" customHeight="1" x14ac:dyDescent="0.2">
      <c r="A64" s="813" t="s">
        <v>5949</v>
      </c>
      <c r="B64" s="814" t="s">
        <v>6218</v>
      </c>
      <c r="C64" s="814" t="s">
        <v>4978</v>
      </c>
      <c r="D64" s="814" t="s">
        <v>6243</v>
      </c>
      <c r="E64" s="814" t="s">
        <v>6244</v>
      </c>
      <c r="F64" s="831">
        <v>535</v>
      </c>
      <c r="G64" s="831">
        <v>41730</v>
      </c>
      <c r="H64" s="831"/>
      <c r="I64" s="831">
        <v>78</v>
      </c>
      <c r="J64" s="831">
        <v>564</v>
      </c>
      <c r="K64" s="831">
        <v>43992</v>
      </c>
      <c r="L64" s="831"/>
      <c r="M64" s="831">
        <v>78</v>
      </c>
      <c r="N64" s="831">
        <v>520</v>
      </c>
      <c r="O64" s="831">
        <v>40560</v>
      </c>
      <c r="P64" s="819"/>
      <c r="Q64" s="832">
        <v>78</v>
      </c>
    </row>
    <row r="65" spans="1:17" ht="14.45" customHeight="1" x14ac:dyDescent="0.2">
      <c r="A65" s="813" t="s">
        <v>5949</v>
      </c>
      <c r="B65" s="814" t="s">
        <v>6218</v>
      </c>
      <c r="C65" s="814" t="s">
        <v>4978</v>
      </c>
      <c r="D65" s="814" t="s">
        <v>6245</v>
      </c>
      <c r="E65" s="814" t="s">
        <v>6246</v>
      </c>
      <c r="F65" s="831">
        <v>22</v>
      </c>
      <c r="G65" s="831">
        <v>528</v>
      </c>
      <c r="H65" s="831"/>
      <c r="I65" s="831">
        <v>24</v>
      </c>
      <c r="J65" s="831">
        <v>25</v>
      </c>
      <c r="K65" s="831">
        <v>625</v>
      </c>
      <c r="L65" s="831"/>
      <c r="M65" s="831">
        <v>25</v>
      </c>
      <c r="N65" s="831">
        <v>58</v>
      </c>
      <c r="O65" s="831">
        <v>1508</v>
      </c>
      <c r="P65" s="819"/>
      <c r="Q65" s="832">
        <v>26</v>
      </c>
    </row>
    <row r="66" spans="1:17" ht="14.45" customHeight="1" x14ac:dyDescent="0.2">
      <c r="A66" s="813" t="s">
        <v>5949</v>
      </c>
      <c r="B66" s="814" t="s">
        <v>6218</v>
      </c>
      <c r="C66" s="814" t="s">
        <v>4978</v>
      </c>
      <c r="D66" s="814" t="s">
        <v>6247</v>
      </c>
      <c r="E66" s="814" t="s">
        <v>6248</v>
      </c>
      <c r="F66" s="831">
        <v>63</v>
      </c>
      <c r="G66" s="831">
        <v>4158</v>
      </c>
      <c r="H66" s="831"/>
      <c r="I66" s="831">
        <v>66</v>
      </c>
      <c r="J66" s="831">
        <v>69</v>
      </c>
      <c r="K66" s="831">
        <v>4554</v>
      </c>
      <c r="L66" s="831"/>
      <c r="M66" s="831">
        <v>66</v>
      </c>
      <c r="N66" s="831">
        <v>64</v>
      </c>
      <c r="O66" s="831">
        <v>4288</v>
      </c>
      <c r="P66" s="819"/>
      <c r="Q66" s="832">
        <v>67</v>
      </c>
    </row>
    <row r="67" spans="1:17" ht="14.45" customHeight="1" x14ac:dyDescent="0.2">
      <c r="A67" s="813" t="s">
        <v>5949</v>
      </c>
      <c r="B67" s="814" t="s">
        <v>6218</v>
      </c>
      <c r="C67" s="814" t="s">
        <v>4978</v>
      </c>
      <c r="D67" s="814" t="s">
        <v>6249</v>
      </c>
      <c r="E67" s="814" t="s">
        <v>6250</v>
      </c>
      <c r="F67" s="831"/>
      <c r="G67" s="831"/>
      <c r="H67" s="831"/>
      <c r="I67" s="831"/>
      <c r="J67" s="831">
        <v>1</v>
      </c>
      <c r="K67" s="831">
        <v>103</v>
      </c>
      <c r="L67" s="831"/>
      <c r="M67" s="831">
        <v>103</v>
      </c>
      <c r="N67" s="831">
        <v>1</v>
      </c>
      <c r="O67" s="831">
        <v>468</v>
      </c>
      <c r="P67" s="819"/>
      <c r="Q67" s="832">
        <v>468</v>
      </c>
    </row>
    <row r="68" spans="1:17" ht="14.45" customHeight="1" x14ac:dyDescent="0.2">
      <c r="A68" s="813" t="s">
        <v>5949</v>
      </c>
      <c r="B68" s="814" t="s">
        <v>6218</v>
      </c>
      <c r="C68" s="814" t="s">
        <v>4978</v>
      </c>
      <c r="D68" s="814" t="s">
        <v>6251</v>
      </c>
      <c r="E68" s="814" t="s">
        <v>6252</v>
      </c>
      <c r="F68" s="831">
        <v>48</v>
      </c>
      <c r="G68" s="831">
        <v>16848</v>
      </c>
      <c r="H68" s="831"/>
      <c r="I68" s="831">
        <v>351</v>
      </c>
      <c r="J68" s="831">
        <v>6</v>
      </c>
      <c r="K68" s="831">
        <v>2112</v>
      </c>
      <c r="L68" s="831"/>
      <c r="M68" s="831">
        <v>352</v>
      </c>
      <c r="N68" s="831">
        <v>4</v>
      </c>
      <c r="O68" s="831">
        <v>1416</v>
      </c>
      <c r="P68" s="819"/>
      <c r="Q68" s="832">
        <v>354</v>
      </c>
    </row>
    <row r="69" spans="1:17" ht="14.45" customHeight="1" x14ac:dyDescent="0.2">
      <c r="A69" s="813" t="s">
        <v>5949</v>
      </c>
      <c r="B69" s="814" t="s">
        <v>6218</v>
      </c>
      <c r="C69" s="814" t="s">
        <v>4978</v>
      </c>
      <c r="D69" s="814" t="s">
        <v>6253</v>
      </c>
      <c r="E69" s="814" t="s">
        <v>6254</v>
      </c>
      <c r="F69" s="831">
        <v>13</v>
      </c>
      <c r="G69" s="831">
        <v>325</v>
      </c>
      <c r="H69" s="831"/>
      <c r="I69" s="831">
        <v>25</v>
      </c>
      <c r="J69" s="831">
        <v>13</v>
      </c>
      <c r="K69" s="831">
        <v>338</v>
      </c>
      <c r="L69" s="831"/>
      <c r="M69" s="831">
        <v>26</v>
      </c>
      <c r="N69" s="831">
        <v>26</v>
      </c>
      <c r="O69" s="831">
        <v>702</v>
      </c>
      <c r="P69" s="819"/>
      <c r="Q69" s="832">
        <v>27</v>
      </c>
    </row>
    <row r="70" spans="1:17" ht="14.45" customHeight="1" x14ac:dyDescent="0.2">
      <c r="A70" s="813" t="s">
        <v>5949</v>
      </c>
      <c r="B70" s="814" t="s">
        <v>6218</v>
      </c>
      <c r="C70" s="814" t="s">
        <v>4978</v>
      </c>
      <c r="D70" s="814" t="s">
        <v>6255</v>
      </c>
      <c r="E70" s="814" t="s">
        <v>6256</v>
      </c>
      <c r="F70" s="831"/>
      <c r="G70" s="831"/>
      <c r="H70" s="831"/>
      <c r="I70" s="831"/>
      <c r="J70" s="831"/>
      <c r="K70" s="831"/>
      <c r="L70" s="831"/>
      <c r="M70" s="831"/>
      <c r="N70" s="831">
        <v>1</v>
      </c>
      <c r="O70" s="831">
        <v>747</v>
      </c>
      <c r="P70" s="819"/>
      <c r="Q70" s="832">
        <v>747</v>
      </c>
    </row>
    <row r="71" spans="1:17" ht="14.45" customHeight="1" x14ac:dyDescent="0.2">
      <c r="A71" s="813" t="s">
        <v>5949</v>
      </c>
      <c r="B71" s="814" t="s">
        <v>6218</v>
      </c>
      <c r="C71" s="814" t="s">
        <v>4978</v>
      </c>
      <c r="D71" s="814" t="s">
        <v>6257</v>
      </c>
      <c r="E71" s="814" t="s">
        <v>6258</v>
      </c>
      <c r="F71" s="831"/>
      <c r="G71" s="831"/>
      <c r="H71" s="831"/>
      <c r="I71" s="831"/>
      <c r="J71" s="831"/>
      <c r="K71" s="831"/>
      <c r="L71" s="831"/>
      <c r="M71" s="831"/>
      <c r="N71" s="831">
        <v>14</v>
      </c>
      <c r="O71" s="831">
        <v>148470</v>
      </c>
      <c r="P71" s="819"/>
      <c r="Q71" s="832">
        <v>10605</v>
      </c>
    </row>
    <row r="72" spans="1:17" ht="14.45" customHeight="1" x14ac:dyDescent="0.2">
      <c r="A72" s="813" t="s">
        <v>5949</v>
      </c>
      <c r="B72" s="814" t="s">
        <v>6218</v>
      </c>
      <c r="C72" s="814" t="s">
        <v>4978</v>
      </c>
      <c r="D72" s="814" t="s">
        <v>6259</v>
      </c>
      <c r="E72" s="814" t="s">
        <v>6260</v>
      </c>
      <c r="F72" s="831">
        <v>10</v>
      </c>
      <c r="G72" s="831">
        <v>1810</v>
      </c>
      <c r="H72" s="831"/>
      <c r="I72" s="831">
        <v>181</v>
      </c>
      <c r="J72" s="831">
        <v>19</v>
      </c>
      <c r="K72" s="831">
        <v>3439</v>
      </c>
      <c r="L72" s="831"/>
      <c r="M72" s="831">
        <v>181</v>
      </c>
      <c r="N72" s="831">
        <v>25</v>
      </c>
      <c r="O72" s="831">
        <v>4575</v>
      </c>
      <c r="P72" s="819"/>
      <c r="Q72" s="832">
        <v>183</v>
      </c>
    </row>
    <row r="73" spans="1:17" ht="14.45" customHeight="1" x14ac:dyDescent="0.2">
      <c r="A73" s="813" t="s">
        <v>5949</v>
      </c>
      <c r="B73" s="814" t="s">
        <v>6218</v>
      </c>
      <c r="C73" s="814" t="s">
        <v>4978</v>
      </c>
      <c r="D73" s="814" t="s">
        <v>6261</v>
      </c>
      <c r="E73" s="814" t="s">
        <v>6262</v>
      </c>
      <c r="F73" s="831">
        <v>39</v>
      </c>
      <c r="G73" s="831">
        <v>9906</v>
      </c>
      <c r="H73" s="831"/>
      <c r="I73" s="831">
        <v>254</v>
      </c>
      <c r="J73" s="831">
        <v>41</v>
      </c>
      <c r="K73" s="831">
        <v>10414</v>
      </c>
      <c r="L73" s="831"/>
      <c r="M73" s="831">
        <v>254</v>
      </c>
      <c r="N73" s="831">
        <v>75</v>
      </c>
      <c r="O73" s="831">
        <v>19200</v>
      </c>
      <c r="P73" s="819"/>
      <c r="Q73" s="832">
        <v>256</v>
      </c>
    </row>
    <row r="74" spans="1:17" ht="14.45" customHeight="1" x14ac:dyDescent="0.2">
      <c r="A74" s="813" t="s">
        <v>5949</v>
      </c>
      <c r="B74" s="814" t="s">
        <v>6218</v>
      </c>
      <c r="C74" s="814" t="s">
        <v>4978</v>
      </c>
      <c r="D74" s="814" t="s">
        <v>6263</v>
      </c>
      <c r="E74" s="814" t="s">
        <v>6264</v>
      </c>
      <c r="F74" s="831"/>
      <c r="G74" s="831"/>
      <c r="H74" s="831"/>
      <c r="I74" s="831"/>
      <c r="J74" s="831"/>
      <c r="K74" s="831"/>
      <c r="L74" s="831"/>
      <c r="M74" s="831"/>
      <c r="N74" s="831">
        <v>1</v>
      </c>
      <c r="O74" s="831">
        <v>272</v>
      </c>
      <c r="P74" s="819"/>
      <c r="Q74" s="832">
        <v>272</v>
      </c>
    </row>
    <row r="75" spans="1:17" ht="14.45" customHeight="1" x14ac:dyDescent="0.2">
      <c r="A75" s="813" t="s">
        <v>5949</v>
      </c>
      <c r="B75" s="814" t="s">
        <v>6218</v>
      </c>
      <c r="C75" s="814" t="s">
        <v>4978</v>
      </c>
      <c r="D75" s="814" t="s">
        <v>6265</v>
      </c>
      <c r="E75" s="814" t="s">
        <v>6266</v>
      </c>
      <c r="F75" s="831">
        <v>14</v>
      </c>
      <c r="G75" s="831">
        <v>3038</v>
      </c>
      <c r="H75" s="831"/>
      <c r="I75" s="831">
        <v>217</v>
      </c>
      <c r="J75" s="831">
        <v>36</v>
      </c>
      <c r="K75" s="831">
        <v>7812</v>
      </c>
      <c r="L75" s="831"/>
      <c r="M75" s="831">
        <v>217</v>
      </c>
      <c r="N75" s="831">
        <v>36</v>
      </c>
      <c r="O75" s="831">
        <v>7884</v>
      </c>
      <c r="P75" s="819"/>
      <c r="Q75" s="832">
        <v>219</v>
      </c>
    </row>
    <row r="76" spans="1:17" ht="14.45" customHeight="1" x14ac:dyDescent="0.2">
      <c r="A76" s="813" t="s">
        <v>5949</v>
      </c>
      <c r="B76" s="814" t="s">
        <v>6218</v>
      </c>
      <c r="C76" s="814" t="s">
        <v>4978</v>
      </c>
      <c r="D76" s="814" t="s">
        <v>6267</v>
      </c>
      <c r="E76" s="814" t="s">
        <v>6268</v>
      </c>
      <c r="F76" s="831">
        <v>3</v>
      </c>
      <c r="G76" s="831">
        <v>111</v>
      </c>
      <c r="H76" s="831"/>
      <c r="I76" s="831">
        <v>37</v>
      </c>
      <c r="J76" s="831"/>
      <c r="K76" s="831"/>
      <c r="L76" s="831"/>
      <c r="M76" s="831"/>
      <c r="N76" s="831"/>
      <c r="O76" s="831"/>
      <c r="P76" s="819"/>
      <c r="Q76" s="832"/>
    </row>
    <row r="77" spans="1:17" ht="14.45" customHeight="1" x14ac:dyDescent="0.2">
      <c r="A77" s="813" t="s">
        <v>5949</v>
      </c>
      <c r="B77" s="814" t="s">
        <v>6218</v>
      </c>
      <c r="C77" s="814" t="s">
        <v>4978</v>
      </c>
      <c r="D77" s="814" t="s">
        <v>6269</v>
      </c>
      <c r="E77" s="814" t="s">
        <v>6270</v>
      </c>
      <c r="F77" s="831">
        <v>1</v>
      </c>
      <c r="G77" s="831">
        <v>594</v>
      </c>
      <c r="H77" s="831"/>
      <c r="I77" s="831">
        <v>594</v>
      </c>
      <c r="J77" s="831">
        <v>1</v>
      </c>
      <c r="K77" s="831">
        <v>595</v>
      </c>
      <c r="L77" s="831"/>
      <c r="M77" s="831">
        <v>595</v>
      </c>
      <c r="N77" s="831">
        <v>1</v>
      </c>
      <c r="O77" s="831">
        <v>597</v>
      </c>
      <c r="P77" s="819"/>
      <c r="Q77" s="832">
        <v>597</v>
      </c>
    </row>
    <row r="78" spans="1:17" ht="14.45" customHeight="1" x14ac:dyDescent="0.2">
      <c r="A78" s="813" t="s">
        <v>5949</v>
      </c>
      <c r="B78" s="814" t="s">
        <v>6218</v>
      </c>
      <c r="C78" s="814" t="s">
        <v>4978</v>
      </c>
      <c r="D78" s="814" t="s">
        <v>6271</v>
      </c>
      <c r="E78" s="814" t="s">
        <v>6272</v>
      </c>
      <c r="F78" s="831"/>
      <c r="G78" s="831"/>
      <c r="H78" s="831"/>
      <c r="I78" s="831"/>
      <c r="J78" s="831">
        <v>3</v>
      </c>
      <c r="K78" s="831">
        <v>150</v>
      </c>
      <c r="L78" s="831"/>
      <c r="M78" s="831">
        <v>50</v>
      </c>
      <c r="N78" s="831"/>
      <c r="O78" s="831"/>
      <c r="P78" s="819"/>
      <c r="Q78" s="832"/>
    </row>
    <row r="79" spans="1:17" ht="14.45" customHeight="1" x14ac:dyDescent="0.2">
      <c r="A79" s="813" t="s">
        <v>5949</v>
      </c>
      <c r="B79" s="814" t="s">
        <v>6218</v>
      </c>
      <c r="C79" s="814" t="s">
        <v>4978</v>
      </c>
      <c r="D79" s="814" t="s">
        <v>6273</v>
      </c>
      <c r="E79" s="814" t="s">
        <v>6274</v>
      </c>
      <c r="F79" s="831">
        <v>1</v>
      </c>
      <c r="G79" s="831">
        <v>548</v>
      </c>
      <c r="H79" s="831"/>
      <c r="I79" s="831">
        <v>548</v>
      </c>
      <c r="J79" s="831">
        <v>2</v>
      </c>
      <c r="K79" s="831">
        <v>1098</v>
      </c>
      <c r="L79" s="831"/>
      <c r="M79" s="831">
        <v>549</v>
      </c>
      <c r="N79" s="831">
        <v>1</v>
      </c>
      <c r="O79" s="831">
        <v>551</v>
      </c>
      <c r="P79" s="819"/>
      <c r="Q79" s="832">
        <v>551</v>
      </c>
    </row>
    <row r="80" spans="1:17" ht="14.45" customHeight="1" x14ac:dyDescent="0.2">
      <c r="A80" s="813" t="s">
        <v>5949</v>
      </c>
      <c r="B80" s="814" t="s">
        <v>6218</v>
      </c>
      <c r="C80" s="814" t="s">
        <v>4978</v>
      </c>
      <c r="D80" s="814" t="s">
        <v>6275</v>
      </c>
      <c r="E80" s="814" t="s">
        <v>6276</v>
      </c>
      <c r="F80" s="831"/>
      <c r="G80" s="831"/>
      <c r="H80" s="831"/>
      <c r="I80" s="831"/>
      <c r="J80" s="831"/>
      <c r="K80" s="831"/>
      <c r="L80" s="831"/>
      <c r="M80" s="831"/>
      <c r="N80" s="831">
        <v>1</v>
      </c>
      <c r="O80" s="831">
        <v>738</v>
      </c>
      <c r="P80" s="819"/>
      <c r="Q80" s="832">
        <v>738</v>
      </c>
    </row>
    <row r="81" spans="1:17" ht="14.45" customHeight="1" x14ac:dyDescent="0.2">
      <c r="A81" s="813" t="s">
        <v>5949</v>
      </c>
      <c r="B81" s="814" t="s">
        <v>6218</v>
      </c>
      <c r="C81" s="814" t="s">
        <v>4978</v>
      </c>
      <c r="D81" s="814" t="s">
        <v>6277</v>
      </c>
      <c r="E81" s="814" t="s">
        <v>6278</v>
      </c>
      <c r="F81" s="831"/>
      <c r="G81" s="831"/>
      <c r="H81" s="831"/>
      <c r="I81" s="831"/>
      <c r="J81" s="831">
        <v>1</v>
      </c>
      <c r="K81" s="831">
        <v>331</v>
      </c>
      <c r="L81" s="831"/>
      <c r="M81" s="831">
        <v>331</v>
      </c>
      <c r="N81" s="831"/>
      <c r="O81" s="831"/>
      <c r="P81" s="819"/>
      <c r="Q81" s="832"/>
    </row>
    <row r="82" spans="1:17" ht="14.45" customHeight="1" x14ac:dyDescent="0.2">
      <c r="A82" s="813" t="s">
        <v>5949</v>
      </c>
      <c r="B82" s="814" t="s">
        <v>6218</v>
      </c>
      <c r="C82" s="814" t="s">
        <v>4978</v>
      </c>
      <c r="D82" s="814" t="s">
        <v>6279</v>
      </c>
      <c r="E82" s="814" t="s">
        <v>6280</v>
      </c>
      <c r="F82" s="831"/>
      <c r="G82" s="831"/>
      <c r="H82" s="831"/>
      <c r="I82" s="831"/>
      <c r="J82" s="831"/>
      <c r="K82" s="831"/>
      <c r="L82" s="831"/>
      <c r="M82" s="831"/>
      <c r="N82" s="831">
        <v>1</v>
      </c>
      <c r="O82" s="831">
        <v>349</v>
      </c>
      <c r="P82" s="819"/>
      <c r="Q82" s="832">
        <v>349</v>
      </c>
    </row>
    <row r="83" spans="1:17" ht="14.45" customHeight="1" x14ac:dyDescent="0.2">
      <c r="A83" s="813" t="s">
        <v>5949</v>
      </c>
      <c r="B83" s="814" t="s">
        <v>6218</v>
      </c>
      <c r="C83" s="814" t="s">
        <v>4978</v>
      </c>
      <c r="D83" s="814" t="s">
        <v>6281</v>
      </c>
      <c r="E83" s="814" t="s">
        <v>6282</v>
      </c>
      <c r="F83" s="831"/>
      <c r="G83" s="831"/>
      <c r="H83" s="831"/>
      <c r="I83" s="831"/>
      <c r="J83" s="831">
        <v>1</v>
      </c>
      <c r="K83" s="831">
        <v>755</v>
      </c>
      <c r="L83" s="831"/>
      <c r="M83" s="831">
        <v>755</v>
      </c>
      <c r="N83" s="831"/>
      <c r="O83" s="831"/>
      <c r="P83" s="819"/>
      <c r="Q83" s="832"/>
    </row>
    <row r="84" spans="1:17" ht="14.45" customHeight="1" x14ac:dyDescent="0.2">
      <c r="A84" s="813" t="s">
        <v>5949</v>
      </c>
      <c r="B84" s="814" t="s">
        <v>6218</v>
      </c>
      <c r="C84" s="814" t="s">
        <v>4978</v>
      </c>
      <c r="D84" s="814" t="s">
        <v>6283</v>
      </c>
      <c r="E84" s="814" t="s">
        <v>6284</v>
      </c>
      <c r="F84" s="831"/>
      <c r="G84" s="831"/>
      <c r="H84" s="831"/>
      <c r="I84" s="831"/>
      <c r="J84" s="831">
        <v>1</v>
      </c>
      <c r="K84" s="831">
        <v>233</v>
      </c>
      <c r="L84" s="831"/>
      <c r="M84" s="831">
        <v>233</v>
      </c>
      <c r="N84" s="831">
        <v>1</v>
      </c>
      <c r="O84" s="831">
        <v>234</v>
      </c>
      <c r="P84" s="819"/>
      <c r="Q84" s="832">
        <v>234</v>
      </c>
    </row>
    <row r="85" spans="1:17" ht="14.45" customHeight="1" x14ac:dyDescent="0.2">
      <c r="A85" s="813" t="s">
        <v>5949</v>
      </c>
      <c r="B85" s="814" t="s">
        <v>6218</v>
      </c>
      <c r="C85" s="814" t="s">
        <v>4978</v>
      </c>
      <c r="D85" s="814" t="s">
        <v>6285</v>
      </c>
      <c r="E85" s="814" t="s">
        <v>6286</v>
      </c>
      <c r="F85" s="831"/>
      <c r="G85" s="831"/>
      <c r="H85" s="831"/>
      <c r="I85" s="831"/>
      <c r="J85" s="831">
        <v>1</v>
      </c>
      <c r="K85" s="831">
        <v>234</v>
      </c>
      <c r="L85" s="831"/>
      <c r="M85" s="831">
        <v>234</v>
      </c>
      <c r="N85" s="831"/>
      <c r="O85" s="831"/>
      <c r="P85" s="819"/>
      <c r="Q85" s="832"/>
    </row>
    <row r="86" spans="1:17" ht="14.45" customHeight="1" x14ac:dyDescent="0.2">
      <c r="A86" s="813" t="s">
        <v>5949</v>
      </c>
      <c r="B86" s="814" t="s">
        <v>6218</v>
      </c>
      <c r="C86" s="814" t="s">
        <v>4978</v>
      </c>
      <c r="D86" s="814" t="s">
        <v>6287</v>
      </c>
      <c r="E86" s="814" t="s">
        <v>6288</v>
      </c>
      <c r="F86" s="831"/>
      <c r="G86" s="831"/>
      <c r="H86" s="831"/>
      <c r="I86" s="831"/>
      <c r="J86" s="831">
        <v>2</v>
      </c>
      <c r="K86" s="831">
        <v>822</v>
      </c>
      <c r="L86" s="831"/>
      <c r="M86" s="831">
        <v>411</v>
      </c>
      <c r="N86" s="831">
        <v>5</v>
      </c>
      <c r="O86" s="831">
        <v>2070</v>
      </c>
      <c r="P86" s="819"/>
      <c r="Q86" s="832">
        <v>414</v>
      </c>
    </row>
    <row r="87" spans="1:17" ht="14.45" customHeight="1" x14ac:dyDescent="0.2">
      <c r="A87" s="813" t="s">
        <v>5949</v>
      </c>
      <c r="B87" s="814" t="s">
        <v>6218</v>
      </c>
      <c r="C87" s="814" t="s">
        <v>4978</v>
      </c>
      <c r="D87" s="814" t="s">
        <v>6289</v>
      </c>
      <c r="E87" s="814" t="s">
        <v>6290</v>
      </c>
      <c r="F87" s="831">
        <v>1</v>
      </c>
      <c r="G87" s="831">
        <v>653</v>
      </c>
      <c r="H87" s="831"/>
      <c r="I87" s="831">
        <v>653</v>
      </c>
      <c r="J87" s="831">
        <v>2</v>
      </c>
      <c r="K87" s="831">
        <v>1308</v>
      </c>
      <c r="L87" s="831"/>
      <c r="M87" s="831">
        <v>654</v>
      </c>
      <c r="N87" s="831"/>
      <c r="O87" s="831"/>
      <c r="P87" s="819"/>
      <c r="Q87" s="832"/>
    </row>
    <row r="88" spans="1:17" ht="14.45" customHeight="1" x14ac:dyDescent="0.2">
      <c r="A88" s="813" t="s">
        <v>5949</v>
      </c>
      <c r="B88" s="814" t="s">
        <v>6218</v>
      </c>
      <c r="C88" s="814" t="s">
        <v>4978</v>
      </c>
      <c r="D88" s="814" t="s">
        <v>6291</v>
      </c>
      <c r="E88" s="814" t="s">
        <v>6292</v>
      </c>
      <c r="F88" s="831"/>
      <c r="G88" s="831"/>
      <c r="H88" s="831"/>
      <c r="I88" s="831"/>
      <c r="J88" s="831">
        <v>2</v>
      </c>
      <c r="K88" s="831">
        <v>1184</v>
      </c>
      <c r="L88" s="831"/>
      <c r="M88" s="831">
        <v>592</v>
      </c>
      <c r="N88" s="831">
        <v>5</v>
      </c>
      <c r="O88" s="831">
        <v>2980</v>
      </c>
      <c r="P88" s="819"/>
      <c r="Q88" s="832">
        <v>596</v>
      </c>
    </row>
    <row r="89" spans="1:17" ht="14.45" customHeight="1" x14ac:dyDescent="0.2">
      <c r="A89" s="813" t="s">
        <v>5949</v>
      </c>
      <c r="B89" s="814" t="s">
        <v>6218</v>
      </c>
      <c r="C89" s="814" t="s">
        <v>4978</v>
      </c>
      <c r="D89" s="814" t="s">
        <v>6293</v>
      </c>
      <c r="E89" s="814" t="s">
        <v>6294</v>
      </c>
      <c r="F89" s="831"/>
      <c r="G89" s="831"/>
      <c r="H89" s="831"/>
      <c r="I89" s="831"/>
      <c r="J89" s="831">
        <v>1</v>
      </c>
      <c r="K89" s="831">
        <v>226</v>
      </c>
      <c r="L89" s="831"/>
      <c r="M89" s="831">
        <v>226</v>
      </c>
      <c r="N89" s="831"/>
      <c r="O89" s="831"/>
      <c r="P89" s="819"/>
      <c r="Q89" s="832"/>
    </row>
    <row r="90" spans="1:17" ht="14.45" customHeight="1" x14ac:dyDescent="0.2">
      <c r="A90" s="813" t="s">
        <v>5949</v>
      </c>
      <c r="B90" s="814" t="s">
        <v>6218</v>
      </c>
      <c r="C90" s="814" t="s">
        <v>4978</v>
      </c>
      <c r="D90" s="814" t="s">
        <v>6295</v>
      </c>
      <c r="E90" s="814" t="s">
        <v>6296</v>
      </c>
      <c r="F90" s="831">
        <v>1</v>
      </c>
      <c r="G90" s="831">
        <v>567</v>
      </c>
      <c r="H90" s="831"/>
      <c r="I90" s="831">
        <v>567</v>
      </c>
      <c r="J90" s="831">
        <v>2</v>
      </c>
      <c r="K90" s="831">
        <v>1136</v>
      </c>
      <c r="L90" s="831"/>
      <c r="M90" s="831">
        <v>568</v>
      </c>
      <c r="N90" s="831"/>
      <c r="O90" s="831"/>
      <c r="P90" s="819"/>
      <c r="Q90" s="832"/>
    </row>
    <row r="91" spans="1:17" ht="14.45" customHeight="1" x14ac:dyDescent="0.2">
      <c r="A91" s="813" t="s">
        <v>5949</v>
      </c>
      <c r="B91" s="814" t="s">
        <v>6218</v>
      </c>
      <c r="C91" s="814" t="s">
        <v>4978</v>
      </c>
      <c r="D91" s="814" t="s">
        <v>6297</v>
      </c>
      <c r="E91" s="814" t="s">
        <v>6298</v>
      </c>
      <c r="F91" s="831"/>
      <c r="G91" s="831"/>
      <c r="H91" s="831"/>
      <c r="I91" s="831"/>
      <c r="J91" s="831"/>
      <c r="K91" s="831"/>
      <c r="L91" s="831"/>
      <c r="M91" s="831"/>
      <c r="N91" s="831">
        <v>1</v>
      </c>
      <c r="O91" s="831">
        <v>925</v>
      </c>
      <c r="P91" s="819"/>
      <c r="Q91" s="832">
        <v>925</v>
      </c>
    </row>
    <row r="92" spans="1:17" ht="14.45" customHeight="1" x14ac:dyDescent="0.2">
      <c r="A92" s="813" t="s">
        <v>5949</v>
      </c>
      <c r="B92" s="814" t="s">
        <v>6218</v>
      </c>
      <c r="C92" s="814" t="s">
        <v>4978</v>
      </c>
      <c r="D92" s="814" t="s">
        <v>6299</v>
      </c>
      <c r="E92" s="814" t="s">
        <v>6300</v>
      </c>
      <c r="F92" s="831"/>
      <c r="G92" s="831"/>
      <c r="H92" s="831"/>
      <c r="I92" s="831"/>
      <c r="J92" s="831"/>
      <c r="K92" s="831"/>
      <c r="L92" s="831"/>
      <c r="M92" s="831"/>
      <c r="N92" s="831">
        <v>1</v>
      </c>
      <c r="O92" s="831">
        <v>902</v>
      </c>
      <c r="P92" s="819"/>
      <c r="Q92" s="832">
        <v>902</v>
      </c>
    </row>
    <row r="93" spans="1:17" ht="14.45" customHeight="1" x14ac:dyDescent="0.2">
      <c r="A93" s="813" t="s">
        <v>5949</v>
      </c>
      <c r="B93" s="814" t="s">
        <v>6218</v>
      </c>
      <c r="C93" s="814" t="s">
        <v>4978</v>
      </c>
      <c r="D93" s="814" t="s">
        <v>6301</v>
      </c>
      <c r="E93" s="814" t="s">
        <v>6302</v>
      </c>
      <c r="F93" s="831"/>
      <c r="G93" s="831"/>
      <c r="H93" s="831"/>
      <c r="I93" s="831"/>
      <c r="J93" s="831">
        <v>1</v>
      </c>
      <c r="K93" s="831">
        <v>204</v>
      </c>
      <c r="L93" s="831"/>
      <c r="M93" s="831">
        <v>204</v>
      </c>
      <c r="N93" s="831">
        <v>1</v>
      </c>
      <c r="O93" s="831">
        <v>205</v>
      </c>
      <c r="P93" s="819"/>
      <c r="Q93" s="832">
        <v>205</v>
      </c>
    </row>
    <row r="94" spans="1:17" ht="14.45" customHeight="1" x14ac:dyDescent="0.2">
      <c r="A94" s="813" t="s">
        <v>5949</v>
      </c>
      <c r="B94" s="814" t="s">
        <v>6218</v>
      </c>
      <c r="C94" s="814" t="s">
        <v>4978</v>
      </c>
      <c r="D94" s="814" t="s">
        <v>6303</v>
      </c>
      <c r="E94" s="814" t="s">
        <v>6304</v>
      </c>
      <c r="F94" s="831">
        <v>1</v>
      </c>
      <c r="G94" s="831">
        <v>468</v>
      </c>
      <c r="H94" s="831"/>
      <c r="I94" s="831">
        <v>468</v>
      </c>
      <c r="J94" s="831">
        <v>1</v>
      </c>
      <c r="K94" s="831">
        <v>469</v>
      </c>
      <c r="L94" s="831"/>
      <c r="M94" s="831">
        <v>469</v>
      </c>
      <c r="N94" s="831"/>
      <c r="O94" s="831"/>
      <c r="P94" s="819"/>
      <c r="Q94" s="832"/>
    </row>
    <row r="95" spans="1:17" ht="14.45" customHeight="1" x14ac:dyDescent="0.2">
      <c r="A95" s="813" t="s">
        <v>5949</v>
      </c>
      <c r="B95" s="814" t="s">
        <v>6218</v>
      </c>
      <c r="C95" s="814" t="s">
        <v>4978</v>
      </c>
      <c r="D95" s="814" t="s">
        <v>6305</v>
      </c>
      <c r="E95" s="814" t="s">
        <v>6306</v>
      </c>
      <c r="F95" s="831"/>
      <c r="G95" s="831"/>
      <c r="H95" s="831"/>
      <c r="I95" s="831"/>
      <c r="J95" s="831">
        <v>1</v>
      </c>
      <c r="K95" s="831">
        <v>3237</v>
      </c>
      <c r="L95" s="831"/>
      <c r="M95" s="831">
        <v>3237</v>
      </c>
      <c r="N95" s="831">
        <v>5</v>
      </c>
      <c r="O95" s="831">
        <v>16210</v>
      </c>
      <c r="P95" s="819"/>
      <c r="Q95" s="832">
        <v>3242</v>
      </c>
    </row>
    <row r="96" spans="1:17" ht="14.45" customHeight="1" x14ac:dyDescent="0.2">
      <c r="A96" s="813" t="s">
        <v>5949</v>
      </c>
      <c r="B96" s="814" t="s">
        <v>6218</v>
      </c>
      <c r="C96" s="814" t="s">
        <v>4978</v>
      </c>
      <c r="D96" s="814" t="s">
        <v>6307</v>
      </c>
      <c r="E96" s="814" t="s">
        <v>6308</v>
      </c>
      <c r="F96" s="831"/>
      <c r="G96" s="831"/>
      <c r="H96" s="831"/>
      <c r="I96" s="831"/>
      <c r="J96" s="831">
        <v>1</v>
      </c>
      <c r="K96" s="831">
        <v>64</v>
      </c>
      <c r="L96" s="831"/>
      <c r="M96" s="831">
        <v>64</v>
      </c>
      <c r="N96" s="831"/>
      <c r="O96" s="831"/>
      <c r="P96" s="819"/>
      <c r="Q96" s="832"/>
    </row>
    <row r="97" spans="1:17" ht="14.45" customHeight="1" x14ac:dyDescent="0.2">
      <c r="A97" s="813" t="s">
        <v>5949</v>
      </c>
      <c r="B97" s="814" t="s">
        <v>6218</v>
      </c>
      <c r="C97" s="814" t="s">
        <v>4978</v>
      </c>
      <c r="D97" s="814" t="s">
        <v>6309</v>
      </c>
      <c r="E97" s="814" t="s">
        <v>6310</v>
      </c>
      <c r="F97" s="831"/>
      <c r="G97" s="831"/>
      <c r="H97" s="831"/>
      <c r="I97" s="831"/>
      <c r="J97" s="831">
        <v>1</v>
      </c>
      <c r="K97" s="831">
        <v>3011</v>
      </c>
      <c r="L97" s="831"/>
      <c r="M97" s="831">
        <v>3011</v>
      </c>
      <c r="N97" s="831">
        <v>2</v>
      </c>
      <c r="O97" s="831">
        <v>6032</v>
      </c>
      <c r="P97" s="819"/>
      <c r="Q97" s="832">
        <v>3016</v>
      </c>
    </row>
    <row r="98" spans="1:17" ht="14.45" customHeight="1" x14ac:dyDescent="0.2">
      <c r="A98" s="813" t="s">
        <v>5949</v>
      </c>
      <c r="B98" s="814" t="s">
        <v>6218</v>
      </c>
      <c r="C98" s="814" t="s">
        <v>4978</v>
      </c>
      <c r="D98" s="814" t="s">
        <v>6311</v>
      </c>
      <c r="E98" s="814" t="s">
        <v>6312</v>
      </c>
      <c r="F98" s="831"/>
      <c r="G98" s="831"/>
      <c r="H98" s="831"/>
      <c r="I98" s="831"/>
      <c r="J98" s="831"/>
      <c r="K98" s="831"/>
      <c r="L98" s="831"/>
      <c r="M98" s="831"/>
      <c r="N98" s="831">
        <v>44</v>
      </c>
      <c r="O98" s="831">
        <v>13640</v>
      </c>
      <c r="P98" s="819"/>
      <c r="Q98" s="832">
        <v>310</v>
      </c>
    </row>
    <row r="99" spans="1:17" ht="14.45" customHeight="1" x14ac:dyDescent="0.2">
      <c r="A99" s="813" t="s">
        <v>6313</v>
      </c>
      <c r="B99" s="814" t="s">
        <v>6314</v>
      </c>
      <c r="C99" s="814" t="s">
        <v>4978</v>
      </c>
      <c r="D99" s="814" t="s">
        <v>6315</v>
      </c>
      <c r="E99" s="814" t="s">
        <v>6316</v>
      </c>
      <c r="F99" s="831">
        <v>269</v>
      </c>
      <c r="G99" s="831">
        <v>7532</v>
      </c>
      <c r="H99" s="831"/>
      <c r="I99" s="831">
        <v>28</v>
      </c>
      <c r="J99" s="831">
        <v>220</v>
      </c>
      <c r="K99" s="831">
        <v>6160</v>
      </c>
      <c r="L99" s="831"/>
      <c r="M99" s="831">
        <v>28</v>
      </c>
      <c r="N99" s="831">
        <v>299</v>
      </c>
      <c r="O99" s="831">
        <v>8671</v>
      </c>
      <c r="P99" s="819"/>
      <c r="Q99" s="832">
        <v>29</v>
      </c>
    </row>
    <row r="100" spans="1:17" ht="14.45" customHeight="1" x14ac:dyDescent="0.2">
      <c r="A100" s="813" t="s">
        <v>6313</v>
      </c>
      <c r="B100" s="814" t="s">
        <v>6314</v>
      </c>
      <c r="C100" s="814" t="s">
        <v>4978</v>
      </c>
      <c r="D100" s="814" t="s">
        <v>6317</v>
      </c>
      <c r="E100" s="814" t="s">
        <v>6318</v>
      </c>
      <c r="F100" s="831">
        <v>104</v>
      </c>
      <c r="G100" s="831">
        <v>5616</v>
      </c>
      <c r="H100" s="831"/>
      <c r="I100" s="831">
        <v>54</v>
      </c>
      <c r="J100" s="831">
        <v>93</v>
      </c>
      <c r="K100" s="831">
        <v>5022</v>
      </c>
      <c r="L100" s="831"/>
      <c r="M100" s="831">
        <v>54</v>
      </c>
      <c r="N100" s="831">
        <v>122</v>
      </c>
      <c r="O100" s="831">
        <v>6710</v>
      </c>
      <c r="P100" s="819"/>
      <c r="Q100" s="832">
        <v>55</v>
      </c>
    </row>
    <row r="101" spans="1:17" ht="14.45" customHeight="1" x14ac:dyDescent="0.2">
      <c r="A101" s="813" t="s">
        <v>6313</v>
      </c>
      <c r="B101" s="814" t="s">
        <v>6314</v>
      </c>
      <c r="C101" s="814" t="s">
        <v>4978</v>
      </c>
      <c r="D101" s="814" t="s">
        <v>6319</v>
      </c>
      <c r="E101" s="814" t="s">
        <v>6320</v>
      </c>
      <c r="F101" s="831">
        <v>257</v>
      </c>
      <c r="G101" s="831">
        <v>6168</v>
      </c>
      <c r="H101" s="831"/>
      <c r="I101" s="831">
        <v>24</v>
      </c>
      <c r="J101" s="831">
        <v>201</v>
      </c>
      <c r="K101" s="831">
        <v>4824</v>
      </c>
      <c r="L101" s="831"/>
      <c r="M101" s="831">
        <v>24</v>
      </c>
      <c r="N101" s="831">
        <v>256</v>
      </c>
      <c r="O101" s="831">
        <v>6400</v>
      </c>
      <c r="P101" s="819"/>
      <c r="Q101" s="832">
        <v>25</v>
      </c>
    </row>
    <row r="102" spans="1:17" ht="14.45" customHeight="1" x14ac:dyDescent="0.2">
      <c r="A102" s="813" t="s">
        <v>6313</v>
      </c>
      <c r="B102" s="814" t="s">
        <v>6314</v>
      </c>
      <c r="C102" s="814" t="s">
        <v>4978</v>
      </c>
      <c r="D102" s="814" t="s">
        <v>6321</v>
      </c>
      <c r="E102" s="814" t="s">
        <v>6322</v>
      </c>
      <c r="F102" s="831">
        <v>861</v>
      </c>
      <c r="G102" s="831">
        <v>23247</v>
      </c>
      <c r="H102" s="831"/>
      <c r="I102" s="831">
        <v>27</v>
      </c>
      <c r="J102" s="831">
        <v>734</v>
      </c>
      <c r="K102" s="831">
        <v>19818</v>
      </c>
      <c r="L102" s="831"/>
      <c r="M102" s="831">
        <v>27</v>
      </c>
      <c r="N102" s="831">
        <v>822</v>
      </c>
      <c r="O102" s="831">
        <v>23016</v>
      </c>
      <c r="P102" s="819"/>
      <c r="Q102" s="832">
        <v>28</v>
      </c>
    </row>
    <row r="103" spans="1:17" ht="14.45" customHeight="1" x14ac:dyDescent="0.2">
      <c r="A103" s="813" t="s">
        <v>6313</v>
      </c>
      <c r="B103" s="814" t="s">
        <v>6314</v>
      </c>
      <c r="C103" s="814" t="s">
        <v>4978</v>
      </c>
      <c r="D103" s="814" t="s">
        <v>6323</v>
      </c>
      <c r="E103" s="814" t="s">
        <v>6324</v>
      </c>
      <c r="F103" s="831">
        <v>3</v>
      </c>
      <c r="G103" s="831">
        <v>171</v>
      </c>
      <c r="H103" s="831"/>
      <c r="I103" s="831">
        <v>57</v>
      </c>
      <c r="J103" s="831">
        <v>4</v>
      </c>
      <c r="K103" s="831">
        <v>232</v>
      </c>
      <c r="L103" s="831"/>
      <c r="M103" s="831">
        <v>58</v>
      </c>
      <c r="N103" s="831">
        <v>3</v>
      </c>
      <c r="O103" s="831">
        <v>174</v>
      </c>
      <c r="P103" s="819"/>
      <c r="Q103" s="832">
        <v>58</v>
      </c>
    </row>
    <row r="104" spans="1:17" ht="14.45" customHeight="1" x14ac:dyDescent="0.2">
      <c r="A104" s="813" t="s">
        <v>6313</v>
      </c>
      <c r="B104" s="814" t="s">
        <v>6314</v>
      </c>
      <c r="C104" s="814" t="s">
        <v>4978</v>
      </c>
      <c r="D104" s="814" t="s">
        <v>6325</v>
      </c>
      <c r="E104" s="814" t="s">
        <v>6326</v>
      </c>
      <c r="F104" s="831">
        <v>173</v>
      </c>
      <c r="G104" s="831">
        <v>4671</v>
      </c>
      <c r="H104" s="831"/>
      <c r="I104" s="831">
        <v>27</v>
      </c>
      <c r="J104" s="831">
        <v>159</v>
      </c>
      <c r="K104" s="831">
        <v>4293</v>
      </c>
      <c r="L104" s="831"/>
      <c r="M104" s="831">
        <v>27</v>
      </c>
      <c r="N104" s="831">
        <v>226</v>
      </c>
      <c r="O104" s="831">
        <v>6328</v>
      </c>
      <c r="P104" s="819"/>
      <c r="Q104" s="832">
        <v>28</v>
      </c>
    </row>
    <row r="105" spans="1:17" ht="14.45" customHeight="1" x14ac:dyDescent="0.2">
      <c r="A105" s="813" t="s">
        <v>6313</v>
      </c>
      <c r="B105" s="814" t="s">
        <v>6314</v>
      </c>
      <c r="C105" s="814" t="s">
        <v>4978</v>
      </c>
      <c r="D105" s="814" t="s">
        <v>6327</v>
      </c>
      <c r="E105" s="814" t="s">
        <v>6328</v>
      </c>
      <c r="F105" s="831">
        <v>891</v>
      </c>
      <c r="G105" s="831">
        <v>20493</v>
      </c>
      <c r="H105" s="831"/>
      <c r="I105" s="831">
        <v>23</v>
      </c>
      <c r="J105" s="831">
        <v>768</v>
      </c>
      <c r="K105" s="831">
        <v>17664</v>
      </c>
      <c r="L105" s="831"/>
      <c r="M105" s="831">
        <v>23</v>
      </c>
      <c r="N105" s="831">
        <v>887</v>
      </c>
      <c r="O105" s="831">
        <v>21288</v>
      </c>
      <c r="P105" s="819"/>
      <c r="Q105" s="832">
        <v>24</v>
      </c>
    </row>
    <row r="106" spans="1:17" ht="14.45" customHeight="1" x14ac:dyDescent="0.2">
      <c r="A106" s="813" t="s">
        <v>6313</v>
      </c>
      <c r="B106" s="814" t="s">
        <v>6314</v>
      </c>
      <c r="C106" s="814" t="s">
        <v>4978</v>
      </c>
      <c r="D106" s="814" t="s">
        <v>6329</v>
      </c>
      <c r="E106" s="814" t="s">
        <v>6330</v>
      </c>
      <c r="F106" s="831">
        <v>3</v>
      </c>
      <c r="G106" s="831">
        <v>207</v>
      </c>
      <c r="H106" s="831"/>
      <c r="I106" s="831">
        <v>69</v>
      </c>
      <c r="J106" s="831">
        <v>2</v>
      </c>
      <c r="K106" s="831">
        <v>138</v>
      </c>
      <c r="L106" s="831"/>
      <c r="M106" s="831">
        <v>69</v>
      </c>
      <c r="N106" s="831">
        <v>28</v>
      </c>
      <c r="O106" s="831">
        <v>1960</v>
      </c>
      <c r="P106" s="819"/>
      <c r="Q106" s="832">
        <v>70</v>
      </c>
    </row>
    <row r="107" spans="1:17" ht="14.45" customHeight="1" x14ac:dyDescent="0.2">
      <c r="A107" s="813" t="s">
        <v>6313</v>
      </c>
      <c r="B107" s="814" t="s">
        <v>6314</v>
      </c>
      <c r="C107" s="814" t="s">
        <v>4978</v>
      </c>
      <c r="D107" s="814" t="s">
        <v>6331</v>
      </c>
      <c r="E107" s="814" t="s">
        <v>6332</v>
      </c>
      <c r="F107" s="831">
        <v>31</v>
      </c>
      <c r="G107" s="831">
        <v>1922</v>
      </c>
      <c r="H107" s="831"/>
      <c r="I107" s="831">
        <v>62</v>
      </c>
      <c r="J107" s="831">
        <v>40</v>
      </c>
      <c r="K107" s="831">
        <v>2520</v>
      </c>
      <c r="L107" s="831"/>
      <c r="M107" s="831">
        <v>63</v>
      </c>
      <c r="N107" s="831">
        <v>64</v>
      </c>
      <c r="O107" s="831">
        <v>4032</v>
      </c>
      <c r="P107" s="819"/>
      <c r="Q107" s="832">
        <v>63</v>
      </c>
    </row>
    <row r="108" spans="1:17" ht="14.45" customHeight="1" x14ac:dyDescent="0.2">
      <c r="A108" s="813" t="s">
        <v>6313</v>
      </c>
      <c r="B108" s="814" t="s">
        <v>6314</v>
      </c>
      <c r="C108" s="814" t="s">
        <v>4978</v>
      </c>
      <c r="D108" s="814" t="s">
        <v>6333</v>
      </c>
      <c r="E108" s="814" t="s">
        <v>6334</v>
      </c>
      <c r="F108" s="831">
        <v>35</v>
      </c>
      <c r="G108" s="831">
        <v>13825</v>
      </c>
      <c r="H108" s="831"/>
      <c r="I108" s="831">
        <v>395</v>
      </c>
      <c r="J108" s="831">
        <v>32</v>
      </c>
      <c r="K108" s="831">
        <v>12640</v>
      </c>
      <c r="L108" s="831"/>
      <c r="M108" s="831">
        <v>395</v>
      </c>
      <c r="N108" s="831">
        <v>21</v>
      </c>
      <c r="O108" s="831">
        <v>8316</v>
      </c>
      <c r="P108" s="819"/>
      <c r="Q108" s="832">
        <v>396</v>
      </c>
    </row>
    <row r="109" spans="1:17" ht="14.45" customHeight="1" x14ac:dyDescent="0.2">
      <c r="A109" s="813" t="s">
        <v>6313</v>
      </c>
      <c r="B109" s="814" t="s">
        <v>6314</v>
      </c>
      <c r="C109" s="814" t="s">
        <v>4978</v>
      </c>
      <c r="D109" s="814" t="s">
        <v>6335</v>
      </c>
      <c r="E109" s="814" t="s">
        <v>6336</v>
      </c>
      <c r="F109" s="831">
        <v>5</v>
      </c>
      <c r="G109" s="831">
        <v>420</v>
      </c>
      <c r="H109" s="831"/>
      <c r="I109" s="831">
        <v>84</v>
      </c>
      <c r="J109" s="831">
        <v>2</v>
      </c>
      <c r="K109" s="831">
        <v>170</v>
      </c>
      <c r="L109" s="831"/>
      <c r="M109" s="831">
        <v>85</v>
      </c>
      <c r="N109" s="831">
        <v>2</v>
      </c>
      <c r="O109" s="831">
        <v>172</v>
      </c>
      <c r="P109" s="819"/>
      <c r="Q109" s="832">
        <v>86</v>
      </c>
    </row>
    <row r="110" spans="1:17" ht="14.45" customHeight="1" x14ac:dyDescent="0.2">
      <c r="A110" s="813" t="s">
        <v>6313</v>
      </c>
      <c r="B110" s="814" t="s">
        <v>6314</v>
      </c>
      <c r="C110" s="814" t="s">
        <v>4978</v>
      </c>
      <c r="D110" s="814" t="s">
        <v>6337</v>
      </c>
      <c r="E110" s="814" t="s">
        <v>6338</v>
      </c>
      <c r="F110" s="831">
        <v>36</v>
      </c>
      <c r="G110" s="831">
        <v>35568</v>
      </c>
      <c r="H110" s="831"/>
      <c r="I110" s="831">
        <v>988</v>
      </c>
      <c r="J110" s="831">
        <v>27</v>
      </c>
      <c r="K110" s="831">
        <v>26676</v>
      </c>
      <c r="L110" s="831"/>
      <c r="M110" s="831">
        <v>988</v>
      </c>
      <c r="N110" s="831">
        <v>69</v>
      </c>
      <c r="O110" s="831">
        <v>68310</v>
      </c>
      <c r="P110" s="819"/>
      <c r="Q110" s="832">
        <v>990</v>
      </c>
    </row>
    <row r="111" spans="1:17" ht="14.45" customHeight="1" x14ac:dyDescent="0.2">
      <c r="A111" s="813" t="s">
        <v>6313</v>
      </c>
      <c r="B111" s="814" t="s">
        <v>6314</v>
      </c>
      <c r="C111" s="814" t="s">
        <v>4978</v>
      </c>
      <c r="D111" s="814" t="s">
        <v>6339</v>
      </c>
      <c r="E111" s="814" t="s">
        <v>6340</v>
      </c>
      <c r="F111" s="831">
        <v>3</v>
      </c>
      <c r="G111" s="831">
        <v>798</v>
      </c>
      <c r="H111" s="831"/>
      <c r="I111" s="831">
        <v>266</v>
      </c>
      <c r="J111" s="831"/>
      <c r="K111" s="831"/>
      <c r="L111" s="831"/>
      <c r="M111" s="831"/>
      <c r="N111" s="831"/>
      <c r="O111" s="831"/>
      <c r="P111" s="819"/>
      <c r="Q111" s="832"/>
    </row>
    <row r="112" spans="1:17" ht="14.45" customHeight="1" x14ac:dyDescent="0.2">
      <c r="A112" s="813" t="s">
        <v>6313</v>
      </c>
      <c r="B112" s="814" t="s">
        <v>6314</v>
      </c>
      <c r="C112" s="814" t="s">
        <v>4978</v>
      </c>
      <c r="D112" s="814" t="s">
        <v>6341</v>
      </c>
      <c r="E112" s="814" t="s">
        <v>6342</v>
      </c>
      <c r="F112" s="831">
        <v>1</v>
      </c>
      <c r="G112" s="831">
        <v>64</v>
      </c>
      <c r="H112" s="831"/>
      <c r="I112" s="831">
        <v>64</v>
      </c>
      <c r="J112" s="831">
        <v>1</v>
      </c>
      <c r="K112" s="831">
        <v>64</v>
      </c>
      <c r="L112" s="831"/>
      <c r="M112" s="831">
        <v>64</v>
      </c>
      <c r="N112" s="831"/>
      <c r="O112" s="831"/>
      <c r="P112" s="819"/>
      <c r="Q112" s="832"/>
    </row>
    <row r="113" spans="1:17" ht="14.45" customHeight="1" x14ac:dyDescent="0.2">
      <c r="A113" s="813" t="s">
        <v>6313</v>
      </c>
      <c r="B113" s="814" t="s">
        <v>6314</v>
      </c>
      <c r="C113" s="814" t="s">
        <v>4978</v>
      </c>
      <c r="D113" s="814" t="s">
        <v>6343</v>
      </c>
      <c r="E113" s="814" t="s">
        <v>6344</v>
      </c>
      <c r="F113" s="831">
        <v>38</v>
      </c>
      <c r="G113" s="831">
        <v>646</v>
      </c>
      <c r="H113" s="831"/>
      <c r="I113" s="831">
        <v>17</v>
      </c>
      <c r="J113" s="831">
        <v>62</v>
      </c>
      <c r="K113" s="831">
        <v>1054</v>
      </c>
      <c r="L113" s="831"/>
      <c r="M113" s="831">
        <v>17</v>
      </c>
      <c r="N113" s="831">
        <v>23</v>
      </c>
      <c r="O113" s="831">
        <v>391</v>
      </c>
      <c r="P113" s="819"/>
      <c r="Q113" s="832">
        <v>17</v>
      </c>
    </row>
    <row r="114" spans="1:17" ht="14.45" customHeight="1" x14ac:dyDescent="0.2">
      <c r="A114" s="813" t="s">
        <v>6313</v>
      </c>
      <c r="B114" s="814" t="s">
        <v>6314</v>
      </c>
      <c r="C114" s="814" t="s">
        <v>4978</v>
      </c>
      <c r="D114" s="814" t="s">
        <v>6345</v>
      </c>
      <c r="E114" s="814" t="s">
        <v>6346</v>
      </c>
      <c r="F114" s="831">
        <v>2</v>
      </c>
      <c r="G114" s="831">
        <v>130</v>
      </c>
      <c r="H114" s="831"/>
      <c r="I114" s="831">
        <v>65</v>
      </c>
      <c r="J114" s="831"/>
      <c r="K114" s="831"/>
      <c r="L114" s="831"/>
      <c r="M114" s="831"/>
      <c r="N114" s="831">
        <v>1</v>
      </c>
      <c r="O114" s="831">
        <v>67</v>
      </c>
      <c r="P114" s="819"/>
      <c r="Q114" s="832">
        <v>67</v>
      </c>
    </row>
    <row r="115" spans="1:17" ht="14.45" customHeight="1" x14ac:dyDescent="0.2">
      <c r="A115" s="813" t="s">
        <v>6313</v>
      </c>
      <c r="B115" s="814" t="s">
        <v>6314</v>
      </c>
      <c r="C115" s="814" t="s">
        <v>4978</v>
      </c>
      <c r="D115" s="814" t="s">
        <v>6347</v>
      </c>
      <c r="E115" s="814" t="s">
        <v>6348</v>
      </c>
      <c r="F115" s="831">
        <v>2</v>
      </c>
      <c r="G115" s="831">
        <v>94</v>
      </c>
      <c r="H115" s="831"/>
      <c r="I115" s="831">
        <v>47</v>
      </c>
      <c r="J115" s="831">
        <v>4</v>
      </c>
      <c r="K115" s="831">
        <v>188</v>
      </c>
      <c r="L115" s="831"/>
      <c r="M115" s="831">
        <v>47</v>
      </c>
      <c r="N115" s="831">
        <v>27</v>
      </c>
      <c r="O115" s="831">
        <v>1269</v>
      </c>
      <c r="P115" s="819"/>
      <c r="Q115" s="832">
        <v>47</v>
      </c>
    </row>
    <row r="116" spans="1:17" ht="14.45" customHeight="1" x14ac:dyDescent="0.2">
      <c r="A116" s="813" t="s">
        <v>6313</v>
      </c>
      <c r="B116" s="814" t="s">
        <v>6314</v>
      </c>
      <c r="C116" s="814" t="s">
        <v>4978</v>
      </c>
      <c r="D116" s="814" t="s">
        <v>6349</v>
      </c>
      <c r="E116" s="814" t="s">
        <v>6350</v>
      </c>
      <c r="F116" s="831">
        <v>1</v>
      </c>
      <c r="G116" s="831">
        <v>61</v>
      </c>
      <c r="H116" s="831"/>
      <c r="I116" s="831">
        <v>61</v>
      </c>
      <c r="J116" s="831">
        <v>9</v>
      </c>
      <c r="K116" s="831">
        <v>549</v>
      </c>
      <c r="L116" s="831"/>
      <c r="M116" s="831">
        <v>61</v>
      </c>
      <c r="N116" s="831">
        <v>27</v>
      </c>
      <c r="O116" s="831">
        <v>1674</v>
      </c>
      <c r="P116" s="819"/>
      <c r="Q116" s="832">
        <v>62</v>
      </c>
    </row>
    <row r="117" spans="1:17" ht="14.45" customHeight="1" x14ac:dyDescent="0.2">
      <c r="A117" s="813" t="s">
        <v>6313</v>
      </c>
      <c r="B117" s="814" t="s">
        <v>6314</v>
      </c>
      <c r="C117" s="814" t="s">
        <v>4978</v>
      </c>
      <c r="D117" s="814" t="s">
        <v>6351</v>
      </c>
      <c r="E117" s="814" t="s">
        <v>6352</v>
      </c>
      <c r="F117" s="831">
        <v>1</v>
      </c>
      <c r="G117" s="831">
        <v>19</v>
      </c>
      <c r="H117" s="831"/>
      <c r="I117" s="831">
        <v>19</v>
      </c>
      <c r="J117" s="831">
        <v>1</v>
      </c>
      <c r="K117" s="831">
        <v>19</v>
      </c>
      <c r="L117" s="831"/>
      <c r="M117" s="831">
        <v>19</v>
      </c>
      <c r="N117" s="831">
        <v>1</v>
      </c>
      <c r="O117" s="831">
        <v>19</v>
      </c>
      <c r="P117" s="819"/>
      <c r="Q117" s="832">
        <v>19</v>
      </c>
    </row>
    <row r="118" spans="1:17" ht="14.45" customHeight="1" x14ac:dyDescent="0.2">
      <c r="A118" s="813" t="s">
        <v>6313</v>
      </c>
      <c r="B118" s="814" t="s">
        <v>6314</v>
      </c>
      <c r="C118" s="814" t="s">
        <v>4978</v>
      </c>
      <c r="D118" s="814" t="s">
        <v>6353</v>
      </c>
      <c r="E118" s="814" t="s">
        <v>6354</v>
      </c>
      <c r="F118" s="831"/>
      <c r="G118" s="831"/>
      <c r="H118" s="831"/>
      <c r="I118" s="831"/>
      <c r="J118" s="831"/>
      <c r="K118" s="831"/>
      <c r="L118" s="831"/>
      <c r="M118" s="831"/>
      <c r="N118" s="831">
        <v>1</v>
      </c>
      <c r="O118" s="831">
        <v>1488</v>
      </c>
      <c r="P118" s="819"/>
      <c r="Q118" s="832">
        <v>1488</v>
      </c>
    </row>
    <row r="119" spans="1:17" ht="14.45" customHeight="1" x14ac:dyDescent="0.2">
      <c r="A119" s="813" t="s">
        <v>6313</v>
      </c>
      <c r="B119" s="814" t="s">
        <v>6314</v>
      </c>
      <c r="C119" s="814" t="s">
        <v>4978</v>
      </c>
      <c r="D119" s="814" t="s">
        <v>6355</v>
      </c>
      <c r="E119" s="814" t="s">
        <v>6356</v>
      </c>
      <c r="F119" s="831">
        <v>18</v>
      </c>
      <c r="G119" s="831">
        <v>7056</v>
      </c>
      <c r="H119" s="831"/>
      <c r="I119" s="831">
        <v>392</v>
      </c>
      <c r="J119" s="831">
        <v>22</v>
      </c>
      <c r="K119" s="831">
        <v>8624</v>
      </c>
      <c r="L119" s="831"/>
      <c r="M119" s="831">
        <v>392</v>
      </c>
      <c r="N119" s="831">
        <v>12</v>
      </c>
      <c r="O119" s="831">
        <v>4728</v>
      </c>
      <c r="P119" s="819"/>
      <c r="Q119" s="832">
        <v>394</v>
      </c>
    </row>
    <row r="120" spans="1:17" ht="14.45" customHeight="1" x14ac:dyDescent="0.2">
      <c r="A120" s="813" t="s">
        <v>6313</v>
      </c>
      <c r="B120" s="814" t="s">
        <v>6314</v>
      </c>
      <c r="C120" s="814" t="s">
        <v>4978</v>
      </c>
      <c r="D120" s="814" t="s">
        <v>6357</v>
      </c>
      <c r="E120" s="814" t="s">
        <v>6358</v>
      </c>
      <c r="F120" s="831"/>
      <c r="G120" s="831"/>
      <c r="H120" s="831"/>
      <c r="I120" s="831"/>
      <c r="J120" s="831">
        <v>1</v>
      </c>
      <c r="K120" s="831">
        <v>313</v>
      </c>
      <c r="L120" s="831"/>
      <c r="M120" s="831">
        <v>313</v>
      </c>
      <c r="N120" s="831"/>
      <c r="O120" s="831"/>
      <c r="P120" s="819"/>
      <c r="Q120" s="832"/>
    </row>
    <row r="121" spans="1:17" ht="14.45" customHeight="1" x14ac:dyDescent="0.2">
      <c r="A121" s="813" t="s">
        <v>6313</v>
      </c>
      <c r="B121" s="814" t="s">
        <v>6314</v>
      </c>
      <c r="C121" s="814" t="s">
        <v>4978</v>
      </c>
      <c r="D121" s="814" t="s">
        <v>6359</v>
      </c>
      <c r="E121" s="814" t="s">
        <v>6360</v>
      </c>
      <c r="F121" s="831">
        <v>22</v>
      </c>
      <c r="G121" s="831">
        <v>18788</v>
      </c>
      <c r="H121" s="831"/>
      <c r="I121" s="831">
        <v>854</v>
      </c>
      <c r="J121" s="831">
        <v>23</v>
      </c>
      <c r="K121" s="831">
        <v>19665</v>
      </c>
      <c r="L121" s="831"/>
      <c r="M121" s="831">
        <v>855</v>
      </c>
      <c r="N121" s="831">
        <v>46</v>
      </c>
      <c r="O121" s="831">
        <v>39422</v>
      </c>
      <c r="P121" s="819"/>
      <c r="Q121" s="832">
        <v>857</v>
      </c>
    </row>
    <row r="122" spans="1:17" ht="14.45" customHeight="1" x14ac:dyDescent="0.2">
      <c r="A122" s="813" t="s">
        <v>6313</v>
      </c>
      <c r="B122" s="814" t="s">
        <v>6314</v>
      </c>
      <c r="C122" s="814" t="s">
        <v>4978</v>
      </c>
      <c r="D122" s="814" t="s">
        <v>6361</v>
      </c>
      <c r="E122" s="814" t="s">
        <v>6362</v>
      </c>
      <c r="F122" s="831">
        <v>2</v>
      </c>
      <c r="G122" s="831">
        <v>376</v>
      </c>
      <c r="H122" s="831"/>
      <c r="I122" s="831">
        <v>188</v>
      </c>
      <c r="J122" s="831">
        <v>9</v>
      </c>
      <c r="K122" s="831">
        <v>1692</v>
      </c>
      <c r="L122" s="831"/>
      <c r="M122" s="831">
        <v>188</v>
      </c>
      <c r="N122" s="831">
        <v>5</v>
      </c>
      <c r="O122" s="831">
        <v>950</v>
      </c>
      <c r="P122" s="819"/>
      <c r="Q122" s="832">
        <v>190</v>
      </c>
    </row>
    <row r="123" spans="1:17" ht="14.45" customHeight="1" x14ac:dyDescent="0.2">
      <c r="A123" s="813" t="s">
        <v>6313</v>
      </c>
      <c r="B123" s="814" t="s">
        <v>6314</v>
      </c>
      <c r="C123" s="814" t="s">
        <v>4978</v>
      </c>
      <c r="D123" s="814" t="s">
        <v>6363</v>
      </c>
      <c r="E123" s="814" t="s">
        <v>6364</v>
      </c>
      <c r="F123" s="831"/>
      <c r="G123" s="831"/>
      <c r="H123" s="831"/>
      <c r="I123" s="831"/>
      <c r="J123" s="831">
        <v>1</v>
      </c>
      <c r="K123" s="831">
        <v>167</v>
      </c>
      <c r="L123" s="831"/>
      <c r="M123" s="831">
        <v>167</v>
      </c>
      <c r="N123" s="831">
        <v>1</v>
      </c>
      <c r="O123" s="831">
        <v>168</v>
      </c>
      <c r="P123" s="819"/>
      <c r="Q123" s="832">
        <v>168</v>
      </c>
    </row>
    <row r="124" spans="1:17" ht="14.45" customHeight="1" x14ac:dyDescent="0.2">
      <c r="A124" s="813" t="s">
        <v>6313</v>
      </c>
      <c r="B124" s="814" t="s">
        <v>6314</v>
      </c>
      <c r="C124" s="814" t="s">
        <v>4978</v>
      </c>
      <c r="D124" s="814" t="s">
        <v>6365</v>
      </c>
      <c r="E124" s="814" t="s">
        <v>6366</v>
      </c>
      <c r="F124" s="831"/>
      <c r="G124" s="831"/>
      <c r="H124" s="831"/>
      <c r="I124" s="831"/>
      <c r="J124" s="831">
        <v>1</v>
      </c>
      <c r="K124" s="831">
        <v>1230</v>
      </c>
      <c r="L124" s="831"/>
      <c r="M124" s="831">
        <v>1230</v>
      </c>
      <c r="N124" s="831"/>
      <c r="O124" s="831"/>
      <c r="P124" s="819"/>
      <c r="Q124" s="832"/>
    </row>
    <row r="125" spans="1:17" ht="14.45" customHeight="1" x14ac:dyDescent="0.2">
      <c r="A125" s="813" t="s">
        <v>6313</v>
      </c>
      <c r="B125" s="814" t="s">
        <v>6314</v>
      </c>
      <c r="C125" s="814" t="s">
        <v>4978</v>
      </c>
      <c r="D125" s="814" t="s">
        <v>6367</v>
      </c>
      <c r="E125" s="814" t="s">
        <v>6368</v>
      </c>
      <c r="F125" s="831">
        <v>26</v>
      </c>
      <c r="G125" s="831">
        <v>20514</v>
      </c>
      <c r="H125" s="831"/>
      <c r="I125" s="831">
        <v>789</v>
      </c>
      <c r="J125" s="831">
        <v>45</v>
      </c>
      <c r="K125" s="831">
        <v>35595</v>
      </c>
      <c r="L125" s="831"/>
      <c r="M125" s="831">
        <v>791</v>
      </c>
      <c r="N125" s="831">
        <v>101</v>
      </c>
      <c r="O125" s="831">
        <v>80194</v>
      </c>
      <c r="P125" s="819"/>
      <c r="Q125" s="832">
        <v>794</v>
      </c>
    </row>
    <row r="126" spans="1:17" ht="14.45" customHeight="1" x14ac:dyDescent="0.2">
      <c r="A126" s="813" t="s">
        <v>6313</v>
      </c>
      <c r="B126" s="814" t="s">
        <v>6314</v>
      </c>
      <c r="C126" s="814" t="s">
        <v>4978</v>
      </c>
      <c r="D126" s="814" t="s">
        <v>6369</v>
      </c>
      <c r="E126" s="814" t="s">
        <v>6370</v>
      </c>
      <c r="F126" s="831">
        <v>8</v>
      </c>
      <c r="G126" s="831">
        <v>1520</v>
      </c>
      <c r="H126" s="831"/>
      <c r="I126" s="831">
        <v>190</v>
      </c>
      <c r="J126" s="831"/>
      <c r="K126" s="831"/>
      <c r="L126" s="831"/>
      <c r="M126" s="831"/>
      <c r="N126" s="831">
        <v>9</v>
      </c>
      <c r="O126" s="831">
        <v>1737</v>
      </c>
      <c r="P126" s="819"/>
      <c r="Q126" s="832">
        <v>193</v>
      </c>
    </row>
    <row r="127" spans="1:17" ht="14.45" customHeight="1" x14ac:dyDescent="0.2">
      <c r="A127" s="813" t="s">
        <v>6313</v>
      </c>
      <c r="B127" s="814" t="s">
        <v>6314</v>
      </c>
      <c r="C127" s="814" t="s">
        <v>4978</v>
      </c>
      <c r="D127" s="814" t="s">
        <v>6371</v>
      </c>
      <c r="E127" s="814" t="s">
        <v>6372</v>
      </c>
      <c r="F127" s="831">
        <v>1</v>
      </c>
      <c r="G127" s="831">
        <v>229</v>
      </c>
      <c r="H127" s="831"/>
      <c r="I127" s="831">
        <v>229</v>
      </c>
      <c r="J127" s="831">
        <v>2</v>
      </c>
      <c r="K127" s="831">
        <v>460</v>
      </c>
      <c r="L127" s="831"/>
      <c r="M127" s="831">
        <v>230</v>
      </c>
      <c r="N127" s="831">
        <v>1</v>
      </c>
      <c r="O127" s="831">
        <v>232</v>
      </c>
      <c r="P127" s="819"/>
      <c r="Q127" s="832">
        <v>232</v>
      </c>
    </row>
    <row r="128" spans="1:17" ht="14.45" customHeight="1" x14ac:dyDescent="0.2">
      <c r="A128" s="813" t="s">
        <v>6313</v>
      </c>
      <c r="B128" s="814" t="s">
        <v>6314</v>
      </c>
      <c r="C128" s="814" t="s">
        <v>4978</v>
      </c>
      <c r="D128" s="814" t="s">
        <v>6373</v>
      </c>
      <c r="E128" s="814" t="s">
        <v>6374</v>
      </c>
      <c r="F128" s="831">
        <v>1</v>
      </c>
      <c r="G128" s="831">
        <v>563</v>
      </c>
      <c r="H128" s="831"/>
      <c r="I128" s="831">
        <v>563</v>
      </c>
      <c r="J128" s="831">
        <v>1</v>
      </c>
      <c r="K128" s="831">
        <v>564</v>
      </c>
      <c r="L128" s="831"/>
      <c r="M128" s="831">
        <v>564</v>
      </c>
      <c r="N128" s="831">
        <v>1</v>
      </c>
      <c r="O128" s="831">
        <v>566</v>
      </c>
      <c r="P128" s="819"/>
      <c r="Q128" s="832">
        <v>566</v>
      </c>
    </row>
    <row r="129" spans="1:17" ht="14.45" customHeight="1" x14ac:dyDescent="0.2">
      <c r="A129" s="813" t="s">
        <v>6313</v>
      </c>
      <c r="B129" s="814" t="s">
        <v>6314</v>
      </c>
      <c r="C129" s="814" t="s">
        <v>4978</v>
      </c>
      <c r="D129" s="814" t="s">
        <v>6375</v>
      </c>
      <c r="E129" s="814" t="s">
        <v>6376</v>
      </c>
      <c r="F129" s="831"/>
      <c r="G129" s="831"/>
      <c r="H129" s="831"/>
      <c r="I129" s="831"/>
      <c r="J129" s="831"/>
      <c r="K129" s="831"/>
      <c r="L129" s="831"/>
      <c r="M129" s="831"/>
      <c r="N129" s="831">
        <v>1</v>
      </c>
      <c r="O129" s="831">
        <v>137</v>
      </c>
      <c r="P129" s="819"/>
      <c r="Q129" s="832">
        <v>137</v>
      </c>
    </row>
    <row r="130" spans="1:17" ht="14.45" customHeight="1" x14ac:dyDescent="0.2">
      <c r="A130" s="813" t="s">
        <v>6313</v>
      </c>
      <c r="B130" s="814" t="s">
        <v>6314</v>
      </c>
      <c r="C130" s="814" t="s">
        <v>4978</v>
      </c>
      <c r="D130" s="814" t="s">
        <v>6377</v>
      </c>
      <c r="E130" s="814" t="s">
        <v>2372</v>
      </c>
      <c r="F130" s="831">
        <v>4</v>
      </c>
      <c r="G130" s="831">
        <v>716</v>
      </c>
      <c r="H130" s="831"/>
      <c r="I130" s="831">
        <v>179</v>
      </c>
      <c r="J130" s="831">
        <v>2</v>
      </c>
      <c r="K130" s="831">
        <v>360</v>
      </c>
      <c r="L130" s="831"/>
      <c r="M130" s="831">
        <v>180</v>
      </c>
      <c r="N130" s="831">
        <v>5</v>
      </c>
      <c r="O130" s="831">
        <v>910</v>
      </c>
      <c r="P130" s="819"/>
      <c r="Q130" s="832">
        <v>182</v>
      </c>
    </row>
    <row r="131" spans="1:17" ht="14.45" customHeight="1" x14ac:dyDescent="0.2">
      <c r="A131" s="813" t="s">
        <v>6313</v>
      </c>
      <c r="B131" s="814" t="s">
        <v>6314</v>
      </c>
      <c r="C131" s="814" t="s">
        <v>4978</v>
      </c>
      <c r="D131" s="814" t="s">
        <v>6378</v>
      </c>
      <c r="E131" s="814" t="s">
        <v>6379</v>
      </c>
      <c r="F131" s="831"/>
      <c r="G131" s="831"/>
      <c r="H131" s="831"/>
      <c r="I131" s="831"/>
      <c r="J131" s="831"/>
      <c r="K131" s="831"/>
      <c r="L131" s="831"/>
      <c r="M131" s="831"/>
      <c r="N131" s="831">
        <v>1</v>
      </c>
      <c r="O131" s="831">
        <v>418</v>
      </c>
      <c r="P131" s="819"/>
      <c r="Q131" s="832">
        <v>418</v>
      </c>
    </row>
    <row r="132" spans="1:17" ht="14.45" customHeight="1" x14ac:dyDescent="0.2">
      <c r="A132" s="813" t="s">
        <v>6313</v>
      </c>
      <c r="B132" s="814" t="s">
        <v>6314</v>
      </c>
      <c r="C132" s="814" t="s">
        <v>4978</v>
      </c>
      <c r="D132" s="814" t="s">
        <v>6380</v>
      </c>
      <c r="E132" s="814" t="s">
        <v>6381</v>
      </c>
      <c r="F132" s="831"/>
      <c r="G132" s="831"/>
      <c r="H132" s="831"/>
      <c r="I132" s="831"/>
      <c r="J132" s="831">
        <v>1</v>
      </c>
      <c r="K132" s="831">
        <v>943</v>
      </c>
      <c r="L132" s="831"/>
      <c r="M132" s="831">
        <v>943</v>
      </c>
      <c r="N132" s="831">
        <v>2</v>
      </c>
      <c r="O132" s="831">
        <v>1890</v>
      </c>
      <c r="P132" s="819"/>
      <c r="Q132" s="832">
        <v>945</v>
      </c>
    </row>
    <row r="133" spans="1:17" ht="14.45" customHeight="1" x14ac:dyDescent="0.2">
      <c r="A133" s="813" t="s">
        <v>6313</v>
      </c>
      <c r="B133" s="814" t="s">
        <v>6314</v>
      </c>
      <c r="C133" s="814" t="s">
        <v>4978</v>
      </c>
      <c r="D133" s="814" t="s">
        <v>6382</v>
      </c>
      <c r="E133" s="814" t="s">
        <v>6383</v>
      </c>
      <c r="F133" s="831"/>
      <c r="G133" s="831"/>
      <c r="H133" s="831"/>
      <c r="I133" s="831"/>
      <c r="J133" s="831"/>
      <c r="K133" s="831"/>
      <c r="L133" s="831"/>
      <c r="M133" s="831"/>
      <c r="N133" s="831">
        <v>1</v>
      </c>
      <c r="O133" s="831">
        <v>400</v>
      </c>
      <c r="P133" s="819"/>
      <c r="Q133" s="832">
        <v>400</v>
      </c>
    </row>
    <row r="134" spans="1:17" ht="14.45" customHeight="1" x14ac:dyDescent="0.2">
      <c r="A134" s="813" t="s">
        <v>6313</v>
      </c>
      <c r="B134" s="814" t="s">
        <v>6314</v>
      </c>
      <c r="C134" s="814" t="s">
        <v>4978</v>
      </c>
      <c r="D134" s="814" t="s">
        <v>6384</v>
      </c>
      <c r="E134" s="814" t="s">
        <v>6385</v>
      </c>
      <c r="F134" s="831">
        <v>3</v>
      </c>
      <c r="G134" s="831">
        <v>936</v>
      </c>
      <c r="H134" s="831"/>
      <c r="I134" s="831">
        <v>312</v>
      </c>
      <c r="J134" s="831">
        <v>1</v>
      </c>
      <c r="K134" s="831">
        <v>312</v>
      </c>
      <c r="L134" s="831"/>
      <c r="M134" s="831">
        <v>312</v>
      </c>
      <c r="N134" s="831">
        <v>4</v>
      </c>
      <c r="O134" s="831">
        <v>1256</v>
      </c>
      <c r="P134" s="819"/>
      <c r="Q134" s="832">
        <v>314</v>
      </c>
    </row>
    <row r="135" spans="1:17" ht="14.45" customHeight="1" x14ac:dyDescent="0.2">
      <c r="A135" s="813" t="s">
        <v>6313</v>
      </c>
      <c r="B135" s="814" t="s">
        <v>6314</v>
      </c>
      <c r="C135" s="814" t="s">
        <v>4978</v>
      </c>
      <c r="D135" s="814" t="s">
        <v>6386</v>
      </c>
      <c r="E135" s="814" t="s">
        <v>6387</v>
      </c>
      <c r="F135" s="831">
        <v>898</v>
      </c>
      <c r="G135" s="831">
        <v>26940</v>
      </c>
      <c r="H135" s="831"/>
      <c r="I135" s="831">
        <v>30</v>
      </c>
      <c r="J135" s="831">
        <v>772</v>
      </c>
      <c r="K135" s="831">
        <v>23932</v>
      </c>
      <c r="L135" s="831"/>
      <c r="M135" s="831">
        <v>31</v>
      </c>
      <c r="N135" s="831">
        <v>892</v>
      </c>
      <c r="O135" s="831">
        <v>27652</v>
      </c>
      <c r="P135" s="819"/>
      <c r="Q135" s="832">
        <v>31</v>
      </c>
    </row>
    <row r="136" spans="1:17" ht="14.45" customHeight="1" x14ac:dyDescent="0.2">
      <c r="A136" s="813" t="s">
        <v>6313</v>
      </c>
      <c r="B136" s="814" t="s">
        <v>6314</v>
      </c>
      <c r="C136" s="814" t="s">
        <v>4978</v>
      </c>
      <c r="D136" s="814" t="s">
        <v>6388</v>
      </c>
      <c r="E136" s="814" t="s">
        <v>6389</v>
      </c>
      <c r="F136" s="831">
        <v>1</v>
      </c>
      <c r="G136" s="831">
        <v>50</v>
      </c>
      <c r="H136" s="831"/>
      <c r="I136" s="831">
        <v>50</v>
      </c>
      <c r="J136" s="831">
        <v>10</v>
      </c>
      <c r="K136" s="831">
        <v>500</v>
      </c>
      <c r="L136" s="831"/>
      <c r="M136" s="831">
        <v>50</v>
      </c>
      <c r="N136" s="831">
        <v>27</v>
      </c>
      <c r="O136" s="831">
        <v>1377</v>
      </c>
      <c r="P136" s="819"/>
      <c r="Q136" s="832">
        <v>51</v>
      </c>
    </row>
    <row r="137" spans="1:17" ht="14.45" customHeight="1" x14ac:dyDescent="0.2">
      <c r="A137" s="813" t="s">
        <v>6313</v>
      </c>
      <c r="B137" s="814" t="s">
        <v>6314</v>
      </c>
      <c r="C137" s="814" t="s">
        <v>4978</v>
      </c>
      <c r="D137" s="814" t="s">
        <v>6390</v>
      </c>
      <c r="E137" s="814" t="s">
        <v>6391</v>
      </c>
      <c r="F137" s="831">
        <v>96</v>
      </c>
      <c r="G137" s="831">
        <v>1248</v>
      </c>
      <c r="H137" s="831"/>
      <c r="I137" s="831">
        <v>13</v>
      </c>
      <c r="J137" s="831">
        <v>114</v>
      </c>
      <c r="K137" s="831">
        <v>1482</v>
      </c>
      <c r="L137" s="831"/>
      <c r="M137" s="831">
        <v>13</v>
      </c>
      <c r="N137" s="831">
        <v>130</v>
      </c>
      <c r="O137" s="831">
        <v>1820</v>
      </c>
      <c r="P137" s="819"/>
      <c r="Q137" s="832">
        <v>14</v>
      </c>
    </row>
    <row r="138" spans="1:17" ht="14.45" customHeight="1" x14ac:dyDescent="0.2">
      <c r="A138" s="813" t="s">
        <v>6313</v>
      </c>
      <c r="B138" s="814" t="s">
        <v>6314</v>
      </c>
      <c r="C138" s="814" t="s">
        <v>4978</v>
      </c>
      <c r="D138" s="814" t="s">
        <v>6392</v>
      </c>
      <c r="E138" s="814" t="s">
        <v>6393</v>
      </c>
      <c r="F138" s="831">
        <v>1</v>
      </c>
      <c r="G138" s="831">
        <v>184</v>
      </c>
      <c r="H138" s="831"/>
      <c r="I138" s="831">
        <v>184</v>
      </c>
      <c r="J138" s="831">
        <v>1</v>
      </c>
      <c r="K138" s="831">
        <v>185</v>
      </c>
      <c r="L138" s="831"/>
      <c r="M138" s="831">
        <v>185</v>
      </c>
      <c r="N138" s="831">
        <v>2</v>
      </c>
      <c r="O138" s="831">
        <v>374</v>
      </c>
      <c r="P138" s="819"/>
      <c r="Q138" s="832">
        <v>187</v>
      </c>
    </row>
    <row r="139" spans="1:17" ht="14.45" customHeight="1" x14ac:dyDescent="0.2">
      <c r="A139" s="813" t="s">
        <v>6313</v>
      </c>
      <c r="B139" s="814" t="s">
        <v>6314</v>
      </c>
      <c r="C139" s="814" t="s">
        <v>4978</v>
      </c>
      <c r="D139" s="814" t="s">
        <v>6394</v>
      </c>
      <c r="E139" s="814" t="s">
        <v>6395</v>
      </c>
      <c r="F139" s="831">
        <v>61</v>
      </c>
      <c r="G139" s="831">
        <v>4453</v>
      </c>
      <c r="H139" s="831"/>
      <c r="I139" s="831">
        <v>73</v>
      </c>
      <c r="J139" s="831">
        <v>105</v>
      </c>
      <c r="K139" s="831">
        <v>7770</v>
      </c>
      <c r="L139" s="831"/>
      <c r="M139" s="831">
        <v>74</v>
      </c>
      <c r="N139" s="831">
        <v>53</v>
      </c>
      <c r="O139" s="831">
        <v>3975</v>
      </c>
      <c r="P139" s="819"/>
      <c r="Q139" s="832">
        <v>75</v>
      </c>
    </row>
    <row r="140" spans="1:17" ht="14.45" customHeight="1" x14ac:dyDescent="0.2">
      <c r="A140" s="813" t="s">
        <v>6313</v>
      </c>
      <c r="B140" s="814" t="s">
        <v>6314</v>
      </c>
      <c r="C140" s="814" t="s">
        <v>4978</v>
      </c>
      <c r="D140" s="814" t="s">
        <v>6396</v>
      </c>
      <c r="E140" s="814" t="s">
        <v>6397</v>
      </c>
      <c r="F140" s="831">
        <v>1</v>
      </c>
      <c r="G140" s="831">
        <v>185</v>
      </c>
      <c r="H140" s="831"/>
      <c r="I140" s="831">
        <v>185</v>
      </c>
      <c r="J140" s="831">
        <v>1</v>
      </c>
      <c r="K140" s="831">
        <v>186</v>
      </c>
      <c r="L140" s="831"/>
      <c r="M140" s="831">
        <v>186</v>
      </c>
      <c r="N140" s="831">
        <v>2</v>
      </c>
      <c r="O140" s="831">
        <v>376</v>
      </c>
      <c r="P140" s="819"/>
      <c r="Q140" s="832">
        <v>188</v>
      </c>
    </row>
    <row r="141" spans="1:17" ht="14.45" customHeight="1" x14ac:dyDescent="0.2">
      <c r="A141" s="813" t="s">
        <v>6313</v>
      </c>
      <c r="B141" s="814" t="s">
        <v>6314</v>
      </c>
      <c r="C141" s="814" t="s">
        <v>4978</v>
      </c>
      <c r="D141" s="814" t="s">
        <v>6398</v>
      </c>
      <c r="E141" s="814" t="s">
        <v>6399</v>
      </c>
      <c r="F141" s="831">
        <v>1816</v>
      </c>
      <c r="G141" s="831">
        <v>272400</v>
      </c>
      <c r="H141" s="831"/>
      <c r="I141" s="831">
        <v>150</v>
      </c>
      <c r="J141" s="831">
        <v>1760</v>
      </c>
      <c r="K141" s="831">
        <v>264000</v>
      </c>
      <c r="L141" s="831"/>
      <c r="M141" s="831">
        <v>150</v>
      </c>
      <c r="N141" s="831">
        <v>1770</v>
      </c>
      <c r="O141" s="831">
        <v>267270</v>
      </c>
      <c r="P141" s="819"/>
      <c r="Q141" s="832">
        <v>151</v>
      </c>
    </row>
    <row r="142" spans="1:17" ht="14.45" customHeight="1" x14ac:dyDescent="0.2">
      <c r="A142" s="813" t="s">
        <v>6313</v>
      </c>
      <c r="B142" s="814" t="s">
        <v>6314</v>
      </c>
      <c r="C142" s="814" t="s">
        <v>4978</v>
      </c>
      <c r="D142" s="814" t="s">
        <v>6400</v>
      </c>
      <c r="E142" s="814" t="s">
        <v>6401</v>
      </c>
      <c r="F142" s="831">
        <v>927</v>
      </c>
      <c r="G142" s="831">
        <v>27810</v>
      </c>
      <c r="H142" s="831"/>
      <c r="I142" s="831">
        <v>30</v>
      </c>
      <c r="J142" s="831">
        <v>811</v>
      </c>
      <c r="K142" s="831">
        <v>25141</v>
      </c>
      <c r="L142" s="831"/>
      <c r="M142" s="831">
        <v>31</v>
      </c>
      <c r="N142" s="831">
        <v>939</v>
      </c>
      <c r="O142" s="831">
        <v>29109</v>
      </c>
      <c r="P142" s="819"/>
      <c r="Q142" s="832">
        <v>31</v>
      </c>
    </row>
    <row r="143" spans="1:17" ht="14.45" customHeight="1" x14ac:dyDescent="0.2">
      <c r="A143" s="813" t="s">
        <v>6313</v>
      </c>
      <c r="B143" s="814" t="s">
        <v>6314</v>
      </c>
      <c r="C143" s="814" t="s">
        <v>4978</v>
      </c>
      <c r="D143" s="814" t="s">
        <v>6402</v>
      </c>
      <c r="E143" s="814" t="s">
        <v>6403</v>
      </c>
      <c r="F143" s="831">
        <v>160</v>
      </c>
      <c r="G143" s="831">
        <v>4960</v>
      </c>
      <c r="H143" s="831"/>
      <c r="I143" s="831">
        <v>31</v>
      </c>
      <c r="J143" s="831">
        <v>156</v>
      </c>
      <c r="K143" s="831">
        <v>4836</v>
      </c>
      <c r="L143" s="831"/>
      <c r="M143" s="831">
        <v>31</v>
      </c>
      <c r="N143" s="831">
        <v>227</v>
      </c>
      <c r="O143" s="831">
        <v>7264</v>
      </c>
      <c r="P143" s="819"/>
      <c r="Q143" s="832">
        <v>32</v>
      </c>
    </row>
    <row r="144" spans="1:17" ht="14.45" customHeight="1" x14ac:dyDescent="0.2">
      <c r="A144" s="813" t="s">
        <v>6313</v>
      </c>
      <c r="B144" s="814" t="s">
        <v>6314</v>
      </c>
      <c r="C144" s="814" t="s">
        <v>4978</v>
      </c>
      <c r="D144" s="814" t="s">
        <v>6404</v>
      </c>
      <c r="E144" s="814" t="s">
        <v>6405</v>
      </c>
      <c r="F144" s="831">
        <v>270</v>
      </c>
      <c r="G144" s="831">
        <v>7560</v>
      </c>
      <c r="H144" s="831"/>
      <c r="I144" s="831">
        <v>28</v>
      </c>
      <c r="J144" s="831">
        <v>219</v>
      </c>
      <c r="K144" s="831">
        <v>6132</v>
      </c>
      <c r="L144" s="831"/>
      <c r="M144" s="831">
        <v>28</v>
      </c>
      <c r="N144" s="831">
        <v>298</v>
      </c>
      <c r="O144" s="831">
        <v>8642</v>
      </c>
      <c r="P144" s="819"/>
      <c r="Q144" s="832">
        <v>29</v>
      </c>
    </row>
    <row r="145" spans="1:17" ht="14.45" customHeight="1" x14ac:dyDescent="0.2">
      <c r="A145" s="813" t="s">
        <v>6313</v>
      </c>
      <c r="B145" s="814" t="s">
        <v>6314</v>
      </c>
      <c r="C145" s="814" t="s">
        <v>4978</v>
      </c>
      <c r="D145" s="814" t="s">
        <v>6406</v>
      </c>
      <c r="E145" s="814" t="s">
        <v>6407</v>
      </c>
      <c r="F145" s="831">
        <v>40</v>
      </c>
      <c r="G145" s="831">
        <v>10280</v>
      </c>
      <c r="H145" s="831"/>
      <c r="I145" s="831">
        <v>257</v>
      </c>
      <c r="J145" s="831">
        <v>37</v>
      </c>
      <c r="K145" s="831">
        <v>9546</v>
      </c>
      <c r="L145" s="831"/>
      <c r="M145" s="831">
        <v>258</v>
      </c>
      <c r="N145" s="831">
        <v>23</v>
      </c>
      <c r="O145" s="831">
        <v>5980</v>
      </c>
      <c r="P145" s="819"/>
      <c r="Q145" s="832">
        <v>260</v>
      </c>
    </row>
    <row r="146" spans="1:17" ht="14.45" customHeight="1" x14ac:dyDescent="0.2">
      <c r="A146" s="813" t="s">
        <v>6313</v>
      </c>
      <c r="B146" s="814" t="s">
        <v>6314</v>
      </c>
      <c r="C146" s="814" t="s">
        <v>4978</v>
      </c>
      <c r="D146" s="814" t="s">
        <v>6408</v>
      </c>
      <c r="E146" s="814" t="s">
        <v>6409</v>
      </c>
      <c r="F146" s="831">
        <v>1</v>
      </c>
      <c r="G146" s="831">
        <v>163</v>
      </c>
      <c r="H146" s="831"/>
      <c r="I146" s="831">
        <v>163</v>
      </c>
      <c r="J146" s="831"/>
      <c r="K146" s="831"/>
      <c r="L146" s="831"/>
      <c r="M146" s="831"/>
      <c r="N146" s="831"/>
      <c r="O146" s="831"/>
      <c r="P146" s="819"/>
      <c r="Q146" s="832"/>
    </row>
    <row r="147" spans="1:17" ht="14.45" customHeight="1" x14ac:dyDescent="0.2">
      <c r="A147" s="813" t="s">
        <v>6313</v>
      </c>
      <c r="B147" s="814" t="s">
        <v>6314</v>
      </c>
      <c r="C147" s="814" t="s">
        <v>4978</v>
      </c>
      <c r="D147" s="814" t="s">
        <v>6410</v>
      </c>
      <c r="E147" s="814" t="s">
        <v>6411</v>
      </c>
      <c r="F147" s="831">
        <v>5</v>
      </c>
      <c r="G147" s="831">
        <v>115</v>
      </c>
      <c r="H147" s="831"/>
      <c r="I147" s="831">
        <v>23</v>
      </c>
      <c r="J147" s="831">
        <v>13</v>
      </c>
      <c r="K147" s="831">
        <v>299</v>
      </c>
      <c r="L147" s="831"/>
      <c r="M147" s="831">
        <v>23</v>
      </c>
      <c r="N147" s="831">
        <v>16</v>
      </c>
      <c r="O147" s="831">
        <v>368</v>
      </c>
      <c r="P147" s="819"/>
      <c r="Q147" s="832">
        <v>23</v>
      </c>
    </row>
    <row r="148" spans="1:17" ht="14.45" customHeight="1" x14ac:dyDescent="0.2">
      <c r="A148" s="813" t="s">
        <v>6313</v>
      </c>
      <c r="B148" s="814" t="s">
        <v>6314</v>
      </c>
      <c r="C148" s="814" t="s">
        <v>4978</v>
      </c>
      <c r="D148" s="814" t="s">
        <v>6412</v>
      </c>
      <c r="E148" s="814" t="s">
        <v>6413</v>
      </c>
      <c r="F148" s="831">
        <v>870</v>
      </c>
      <c r="G148" s="831">
        <v>22620</v>
      </c>
      <c r="H148" s="831"/>
      <c r="I148" s="831">
        <v>26</v>
      </c>
      <c r="J148" s="831">
        <v>738</v>
      </c>
      <c r="K148" s="831">
        <v>19188</v>
      </c>
      <c r="L148" s="831"/>
      <c r="M148" s="831">
        <v>26</v>
      </c>
      <c r="N148" s="831">
        <v>828</v>
      </c>
      <c r="O148" s="831">
        <v>22356</v>
      </c>
      <c r="P148" s="819"/>
      <c r="Q148" s="832">
        <v>27</v>
      </c>
    </row>
    <row r="149" spans="1:17" ht="14.45" customHeight="1" x14ac:dyDescent="0.2">
      <c r="A149" s="813" t="s">
        <v>6313</v>
      </c>
      <c r="B149" s="814" t="s">
        <v>6314</v>
      </c>
      <c r="C149" s="814" t="s">
        <v>4978</v>
      </c>
      <c r="D149" s="814" t="s">
        <v>6414</v>
      </c>
      <c r="E149" s="814" t="s">
        <v>6415</v>
      </c>
      <c r="F149" s="831">
        <v>23</v>
      </c>
      <c r="G149" s="831">
        <v>759</v>
      </c>
      <c r="H149" s="831"/>
      <c r="I149" s="831">
        <v>33</v>
      </c>
      <c r="J149" s="831">
        <v>25</v>
      </c>
      <c r="K149" s="831">
        <v>825</v>
      </c>
      <c r="L149" s="831"/>
      <c r="M149" s="831">
        <v>33</v>
      </c>
      <c r="N149" s="831">
        <v>39</v>
      </c>
      <c r="O149" s="831">
        <v>1326</v>
      </c>
      <c r="P149" s="819"/>
      <c r="Q149" s="832">
        <v>34</v>
      </c>
    </row>
    <row r="150" spans="1:17" ht="14.45" customHeight="1" x14ac:dyDescent="0.2">
      <c r="A150" s="813" t="s">
        <v>6313</v>
      </c>
      <c r="B150" s="814" t="s">
        <v>6314</v>
      </c>
      <c r="C150" s="814" t="s">
        <v>4978</v>
      </c>
      <c r="D150" s="814" t="s">
        <v>6416</v>
      </c>
      <c r="E150" s="814" t="s">
        <v>6417</v>
      </c>
      <c r="F150" s="831">
        <v>1</v>
      </c>
      <c r="G150" s="831">
        <v>30</v>
      </c>
      <c r="H150" s="831"/>
      <c r="I150" s="831">
        <v>30</v>
      </c>
      <c r="J150" s="831"/>
      <c r="K150" s="831"/>
      <c r="L150" s="831"/>
      <c r="M150" s="831"/>
      <c r="N150" s="831"/>
      <c r="O150" s="831"/>
      <c r="P150" s="819"/>
      <c r="Q150" s="832"/>
    </row>
    <row r="151" spans="1:17" ht="14.45" customHeight="1" x14ac:dyDescent="0.2">
      <c r="A151" s="813" t="s">
        <v>6313</v>
      </c>
      <c r="B151" s="814" t="s">
        <v>6314</v>
      </c>
      <c r="C151" s="814" t="s">
        <v>4978</v>
      </c>
      <c r="D151" s="814" t="s">
        <v>6418</v>
      </c>
      <c r="E151" s="814" t="s">
        <v>6419</v>
      </c>
      <c r="F151" s="831">
        <v>1</v>
      </c>
      <c r="G151" s="831">
        <v>204</v>
      </c>
      <c r="H151" s="831"/>
      <c r="I151" s="831">
        <v>204</v>
      </c>
      <c r="J151" s="831">
        <v>6</v>
      </c>
      <c r="K151" s="831">
        <v>1224</v>
      </c>
      <c r="L151" s="831"/>
      <c r="M151" s="831">
        <v>204</v>
      </c>
      <c r="N151" s="831">
        <v>24</v>
      </c>
      <c r="O151" s="831">
        <v>4944</v>
      </c>
      <c r="P151" s="819"/>
      <c r="Q151" s="832">
        <v>206</v>
      </c>
    </row>
    <row r="152" spans="1:17" ht="14.45" customHeight="1" x14ac:dyDescent="0.2">
      <c r="A152" s="813" t="s">
        <v>6313</v>
      </c>
      <c r="B152" s="814" t="s">
        <v>6314</v>
      </c>
      <c r="C152" s="814" t="s">
        <v>4978</v>
      </c>
      <c r="D152" s="814" t="s">
        <v>6420</v>
      </c>
      <c r="E152" s="814" t="s">
        <v>6421</v>
      </c>
      <c r="F152" s="831">
        <v>22</v>
      </c>
      <c r="G152" s="831">
        <v>572</v>
      </c>
      <c r="H152" s="831"/>
      <c r="I152" s="831">
        <v>26</v>
      </c>
      <c r="J152" s="831">
        <v>18</v>
      </c>
      <c r="K152" s="831">
        <v>468</v>
      </c>
      <c r="L152" s="831"/>
      <c r="M152" s="831">
        <v>26</v>
      </c>
      <c r="N152" s="831">
        <v>43</v>
      </c>
      <c r="O152" s="831">
        <v>1161</v>
      </c>
      <c r="P152" s="819"/>
      <c r="Q152" s="832">
        <v>27</v>
      </c>
    </row>
    <row r="153" spans="1:17" ht="14.45" customHeight="1" x14ac:dyDescent="0.2">
      <c r="A153" s="813" t="s">
        <v>6313</v>
      </c>
      <c r="B153" s="814" t="s">
        <v>6314</v>
      </c>
      <c r="C153" s="814" t="s">
        <v>4978</v>
      </c>
      <c r="D153" s="814" t="s">
        <v>6422</v>
      </c>
      <c r="E153" s="814" t="s">
        <v>6423</v>
      </c>
      <c r="F153" s="831">
        <v>92</v>
      </c>
      <c r="G153" s="831">
        <v>7728</v>
      </c>
      <c r="H153" s="831"/>
      <c r="I153" s="831">
        <v>84</v>
      </c>
      <c r="J153" s="831">
        <v>89</v>
      </c>
      <c r="K153" s="831">
        <v>7476</v>
      </c>
      <c r="L153" s="831"/>
      <c r="M153" s="831">
        <v>84</v>
      </c>
      <c r="N153" s="831">
        <v>122</v>
      </c>
      <c r="O153" s="831">
        <v>10370</v>
      </c>
      <c r="P153" s="819"/>
      <c r="Q153" s="832">
        <v>85</v>
      </c>
    </row>
    <row r="154" spans="1:17" ht="14.45" customHeight="1" x14ac:dyDescent="0.2">
      <c r="A154" s="813" t="s">
        <v>6313</v>
      </c>
      <c r="B154" s="814" t="s">
        <v>6314</v>
      </c>
      <c r="C154" s="814" t="s">
        <v>4978</v>
      </c>
      <c r="D154" s="814" t="s">
        <v>6424</v>
      </c>
      <c r="E154" s="814" t="s">
        <v>6425</v>
      </c>
      <c r="F154" s="831">
        <v>1</v>
      </c>
      <c r="G154" s="831">
        <v>177</v>
      </c>
      <c r="H154" s="831"/>
      <c r="I154" s="831">
        <v>177</v>
      </c>
      <c r="J154" s="831">
        <v>1</v>
      </c>
      <c r="K154" s="831">
        <v>178</v>
      </c>
      <c r="L154" s="831"/>
      <c r="M154" s="831">
        <v>178</v>
      </c>
      <c r="N154" s="831">
        <v>2</v>
      </c>
      <c r="O154" s="831">
        <v>360</v>
      </c>
      <c r="P154" s="819"/>
      <c r="Q154" s="832">
        <v>180</v>
      </c>
    </row>
    <row r="155" spans="1:17" ht="14.45" customHeight="1" x14ac:dyDescent="0.2">
      <c r="A155" s="813" t="s">
        <v>6313</v>
      </c>
      <c r="B155" s="814" t="s">
        <v>6314</v>
      </c>
      <c r="C155" s="814" t="s">
        <v>4978</v>
      </c>
      <c r="D155" s="814" t="s">
        <v>6426</v>
      </c>
      <c r="E155" s="814" t="s">
        <v>6427</v>
      </c>
      <c r="F155" s="831">
        <v>1</v>
      </c>
      <c r="G155" s="831">
        <v>254</v>
      </c>
      <c r="H155" s="831"/>
      <c r="I155" s="831">
        <v>254</v>
      </c>
      <c r="J155" s="831">
        <v>1</v>
      </c>
      <c r="K155" s="831">
        <v>255</v>
      </c>
      <c r="L155" s="831"/>
      <c r="M155" s="831">
        <v>255</v>
      </c>
      <c r="N155" s="831">
        <v>1</v>
      </c>
      <c r="O155" s="831">
        <v>257</v>
      </c>
      <c r="P155" s="819"/>
      <c r="Q155" s="832">
        <v>257</v>
      </c>
    </row>
    <row r="156" spans="1:17" ht="14.45" customHeight="1" x14ac:dyDescent="0.2">
      <c r="A156" s="813" t="s">
        <v>6313</v>
      </c>
      <c r="B156" s="814" t="s">
        <v>6314</v>
      </c>
      <c r="C156" s="814" t="s">
        <v>4978</v>
      </c>
      <c r="D156" s="814" t="s">
        <v>6428</v>
      </c>
      <c r="E156" s="814" t="s">
        <v>6429</v>
      </c>
      <c r="F156" s="831">
        <v>32</v>
      </c>
      <c r="G156" s="831">
        <v>512</v>
      </c>
      <c r="H156" s="831"/>
      <c r="I156" s="831">
        <v>16</v>
      </c>
      <c r="J156" s="831">
        <v>83</v>
      </c>
      <c r="K156" s="831">
        <v>1328</v>
      </c>
      <c r="L156" s="831"/>
      <c r="M156" s="831">
        <v>16</v>
      </c>
      <c r="N156" s="831">
        <v>52</v>
      </c>
      <c r="O156" s="831">
        <v>832</v>
      </c>
      <c r="P156" s="819"/>
      <c r="Q156" s="832">
        <v>16</v>
      </c>
    </row>
    <row r="157" spans="1:17" ht="14.45" customHeight="1" x14ac:dyDescent="0.2">
      <c r="A157" s="813" t="s">
        <v>6313</v>
      </c>
      <c r="B157" s="814" t="s">
        <v>6314</v>
      </c>
      <c r="C157" s="814" t="s">
        <v>4978</v>
      </c>
      <c r="D157" s="814" t="s">
        <v>6430</v>
      </c>
      <c r="E157" s="814" t="s">
        <v>6431</v>
      </c>
      <c r="F157" s="831">
        <v>23</v>
      </c>
      <c r="G157" s="831">
        <v>529</v>
      </c>
      <c r="H157" s="831"/>
      <c r="I157" s="831">
        <v>23</v>
      </c>
      <c r="J157" s="831">
        <v>32</v>
      </c>
      <c r="K157" s="831">
        <v>736</v>
      </c>
      <c r="L157" s="831"/>
      <c r="M157" s="831">
        <v>23</v>
      </c>
      <c r="N157" s="831">
        <v>44</v>
      </c>
      <c r="O157" s="831">
        <v>1056</v>
      </c>
      <c r="P157" s="819"/>
      <c r="Q157" s="832">
        <v>24</v>
      </c>
    </row>
    <row r="158" spans="1:17" ht="14.45" customHeight="1" x14ac:dyDescent="0.2">
      <c r="A158" s="813" t="s">
        <v>6313</v>
      </c>
      <c r="B158" s="814" t="s">
        <v>6314</v>
      </c>
      <c r="C158" s="814" t="s">
        <v>4978</v>
      </c>
      <c r="D158" s="814" t="s">
        <v>6432</v>
      </c>
      <c r="E158" s="814" t="s">
        <v>6433</v>
      </c>
      <c r="F158" s="831">
        <v>1</v>
      </c>
      <c r="G158" s="831">
        <v>253</v>
      </c>
      <c r="H158" s="831"/>
      <c r="I158" s="831">
        <v>253</v>
      </c>
      <c r="J158" s="831"/>
      <c r="K158" s="831"/>
      <c r="L158" s="831"/>
      <c r="M158" s="831"/>
      <c r="N158" s="831">
        <v>1</v>
      </c>
      <c r="O158" s="831">
        <v>256</v>
      </c>
      <c r="P158" s="819"/>
      <c r="Q158" s="832">
        <v>256</v>
      </c>
    </row>
    <row r="159" spans="1:17" ht="14.45" customHeight="1" x14ac:dyDescent="0.2">
      <c r="A159" s="813" t="s">
        <v>6313</v>
      </c>
      <c r="B159" s="814" t="s">
        <v>6314</v>
      </c>
      <c r="C159" s="814" t="s">
        <v>4978</v>
      </c>
      <c r="D159" s="814" t="s">
        <v>6434</v>
      </c>
      <c r="E159" s="814" t="s">
        <v>6435</v>
      </c>
      <c r="F159" s="831">
        <v>10</v>
      </c>
      <c r="G159" s="831">
        <v>370</v>
      </c>
      <c r="H159" s="831"/>
      <c r="I159" s="831">
        <v>37</v>
      </c>
      <c r="J159" s="831">
        <v>11</v>
      </c>
      <c r="K159" s="831">
        <v>407</v>
      </c>
      <c r="L159" s="831"/>
      <c r="M159" s="831">
        <v>37</v>
      </c>
      <c r="N159" s="831">
        <v>22</v>
      </c>
      <c r="O159" s="831">
        <v>814</v>
      </c>
      <c r="P159" s="819"/>
      <c r="Q159" s="832">
        <v>37</v>
      </c>
    </row>
    <row r="160" spans="1:17" ht="14.45" customHeight="1" x14ac:dyDescent="0.2">
      <c r="A160" s="813" t="s">
        <v>6313</v>
      </c>
      <c r="B160" s="814" t="s">
        <v>6314</v>
      </c>
      <c r="C160" s="814" t="s">
        <v>4978</v>
      </c>
      <c r="D160" s="814" t="s">
        <v>6436</v>
      </c>
      <c r="E160" s="814" t="s">
        <v>6437</v>
      </c>
      <c r="F160" s="831">
        <v>320</v>
      </c>
      <c r="G160" s="831">
        <v>7360</v>
      </c>
      <c r="H160" s="831"/>
      <c r="I160" s="831">
        <v>23</v>
      </c>
      <c r="J160" s="831">
        <v>252</v>
      </c>
      <c r="K160" s="831">
        <v>5796</v>
      </c>
      <c r="L160" s="831"/>
      <c r="M160" s="831">
        <v>23</v>
      </c>
      <c r="N160" s="831">
        <v>326</v>
      </c>
      <c r="O160" s="831">
        <v>7824</v>
      </c>
      <c r="P160" s="819"/>
      <c r="Q160" s="832">
        <v>24</v>
      </c>
    </row>
    <row r="161" spans="1:17" ht="14.45" customHeight="1" x14ac:dyDescent="0.2">
      <c r="A161" s="813" t="s">
        <v>6313</v>
      </c>
      <c r="B161" s="814" t="s">
        <v>6314</v>
      </c>
      <c r="C161" s="814" t="s">
        <v>4978</v>
      </c>
      <c r="D161" s="814" t="s">
        <v>6438</v>
      </c>
      <c r="E161" s="814" t="s">
        <v>6439</v>
      </c>
      <c r="F161" s="831">
        <v>1</v>
      </c>
      <c r="G161" s="831">
        <v>331</v>
      </c>
      <c r="H161" s="831"/>
      <c r="I161" s="831">
        <v>331</v>
      </c>
      <c r="J161" s="831">
        <v>2</v>
      </c>
      <c r="K161" s="831">
        <v>662</v>
      </c>
      <c r="L161" s="831"/>
      <c r="M161" s="831">
        <v>331</v>
      </c>
      <c r="N161" s="831">
        <v>3</v>
      </c>
      <c r="O161" s="831">
        <v>996</v>
      </c>
      <c r="P161" s="819"/>
      <c r="Q161" s="832">
        <v>332</v>
      </c>
    </row>
    <row r="162" spans="1:17" ht="14.45" customHeight="1" x14ac:dyDescent="0.2">
      <c r="A162" s="813" t="s">
        <v>6313</v>
      </c>
      <c r="B162" s="814" t="s">
        <v>6314</v>
      </c>
      <c r="C162" s="814" t="s">
        <v>4978</v>
      </c>
      <c r="D162" s="814" t="s">
        <v>6440</v>
      </c>
      <c r="E162" s="814" t="s">
        <v>6441</v>
      </c>
      <c r="F162" s="831"/>
      <c r="G162" s="831"/>
      <c r="H162" s="831"/>
      <c r="I162" s="831"/>
      <c r="J162" s="831">
        <v>2</v>
      </c>
      <c r="K162" s="831">
        <v>554</v>
      </c>
      <c r="L162" s="831"/>
      <c r="M162" s="831">
        <v>277</v>
      </c>
      <c r="N162" s="831">
        <v>1</v>
      </c>
      <c r="O162" s="831">
        <v>277</v>
      </c>
      <c r="P162" s="819"/>
      <c r="Q162" s="832">
        <v>277</v>
      </c>
    </row>
    <row r="163" spans="1:17" ht="14.45" customHeight="1" x14ac:dyDescent="0.2">
      <c r="A163" s="813" t="s">
        <v>6313</v>
      </c>
      <c r="B163" s="814" t="s">
        <v>6314</v>
      </c>
      <c r="C163" s="814" t="s">
        <v>4978</v>
      </c>
      <c r="D163" s="814" t="s">
        <v>6442</v>
      </c>
      <c r="E163" s="814" t="s">
        <v>6443</v>
      </c>
      <c r="F163" s="831">
        <v>35</v>
      </c>
      <c r="G163" s="831">
        <v>1015</v>
      </c>
      <c r="H163" s="831"/>
      <c r="I163" s="831">
        <v>29</v>
      </c>
      <c r="J163" s="831">
        <v>40</v>
      </c>
      <c r="K163" s="831">
        <v>1160</v>
      </c>
      <c r="L163" s="831"/>
      <c r="M163" s="831">
        <v>29</v>
      </c>
      <c r="N163" s="831">
        <v>79</v>
      </c>
      <c r="O163" s="831">
        <v>2370</v>
      </c>
      <c r="P163" s="819"/>
      <c r="Q163" s="832">
        <v>30</v>
      </c>
    </row>
    <row r="164" spans="1:17" ht="14.45" customHeight="1" x14ac:dyDescent="0.2">
      <c r="A164" s="813" t="s">
        <v>6313</v>
      </c>
      <c r="B164" s="814" t="s">
        <v>6314</v>
      </c>
      <c r="C164" s="814" t="s">
        <v>4978</v>
      </c>
      <c r="D164" s="814" t="s">
        <v>6444</v>
      </c>
      <c r="E164" s="814" t="s">
        <v>6445</v>
      </c>
      <c r="F164" s="831">
        <v>10</v>
      </c>
      <c r="G164" s="831">
        <v>1790</v>
      </c>
      <c r="H164" s="831"/>
      <c r="I164" s="831">
        <v>179</v>
      </c>
      <c r="J164" s="831">
        <v>38</v>
      </c>
      <c r="K164" s="831">
        <v>6802</v>
      </c>
      <c r="L164" s="831"/>
      <c r="M164" s="831">
        <v>179</v>
      </c>
      <c r="N164" s="831">
        <v>13</v>
      </c>
      <c r="O164" s="831">
        <v>2340</v>
      </c>
      <c r="P164" s="819"/>
      <c r="Q164" s="832">
        <v>180</v>
      </c>
    </row>
    <row r="165" spans="1:17" ht="14.45" customHeight="1" x14ac:dyDescent="0.2">
      <c r="A165" s="813" t="s">
        <v>6313</v>
      </c>
      <c r="B165" s="814" t="s">
        <v>6314</v>
      </c>
      <c r="C165" s="814" t="s">
        <v>4978</v>
      </c>
      <c r="D165" s="814" t="s">
        <v>6446</v>
      </c>
      <c r="E165" s="814" t="s">
        <v>2299</v>
      </c>
      <c r="F165" s="831">
        <v>1</v>
      </c>
      <c r="G165" s="831">
        <v>200</v>
      </c>
      <c r="H165" s="831"/>
      <c r="I165" s="831">
        <v>200</v>
      </c>
      <c r="J165" s="831"/>
      <c r="K165" s="831"/>
      <c r="L165" s="831"/>
      <c r="M165" s="831"/>
      <c r="N165" s="831"/>
      <c r="O165" s="831"/>
      <c r="P165" s="819"/>
      <c r="Q165" s="832"/>
    </row>
    <row r="166" spans="1:17" ht="14.45" customHeight="1" x14ac:dyDescent="0.2">
      <c r="A166" s="813" t="s">
        <v>6313</v>
      </c>
      <c r="B166" s="814" t="s">
        <v>6314</v>
      </c>
      <c r="C166" s="814" t="s">
        <v>4978</v>
      </c>
      <c r="D166" s="814" t="s">
        <v>6447</v>
      </c>
      <c r="E166" s="814" t="s">
        <v>6448</v>
      </c>
      <c r="F166" s="831">
        <v>2</v>
      </c>
      <c r="G166" s="831">
        <v>32</v>
      </c>
      <c r="H166" s="831"/>
      <c r="I166" s="831">
        <v>16</v>
      </c>
      <c r="J166" s="831">
        <v>3</v>
      </c>
      <c r="K166" s="831">
        <v>48</v>
      </c>
      <c r="L166" s="831"/>
      <c r="M166" s="831">
        <v>16</v>
      </c>
      <c r="N166" s="831">
        <v>10</v>
      </c>
      <c r="O166" s="831">
        <v>160</v>
      </c>
      <c r="P166" s="819"/>
      <c r="Q166" s="832">
        <v>16</v>
      </c>
    </row>
    <row r="167" spans="1:17" ht="14.45" customHeight="1" x14ac:dyDescent="0.2">
      <c r="A167" s="813" t="s">
        <v>6313</v>
      </c>
      <c r="B167" s="814" t="s">
        <v>6314</v>
      </c>
      <c r="C167" s="814" t="s">
        <v>4978</v>
      </c>
      <c r="D167" s="814" t="s">
        <v>6449</v>
      </c>
      <c r="E167" s="814" t="s">
        <v>6450</v>
      </c>
      <c r="F167" s="831">
        <v>45</v>
      </c>
      <c r="G167" s="831">
        <v>900</v>
      </c>
      <c r="H167" s="831"/>
      <c r="I167" s="831">
        <v>20</v>
      </c>
      <c r="J167" s="831">
        <v>91</v>
      </c>
      <c r="K167" s="831">
        <v>1820</v>
      </c>
      <c r="L167" s="831"/>
      <c r="M167" s="831">
        <v>20</v>
      </c>
      <c r="N167" s="831">
        <v>82</v>
      </c>
      <c r="O167" s="831">
        <v>1640</v>
      </c>
      <c r="P167" s="819"/>
      <c r="Q167" s="832">
        <v>20</v>
      </c>
    </row>
    <row r="168" spans="1:17" ht="14.45" customHeight="1" x14ac:dyDescent="0.2">
      <c r="A168" s="813" t="s">
        <v>6313</v>
      </c>
      <c r="B168" s="814" t="s">
        <v>6314</v>
      </c>
      <c r="C168" s="814" t="s">
        <v>4978</v>
      </c>
      <c r="D168" s="814" t="s">
        <v>6451</v>
      </c>
      <c r="E168" s="814" t="s">
        <v>6452</v>
      </c>
      <c r="F168" s="831">
        <v>105</v>
      </c>
      <c r="G168" s="831">
        <v>2100</v>
      </c>
      <c r="H168" s="831"/>
      <c r="I168" s="831">
        <v>20</v>
      </c>
      <c r="J168" s="831">
        <v>149</v>
      </c>
      <c r="K168" s="831">
        <v>2980</v>
      </c>
      <c r="L168" s="831"/>
      <c r="M168" s="831">
        <v>20</v>
      </c>
      <c r="N168" s="831">
        <v>190</v>
      </c>
      <c r="O168" s="831">
        <v>3800</v>
      </c>
      <c r="P168" s="819"/>
      <c r="Q168" s="832">
        <v>20</v>
      </c>
    </row>
    <row r="169" spans="1:17" ht="14.45" customHeight="1" x14ac:dyDescent="0.2">
      <c r="A169" s="813" t="s">
        <v>6313</v>
      </c>
      <c r="B169" s="814" t="s">
        <v>6314</v>
      </c>
      <c r="C169" s="814" t="s">
        <v>4978</v>
      </c>
      <c r="D169" s="814" t="s">
        <v>6453</v>
      </c>
      <c r="E169" s="814" t="s">
        <v>6454</v>
      </c>
      <c r="F169" s="831">
        <v>18</v>
      </c>
      <c r="G169" s="831">
        <v>3366</v>
      </c>
      <c r="H169" s="831"/>
      <c r="I169" s="831">
        <v>187</v>
      </c>
      <c r="J169" s="831">
        <v>24</v>
      </c>
      <c r="K169" s="831">
        <v>4512</v>
      </c>
      <c r="L169" s="831"/>
      <c r="M169" s="831">
        <v>188</v>
      </c>
      <c r="N169" s="831">
        <v>13</v>
      </c>
      <c r="O169" s="831">
        <v>2470</v>
      </c>
      <c r="P169" s="819"/>
      <c r="Q169" s="832">
        <v>190</v>
      </c>
    </row>
    <row r="170" spans="1:17" ht="14.45" customHeight="1" x14ac:dyDescent="0.2">
      <c r="A170" s="813" t="s">
        <v>6313</v>
      </c>
      <c r="B170" s="814" t="s">
        <v>6314</v>
      </c>
      <c r="C170" s="814" t="s">
        <v>4978</v>
      </c>
      <c r="D170" s="814" t="s">
        <v>6455</v>
      </c>
      <c r="E170" s="814" t="s">
        <v>6456</v>
      </c>
      <c r="F170" s="831">
        <v>1</v>
      </c>
      <c r="G170" s="831">
        <v>190</v>
      </c>
      <c r="H170" s="831"/>
      <c r="I170" s="831">
        <v>190</v>
      </c>
      <c r="J170" s="831"/>
      <c r="K170" s="831"/>
      <c r="L170" s="831"/>
      <c r="M170" s="831"/>
      <c r="N170" s="831"/>
      <c r="O170" s="831"/>
      <c r="P170" s="819"/>
      <c r="Q170" s="832"/>
    </row>
    <row r="171" spans="1:17" ht="14.45" customHeight="1" x14ac:dyDescent="0.2">
      <c r="A171" s="813" t="s">
        <v>6313</v>
      </c>
      <c r="B171" s="814" t="s">
        <v>6314</v>
      </c>
      <c r="C171" s="814" t="s">
        <v>4978</v>
      </c>
      <c r="D171" s="814" t="s">
        <v>6457</v>
      </c>
      <c r="E171" s="814" t="s">
        <v>6458</v>
      </c>
      <c r="F171" s="831">
        <v>1</v>
      </c>
      <c r="G171" s="831">
        <v>163</v>
      </c>
      <c r="H171" s="831"/>
      <c r="I171" s="831">
        <v>163</v>
      </c>
      <c r="J171" s="831"/>
      <c r="K171" s="831"/>
      <c r="L171" s="831"/>
      <c r="M171" s="831"/>
      <c r="N171" s="831"/>
      <c r="O171" s="831"/>
      <c r="P171" s="819"/>
      <c r="Q171" s="832"/>
    </row>
    <row r="172" spans="1:17" ht="14.45" customHeight="1" x14ac:dyDescent="0.2">
      <c r="A172" s="813" t="s">
        <v>6313</v>
      </c>
      <c r="B172" s="814" t="s">
        <v>6314</v>
      </c>
      <c r="C172" s="814" t="s">
        <v>4978</v>
      </c>
      <c r="D172" s="814" t="s">
        <v>6459</v>
      </c>
      <c r="E172" s="814" t="s">
        <v>6460</v>
      </c>
      <c r="F172" s="831">
        <v>6</v>
      </c>
      <c r="G172" s="831">
        <v>504</v>
      </c>
      <c r="H172" s="831"/>
      <c r="I172" s="831">
        <v>84</v>
      </c>
      <c r="J172" s="831">
        <v>12</v>
      </c>
      <c r="K172" s="831">
        <v>1008</v>
      </c>
      <c r="L172" s="831"/>
      <c r="M172" s="831">
        <v>84</v>
      </c>
      <c r="N172" s="831">
        <v>27</v>
      </c>
      <c r="O172" s="831">
        <v>2295</v>
      </c>
      <c r="P172" s="819"/>
      <c r="Q172" s="832">
        <v>85</v>
      </c>
    </row>
    <row r="173" spans="1:17" ht="14.45" customHeight="1" x14ac:dyDescent="0.2">
      <c r="A173" s="813" t="s">
        <v>6313</v>
      </c>
      <c r="B173" s="814" t="s">
        <v>6314</v>
      </c>
      <c r="C173" s="814" t="s">
        <v>4978</v>
      </c>
      <c r="D173" s="814" t="s">
        <v>6461</v>
      </c>
      <c r="E173" s="814" t="s">
        <v>6462</v>
      </c>
      <c r="F173" s="831"/>
      <c r="G173" s="831"/>
      <c r="H173" s="831"/>
      <c r="I173" s="831"/>
      <c r="J173" s="831"/>
      <c r="K173" s="831"/>
      <c r="L173" s="831"/>
      <c r="M173" s="831"/>
      <c r="N173" s="831">
        <v>1</v>
      </c>
      <c r="O173" s="831">
        <v>269</v>
      </c>
      <c r="P173" s="819"/>
      <c r="Q173" s="832">
        <v>269</v>
      </c>
    </row>
    <row r="174" spans="1:17" ht="14.45" customHeight="1" x14ac:dyDescent="0.2">
      <c r="A174" s="813" t="s">
        <v>6313</v>
      </c>
      <c r="B174" s="814" t="s">
        <v>6314</v>
      </c>
      <c r="C174" s="814" t="s">
        <v>4978</v>
      </c>
      <c r="D174" s="814" t="s">
        <v>6463</v>
      </c>
      <c r="E174" s="814" t="s">
        <v>6464</v>
      </c>
      <c r="F174" s="831">
        <v>1</v>
      </c>
      <c r="G174" s="831">
        <v>79</v>
      </c>
      <c r="H174" s="831"/>
      <c r="I174" s="831">
        <v>79</v>
      </c>
      <c r="J174" s="831">
        <v>1</v>
      </c>
      <c r="K174" s="831">
        <v>79</v>
      </c>
      <c r="L174" s="831"/>
      <c r="M174" s="831">
        <v>79</v>
      </c>
      <c r="N174" s="831">
        <v>1</v>
      </c>
      <c r="O174" s="831">
        <v>80</v>
      </c>
      <c r="P174" s="819"/>
      <c r="Q174" s="832">
        <v>80</v>
      </c>
    </row>
    <row r="175" spans="1:17" ht="14.45" customHeight="1" x14ac:dyDescent="0.2">
      <c r="A175" s="813" t="s">
        <v>6313</v>
      </c>
      <c r="B175" s="814" t="s">
        <v>6314</v>
      </c>
      <c r="C175" s="814" t="s">
        <v>4978</v>
      </c>
      <c r="D175" s="814" t="s">
        <v>6465</v>
      </c>
      <c r="E175" s="814" t="s">
        <v>6466</v>
      </c>
      <c r="F175" s="831"/>
      <c r="G175" s="831"/>
      <c r="H175" s="831"/>
      <c r="I175" s="831"/>
      <c r="J175" s="831"/>
      <c r="K175" s="831"/>
      <c r="L175" s="831"/>
      <c r="M175" s="831"/>
      <c r="N175" s="831">
        <v>1</v>
      </c>
      <c r="O175" s="831">
        <v>305</v>
      </c>
      <c r="P175" s="819"/>
      <c r="Q175" s="832">
        <v>305</v>
      </c>
    </row>
    <row r="176" spans="1:17" ht="14.45" customHeight="1" x14ac:dyDescent="0.2">
      <c r="A176" s="813" t="s">
        <v>6313</v>
      </c>
      <c r="B176" s="814" t="s">
        <v>6314</v>
      </c>
      <c r="C176" s="814" t="s">
        <v>4978</v>
      </c>
      <c r="D176" s="814" t="s">
        <v>6467</v>
      </c>
      <c r="E176" s="814" t="s">
        <v>6468</v>
      </c>
      <c r="F176" s="831">
        <v>4</v>
      </c>
      <c r="G176" s="831">
        <v>88</v>
      </c>
      <c r="H176" s="831"/>
      <c r="I176" s="831">
        <v>22</v>
      </c>
      <c r="J176" s="831">
        <v>7</v>
      </c>
      <c r="K176" s="831">
        <v>154</v>
      </c>
      <c r="L176" s="831"/>
      <c r="M176" s="831">
        <v>22</v>
      </c>
      <c r="N176" s="831">
        <v>3</v>
      </c>
      <c r="O176" s="831">
        <v>69</v>
      </c>
      <c r="P176" s="819"/>
      <c r="Q176" s="832">
        <v>23</v>
      </c>
    </row>
    <row r="177" spans="1:17" ht="14.45" customHeight="1" x14ac:dyDescent="0.2">
      <c r="A177" s="813" t="s">
        <v>6313</v>
      </c>
      <c r="B177" s="814" t="s">
        <v>6314</v>
      </c>
      <c r="C177" s="814" t="s">
        <v>4978</v>
      </c>
      <c r="D177" s="814" t="s">
        <v>6469</v>
      </c>
      <c r="E177" s="814" t="s">
        <v>6470</v>
      </c>
      <c r="F177" s="831">
        <v>27</v>
      </c>
      <c r="G177" s="831">
        <v>594</v>
      </c>
      <c r="H177" s="831"/>
      <c r="I177" s="831">
        <v>22</v>
      </c>
      <c r="J177" s="831">
        <v>44</v>
      </c>
      <c r="K177" s="831">
        <v>968</v>
      </c>
      <c r="L177" s="831"/>
      <c r="M177" s="831">
        <v>22</v>
      </c>
      <c r="N177" s="831">
        <v>44</v>
      </c>
      <c r="O177" s="831">
        <v>1012</v>
      </c>
      <c r="P177" s="819"/>
      <c r="Q177" s="832">
        <v>23</v>
      </c>
    </row>
    <row r="178" spans="1:17" ht="14.45" customHeight="1" x14ac:dyDescent="0.2">
      <c r="A178" s="813" t="s">
        <v>6313</v>
      </c>
      <c r="B178" s="814" t="s">
        <v>6314</v>
      </c>
      <c r="C178" s="814" t="s">
        <v>4978</v>
      </c>
      <c r="D178" s="814" t="s">
        <v>6471</v>
      </c>
      <c r="E178" s="814" t="s">
        <v>6472</v>
      </c>
      <c r="F178" s="831">
        <v>1</v>
      </c>
      <c r="G178" s="831">
        <v>571</v>
      </c>
      <c r="H178" s="831"/>
      <c r="I178" s="831">
        <v>571</v>
      </c>
      <c r="J178" s="831"/>
      <c r="K178" s="831"/>
      <c r="L178" s="831"/>
      <c r="M178" s="831"/>
      <c r="N178" s="831"/>
      <c r="O178" s="831"/>
      <c r="P178" s="819"/>
      <c r="Q178" s="832"/>
    </row>
    <row r="179" spans="1:17" ht="14.45" customHeight="1" x14ac:dyDescent="0.2">
      <c r="A179" s="813" t="s">
        <v>6313</v>
      </c>
      <c r="B179" s="814" t="s">
        <v>6314</v>
      </c>
      <c r="C179" s="814" t="s">
        <v>4978</v>
      </c>
      <c r="D179" s="814" t="s">
        <v>6473</v>
      </c>
      <c r="E179" s="814" t="s">
        <v>6474</v>
      </c>
      <c r="F179" s="831">
        <v>1</v>
      </c>
      <c r="G179" s="831">
        <v>173</v>
      </c>
      <c r="H179" s="831"/>
      <c r="I179" s="831">
        <v>173</v>
      </c>
      <c r="J179" s="831"/>
      <c r="K179" s="831"/>
      <c r="L179" s="831"/>
      <c r="M179" s="831"/>
      <c r="N179" s="831"/>
      <c r="O179" s="831"/>
      <c r="P179" s="819"/>
      <c r="Q179" s="832"/>
    </row>
    <row r="180" spans="1:17" ht="14.45" customHeight="1" x14ac:dyDescent="0.2">
      <c r="A180" s="813" t="s">
        <v>6313</v>
      </c>
      <c r="B180" s="814" t="s">
        <v>6314</v>
      </c>
      <c r="C180" s="814" t="s">
        <v>4978</v>
      </c>
      <c r="D180" s="814" t="s">
        <v>6475</v>
      </c>
      <c r="E180" s="814" t="s">
        <v>6476</v>
      </c>
      <c r="F180" s="831">
        <v>2</v>
      </c>
      <c r="G180" s="831">
        <v>990</v>
      </c>
      <c r="H180" s="831"/>
      <c r="I180" s="831">
        <v>495</v>
      </c>
      <c r="J180" s="831">
        <v>2</v>
      </c>
      <c r="K180" s="831">
        <v>990</v>
      </c>
      <c r="L180" s="831"/>
      <c r="M180" s="831">
        <v>495</v>
      </c>
      <c r="N180" s="831">
        <v>3</v>
      </c>
      <c r="O180" s="831">
        <v>1488</v>
      </c>
      <c r="P180" s="819"/>
      <c r="Q180" s="832">
        <v>496</v>
      </c>
    </row>
    <row r="181" spans="1:17" ht="14.45" customHeight="1" x14ac:dyDescent="0.2">
      <c r="A181" s="813" t="s">
        <v>6313</v>
      </c>
      <c r="B181" s="814" t="s">
        <v>6314</v>
      </c>
      <c r="C181" s="814" t="s">
        <v>4978</v>
      </c>
      <c r="D181" s="814" t="s">
        <v>6477</v>
      </c>
      <c r="E181" s="814" t="s">
        <v>6478</v>
      </c>
      <c r="F181" s="831">
        <v>1</v>
      </c>
      <c r="G181" s="831">
        <v>192</v>
      </c>
      <c r="H181" s="831"/>
      <c r="I181" s="831">
        <v>192</v>
      </c>
      <c r="J181" s="831"/>
      <c r="K181" s="831"/>
      <c r="L181" s="831"/>
      <c r="M181" s="831"/>
      <c r="N181" s="831"/>
      <c r="O181" s="831"/>
      <c r="P181" s="819"/>
      <c r="Q181" s="832"/>
    </row>
    <row r="182" spans="1:17" ht="14.45" customHeight="1" x14ac:dyDescent="0.2">
      <c r="A182" s="813" t="s">
        <v>6313</v>
      </c>
      <c r="B182" s="814" t="s">
        <v>6314</v>
      </c>
      <c r="C182" s="814" t="s">
        <v>4978</v>
      </c>
      <c r="D182" s="814" t="s">
        <v>6479</v>
      </c>
      <c r="E182" s="814" t="s">
        <v>6480</v>
      </c>
      <c r="F182" s="831">
        <v>4</v>
      </c>
      <c r="G182" s="831">
        <v>672</v>
      </c>
      <c r="H182" s="831"/>
      <c r="I182" s="831">
        <v>168</v>
      </c>
      <c r="J182" s="831"/>
      <c r="K182" s="831"/>
      <c r="L182" s="831"/>
      <c r="M182" s="831"/>
      <c r="N182" s="831"/>
      <c r="O182" s="831"/>
      <c r="P182" s="819"/>
      <c r="Q182" s="832"/>
    </row>
    <row r="183" spans="1:17" ht="14.45" customHeight="1" x14ac:dyDescent="0.2">
      <c r="A183" s="813" t="s">
        <v>6313</v>
      </c>
      <c r="B183" s="814" t="s">
        <v>6314</v>
      </c>
      <c r="C183" s="814" t="s">
        <v>4978</v>
      </c>
      <c r="D183" s="814" t="s">
        <v>6481</v>
      </c>
      <c r="E183" s="814" t="s">
        <v>6482</v>
      </c>
      <c r="F183" s="831"/>
      <c r="G183" s="831"/>
      <c r="H183" s="831"/>
      <c r="I183" s="831"/>
      <c r="J183" s="831">
        <v>1</v>
      </c>
      <c r="K183" s="831">
        <v>1704</v>
      </c>
      <c r="L183" s="831"/>
      <c r="M183" s="831">
        <v>1704</v>
      </c>
      <c r="N183" s="831">
        <v>1</v>
      </c>
      <c r="O183" s="831">
        <v>1745</v>
      </c>
      <c r="P183" s="819"/>
      <c r="Q183" s="832">
        <v>1745</v>
      </c>
    </row>
    <row r="184" spans="1:17" ht="14.45" customHeight="1" x14ac:dyDescent="0.2">
      <c r="A184" s="813" t="s">
        <v>6313</v>
      </c>
      <c r="B184" s="814" t="s">
        <v>6314</v>
      </c>
      <c r="C184" s="814" t="s">
        <v>4978</v>
      </c>
      <c r="D184" s="814" t="s">
        <v>6483</v>
      </c>
      <c r="E184" s="814" t="s">
        <v>6484</v>
      </c>
      <c r="F184" s="831"/>
      <c r="G184" s="831"/>
      <c r="H184" s="831"/>
      <c r="I184" s="831"/>
      <c r="J184" s="831">
        <v>2</v>
      </c>
      <c r="K184" s="831">
        <v>254</v>
      </c>
      <c r="L184" s="831"/>
      <c r="M184" s="831">
        <v>127</v>
      </c>
      <c r="N184" s="831"/>
      <c r="O184" s="831"/>
      <c r="P184" s="819"/>
      <c r="Q184" s="832"/>
    </row>
    <row r="185" spans="1:17" ht="14.45" customHeight="1" x14ac:dyDescent="0.2">
      <c r="A185" s="813" t="s">
        <v>6313</v>
      </c>
      <c r="B185" s="814" t="s">
        <v>6314</v>
      </c>
      <c r="C185" s="814" t="s">
        <v>4978</v>
      </c>
      <c r="D185" s="814" t="s">
        <v>6485</v>
      </c>
      <c r="E185" s="814" t="s">
        <v>6486</v>
      </c>
      <c r="F185" s="831">
        <v>1</v>
      </c>
      <c r="G185" s="831">
        <v>266</v>
      </c>
      <c r="H185" s="831"/>
      <c r="I185" s="831">
        <v>266</v>
      </c>
      <c r="J185" s="831"/>
      <c r="K185" s="831"/>
      <c r="L185" s="831"/>
      <c r="M185" s="831"/>
      <c r="N185" s="831"/>
      <c r="O185" s="831"/>
      <c r="P185" s="819"/>
      <c r="Q185" s="832"/>
    </row>
    <row r="186" spans="1:17" ht="14.45" customHeight="1" x14ac:dyDescent="0.2">
      <c r="A186" s="813" t="s">
        <v>6313</v>
      </c>
      <c r="B186" s="814" t="s">
        <v>6314</v>
      </c>
      <c r="C186" s="814" t="s">
        <v>4978</v>
      </c>
      <c r="D186" s="814" t="s">
        <v>6487</v>
      </c>
      <c r="E186" s="814" t="s">
        <v>6488</v>
      </c>
      <c r="F186" s="831">
        <v>6</v>
      </c>
      <c r="G186" s="831">
        <v>138</v>
      </c>
      <c r="H186" s="831"/>
      <c r="I186" s="831">
        <v>23</v>
      </c>
      <c r="J186" s="831">
        <v>2</v>
      </c>
      <c r="K186" s="831">
        <v>46</v>
      </c>
      <c r="L186" s="831"/>
      <c r="M186" s="831">
        <v>23</v>
      </c>
      <c r="N186" s="831">
        <v>10</v>
      </c>
      <c r="O186" s="831">
        <v>240</v>
      </c>
      <c r="P186" s="819"/>
      <c r="Q186" s="832">
        <v>24</v>
      </c>
    </row>
    <row r="187" spans="1:17" ht="14.45" customHeight="1" x14ac:dyDescent="0.2">
      <c r="A187" s="813" t="s">
        <v>6313</v>
      </c>
      <c r="B187" s="814" t="s">
        <v>6314</v>
      </c>
      <c r="C187" s="814" t="s">
        <v>4978</v>
      </c>
      <c r="D187" s="814" t="s">
        <v>6489</v>
      </c>
      <c r="E187" s="814" t="s">
        <v>6490</v>
      </c>
      <c r="F187" s="831"/>
      <c r="G187" s="831"/>
      <c r="H187" s="831"/>
      <c r="I187" s="831"/>
      <c r="J187" s="831"/>
      <c r="K187" s="831"/>
      <c r="L187" s="831"/>
      <c r="M187" s="831"/>
      <c r="N187" s="831">
        <v>1</v>
      </c>
      <c r="O187" s="831">
        <v>137</v>
      </c>
      <c r="P187" s="819"/>
      <c r="Q187" s="832">
        <v>137</v>
      </c>
    </row>
    <row r="188" spans="1:17" ht="14.45" customHeight="1" x14ac:dyDescent="0.2">
      <c r="A188" s="813" t="s">
        <v>6313</v>
      </c>
      <c r="B188" s="814" t="s">
        <v>6314</v>
      </c>
      <c r="C188" s="814" t="s">
        <v>4978</v>
      </c>
      <c r="D188" s="814" t="s">
        <v>6491</v>
      </c>
      <c r="E188" s="814" t="s">
        <v>6492</v>
      </c>
      <c r="F188" s="831"/>
      <c r="G188" s="831"/>
      <c r="H188" s="831"/>
      <c r="I188" s="831"/>
      <c r="J188" s="831">
        <v>1</v>
      </c>
      <c r="K188" s="831">
        <v>652</v>
      </c>
      <c r="L188" s="831"/>
      <c r="M188" s="831">
        <v>652</v>
      </c>
      <c r="N188" s="831">
        <v>2</v>
      </c>
      <c r="O188" s="831">
        <v>1308</v>
      </c>
      <c r="P188" s="819"/>
      <c r="Q188" s="832">
        <v>654</v>
      </c>
    </row>
    <row r="189" spans="1:17" ht="14.45" customHeight="1" x14ac:dyDescent="0.2">
      <c r="A189" s="813" t="s">
        <v>6313</v>
      </c>
      <c r="B189" s="814" t="s">
        <v>6314</v>
      </c>
      <c r="C189" s="814" t="s">
        <v>4978</v>
      </c>
      <c r="D189" s="814" t="s">
        <v>6493</v>
      </c>
      <c r="E189" s="814" t="s">
        <v>6494</v>
      </c>
      <c r="F189" s="831">
        <v>8</v>
      </c>
      <c r="G189" s="831">
        <v>2368</v>
      </c>
      <c r="H189" s="831"/>
      <c r="I189" s="831">
        <v>296</v>
      </c>
      <c r="J189" s="831">
        <v>4</v>
      </c>
      <c r="K189" s="831">
        <v>1184</v>
      </c>
      <c r="L189" s="831"/>
      <c r="M189" s="831">
        <v>296</v>
      </c>
      <c r="N189" s="831">
        <v>5</v>
      </c>
      <c r="O189" s="831">
        <v>1495</v>
      </c>
      <c r="P189" s="819"/>
      <c r="Q189" s="832">
        <v>299</v>
      </c>
    </row>
    <row r="190" spans="1:17" ht="14.45" customHeight="1" x14ac:dyDescent="0.2">
      <c r="A190" s="813" t="s">
        <v>6313</v>
      </c>
      <c r="B190" s="814" t="s">
        <v>6314</v>
      </c>
      <c r="C190" s="814" t="s">
        <v>4978</v>
      </c>
      <c r="D190" s="814" t="s">
        <v>6495</v>
      </c>
      <c r="E190" s="814" t="s">
        <v>6496</v>
      </c>
      <c r="F190" s="831">
        <v>1</v>
      </c>
      <c r="G190" s="831">
        <v>45</v>
      </c>
      <c r="H190" s="831"/>
      <c r="I190" s="831">
        <v>45</v>
      </c>
      <c r="J190" s="831">
        <v>2</v>
      </c>
      <c r="K190" s="831">
        <v>90</v>
      </c>
      <c r="L190" s="831"/>
      <c r="M190" s="831">
        <v>45</v>
      </c>
      <c r="N190" s="831">
        <v>1</v>
      </c>
      <c r="O190" s="831">
        <v>46</v>
      </c>
      <c r="P190" s="819"/>
      <c r="Q190" s="832">
        <v>46</v>
      </c>
    </row>
    <row r="191" spans="1:17" ht="14.45" customHeight="1" x14ac:dyDescent="0.2">
      <c r="A191" s="813" t="s">
        <v>6313</v>
      </c>
      <c r="B191" s="814" t="s">
        <v>6314</v>
      </c>
      <c r="C191" s="814" t="s">
        <v>4978</v>
      </c>
      <c r="D191" s="814" t="s">
        <v>6497</v>
      </c>
      <c r="E191" s="814" t="s">
        <v>6498</v>
      </c>
      <c r="F191" s="831">
        <v>2</v>
      </c>
      <c r="G191" s="831">
        <v>2220</v>
      </c>
      <c r="H191" s="831"/>
      <c r="I191" s="831">
        <v>1110</v>
      </c>
      <c r="J191" s="831"/>
      <c r="K191" s="831"/>
      <c r="L191" s="831"/>
      <c r="M191" s="831"/>
      <c r="N191" s="831"/>
      <c r="O191" s="831"/>
      <c r="P191" s="819"/>
      <c r="Q191" s="832"/>
    </row>
    <row r="192" spans="1:17" ht="14.45" customHeight="1" x14ac:dyDescent="0.2">
      <c r="A192" s="813" t="s">
        <v>6313</v>
      </c>
      <c r="B192" s="814" t="s">
        <v>6314</v>
      </c>
      <c r="C192" s="814" t="s">
        <v>4978</v>
      </c>
      <c r="D192" s="814" t="s">
        <v>6499</v>
      </c>
      <c r="E192" s="814" t="s">
        <v>6500</v>
      </c>
      <c r="F192" s="831">
        <v>2</v>
      </c>
      <c r="G192" s="831">
        <v>292</v>
      </c>
      <c r="H192" s="831"/>
      <c r="I192" s="831">
        <v>146</v>
      </c>
      <c r="J192" s="831"/>
      <c r="K192" s="831"/>
      <c r="L192" s="831"/>
      <c r="M192" s="831"/>
      <c r="N192" s="831"/>
      <c r="O192" s="831"/>
      <c r="P192" s="819"/>
      <c r="Q192" s="832"/>
    </row>
    <row r="193" spans="1:17" ht="14.45" customHeight="1" x14ac:dyDescent="0.2">
      <c r="A193" s="813" t="s">
        <v>6313</v>
      </c>
      <c r="B193" s="814" t="s">
        <v>6314</v>
      </c>
      <c r="C193" s="814" t="s">
        <v>4978</v>
      </c>
      <c r="D193" s="814" t="s">
        <v>6501</v>
      </c>
      <c r="E193" s="814" t="s">
        <v>6502</v>
      </c>
      <c r="F193" s="831">
        <v>5</v>
      </c>
      <c r="G193" s="831">
        <v>230</v>
      </c>
      <c r="H193" s="831"/>
      <c r="I193" s="831">
        <v>46</v>
      </c>
      <c r="J193" s="831">
        <v>2</v>
      </c>
      <c r="K193" s="831">
        <v>92</v>
      </c>
      <c r="L193" s="831"/>
      <c r="M193" s="831">
        <v>46</v>
      </c>
      <c r="N193" s="831">
        <v>2</v>
      </c>
      <c r="O193" s="831">
        <v>94</v>
      </c>
      <c r="P193" s="819"/>
      <c r="Q193" s="832">
        <v>47</v>
      </c>
    </row>
    <row r="194" spans="1:17" ht="14.45" customHeight="1" x14ac:dyDescent="0.2">
      <c r="A194" s="813" t="s">
        <v>6313</v>
      </c>
      <c r="B194" s="814" t="s">
        <v>6314</v>
      </c>
      <c r="C194" s="814" t="s">
        <v>4978</v>
      </c>
      <c r="D194" s="814" t="s">
        <v>6503</v>
      </c>
      <c r="E194" s="814" t="s">
        <v>6504</v>
      </c>
      <c r="F194" s="831">
        <v>1</v>
      </c>
      <c r="G194" s="831">
        <v>43</v>
      </c>
      <c r="H194" s="831"/>
      <c r="I194" s="831">
        <v>43</v>
      </c>
      <c r="J194" s="831"/>
      <c r="K194" s="831"/>
      <c r="L194" s="831"/>
      <c r="M194" s="831"/>
      <c r="N194" s="831"/>
      <c r="O194" s="831"/>
      <c r="P194" s="819"/>
      <c r="Q194" s="832"/>
    </row>
    <row r="195" spans="1:17" ht="14.45" customHeight="1" x14ac:dyDescent="0.2">
      <c r="A195" s="813" t="s">
        <v>6313</v>
      </c>
      <c r="B195" s="814" t="s">
        <v>6314</v>
      </c>
      <c r="C195" s="814" t="s">
        <v>4978</v>
      </c>
      <c r="D195" s="814" t="s">
        <v>6505</v>
      </c>
      <c r="E195" s="814" t="s">
        <v>6506</v>
      </c>
      <c r="F195" s="831">
        <v>9</v>
      </c>
      <c r="G195" s="831">
        <v>279</v>
      </c>
      <c r="H195" s="831"/>
      <c r="I195" s="831">
        <v>31</v>
      </c>
      <c r="J195" s="831">
        <v>1</v>
      </c>
      <c r="K195" s="831">
        <v>32</v>
      </c>
      <c r="L195" s="831"/>
      <c r="M195" s="831">
        <v>32</v>
      </c>
      <c r="N195" s="831"/>
      <c r="O195" s="831"/>
      <c r="P195" s="819"/>
      <c r="Q195" s="832"/>
    </row>
    <row r="196" spans="1:17" ht="14.45" customHeight="1" x14ac:dyDescent="0.2">
      <c r="A196" s="813" t="s">
        <v>6313</v>
      </c>
      <c r="B196" s="814" t="s">
        <v>6314</v>
      </c>
      <c r="C196" s="814" t="s">
        <v>4978</v>
      </c>
      <c r="D196" s="814" t="s">
        <v>6507</v>
      </c>
      <c r="E196" s="814" t="s">
        <v>6508</v>
      </c>
      <c r="F196" s="831">
        <v>1</v>
      </c>
      <c r="G196" s="831">
        <v>26</v>
      </c>
      <c r="H196" s="831"/>
      <c r="I196" s="831">
        <v>26</v>
      </c>
      <c r="J196" s="831"/>
      <c r="K196" s="831"/>
      <c r="L196" s="831"/>
      <c r="M196" s="831"/>
      <c r="N196" s="831"/>
      <c r="O196" s="831"/>
      <c r="P196" s="819"/>
      <c r="Q196" s="832"/>
    </row>
    <row r="197" spans="1:17" ht="14.45" customHeight="1" x14ac:dyDescent="0.2">
      <c r="A197" s="813" t="s">
        <v>6313</v>
      </c>
      <c r="B197" s="814" t="s">
        <v>6314</v>
      </c>
      <c r="C197" s="814" t="s">
        <v>4978</v>
      </c>
      <c r="D197" s="814" t="s">
        <v>6509</v>
      </c>
      <c r="E197" s="814" t="s">
        <v>6510</v>
      </c>
      <c r="F197" s="831">
        <v>1</v>
      </c>
      <c r="G197" s="831">
        <v>357</v>
      </c>
      <c r="H197" s="831"/>
      <c r="I197" s="831">
        <v>357</v>
      </c>
      <c r="J197" s="831"/>
      <c r="K197" s="831"/>
      <c r="L197" s="831"/>
      <c r="M197" s="831"/>
      <c r="N197" s="831"/>
      <c r="O197" s="831"/>
      <c r="P197" s="819"/>
      <c r="Q197" s="832"/>
    </row>
    <row r="198" spans="1:17" ht="14.45" customHeight="1" x14ac:dyDescent="0.2">
      <c r="A198" s="813" t="s">
        <v>6313</v>
      </c>
      <c r="B198" s="814" t="s">
        <v>6314</v>
      </c>
      <c r="C198" s="814" t="s">
        <v>4978</v>
      </c>
      <c r="D198" s="814" t="s">
        <v>6511</v>
      </c>
      <c r="E198" s="814" t="s">
        <v>6512</v>
      </c>
      <c r="F198" s="831"/>
      <c r="G198" s="831"/>
      <c r="H198" s="831"/>
      <c r="I198" s="831"/>
      <c r="J198" s="831">
        <v>2</v>
      </c>
      <c r="K198" s="831">
        <v>1060</v>
      </c>
      <c r="L198" s="831"/>
      <c r="M198" s="831">
        <v>530</v>
      </c>
      <c r="N198" s="831"/>
      <c r="O198" s="831"/>
      <c r="P198" s="819"/>
      <c r="Q198" s="832"/>
    </row>
    <row r="199" spans="1:17" ht="14.45" customHeight="1" x14ac:dyDescent="0.2">
      <c r="A199" s="813" t="s">
        <v>6313</v>
      </c>
      <c r="B199" s="814" t="s">
        <v>6314</v>
      </c>
      <c r="C199" s="814" t="s">
        <v>4978</v>
      </c>
      <c r="D199" s="814" t="s">
        <v>6513</v>
      </c>
      <c r="E199" s="814" t="s">
        <v>6514</v>
      </c>
      <c r="F199" s="831"/>
      <c r="G199" s="831"/>
      <c r="H199" s="831"/>
      <c r="I199" s="831"/>
      <c r="J199" s="831"/>
      <c r="K199" s="831"/>
      <c r="L199" s="831"/>
      <c r="M199" s="831"/>
      <c r="N199" s="831">
        <v>1</v>
      </c>
      <c r="O199" s="831">
        <v>1793</v>
      </c>
      <c r="P199" s="819"/>
      <c r="Q199" s="832">
        <v>1793</v>
      </c>
    </row>
    <row r="200" spans="1:17" ht="14.45" customHeight="1" x14ac:dyDescent="0.2">
      <c r="A200" s="813" t="s">
        <v>6313</v>
      </c>
      <c r="B200" s="814" t="s">
        <v>6314</v>
      </c>
      <c r="C200" s="814" t="s">
        <v>4978</v>
      </c>
      <c r="D200" s="814" t="s">
        <v>6515</v>
      </c>
      <c r="E200" s="814" t="s">
        <v>6516</v>
      </c>
      <c r="F200" s="831">
        <v>1</v>
      </c>
      <c r="G200" s="831">
        <v>408</v>
      </c>
      <c r="H200" s="831"/>
      <c r="I200" s="831">
        <v>408</v>
      </c>
      <c r="J200" s="831"/>
      <c r="K200" s="831"/>
      <c r="L200" s="831"/>
      <c r="M200" s="831"/>
      <c r="N200" s="831"/>
      <c r="O200" s="831"/>
      <c r="P200" s="819"/>
      <c r="Q200" s="832"/>
    </row>
    <row r="201" spans="1:17" ht="14.45" customHeight="1" x14ac:dyDescent="0.2">
      <c r="A201" s="813" t="s">
        <v>6313</v>
      </c>
      <c r="B201" s="814" t="s">
        <v>6314</v>
      </c>
      <c r="C201" s="814" t="s">
        <v>4978</v>
      </c>
      <c r="D201" s="814" t="s">
        <v>6517</v>
      </c>
      <c r="E201" s="814" t="s">
        <v>6518</v>
      </c>
      <c r="F201" s="831">
        <v>2</v>
      </c>
      <c r="G201" s="831">
        <v>380</v>
      </c>
      <c r="H201" s="831"/>
      <c r="I201" s="831">
        <v>190</v>
      </c>
      <c r="J201" s="831">
        <v>4</v>
      </c>
      <c r="K201" s="831">
        <v>760</v>
      </c>
      <c r="L201" s="831"/>
      <c r="M201" s="831">
        <v>190</v>
      </c>
      <c r="N201" s="831">
        <v>2</v>
      </c>
      <c r="O201" s="831">
        <v>382</v>
      </c>
      <c r="P201" s="819"/>
      <c r="Q201" s="832">
        <v>191</v>
      </c>
    </row>
    <row r="202" spans="1:17" ht="14.45" customHeight="1" x14ac:dyDescent="0.2">
      <c r="A202" s="813" t="s">
        <v>6313</v>
      </c>
      <c r="B202" s="814" t="s">
        <v>6314</v>
      </c>
      <c r="C202" s="814" t="s">
        <v>4978</v>
      </c>
      <c r="D202" s="814" t="s">
        <v>6519</v>
      </c>
      <c r="E202" s="814" t="s">
        <v>6520</v>
      </c>
      <c r="F202" s="831">
        <v>9</v>
      </c>
      <c r="G202" s="831">
        <v>1197</v>
      </c>
      <c r="H202" s="831"/>
      <c r="I202" s="831">
        <v>133</v>
      </c>
      <c r="J202" s="831">
        <v>3</v>
      </c>
      <c r="K202" s="831">
        <v>399</v>
      </c>
      <c r="L202" s="831"/>
      <c r="M202" s="831">
        <v>133</v>
      </c>
      <c r="N202" s="831">
        <v>5</v>
      </c>
      <c r="O202" s="831">
        <v>670</v>
      </c>
      <c r="P202" s="819"/>
      <c r="Q202" s="832">
        <v>134</v>
      </c>
    </row>
    <row r="203" spans="1:17" ht="14.45" customHeight="1" x14ac:dyDescent="0.2">
      <c r="A203" s="813" t="s">
        <v>6313</v>
      </c>
      <c r="B203" s="814" t="s">
        <v>6314</v>
      </c>
      <c r="C203" s="814" t="s">
        <v>4978</v>
      </c>
      <c r="D203" s="814" t="s">
        <v>6521</v>
      </c>
      <c r="E203" s="814" t="s">
        <v>6522</v>
      </c>
      <c r="F203" s="831">
        <v>1091</v>
      </c>
      <c r="G203" s="831">
        <v>40367</v>
      </c>
      <c r="H203" s="831"/>
      <c r="I203" s="831">
        <v>37</v>
      </c>
      <c r="J203" s="831">
        <v>1027</v>
      </c>
      <c r="K203" s="831">
        <v>37999</v>
      </c>
      <c r="L203" s="831"/>
      <c r="M203" s="831">
        <v>37</v>
      </c>
      <c r="N203" s="831">
        <v>960</v>
      </c>
      <c r="O203" s="831">
        <v>36480</v>
      </c>
      <c r="P203" s="819"/>
      <c r="Q203" s="832">
        <v>38</v>
      </c>
    </row>
    <row r="204" spans="1:17" ht="14.45" customHeight="1" x14ac:dyDescent="0.2">
      <c r="A204" s="813" t="s">
        <v>6313</v>
      </c>
      <c r="B204" s="814" t="s">
        <v>6314</v>
      </c>
      <c r="C204" s="814" t="s">
        <v>4978</v>
      </c>
      <c r="D204" s="814" t="s">
        <v>6523</v>
      </c>
      <c r="E204" s="814" t="s">
        <v>6524</v>
      </c>
      <c r="F204" s="831"/>
      <c r="G204" s="831"/>
      <c r="H204" s="831"/>
      <c r="I204" s="831"/>
      <c r="J204" s="831">
        <v>1</v>
      </c>
      <c r="K204" s="831">
        <v>234</v>
      </c>
      <c r="L204" s="831"/>
      <c r="M204" s="831">
        <v>234</v>
      </c>
      <c r="N204" s="831"/>
      <c r="O204" s="831"/>
      <c r="P204" s="819"/>
      <c r="Q204" s="832"/>
    </row>
    <row r="205" spans="1:17" ht="14.45" customHeight="1" x14ac:dyDescent="0.2">
      <c r="A205" s="813" t="s">
        <v>6313</v>
      </c>
      <c r="B205" s="814" t="s">
        <v>6314</v>
      </c>
      <c r="C205" s="814" t="s">
        <v>4978</v>
      </c>
      <c r="D205" s="814" t="s">
        <v>6525</v>
      </c>
      <c r="E205" s="814" t="s">
        <v>6526</v>
      </c>
      <c r="F205" s="831">
        <v>1</v>
      </c>
      <c r="G205" s="831">
        <v>255</v>
      </c>
      <c r="H205" s="831"/>
      <c r="I205" s="831">
        <v>255</v>
      </c>
      <c r="J205" s="831"/>
      <c r="K205" s="831"/>
      <c r="L205" s="831"/>
      <c r="M205" s="831"/>
      <c r="N205" s="831"/>
      <c r="O205" s="831"/>
      <c r="P205" s="819"/>
      <c r="Q205" s="832"/>
    </row>
    <row r="206" spans="1:17" ht="14.45" customHeight="1" x14ac:dyDescent="0.2">
      <c r="A206" s="813" t="s">
        <v>6313</v>
      </c>
      <c r="B206" s="814" t="s">
        <v>6314</v>
      </c>
      <c r="C206" s="814" t="s">
        <v>4978</v>
      </c>
      <c r="D206" s="814" t="s">
        <v>6527</v>
      </c>
      <c r="E206" s="814" t="s">
        <v>6528</v>
      </c>
      <c r="F206" s="831">
        <v>2</v>
      </c>
      <c r="G206" s="831">
        <v>188</v>
      </c>
      <c r="H206" s="831"/>
      <c r="I206" s="831">
        <v>94</v>
      </c>
      <c r="J206" s="831">
        <v>9</v>
      </c>
      <c r="K206" s="831">
        <v>846</v>
      </c>
      <c r="L206" s="831"/>
      <c r="M206" s="831">
        <v>94</v>
      </c>
      <c r="N206" s="831">
        <v>3</v>
      </c>
      <c r="O206" s="831">
        <v>291</v>
      </c>
      <c r="P206" s="819"/>
      <c r="Q206" s="832">
        <v>97</v>
      </c>
    </row>
    <row r="207" spans="1:17" ht="14.45" customHeight="1" x14ac:dyDescent="0.2">
      <c r="A207" s="813" t="s">
        <v>6313</v>
      </c>
      <c r="B207" s="814" t="s">
        <v>6314</v>
      </c>
      <c r="C207" s="814" t="s">
        <v>4978</v>
      </c>
      <c r="D207" s="814" t="s">
        <v>6529</v>
      </c>
      <c r="E207" s="814" t="s">
        <v>6530</v>
      </c>
      <c r="F207" s="831"/>
      <c r="G207" s="831"/>
      <c r="H207" s="831"/>
      <c r="I207" s="831"/>
      <c r="J207" s="831">
        <v>1</v>
      </c>
      <c r="K207" s="831">
        <v>942</v>
      </c>
      <c r="L207" s="831"/>
      <c r="M207" s="831">
        <v>942</v>
      </c>
      <c r="N207" s="831"/>
      <c r="O207" s="831"/>
      <c r="P207" s="819"/>
      <c r="Q207" s="832"/>
    </row>
    <row r="208" spans="1:17" ht="14.45" customHeight="1" x14ac:dyDescent="0.2">
      <c r="A208" s="813" t="s">
        <v>6313</v>
      </c>
      <c r="B208" s="814" t="s">
        <v>6314</v>
      </c>
      <c r="C208" s="814" t="s">
        <v>4978</v>
      </c>
      <c r="D208" s="814" t="s">
        <v>6531</v>
      </c>
      <c r="E208" s="814" t="s">
        <v>6532</v>
      </c>
      <c r="F208" s="831"/>
      <c r="G208" s="831"/>
      <c r="H208" s="831"/>
      <c r="I208" s="831"/>
      <c r="J208" s="831"/>
      <c r="K208" s="831"/>
      <c r="L208" s="831"/>
      <c r="M208" s="831"/>
      <c r="N208" s="831">
        <v>1</v>
      </c>
      <c r="O208" s="831">
        <v>97</v>
      </c>
      <c r="P208" s="819"/>
      <c r="Q208" s="832">
        <v>97</v>
      </c>
    </row>
    <row r="209" spans="1:17" ht="14.45" customHeight="1" x14ac:dyDescent="0.2">
      <c r="A209" s="813" t="s">
        <v>6313</v>
      </c>
      <c r="B209" s="814" t="s">
        <v>6314</v>
      </c>
      <c r="C209" s="814" t="s">
        <v>4978</v>
      </c>
      <c r="D209" s="814" t="s">
        <v>6533</v>
      </c>
      <c r="E209" s="814" t="s">
        <v>6534</v>
      </c>
      <c r="F209" s="831"/>
      <c r="G209" s="831"/>
      <c r="H209" s="831"/>
      <c r="I209" s="831"/>
      <c r="J209" s="831"/>
      <c r="K209" s="831"/>
      <c r="L209" s="831"/>
      <c r="M209" s="831"/>
      <c r="N209" s="831">
        <v>1</v>
      </c>
      <c r="O209" s="831">
        <v>105</v>
      </c>
      <c r="P209" s="819"/>
      <c r="Q209" s="832">
        <v>105</v>
      </c>
    </row>
    <row r="210" spans="1:17" ht="14.45" customHeight="1" x14ac:dyDescent="0.2">
      <c r="A210" s="813" t="s">
        <v>6313</v>
      </c>
      <c r="B210" s="814" t="s">
        <v>6314</v>
      </c>
      <c r="C210" s="814" t="s">
        <v>4978</v>
      </c>
      <c r="D210" s="814" t="s">
        <v>6535</v>
      </c>
      <c r="E210" s="814" t="s">
        <v>6536</v>
      </c>
      <c r="F210" s="831">
        <v>1</v>
      </c>
      <c r="G210" s="831">
        <v>533</v>
      </c>
      <c r="H210" s="831"/>
      <c r="I210" s="831">
        <v>533</v>
      </c>
      <c r="J210" s="831">
        <v>2</v>
      </c>
      <c r="K210" s="831">
        <v>1068</v>
      </c>
      <c r="L210" s="831"/>
      <c r="M210" s="831">
        <v>534</v>
      </c>
      <c r="N210" s="831">
        <v>5</v>
      </c>
      <c r="O210" s="831">
        <v>2680</v>
      </c>
      <c r="P210" s="819"/>
      <c r="Q210" s="832">
        <v>536</v>
      </c>
    </row>
    <row r="211" spans="1:17" ht="14.45" customHeight="1" x14ac:dyDescent="0.2">
      <c r="A211" s="813" t="s">
        <v>6313</v>
      </c>
      <c r="B211" s="814" t="s">
        <v>6314</v>
      </c>
      <c r="C211" s="814" t="s">
        <v>4978</v>
      </c>
      <c r="D211" s="814" t="s">
        <v>6537</v>
      </c>
      <c r="E211" s="814" t="s">
        <v>6538</v>
      </c>
      <c r="F211" s="831"/>
      <c r="G211" s="831"/>
      <c r="H211" s="831"/>
      <c r="I211" s="831"/>
      <c r="J211" s="831">
        <v>1</v>
      </c>
      <c r="K211" s="831">
        <v>53</v>
      </c>
      <c r="L211" s="831"/>
      <c r="M211" s="831">
        <v>53</v>
      </c>
      <c r="N211" s="831">
        <v>6</v>
      </c>
      <c r="O211" s="831">
        <v>330</v>
      </c>
      <c r="P211" s="819"/>
      <c r="Q211" s="832">
        <v>55</v>
      </c>
    </row>
    <row r="212" spans="1:17" ht="14.45" customHeight="1" x14ac:dyDescent="0.2">
      <c r="A212" s="813" t="s">
        <v>6313</v>
      </c>
      <c r="B212" s="814" t="s">
        <v>6314</v>
      </c>
      <c r="C212" s="814" t="s">
        <v>4978</v>
      </c>
      <c r="D212" s="814" t="s">
        <v>6539</v>
      </c>
      <c r="E212" s="814" t="s">
        <v>6540</v>
      </c>
      <c r="F212" s="831"/>
      <c r="G212" s="831"/>
      <c r="H212" s="831"/>
      <c r="I212" s="831"/>
      <c r="J212" s="831"/>
      <c r="K212" s="831"/>
      <c r="L212" s="831"/>
      <c r="M212" s="831"/>
      <c r="N212" s="831">
        <v>4</v>
      </c>
      <c r="O212" s="831">
        <v>3104</v>
      </c>
      <c r="P212" s="819"/>
      <c r="Q212" s="832">
        <v>776</v>
      </c>
    </row>
    <row r="213" spans="1:17" ht="14.45" customHeight="1" x14ac:dyDescent="0.2">
      <c r="A213" s="813" t="s">
        <v>6541</v>
      </c>
      <c r="B213" s="814" t="s">
        <v>5266</v>
      </c>
      <c r="C213" s="814" t="s">
        <v>4961</v>
      </c>
      <c r="D213" s="814" t="s">
        <v>5442</v>
      </c>
      <c r="E213" s="814" t="s">
        <v>5443</v>
      </c>
      <c r="F213" s="831">
        <v>0.1</v>
      </c>
      <c r="G213" s="831">
        <v>486.31</v>
      </c>
      <c r="H213" s="831"/>
      <c r="I213" s="831">
        <v>4863.0999999999995</v>
      </c>
      <c r="J213" s="831">
        <v>0.24</v>
      </c>
      <c r="K213" s="831">
        <v>1167.1500000000001</v>
      </c>
      <c r="L213" s="831"/>
      <c r="M213" s="831">
        <v>4863.1250000000009</v>
      </c>
      <c r="N213" s="831">
        <v>0.41</v>
      </c>
      <c r="O213" s="831">
        <v>1985.1200000000001</v>
      </c>
      <c r="P213" s="819"/>
      <c r="Q213" s="832">
        <v>4841.7560975609758</v>
      </c>
    </row>
    <row r="214" spans="1:17" ht="14.45" customHeight="1" x14ac:dyDescent="0.2">
      <c r="A214" s="813" t="s">
        <v>6541</v>
      </c>
      <c r="B214" s="814" t="s">
        <v>5266</v>
      </c>
      <c r="C214" s="814" t="s">
        <v>4961</v>
      </c>
      <c r="D214" s="814" t="s">
        <v>6542</v>
      </c>
      <c r="E214" s="814" t="s">
        <v>5443</v>
      </c>
      <c r="F214" s="831">
        <v>0.97000000000000008</v>
      </c>
      <c r="G214" s="831">
        <v>8486.7099999999991</v>
      </c>
      <c r="H214" s="831"/>
      <c r="I214" s="831">
        <v>8749.1855670103068</v>
      </c>
      <c r="J214" s="831">
        <v>0.44999999999999996</v>
      </c>
      <c r="K214" s="831">
        <v>3927.3500000000004</v>
      </c>
      <c r="L214" s="831"/>
      <c r="M214" s="831">
        <v>8727.4444444444453</v>
      </c>
      <c r="N214" s="831">
        <v>1.97</v>
      </c>
      <c r="O214" s="831">
        <v>17234.810000000001</v>
      </c>
      <c r="P214" s="819"/>
      <c r="Q214" s="832">
        <v>8748.6345177664989</v>
      </c>
    </row>
    <row r="215" spans="1:17" ht="14.45" customHeight="1" x14ac:dyDescent="0.2">
      <c r="A215" s="813" t="s">
        <v>6541</v>
      </c>
      <c r="B215" s="814" t="s">
        <v>5266</v>
      </c>
      <c r="C215" s="814" t="s">
        <v>4961</v>
      </c>
      <c r="D215" s="814" t="s">
        <v>6543</v>
      </c>
      <c r="E215" s="814" t="s">
        <v>6544</v>
      </c>
      <c r="F215" s="831">
        <v>1</v>
      </c>
      <c r="G215" s="831">
        <v>5170</v>
      </c>
      <c r="H215" s="831"/>
      <c r="I215" s="831">
        <v>5170</v>
      </c>
      <c r="J215" s="831">
        <v>1</v>
      </c>
      <c r="K215" s="831">
        <v>5186.5</v>
      </c>
      <c r="L215" s="831"/>
      <c r="M215" s="831">
        <v>5186.5</v>
      </c>
      <c r="N215" s="831">
        <v>1</v>
      </c>
      <c r="O215" s="831">
        <v>5186.5</v>
      </c>
      <c r="P215" s="819"/>
      <c r="Q215" s="832">
        <v>5186.5</v>
      </c>
    </row>
    <row r="216" spans="1:17" ht="14.45" customHeight="1" x14ac:dyDescent="0.2">
      <c r="A216" s="813" t="s">
        <v>6541</v>
      </c>
      <c r="B216" s="814" t="s">
        <v>5266</v>
      </c>
      <c r="C216" s="814" t="s">
        <v>4961</v>
      </c>
      <c r="D216" s="814" t="s">
        <v>6545</v>
      </c>
      <c r="E216" s="814" t="s">
        <v>6546</v>
      </c>
      <c r="F216" s="831"/>
      <c r="G216" s="831"/>
      <c r="H216" s="831"/>
      <c r="I216" s="831"/>
      <c r="J216" s="831">
        <v>2</v>
      </c>
      <c r="K216" s="831">
        <v>1034</v>
      </c>
      <c r="L216" s="831"/>
      <c r="M216" s="831">
        <v>517</v>
      </c>
      <c r="N216" s="831"/>
      <c r="O216" s="831"/>
      <c r="P216" s="819"/>
      <c r="Q216" s="832"/>
    </row>
    <row r="217" spans="1:17" ht="14.45" customHeight="1" x14ac:dyDescent="0.2">
      <c r="A217" s="813" t="s">
        <v>6541</v>
      </c>
      <c r="B217" s="814" t="s">
        <v>5266</v>
      </c>
      <c r="C217" s="814" t="s">
        <v>4961</v>
      </c>
      <c r="D217" s="814" t="s">
        <v>6547</v>
      </c>
      <c r="E217" s="814" t="s">
        <v>6548</v>
      </c>
      <c r="F217" s="831"/>
      <c r="G217" s="831"/>
      <c r="H217" s="831"/>
      <c r="I217" s="831"/>
      <c r="J217" s="831">
        <v>0.15</v>
      </c>
      <c r="K217" s="831">
        <v>75.569999999999993</v>
      </c>
      <c r="L217" s="831"/>
      <c r="M217" s="831">
        <v>503.79999999999995</v>
      </c>
      <c r="N217" s="831"/>
      <c r="O217" s="831"/>
      <c r="P217" s="819"/>
      <c r="Q217" s="832"/>
    </row>
    <row r="218" spans="1:17" ht="14.45" customHeight="1" x14ac:dyDescent="0.2">
      <c r="A218" s="813" t="s">
        <v>6541</v>
      </c>
      <c r="B218" s="814" t="s">
        <v>5266</v>
      </c>
      <c r="C218" s="814" t="s">
        <v>4961</v>
      </c>
      <c r="D218" s="814" t="s">
        <v>6549</v>
      </c>
      <c r="E218" s="814" t="s">
        <v>6550</v>
      </c>
      <c r="F218" s="831">
        <v>0.45</v>
      </c>
      <c r="G218" s="831">
        <v>323.44</v>
      </c>
      <c r="H218" s="831"/>
      <c r="I218" s="831">
        <v>718.75555555555559</v>
      </c>
      <c r="J218" s="831">
        <v>0.45</v>
      </c>
      <c r="K218" s="831">
        <v>323.18999999999994</v>
      </c>
      <c r="L218" s="831"/>
      <c r="M218" s="831">
        <v>718.19999999999982</v>
      </c>
      <c r="N218" s="831">
        <v>0.4</v>
      </c>
      <c r="O218" s="831">
        <v>287.27999999999997</v>
      </c>
      <c r="P218" s="819"/>
      <c r="Q218" s="832">
        <v>718.19999999999993</v>
      </c>
    </row>
    <row r="219" spans="1:17" ht="14.45" customHeight="1" x14ac:dyDescent="0.2">
      <c r="A219" s="813" t="s">
        <v>6541</v>
      </c>
      <c r="B219" s="814" t="s">
        <v>5266</v>
      </c>
      <c r="C219" s="814" t="s">
        <v>4961</v>
      </c>
      <c r="D219" s="814" t="s">
        <v>5943</v>
      </c>
      <c r="E219" s="814" t="s">
        <v>1735</v>
      </c>
      <c r="F219" s="831">
        <v>12.6</v>
      </c>
      <c r="G219" s="831">
        <v>8259.4800000000014</v>
      </c>
      <c r="H219" s="831"/>
      <c r="I219" s="831">
        <v>655.51428571428585</v>
      </c>
      <c r="J219" s="831">
        <v>5.1499999999999995</v>
      </c>
      <c r="K219" s="831">
        <v>3375.9</v>
      </c>
      <c r="L219" s="831"/>
      <c r="M219" s="831">
        <v>655.51456310679623</v>
      </c>
      <c r="N219" s="831">
        <v>2.6999999999999997</v>
      </c>
      <c r="O219" s="831">
        <v>1844.1100000000001</v>
      </c>
      <c r="P219" s="819"/>
      <c r="Q219" s="832">
        <v>683.00370370370376</v>
      </c>
    </row>
    <row r="220" spans="1:17" ht="14.45" customHeight="1" x14ac:dyDescent="0.2">
      <c r="A220" s="813" t="s">
        <v>6541</v>
      </c>
      <c r="B220" s="814" t="s">
        <v>5266</v>
      </c>
      <c r="C220" s="814" t="s">
        <v>4961</v>
      </c>
      <c r="D220" s="814" t="s">
        <v>6551</v>
      </c>
      <c r="E220" s="814" t="s">
        <v>1735</v>
      </c>
      <c r="F220" s="831">
        <v>0.8</v>
      </c>
      <c r="G220" s="831">
        <v>9654.880000000001</v>
      </c>
      <c r="H220" s="831"/>
      <c r="I220" s="831">
        <v>12068.6</v>
      </c>
      <c r="J220" s="831">
        <v>1.1100000000000001</v>
      </c>
      <c r="K220" s="831">
        <v>14396.6</v>
      </c>
      <c r="L220" s="831"/>
      <c r="M220" s="831">
        <v>12969.909909909909</v>
      </c>
      <c r="N220" s="831">
        <v>1.6600000000000001</v>
      </c>
      <c r="O220" s="831">
        <v>21850.300000000003</v>
      </c>
      <c r="P220" s="819"/>
      <c r="Q220" s="832">
        <v>13162.831325301206</v>
      </c>
    </row>
    <row r="221" spans="1:17" ht="14.45" customHeight="1" x14ac:dyDescent="0.2">
      <c r="A221" s="813" t="s">
        <v>6541</v>
      </c>
      <c r="B221" s="814" t="s">
        <v>5266</v>
      </c>
      <c r="C221" s="814" t="s">
        <v>4961</v>
      </c>
      <c r="D221" s="814" t="s">
        <v>4962</v>
      </c>
      <c r="E221" s="814" t="s">
        <v>1735</v>
      </c>
      <c r="F221" s="831">
        <v>0.42000000000000004</v>
      </c>
      <c r="G221" s="831">
        <v>688.56999999999994</v>
      </c>
      <c r="H221" s="831"/>
      <c r="I221" s="831">
        <v>1639.4523809523807</v>
      </c>
      <c r="J221" s="831">
        <v>0.02</v>
      </c>
      <c r="K221" s="831">
        <v>32.79</v>
      </c>
      <c r="L221" s="831"/>
      <c r="M221" s="831">
        <v>1639.5</v>
      </c>
      <c r="N221" s="831"/>
      <c r="O221" s="831"/>
      <c r="P221" s="819"/>
      <c r="Q221" s="832"/>
    </row>
    <row r="222" spans="1:17" ht="14.45" customHeight="1" x14ac:dyDescent="0.2">
      <c r="A222" s="813" t="s">
        <v>6541</v>
      </c>
      <c r="B222" s="814" t="s">
        <v>5266</v>
      </c>
      <c r="C222" s="814" t="s">
        <v>4961</v>
      </c>
      <c r="D222" s="814" t="s">
        <v>6552</v>
      </c>
      <c r="E222" s="814" t="s">
        <v>6553</v>
      </c>
      <c r="F222" s="831">
        <v>1.34</v>
      </c>
      <c r="G222" s="831">
        <v>1951.82</v>
      </c>
      <c r="H222" s="831"/>
      <c r="I222" s="831">
        <v>1456.5820895522386</v>
      </c>
      <c r="J222" s="831"/>
      <c r="K222" s="831"/>
      <c r="L222" s="831"/>
      <c r="M222" s="831"/>
      <c r="N222" s="831"/>
      <c r="O222" s="831"/>
      <c r="P222" s="819"/>
      <c r="Q222" s="832"/>
    </row>
    <row r="223" spans="1:17" ht="14.45" customHeight="1" x14ac:dyDescent="0.2">
      <c r="A223" s="813" t="s">
        <v>6541</v>
      </c>
      <c r="B223" s="814" t="s">
        <v>5266</v>
      </c>
      <c r="C223" s="814" t="s">
        <v>4961</v>
      </c>
      <c r="D223" s="814" t="s">
        <v>6554</v>
      </c>
      <c r="E223" s="814" t="s">
        <v>6553</v>
      </c>
      <c r="F223" s="831">
        <v>0.27</v>
      </c>
      <c r="G223" s="831">
        <v>983.09</v>
      </c>
      <c r="H223" s="831"/>
      <c r="I223" s="831">
        <v>3641.0740740740739</v>
      </c>
      <c r="J223" s="831"/>
      <c r="K223" s="831"/>
      <c r="L223" s="831"/>
      <c r="M223" s="831"/>
      <c r="N223" s="831">
        <v>0.4</v>
      </c>
      <c r="O223" s="831">
        <v>1456.4</v>
      </c>
      <c r="P223" s="819"/>
      <c r="Q223" s="832">
        <v>3641</v>
      </c>
    </row>
    <row r="224" spans="1:17" ht="14.45" customHeight="1" x14ac:dyDescent="0.2">
      <c r="A224" s="813" t="s">
        <v>6541</v>
      </c>
      <c r="B224" s="814" t="s">
        <v>5266</v>
      </c>
      <c r="C224" s="814" t="s">
        <v>4961</v>
      </c>
      <c r="D224" s="814" t="s">
        <v>6555</v>
      </c>
      <c r="E224" s="814" t="s">
        <v>1735</v>
      </c>
      <c r="F224" s="831">
        <v>0.5</v>
      </c>
      <c r="G224" s="831">
        <v>266.14999999999998</v>
      </c>
      <c r="H224" s="831"/>
      <c r="I224" s="831">
        <v>532.29999999999995</v>
      </c>
      <c r="J224" s="831">
        <v>0.70000000000000007</v>
      </c>
      <c r="K224" s="831">
        <v>372.61</v>
      </c>
      <c r="L224" s="831"/>
      <c r="M224" s="831">
        <v>532.29999999999995</v>
      </c>
      <c r="N224" s="831">
        <v>0.4</v>
      </c>
      <c r="O224" s="831">
        <v>212.92</v>
      </c>
      <c r="P224" s="819"/>
      <c r="Q224" s="832">
        <v>532.29999999999995</v>
      </c>
    </row>
    <row r="225" spans="1:17" ht="14.45" customHeight="1" x14ac:dyDescent="0.2">
      <c r="A225" s="813" t="s">
        <v>6541</v>
      </c>
      <c r="B225" s="814" t="s">
        <v>5266</v>
      </c>
      <c r="C225" s="814" t="s">
        <v>4963</v>
      </c>
      <c r="D225" s="814" t="s">
        <v>6556</v>
      </c>
      <c r="E225" s="814" t="s">
        <v>5554</v>
      </c>
      <c r="F225" s="831">
        <v>5</v>
      </c>
      <c r="G225" s="831">
        <v>4861.6000000000004</v>
      </c>
      <c r="H225" s="831"/>
      <c r="I225" s="831">
        <v>972.32</v>
      </c>
      <c r="J225" s="831">
        <v>4</v>
      </c>
      <c r="K225" s="831">
        <v>2863.37</v>
      </c>
      <c r="L225" s="831"/>
      <c r="M225" s="831">
        <v>715.84249999999997</v>
      </c>
      <c r="N225" s="831">
        <v>6</v>
      </c>
      <c r="O225" s="831">
        <v>4295.46</v>
      </c>
      <c r="P225" s="819"/>
      <c r="Q225" s="832">
        <v>715.91</v>
      </c>
    </row>
    <row r="226" spans="1:17" ht="14.45" customHeight="1" x14ac:dyDescent="0.2">
      <c r="A226" s="813" t="s">
        <v>6541</v>
      </c>
      <c r="B226" s="814" t="s">
        <v>5266</v>
      </c>
      <c r="C226" s="814" t="s">
        <v>4963</v>
      </c>
      <c r="D226" s="814" t="s">
        <v>5553</v>
      </c>
      <c r="E226" s="814" t="s">
        <v>5554</v>
      </c>
      <c r="F226" s="831">
        <v>1</v>
      </c>
      <c r="G226" s="831">
        <v>1601.95</v>
      </c>
      <c r="H226" s="831"/>
      <c r="I226" s="831">
        <v>1601.95</v>
      </c>
      <c r="J226" s="831"/>
      <c r="K226" s="831"/>
      <c r="L226" s="831"/>
      <c r="M226" s="831"/>
      <c r="N226" s="831">
        <v>5</v>
      </c>
      <c r="O226" s="831">
        <v>4537.5</v>
      </c>
      <c r="P226" s="819"/>
      <c r="Q226" s="832">
        <v>907.5</v>
      </c>
    </row>
    <row r="227" spans="1:17" ht="14.45" customHeight="1" x14ac:dyDescent="0.2">
      <c r="A227" s="813" t="s">
        <v>6541</v>
      </c>
      <c r="B227" s="814" t="s">
        <v>5266</v>
      </c>
      <c r="C227" s="814" t="s">
        <v>4963</v>
      </c>
      <c r="D227" s="814" t="s">
        <v>6557</v>
      </c>
      <c r="E227" s="814" t="s">
        <v>5554</v>
      </c>
      <c r="F227" s="831"/>
      <c r="G227" s="831"/>
      <c r="H227" s="831"/>
      <c r="I227" s="831"/>
      <c r="J227" s="831"/>
      <c r="K227" s="831"/>
      <c r="L227" s="831"/>
      <c r="M227" s="831"/>
      <c r="N227" s="831">
        <v>6</v>
      </c>
      <c r="O227" s="831">
        <v>7864.98</v>
      </c>
      <c r="P227" s="819"/>
      <c r="Q227" s="832">
        <v>1310.83</v>
      </c>
    </row>
    <row r="228" spans="1:17" ht="14.45" customHeight="1" x14ac:dyDescent="0.2">
      <c r="A228" s="813" t="s">
        <v>6541</v>
      </c>
      <c r="B228" s="814" t="s">
        <v>5266</v>
      </c>
      <c r="C228" s="814" t="s">
        <v>4963</v>
      </c>
      <c r="D228" s="814" t="s">
        <v>6558</v>
      </c>
      <c r="E228" s="814" t="s">
        <v>6559</v>
      </c>
      <c r="F228" s="831"/>
      <c r="G228" s="831"/>
      <c r="H228" s="831"/>
      <c r="I228" s="831"/>
      <c r="J228" s="831"/>
      <c r="K228" s="831"/>
      <c r="L228" s="831"/>
      <c r="M228" s="831"/>
      <c r="N228" s="831">
        <v>1</v>
      </c>
      <c r="O228" s="831">
        <v>536.44000000000005</v>
      </c>
      <c r="P228" s="819"/>
      <c r="Q228" s="832">
        <v>536.44000000000005</v>
      </c>
    </row>
    <row r="229" spans="1:17" ht="14.45" customHeight="1" x14ac:dyDescent="0.2">
      <c r="A229" s="813" t="s">
        <v>6541</v>
      </c>
      <c r="B229" s="814" t="s">
        <v>5266</v>
      </c>
      <c r="C229" s="814" t="s">
        <v>4963</v>
      </c>
      <c r="D229" s="814" t="s">
        <v>6560</v>
      </c>
      <c r="E229" s="814" t="s">
        <v>6559</v>
      </c>
      <c r="F229" s="831"/>
      <c r="G229" s="831"/>
      <c r="H229" s="831"/>
      <c r="I229" s="831"/>
      <c r="J229" s="831"/>
      <c r="K229" s="831"/>
      <c r="L229" s="831"/>
      <c r="M229" s="831"/>
      <c r="N229" s="831">
        <v>7</v>
      </c>
      <c r="O229" s="831">
        <v>6638.38</v>
      </c>
      <c r="P229" s="819"/>
      <c r="Q229" s="832">
        <v>948.34</v>
      </c>
    </row>
    <row r="230" spans="1:17" ht="14.45" customHeight="1" x14ac:dyDescent="0.2">
      <c r="A230" s="813" t="s">
        <v>6541</v>
      </c>
      <c r="B230" s="814" t="s">
        <v>5266</v>
      </c>
      <c r="C230" s="814" t="s">
        <v>4963</v>
      </c>
      <c r="D230" s="814" t="s">
        <v>6561</v>
      </c>
      <c r="E230" s="814" t="s">
        <v>6562</v>
      </c>
      <c r="F230" s="831"/>
      <c r="G230" s="831"/>
      <c r="H230" s="831"/>
      <c r="I230" s="831"/>
      <c r="J230" s="831"/>
      <c r="K230" s="831"/>
      <c r="L230" s="831"/>
      <c r="M230" s="831"/>
      <c r="N230" s="831">
        <v>4</v>
      </c>
      <c r="O230" s="831">
        <v>4083.88</v>
      </c>
      <c r="P230" s="819"/>
      <c r="Q230" s="832">
        <v>1020.97</v>
      </c>
    </row>
    <row r="231" spans="1:17" ht="14.45" customHeight="1" x14ac:dyDescent="0.2">
      <c r="A231" s="813" t="s">
        <v>6541</v>
      </c>
      <c r="B231" s="814" t="s">
        <v>5266</v>
      </c>
      <c r="C231" s="814" t="s">
        <v>4963</v>
      </c>
      <c r="D231" s="814" t="s">
        <v>6563</v>
      </c>
      <c r="E231" s="814" t="s">
        <v>6564</v>
      </c>
      <c r="F231" s="831"/>
      <c r="G231" s="831"/>
      <c r="H231" s="831"/>
      <c r="I231" s="831"/>
      <c r="J231" s="831"/>
      <c r="K231" s="831"/>
      <c r="L231" s="831"/>
      <c r="M231" s="831"/>
      <c r="N231" s="831">
        <v>1</v>
      </c>
      <c r="O231" s="831">
        <v>1569.37</v>
      </c>
      <c r="P231" s="819"/>
      <c r="Q231" s="832">
        <v>1569.37</v>
      </c>
    </row>
    <row r="232" spans="1:17" ht="14.45" customHeight="1" x14ac:dyDescent="0.2">
      <c r="A232" s="813" t="s">
        <v>6541</v>
      </c>
      <c r="B232" s="814" t="s">
        <v>5266</v>
      </c>
      <c r="C232" s="814" t="s">
        <v>4963</v>
      </c>
      <c r="D232" s="814" t="s">
        <v>6565</v>
      </c>
      <c r="E232" s="814" t="s">
        <v>6566</v>
      </c>
      <c r="F232" s="831"/>
      <c r="G232" s="831"/>
      <c r="H232" s="831"/>
      <c r="I232" s="831"/>
      <c r="J232" s="831"/>
      <c r="K232" s="831"/>
      <c r="L232" s="831"/>
      <c r="M232" s="831"/>
      <c r="N232" s="831">
        <v>1</v>
      </c>
      <c r="O232" s="831">
        <v>2516.4899999999998</v>
      </c>
      <c r="P232" s="819"/>
      <c r="Q232" s="832">
        <v>2516.4899999999998</v>
      </c>
    </row>
    <row r="233" spans="1:17" ht="14.45" customHeight="1" x14ac:dyDescent="0.2">
      <c r="A233" s="813" t="s">
        <v>6541</v>
      </c>
      <c r="B233" s="814" t="s">
        <v>5266</v>
      </c>
      <c r="C233" s="814" t="s">
        <v>4963</v>
      </c>
      <c r="D233" s="814" t="s">
        <v>6567</v>
      </c>
      <c r="E233" s="814" t="s">
        <v>6568</v>
      </c>
      <c r="F233" s="831">
        <v>10</v>
      </c>
      <c r="G233" s="831">
        <v>9097.5499999999993</v>
      </c>
      <c r="H233" s="831"/>
      <c r="I233" s="831">
        <v>909.75499999999988</v>
      </c>
      <c r="J233" s="831">
        <v>10</v>
      </c>
      <c r="K233" s="831">
        <v>6811.15</v>
      </c>
      <c r="L233" s="831"/>
      <c r="M233" s="831">
        <v>681.11500000000001</v>
      </c>
      <c r="N233" s="831">
        <v>10</v>
      </c>
      <c r="O233" s="831">
        <v>6776</v>
      </c>
      <c r="P233" s="819"/>
      <c r="Q233" s="832">
        <v>677.6</v>
      </c>
    </row>
    <row r="234" spans="1:17" ht="14.45" customHeight="1" x14ac:dyDescent="0.2">
      <c r="A234" s="813" t="s">
        <v>6541</v>
      </c>
      <c r="B234" s="814" t="s">
        <v>5266</v>
      </c>
      <c r="C234" s="814" t="s">
        <v>4963</v>
      </c>
      <c r="D234" s="814" t="s">
        <v>6569</v>
      </c>
      <c r="E234" s="814" t="s">
        <v>6570</v>
      </c>
      <c r="F234" s="831"/>
      <c r="G234" s="831"/>
      <c r="H234" s="831"/>
      <c r="I234" s="831"/>
      <c r="J234" s="831"/>
      <c r="K234" s="831"/>
      <c r="L234" s="831"/>
      <c r="M234" s="831"/>
      <c r="N234" s="831">
        <v>4</v>
      </c>
      <c r="O234" s="831">
        <v>19776.84</v>
      </c>
      <c r="P234" s="819"/>
      <c r="Q234" s="832">
        <v>4944.21</v>
      </c>
    </row>
    <row r="235" spans="1:17" ht="14.45" customHeight="1" x14ac:dyDescent="0.2">
      <c r="A235" s="813" t="s">
        <v>6541</v>
      </c>
      <c r="B235" s="814" t="s">
        <v>5266</v>
      </c>
      <c r="C235" s="814" t="s">
        <v>4963</v>
      </c>
      <c r="D235" s="814" t="s">
        <v>6571</v>
      </c>
      <c r="E235" s="814" t="s">
        <v>6572</v>
      </c>
      <c r="F235" s="831"/>
      <c r="G235" s="831"/>
      <c r="H235" s="831"/>
      <c r="I235" s="831"/>
      <c r="J235" s="831"/>
      <c r="K235" s="831"/>
      <c r="L235" s="831"/>
      <c r="M235" s="831"/>
      <c r="N235" s="831">
        <v>9</v>
      </c>
      <c r="O235" s="831">
        <v>26741.07</v>
      </c>
      <c r="P235" s="819"/>
      <c r="Q235" s="832">
        <v>2971.23</v>
      </c>
    </row>
    <row r="236" spans="1:17" ht="14.45" customHeight="1" x14ac:dyDescent="0.2">
      <c r="A236" s="813" t="s">
        <v>6541</v>
      </c>
      <c r="B236" s="814" t="s">
        <v>5266</v>
      </c>
      <c r="C236" s="814" t="s">
        <v>4963</v>
      </c>
      <c r="D236" s="814" t="s">
        <v>6573</v>
      </c>
      <c r="E236" s="814" t="s">
        <v>6574</v>
      </c>
      <c r="F236" s="831"/>
      <c r="G236" s="831"/>
      <c r="H236" s="831"/>
      <c r="I236" s="831"/>
      <c r="J236" s="831"/>
      <c r="K236" s="831"/>
      <c r="L236" s="831"/>
      <c r="M236" s="831"/>
      <c r="N236" s="831">
        <v>5</v>
      </c>
      <c r="O236" s="831">
        <v>3388</v>
      </c>
      <c r="P236" s="819"/>
      <c r="Q236" s="832">
        <v>677.6</v>
      </c>
    </row>
    <row r="237" spans="1:17" ht="14.45" customHeight="1" x14ac:dyDescent="0.2">
      <c r="A237" s="813" t="s">
        <v>6541</v>
      </c>
      <c r="B237" s="814" t="s">
        <v>5266</v>
      </c>
      <c r="C237" s="814" t="s">
        <v>4963</v>
      </c>
      <c r="D237" s="814" t="s">
        <v>6575</v>
      </c>
      <c r="E237" s="814" t="s">
        <v>6576</v>
      </c>
      <c r="F237" s="831">
        <v>4</v>
      </c>
      <c r="G237" s="831">
        <v>13558.36</v>
      </c>
      <c r="H237" s="831"/>
      <c r="I237" s="831">
        <v>3389.59</v>
      </c>
      <c r="J237" s="831">
        <v>1</v>
      </c>
      <c r="K237" s="831">
        <v>3156.66</v>
      </c>
      <c r="L237" s="831"/>
      <c r="M237" s="831">
        <v>3156.66</v>
      </c>
      <c r="N237" s="831">
        <v>3</v>
      </c>
      <c r="O237" s="831">
        <v>9125.39</v>
      </c>
      <c r="P237" s="819"/>
      <c r="Q237" s="832">
        <v>3041.7966666666666</v>
      </c>
    </row>
    <row r="238" spans="1:17" ht="14.45" customHeight="1" x14ac:dyDescent="0.2">
      <c r="A238" s="813" t="s">
        <v>6541</v>
      </c>
      <c r="B238" s="814" t="s">
        <v>5266</v>
      </c>
      <c r="C238" s="814" t="s">
        <v>4963</v>
      </c>
      <c r="D238" s="814" t="s">
        <v>6577</v>
      </c>
      <c r="E238" s="814" t="s">
        <v>6578</v>
      </c>
      <c r="F238" s="831">
        <v>1</v>
      </c>
      <c r="G238" s="831">
        <v>20312.2</v>
      </c>
      <c r="H238" s="831"/>
      <c r="I238" s="831">
        <v>20312.2</v>
      </c>
      <c r="J238" s="831"/>
      <c r="K238" s="831"/>
      <c r="L238" s="831"/>
      <c r="M238" s="831"/>
      <c r="N238" s="831"/>
      <c r="O238" s="831"/>
      <c r="P238" s="819"/>
      <c r="Q238" s="832"/>
    </row>
    <row r="239" spans="1:17" ht="14.45" customHeight="1" x14ac:dyDescent="0.2">
      <c r="A239" s="813" t="s">
        <v>6541</v>
      </c>
      <c r="B239" s="814" t="s">
        <v>5266</v>
      </c>
      <c r="C239" s="814" t="s">
        <v>4963</v>
      </c>
      <c r="D239" s="814" t="s">
        <v>6579</v>
      </c>
      <c r="E239" s="814" t="s">
        <v>6580</v>
      </c>
      <c r="F239" s="831">
        <v>2</v>
      </c>
      <c r="G239" s="831">
        <v>1662.32</v>
      </c>
      <c r="H239" s="831"/>
      <c r="I239" s="831">
        <v>831.16</v>
      </c>
      <c r="J239" s="831"/>
      <c r="K239" s="831"/>
      <c r="L239" s="831"/>
      <c r="M239" s="831"/>
      <c r="N239" s="831"/>
      <c r="O239" s="831"/>
      <c r="P239" s="819"/>
      <c r="Q239" s="832"/>
    </row>
    <row r="240" spans="1:17" ht="14.45" customHeight="1" x14ac:dyDescent="0.2">
      <c r="A240" s="813" t="s">
        <v>6541</v>
      </c>
      <c r="B240" s="814" t="s">
        <v>5266</v>
      </c>
      <c r="C240" s="814" t="s">
        <v>4963</v>
      </c>
      <c r="D240" s="814" t="s">
        <v>6581</v>
      </c>
      <c r="E240" s="814" t="s">
        <v>6580</v>
      </c>
      <c r="F240" s="831"/>
      <c r="G240" s="831"/>
      <c r="H240" s="831"/>
      <c r="I240" s="831"/>
      <c r="J240" s="831">
        <v>1</v>
      </c>
      <c r="K240" s="831">
        <v>687.17</v>
      </c>
      <c r="L240" s="831"/>
      <c r="M240" s="831">
        <v>687.17</v>
      </c>
      <c r="N240" s="831">
        <v>1</v>
      </c>
      <c r="O240" s="831">
        <v>686.63</v>
      </c>
      <c r="P240" s="819"/>
      <c r="Q240" s="832">
        <v>686.63</v>
      </c>
    </row>
    <row r="241" spans="1:17" ht="14.45" customHeight="1" x14ac:dyDescent="0.2">
      <c r="A241" s="813" t="s">
        <v>6541</v>
      </c>
      <c r="B241" s="814" t="s">
        <v>5266</v>
      </c>
      <c r="C241" s="814" t="s">
        <v>4963</v>
      </c>
      <c r="D241" s="814" t="s">
        <v>6582</v>
      </c>
      <c r="E241" s="814" t="s">
        <v>6583</v>
      </c>
      <c r="F241" s="831">
        <v>1</v>
      </c>
      <c r="G241" s="831">
        <v>12450.1</v>
      </c>
      <c r="H241" s="831"/>
      <c r="I241" s="831">
        <v>12450.1</v>
      </c>
      <c r="J241" s="831"/>
      <c r="K241" s="831"/>
      <c r="L241" s="831"/>
      <c r="M241" s="831"/>
      <c r="N241" s="831"/>
      <c r="O241" s="831"/>
      <c r="P241" s="819"/>
      <c r="Q241" s="832"/>
    </row>
    <row r="242" spans="1:17" ht="14.45" customHeight="1" x14ac:dyDescent="0.2">
      <c r="A242" s="813" t="s">
        <v>6541</v>
      </c>
      <c r="B242" s="814" t="s">
        <v>5266</v>
      </c>
      <c r="C242" s="814" t="s">
        <v>4963</v>
      </c>
      <c r="D242" s="814" t="s">
        <v>6584</v>
      </c>
      <c r="E242" s="814" t="s">
        <v>6585</v>
      </c>
      <c r="F242" s="831">
        <v>4</v>
      </c>
      <c r="G242" s="831">
        <v>13086.24</v>
      </c>
      <c r="H242" s="831"/>
      <c r="I242" s="831">
        <v>3271.56</v>
      </c>
      <c r="J242" s="831">
        <v>5</v>
      </c>
      <c r="K242" s="831">
        <v>15620.240000000002</v>
      </c>
      <c r="L242" s="831"/>
      <c r="M242" s="831">
        <v>3124.0480000000002</v>
      </c>
      <c r="N242" s="831">
        <v>18</v>
      </c>
      <c r="O242" s="831">
        <v>56074.559999999998</v>
      </c>
      <c r="P242" s="819"/>
      <c r="Q242" s="832">
        <v>3115.2533333333331</v>
      </c>
    </row>
    <row r="243" spans="1:17" ht="14.45" customHeight="1" x14ac:dyDescent="0.2">
      <c r="A243" s="813" t="s">
        <v>6541</v>
      </c>
      <c r="B243" s="814" t="s">
        <v>5266</v>
      </c>
      <c r="C243" s="814" t="s">
        <v>4963</v>
      </c>
      <c r="D243" s="814" t="s">
        <v>6586</v>
      </c>
      <c r="E243" s="814" t="s">
        <v>6587</v>
      </c>
      <c r="F243" s="831">
        <v>2</v>
      </c>
      <c r="G243" s="831">
        <v>26122.799999999999</v>
      </c>
      <c r="H243" s="831"/>
      <c r="I243" s="831">
        <v>13061.4</v>
      </c>
      <c r="J243" s="831"/>
      <c r="K243" s="831"/>
      <c r="L243" s="831"/>
      <c r="M243" s="831"/>
      <c r="N243" s="831"/>
      <c r="O243" s="831"/>
      <c r="P243" s="819"/>
      <c r="Q243" s="832"/>
    </row>
    <row r="244" spans="1:17" ht="14.45" customHeight="1" x14ac:dyDescent="0.2">
      <c r="A244" s="813" t="s">
        <v>6541</v>
      </c>
      <c r="B244" s="814" t="s">
        <v>5266</v>
      </c>
      <c r="C244" s="814" t="s">
        <v>4963</v>
      </c>
      <c r="D244" s="814" t="s">
        <v>6588</v>
      </c>
      <c r="E244" s="814" t="s">
        <v>6589</v>
      </c>
      <c r="F244" s="831">
        <v>2</v>
      </c>
      <c r="G244" s="831">
        <v>718.2</v>
      </c>
      <c r="H244" s="831"/>
      <c r="I244" s="831">
        <v>359.1</v>
      </c>
      <c r="J244" s="831"/>
      <c r="K244" s="831"/>
      <c r="L244" s="831"/>
      <c r="M244" s="831"/>
      <c r="N244" s="831"/>
      <c r="O244" s="831"/>
      <c r="P244" s="819"/>
      <c r="Q244" s="832"/>
    </row>
    <row r="245" spans="1:17" ht="14.45" customHeight="1" x14ac:dyDescent="0.2">
      <c r="A245" s="813" t="s">
        <v>6541</v>
      </c>
      <c r="B245" s="814" t="s">
        <v>5266</v>
      </c>
      <c r="C245" s="814" t="s">
        <v>4963</v>
      </c>
      <c r="D245" s="814" t="s">
        <v>6590</v>
      </c>
      <c r="E245" s="814" t="s">
        <v>6591</v>
      </c>
      <c r="F245" s="831">
        <v>4</v>
      </c>
      <c r="G245" s="831">
        <v>2610.6</v>
      </c>
      <c r="H245" s="831"/>
      <c r="I245" s="831">
        <v>652.65</v>
      </c>
      <c r="J245" s="831">
        <v>1</v>
      </c>
      <c r="K245" s="831">
        <v>411.4</v>
      </c>
      <c r="L245" s="831"/>
      <c r="M245" s="831">
        <v>411.4</v>
      </c>
      <c r="N245" s="831">
        <v>4</v>
      </c>
      <c r="O245" s="831">
        <v>1645.6</v>
      </c>
      <c r="P245" s="819"/>
      <c r="Q245" s="832">
        <v>411.4</v>
      </c>
    </row>
    <row r="246" spans="1:17" ht="14.45" customHeight="1" x14ac:dyDescent="0.2">
      <c r="A246" s="813" t="s">
        <v>6541</v>
      </c>
      <c r="B246" s="814" t="s">
        <v>5266</v>
      </c>
      <c r="C246" s="814" t="s">
        <v>4963</v>
      </c>
      <c r="D246" s="814" t="s">
        <v>6592</v>
      </c>
      <c r="E246" s="814" t="s">
        <v>6593</v>
      </c>
      <c r="F246" s="831">
        <v>5</v>
      </c>
      <c r="G246" s="831">
        <v>4192.3999999999996</v>
      </c>
      <c r="H246" s="831"/>
      <c r="I246" s="831">
        <v>838.4799999999999</v>
      </c>
      <c r="J246" s="831">
        <v>5</v>
      </c>
      <c r="K246" s="831">
        <v>2911.1600000000003</v>
      </c>
      <c r="L246" s="831"/>
      <c r="M246" s="831">
        <v>582.23200000000008</v>
      </c>
      <c r="N246" s="831">
        <v>5</v>
      </c>
      <c r="O246" s="831">
        <v>2057</v>
      </c>
      <c r="P246" s="819"/>
      <c r="Q246" s="832">
        <v>411.4</v>
      </c>
    </row>
    <row r="247" spans="1:17" ht="14.45" customHeight="1" x14ac:dyDescent="0.2">
      <c r="A247" s="813" t="s">
        <v>6541</v>
      </c>
      <c r="B247" s="814" t="s">
        <v>5266</v>
      </c>
      <c r="C247" s="814" t="s">
        <v>4963</v>
      </c>
      <c r="D247" s="814" t="s">
        <v>6594</v>
      </c>
      <c r="E247" s="814" t="s">
        <v>6595</v>
      </c>
      <c r="F247" s="831">
        <v>5</v>
      </c>
      <c r="G247" s="831">
        <v>73874.490000000005</v>
      </c>
      <c r="H247" s="831"/>
      <c r="I247" s="831">
        <v>14774.898000000001</v>
      </c>
      <c r="J247" s="831">
        <v>4</v>
      </c>
      <c r="K247" s="831">
        <v>57037.5</v>
      </c>
      <c r="L247" s="831"/>
      <c r="M247" s="831">
        <v>14259.375</v>
      </c>
      <c r="N247" s="831">
        <v>7</v>
      </c>
      <c r="O247" s="831">
        <v>99826.3</v>
      </c>
      <c r="P247" s="819"/>
      <c r="Q247" s="832">
        <v>14260.9</v>
      </c>
    </row>
    <row r="248" spans="1:17" ht="14.45" customHeight="1" x14ac:dyDescent="0.2">
      <c r="A248" s="813" t="s">
        <v>6541</v>
      </c>
      <c r="B248" s="814" t="s">
        <v>5266</v>
      </c>
      <c r="C248" s="814" t="s">
        <v>4963</v>
      </c>
      <c r="D248" s="814" t="s">
        <v>6596</v>
      </c>
      <c r="E248" s="814" t="s">
        <v>6597</v>
      </c>
      <c r="F248" s="831"/>
      <c r="G248" s="831"/>
      <c r="H248" s="831"/>
      <c r="I248" s="831"/>
      <c r="J248" s="831">
        <v>1</v>
      </c>
      <c r="K248" s="831">
        <v>10645.01</v>
      </c>
      <c r="L248" s="831"/>
      <c r="M248" s="831">
        <v>10645.01</v>
      </c>
      <c r="N248" s="831"/>
      <c r="O248" s="831"/>
      <c r="P248" s="819"/>
      <c r="Q248" s="832"/>
    </row>
    <row r="249" spans="1:17" ht="14.45" customHeight="1" x14ac:dyDescent="0.2">
      <c r="A249" s="813" t="s">
        <v>6541</v>
      </c>
      <c r="B249" s="814" t="s">
        <v>5266</v>
      </c>
      <c r="C249" s="814" t="s">
        <v>4963</v>
      </c>
      <c r="D249" s="814" t="s">
        <v>6598</v>
      </c>
      <c r="E249" s="814" t="s">
        <v>6599</v>
      </c>
      <c r="F249" s="831">
        <v>3</v>
      </c>
      <c r="G249" s="831">
        <v>15602.04</v>
      </c>
      <c r="H249" s="831"/>
      <c r="I249" s="831">
        <v>5200.68</v>
      </c>
      <c r="J249" s="831">
        <v>2</v>
      </c>
      <c r="K249" s="831">
        <v>8449.5999999999985</v>
      </c>
      <c r="L249" s="831"/>
      <c r="M249" s="831">
        <v>4224.7999999999993</v>
      </c>
      <c r="N249" s="831">
        <v>3</v>
      </c>
      <c r="O249" s="831">
        <v>12676.199999999999</v>
      </c>
      <c r="P249" s="819"/>
      <c r="Q249" s="832">
        <v>4225.3999999999996</v>
      </c>
    </row>
    <row r="250" spans="1:17" ht="14.45" customHeight="1" x14ac:dyDescent="0.2">
      <c r="A250" s="813" t="s">
        <v>6541</v>
      </c>
      <c r="B250" s="814" t="s">
        <v>5266</v>
      </c>
      <c r="C250" s="814" t="s">
        <v>4963</v>
      </c>
      <c r="D250" s="814" t="s">
        <v>6600</v>
      </c>
      <c r="E250" s="814" t="s">
        <v>6601</v>
      </c>
      <c r="F250" s="831">
        <v>7</v>
      </c>
      <c r="G250" s="831">
        <v>27124.17</v>
      </c>
      <c r="H250" s="831"/>
      <c r="I250" s="831">
        <v>3874.8814285714284</v>
      </c>
      <c r="J250" s="831">
        <v>4</v>
      </c>
      <c r="K250" s="831">
        <v>14022.11</v>
      </c>
      <c r="L250" s="831"/>
      <c r="M250" s="831">
        <v>3505.5275000000001</v>
      </c>
      <c r="N250" s="831">
        <v>15</v>
      </c>
      <c r="O250" s="831">
        <v>52614.19</v>
      </c>
      <c r="P250" s="819"/>
      <c r="Q250" s="832">
        <v>3507.6126666666669</v>
      </c>
    </row>
    <row r="251" spans="1:17" ht="14.45" customHeight="1" x14ac:dyDescent="0.2">
      <c r="A251" s="813" t="s">
        <v>6541</v>
      </c>
      <c r="B251" s="814" t="s">
        <v>5266</v>
      </c>
      <c r="C251" s="814" t="s">
        <v>4963</v>
      </c>
      <c r="D251" s="814" t="s">
        <v>6602</v>
      </c>
      <c r="E251" s="814" t="s">
        <v>6603</v>
      </c>
      <c r="F251" s="831">
        <v>2</v>
      </c>
      <c r="G251" s="831">
        <v>3452.8</v>
      </c>
      <c r="H251" s="831"/>
      <c r="I251" s="831">
        <v>1726.4</v>
      </c>
      <c r="J251" s="831">
        <v>4</v>
      </c>
      <c r="K251" s="831">
        <v>6905.6</v>
      </c>
      <c r="L251" s="831"/>
      <c r="M251" s="831">
        <v>1726.4</v>
      </c>
      <c r="N251" s="831">
        <v>1</v>
      </c>
      <c r="O251" s="831">
        <v>1726.4</v>
      </c>
      <c r="P251" s="819"/>
      <c r="Q251" s="832">
        <v>1726.4</v>
      </c>
    </row>
    <row r="252" spans="1:17" ht="14.45" customHeight="1" x14ac:dyDescent="0.2">
      <c r="A252" s="813" t="s">
        <v>6541</v>
      </c>
      <c r="B252" s="814" t="s">
        <v>5266</v>
      </c>
      <c r="C252" s="814" t="s">
        <v>4963</v>
      </c>
      <c r="D252" s="814" t="s">
        <v>6604</v>
      </c>
      <c r="E252" s="814" t="s">
        <v>6605</v>
      </c>
      <c r="F252" s="831"/>
      <c r="G252" s="831"/>
      <c r="H252" s="831"/>
      <c r="I252" s="831"/>
      <c r="J252" s="831"/>
      <c r="K252" s="831"/>
      <c r="L252" s="831"/>
      <c r="M252" s="831"/>
      <c r="N252" s="831">
        <v>1</v>
      </c>
      <c r="O252" s="831">
        <v>11616</v>
      </c>
      <c r="P252" s="819"/>
      <c r="Q252" s="832">
        <v>11616</v>
      </c>
    </row>
    <row r="253" spans="1:17" ht="14.45" customHeight="1" x14ac:dyDescent="0.2">
      <c r="A253" s="813" t="s">
        <v>6541</v>
      </c>
      <c r="B253" s="814" t="s">
        <v>5266</v>
      </c>
      <c r="C253" s="814" t="s">
        <v>4963</v>
      </c>
      <c r="D253" s="814" t="s">
        <v>6606</v>
      </c>
      <c r="E253" s="814" t="s">
        <v>6607</v>
      </c>
      <c r="F253" s="831"/>
      <c r="G253" s="831"/>
      <c r="H253" s="831"/>
      <c r="I253" s="831"/>
      <c r="J253" s="831"/>
      <c r="K253" s="831"/>
      <c r="L253" s="831"/>
      <c r="M253" s="831"/>
      <c r="N253" s="831">
        <v>3</v>
      </c>
      <c r="O253" s="831">
        <v>10071.630000000001</v>
      </c>
      <c r="P253" s="819"/>
      <c r="Q253" s="832">
        <v>3357.2100000000005</v>
      </c>
    </row>
    <row r="254" spans="1:17" ht="14.45" customHeight="1" x14ac:dyDescent="0.2">
      <c r="A254" s="813" t="s">
        <v>6541</v>
      </c>
      <c r="B254" s="814" t="s">
        <v>5266</v>
      </c>
      <c r="C254" s="814" t="s">
        <v>4963</v>
      </c>
      <c r="D254" s="814" t="s">
        <v>6608</v>
      </c>
      <c r="E254" s="814" t="s">
        <v>6609</v>
      </c>
      <c r="F254" s="831"/>
      <c r="G254" s="831"/>
      <c r="H254" s="831"/>
      <c r="I254" s="831"/>
      <c r="J254" s="831"/>
      <c r="K254" s="831"/>
      <c r="L254" s="831"/>
      <c r="M254" s="831"/>
      <c r="N254" s="831">
        <v>1</v>
      </c>
      <c r="O254" s="831">
        <v>12535</v>
      </c>
      <c r="P254" s="819"/>
      <c r="Q254" s="832">
        <v>12535</v>
      </c>
    </row>
    <row r="255" spans="1:17" ht="14.45" customHeight="1" x14ac:dyDescent="0.2">
      <c r="A255" s="813" t="s">
        <v>6541</v>
      </c>
      <c r="B255" s="814" t="s">
        <v>5266</v>
      </c>
      <c r="C255" s="814" t="s">
        <v>4963</v>
      </c>
      <c r="D255" s="814" t="s">
        <v>6610</v>
      </c>
      <c r="E255" s="814" t="s">
        <v>6611</v>
      </c>
      <c r="F255" s="831">
        <v>1</v>
      </c>
      <c r="G255" s="831">
        <v>380.86</v>
      </c>
      <c r="H255" s="831"/>
      <c r="I255" s="831">
        <v>380.86</v>
      </c>
      <c r="J255" s="831"/>
      <c r="K255" s="831"/>
      <c r="L255" s="831"/>
      <c r="M255" s="831"/>
      <c r="N255" s="831"/>
      <c r="O255" s="831"/>
      <c r="P255" s="819"/>
      <c r="Q255" s="832"/>
    </row>
    <row r="256" spans="1:17" ht="14.45" customHeight="1" x14ac:dyDescent="0.2">
      <c r="A256" s="813" t="s">
        <v>6541</v>
      </c>
      <c r="B256" s="814" t="s">
        <v>5266</v>
      </c>
      <c r="C256" s="814" t="s">
        <v>4963</v>
      </c>
      <c r="D256" s="814" t="s">
        <v>6612</v>
      </c>
      <c r="E256" s="814" t="s">
        <v>6613</v>
      </c>
      <c r="F256" s="831"/>
      <c r="G256" s="831"/>
      <c r="H256" s="831"/>
      <c r="I256" s="831"/>
      <c r="J256" s="831"/>
      <c r="K256" s="831"/>
      <c r="L256" s="831"/>
      <c r="M256" s="831"/>
      <c r="N256" s="831">
        <v>3</v>
      </c>
      <c r="O256" s="831">
        <v>9535.89</v>
      </c>
      <c r="P256" s="819"/>
      <c r="Q256" s="832">
        <v>3178.6299999999997</v>
      </c>
    </row>
    <row r="257" spans="1:17" ht="14.45" customHeight="1" x14ac:dyDescent="0.2">
      <c r="A257" s="813" t="s">
        <v>6541</v>
      </c>
      <c r="B257" s="814" t="s">
        <v>5266</v>
      </c>
      <c r="C257" s="814" t="s">
        <v>4963</v>
      </c>
      <c r="D257" s="814" t="s">
        <v>6614</v>
      </c>
      <c r="E257" s="814" t="s">
        <v>6615</v>
      </c>
      <c r="F257" s="831">
        <v>7</v>
      </c>
      <c r="G257" s="831">
        <v>7487.69</v>
      </c>
      <c r="H257" s="831"/>
      <c r="I257" s="831">
        <v>1069.6699999999998</v>
      </c>
      <c r="J257" s="831">
        <v>5</v>
      </c>
      <c r="K257" s="831">
        <v>4882.45</v>
      </c>
      <c r="L257" s="831"/>
      <c r="M257" s="831">
        <v>976.49</v>
      </c>
      <c r="N257" s="831">
        <v>7</v>
      </c>
      <c r="O257" s="831">
        <v>6828.93</v>
      </c>
      <c r="P257" s="819"/>
      <c r="Q257" s="832">
        <v>975.56142857142856</v>
      </c>
    </row>
    <row r="258" spans="1:17" ht="14.45" customHeight="1" x14ac:dyDescent="0.2">
      <c r="A258" s="813" t="s">
        <v>6541</v>
      </c>
      <c r="B258" s="814" t="s">
        <v>5266</v>
      </c>
      <c r="C258" s="814" t="s">
        <v>4963</v>
      </c>
      <c r="D258" s="814" t="s">
        <v>6616</v>
      </c>
      <c r="E258" s="814" t="s">
        <v>6617</v>
      </c>
      <c r="F258" s="831"/>
      <c r="G258" s="831"/>
      <c r="H258" s="831"/>
      <c r="I258" s="831"/>
      <c r="J258" s="831"/>
      <c r="K258" s="831"/>
      <c r="L258" s="831"/>
      <c r="M258" s="831"/>
      <c r="N258" s="831">
        <v>2</v>
      </c>
      <c r="O258" s="831">
        <v>620</v>
      </c>
      <c r="P258" s="819"/>
      <c r="Q258" s="832">
        <v>310</v>
      </c>
    </row>
    <row r="259" spans="1:17" ht="14.45" customHeight="1" x14ac:dyDescent="0.2">
      <c r="A259" s="813" t="s">
        <v>6541</v>
      </c>
      <c r="B259" s="814" t="s">
        <v>5266</v>
      </c>
      <c r="C259" s="814" t="s">
        <v>4963</v>
      </c>
      <c r="D259" s="814" t="s">
        <v>6618</v>
      </c>
      <c r="E259" s="814" t="s">
        <v>6619</v>
      </c>
      <c r="F259" s="831"/>
      <c r="G259" s="831"/>
      <c r="H259" s="831"/>
      <c r="I259" s="831"/>
      <c r="J259" s="831"/>
      <c r="K259" s="831"/>
      <c r="L259" s="831"/>
      <c r="M259" s="831"/>
      <c r="N259" s="831">
        <v>1</v>
      </c>
      <c r="O259" s="831">
        <v>1932.09</v>
      </c>
      <c r="P259" s="819"/>
      <c r="Q259" s="832">
        <v>1932.09</v>
      </c>
    </row>
    <row r="260" spans="1:17" ht="14.45" customHeight="1" x14ac:dyDescent="0.2">
      <c r="A260" s="813" t="s">
        <v>6541</v>
      </c>
      <c r="B260" s="814" t="s">
        <v>5266</v>
      </c>
      <c r="C260" s="814" t="s">
        <v>4963</v>
      </c>
      <c r="D260" s="814" t="s">
        <v>6620</v>
      </c>
      <c r="E260" s="814" t="s">
        <v>6621</v>
      </c>
      <c r="F260" s="831"/>
      <c r="G260" s="831"/>
      <c r="H260" s="831"/>
      <c r="I260" s="831"/>
      <c r="J260" s="831">
        <v>1</v>
      </c>
      <c r="K260" s="831">
        <v>320.54000000000002</v>
      </c>
      <c r="L260" s="831"/>
      <c r="M260" s="831">
        <v>320.54000000000002</v>
      </c>
      <c r="N260" s="831">
        <v>1</v>
      </c>
      <c r="O260" s="831">
        <v>333.71</v>
      </c>
      <c r="P260" s="819"/>
      <c r="Q260" s="832">
        <v>333.71</v>
      </c>
    </row>
    <row r="261" spans="1:17" ht="14.45" customHeight="1" x14ac:dyDescent="0.2">
      <c r="A261" s="813" t="s">
        <v>6541</v>
      </c>
      <c r="B261" s="814" t="s">
        <v>5266</v>
      </c>
      <c r="C261" s="814" t="s">
        <v>4963</v>
      </c>
      <c r="D261" s="814" t="s">
        <v>6622</v>
      </c>
      <c r="E261" s="814" t="s">
        <v>6623</v>
      </c>
      <c r="F261" s="831"/>
      <c r="G261" s="831"/>
      <c r="H261" s="831"/>
      <c r="I261" s="831"/>
      <c r="J261" s="831"/>
      <c r="K261" s="831"/>
      <c r="L261" s="831"/>
      <c r="M261" s="831"/>
      <c r="N261" s="831">
        <v>1</v>
      </c>
      <c r="O261" s="831">
        <v>24919.48</v>
      </c>
      <c r="P261" s="819"/>
      <c r="Q261" s="832">
        <v>24919.48</v>
      </c>
    </row>
    <row r="262" spans="1:17" ht="14.45" customHeight="1" x14ac:dyDescent="0.2">
      <c r="A262" s="813" t="s">
        <v>6541</v>
      </c>
      <c r="B262" s="814" t="s">
        <v>5266</v>
      </c>
      <c r="C262" s="814" t="s">
        <v>4963</v>
      </c>
      <c r="D262" s="814" t="s">
        <v>6624</v>
      </c>
      <c r="E262" s="814" t="s">
        <v>6625</v>
      </c>
      <c r="F262" s="831"/>
      <c r="G262" s="831"/>
      <c r="H262" s="831"/>
      <c r="I262" s="831"/>
      <c r="J262" s="831"/>
      <c r="K262" s="831"/>
      <c r="L262" s="831"/>
      <c r="M262" s="831"/>
      <c r="N262" s="831">
        <v>1</v>
      </c>
      <c r="O262" s="831">
        <v>2960.3</v>
      </c>
      <c r="P262" s="819"/>
      <c r="Q262" s="832">
        <v>2960.3</v>
      </c>
    </row>
    <row r="263" spans="1:17" ht="14.45" customHeight="1" x14ac:dyDescent="0.2">
      <c r="A263" s="813" t="s">
        <v>6541</v>
      </c>
      <c r="B263" s="814" t="s">
        <v>5266</v>
      </c>
      <c r="C263" s="814" t="s">
        <v>4963</v>
      </c>
      <c r="D263" s="814" t="s">
        <v>6626</v>
      </c>
      <c r="E263" s="814" t="s">
        <v>6627</v>
      </c>
      <c r="F263" s="831"/>
      <c r="G263" s="831"/>
      <c r="H263" s="831"/>
      <c r="I263" s="831"/>
      <c r="J263" s="831"/>
      <c r="K263" s="831"/>
      <c r="L263" s="831"/>
      <c r="M263" s="831"/>
      <c r="N263" s="831">
        <v>8</v>
      </c>
      <c r="O263" s="831">
        <v>15180.72</v>
      </c>
      <c r="P263" s="819"/>
      <c r="Q263" s="832">
        <v>1897.59</v>
      </c>
    </row>
    <row r="264" spans="1:17" ht="14.45" customHeight="1" x14ac:dyDescent="0.2">
      <c r="A264" s="813" t="s">
        <v>6541</v>
      </c>
      <c r="B264" s="814" t="s">
        <v>5266</v>
      </c>
      <c r="C264" s="814" t="s">
        <v>4963</v>
      </c>
      <c r="D264" s="814" t="s">
        <v>6628</v>
      </c>
      <c r="E264" s="814" t="s">
        <v>6629</v>
      </c>
      <c r="F264" s="831"/>
      <c r="G264" s="831"/>
      <c r="H264" s="831"/>
      <c r="I264" s="831"/>
      <c r="J264" s="831"/>
      <c r="K264" s="831"/>
      <c r="L264" s="831"/>
      <c r="M264" s="831"/>
      <c r="N264" s="831">
        <v>1</v>
      </c>
      <c r="O264" s="831">
        <v>3630</v>
      </c>
      <c r="P264" s="819"/>
      <c r="Q264" s="832">
        <v>3630</v>
      </c>
    </row>
    <row r="265" spans="1:17" ht="14.45" customHeight="1" x14ac:dyDescent="0.2">
      <c r="A265" s="813" t="s">
        <v>6541</v>
      </c>
      <c r="B265" s="814" t="s">
        <v>5266</v>
      </c>
      <c r="C265" s="814" t="s">
        <v>4963</v>
      </c>
      <c r="D265" s="814" t="s">
        <v>6630</v>
      </c>
      <c r="E265" s="814" t="s">
        <v>6631</v>
      </c>
      <c r="F265" s="831"/>
      <c r="G265" s="831"/>
      <c r="H265" s="831"/>
      <c r="I265" s="831"/>
      <c r="J265" s="831"/>
      <c r="K265" s="831"/>
      <c r="L265" s="831"/>
      <c r="M265" s="831"/>
      <c r="N265" s="831">
        <v>3</v>
      </c>
      <c r="O265" s="831">
        <v>8712</v>
      </c>
      <c r="P265" s="819"/>
      <c r="Q265" s="832">
        <v>2904</v>
      </c>
    </row>
    <row r="266" spans="1:17" ht="14.45" customHeight="1" x14ac:dyDescent="0.2">
      <c r="A266" s="813" t="s">
        <v>6541</v>
      </c>
      <c r="B266" s="814" t="s">
        <v>5266</v>
      </c>
      <c r="C266" s="814" t="s">
        <v>4963</v>
      </c>
      <c r="D266" s="814" t="s">
        <v>6632</v>
      </c>
      <c r="E266" s="814" t="s">
        <v>6633</v>
      </c>
      <c r="F266" s="831">
        <v>1</v>
      </c>
      <c r="G266" s="831">
        <v>741</v>
      </c>
      <c r="H266" s="831"/>
      <c r="I266" s="831">
        <v>741</v>
      </c>
      <c r="J266" s="831"/>
      <c r="K266" s="831"/>
      <c r="L266" s="831"/>
      <c r="M266" s="831"/>
      <c r="N266" s="831">
        <v>1</v>
      </c>
      <c r="O266" s="831">
        <v>741</v>
      </c>
      <c r="P266" s="819"/>
      <c r="Q266" s="832">
        <v>741</v>
      </c>
    </row>
    <row r="267" spans="1:17" ht="14.45" customHeight="1" x14ac:dyDescent="0.2">
      <c r="A267" s="813" t="s">
        <v>6541</v>
      </c>
      <c r="B267" s="814" t="s">
        <v>5266</v>
      </c>
      <c r="C267" s="814" t="s">
        <v>4963</v>
      </c>
      <c r="D267" s="814" t="s">
        <v>6634</v>
      </c>
      <c r="E267" s="814" t="s">
        <v>6635</v>
      </c>
      <c r="F267" s="831"/>
      <c r="G267" s="831"/>
      <c r="H267" s="831"/>
      <c r="I267" s="831"/>
      <c r="J267" s="831">
        <v>1</v>
      </c>
      <c r="K267" s="831">
        <v>24112.51</v>
      </c>
      <c r="L267" s="831"/>
      <c r="M267" s="831">
        <v>24112.51</v>
      </c>
      <c r="N267" s="831"/>
      <c r="O267" s="831"/>
      <c r="P267" s="819"/>
      <c r="Q267" s="832"/>
    </row>
    <row r="268" spans="1:17" ht="14.45" customHeight="1" x14ac:dyDescent="0.2">
      <c r="A268" s="813" t="s">
        <v>6541</v>
      </c>
      <c r="B268" s="814" t="s">
        <v>5266</v>
      </c>
      <c r="C268" s="814" t="s">
        <v>4963</v>
      </c>
      <c r="D268" s="814" t="s">
        <v>6636</v>
      </c>
      <c r="E268" s="814" t="s">
        <v>6637</v>
      </c>
      <c r="F268" s="831"/>
      <c r="G268" s="831"/>
      <c r="H268" s="831"/>
      <c r="I268" s="831"/>
      <c r="J268" s="831"/>
      <c r="K268" s="831"/>
      <c r="L268" s="831"/>
      <c r="M268" s="831"/>
      <c r="N268" s="831">
        <v>4</v>
      </c>
      <c r="O268" s="831">
        <v>47444.56</v>
      </c>
      <c r="P268" s="819"/>
      <c r="Q268" s="832">
        <v>11861.14</v>
      </c>
    </row>
    <row r="269" spans="1:17" ht="14.45" customHeight="1" x14ac:dyDescent="0.2">
      <c r="A269" s="813" t="s">
        <v>6541</v>
      </c>
      <c r="B269" s="814" t="s">
        <v>5266</v>
      </c>
      <c r="C269" s="814" t="s">
        <v>4963</v>
      </c>
      <c r="D269" s="814" t="s">
        <v>6638</v>
      </c>
      <c r="E269" s="814" t="s">
        <v>6639</v>
      </c>
      <c r="F269" s="831"/>
      <c r="G269" s="831"/>
      <c r="H269" s="831"/>
      <c r="I269" s="831"/>
      <c r="J269" s="831">
        <v>3</v>
      </c>
      <c r="K269" s="831">
        <v>2077.17</v>
      </c>
      <c r="L269" s="831"/>
      <c r="M269" s="831">
        <v>692.39</v>
      </c>
      <c r="N269" s="831">
        <v>6</v>
      </c>
      <c r="O269" s="831">
        <v>4154.34</v>
      </c>
      <c r="P269" s="819"/>
      <c r="Q269" s="832">
        <v>692.39</v>
      </c>
    </row>
    <row r="270" spans="1:17" ht="14.45" customHeight="1" x14ac:dyDescent="0.2">
      <c r="A270" s="813" t="s">
        <v>6541</v>
      </c>
      <c r="B270" s="814" t="s">
        <v>5266</v>
      </c>
      <c r="C270" s="814" t="s">
        <v>4963</v>
      </c>
      <c r="D270" s="814" t="s">
        <v>6640</v>
      </c>
      <c r="E270" s="814" t="s">
        <v>6641</v>
      </c>
      <c r="F270" s="831"/>
      <c r="G270" s="831"/>
      <c r="H270" s="831"/>
      <c r="I270" s="831"/>
      <c r="J270" s="831"/>
      <c r="K270" s="831"/>
      <c r="L270" s="831"/>
      <c r="M270" s="831"/>
      <c r="N270" s="831">
        <v>1</v>
      </c>
      <c r="O270" s="831">
        <v>5108.51</v>
      </c>
      <c r="P270" s="819"/>
      <c r="Q270" s="832">
        <v>5108.51</v>
      </c>
    </row>
    <row r="271" spans="1:17" ht="14.45" customHeight="1" x14ac:dyDescent="0.2">
      <c r="A271" s="813" t="s">
        <v>6541</v>
      </c>
      <c r="B271" s="814" t="s">
        <v>5266</v>
      </c>
      <c r="C271" s="814" t="s">
        <v>4963</v>
      </c>
      <c r="D271" s="814" t="s">
        <v>6642</v>
      </c>
      <c r="E271" s="814" t="s">
        <v>6643</v>
      </c>
      <c r="F271" s="831"/>
      <c r="G271" s="831"/>
      <c r="H271" s="831"/>
      <c r="I271" s="831"/>
      <c r="J271" s="831"/>
      <c r="K271" s="831"/>
      <c r="L271" s="831"/>
      <c r="M271" s="831"/>
      <c r="N271" s="831">
        <v>1</v>
      </c>
      <c r="O271" s="831">
        <v>49000</v>
      </c>
      <c r="P271" s="819"/>
      <c r="Q271" s="832">
        <v>49000</v>
      </c>
    </row>
    <row r="272" spans="1:17" ht="14.45" customHeight="1" x14ac:dyDescent="0.2">
      <c r="A272" s="813" t="s">
        <v>6541</v>
      </c>
      <c r="B272" s="814" t="s">
        <v>5266</v>
      </c>
      <c r="C272" s="814" t="s">
        <v>4963</v>
      </c>
      <c r="D272" s="814" t="s">
        <v>6644</v>
      </c>
      <c r="E272" s="814" t="s">
        <v>6645</v>
      </c>
      <c r="F272" s="831"/>
      <c r="G272" s="831"/>
      <c r="H272" s="831"/>
      <c r="I272" s="831"/>
      <c r="J272" s="831"/>
      <c r="K272" s="831"/>
      <c r="L272" s="831"/>
      <c r="M272" s="831"/>
      <c r="N272" s="831">
        <v>4</v>
      </c>
      <c r="O272" s="831">
        <v>3715.9000000000005</v>
      </c>
      <c r="P272" s="819"/>
      <c r="Q272" s="832">
        <v>928.97500000000014</v>
      </c>
    </row>
    <row r="273" spans="1:17" ht="14.45" customHeight="1" x14ac:dyDescent="0.2">
      <c r="A273" s="813" t="s">
        <v>6541</v>
      </c>
      <c r="B273" s="814" t="s">
        <v>5266</v>
      </c>
      <c r="C273" s="814" t="s">
        <v>4963</v>
      </c>
      <c r="D273" s="814" t="s">
        <v>6646</v>
      </c>
      <c r="E273" s="814" t="s">
        <v>6643</v>
      </c>
      <c r="F273" s="831"/>
      <c r="G273" s="831"/>
      <c r="H273" s="831"/>
      <c r="I273" s="831"/>
      <c r="J273" s="831"/>
      <c r="K273" s="831"/>
      <c r="L273" s="831"/>
      <c r="M273" s="831"/>
      <c r="N273" s="831">
        <v>1</v>
      </c>
      <c r="O273" s="831">
        <v>49000</v>
      </c>
      <c r="P273" s="819"/>
      <c r="Q273" s="832">
        <v>49000</v>
      </c>
    </row>
    <row r="274" spans="1:17" ht="14.45" customHeight="1" x14ac:dyDescent="0.2">
      <c r="A274" s="813" t="s">
        <v>6541</v>
      </c>
      <c r="B274" s="814" t="s">
        <v>5266</v>
      </c>
      <c r="C274" s="814" t="s">
        <v>4978</v>
      </c>
      <c r="D274" s="814" t="s">
        <v>6647</v>
      </c>
      <c r="E274" s="814" t="s">
        <v>6648</v>
      </c>
      <c r="F274" s="831">
        <v>1</v>
      </c>
      <c r="G274" s="831">
        <v>215</v>
      </c>
      <c r="H274" s="831"/>
      <c r="I274" s="831">
        <v>215</v>
      </c>
      <c r="J274" s="831"/>
      <c r="K274" s="831"/>
      <c r="L274" s="831"/>
      <c r="M274" s="831"/>
      <c r="N274" s="831">
        <v>2</v>
      </c>
      <c r="O274" s="831">
        <v>448</v>
      </c>
      <c r="P274" s="819"/>
      <c r="Q274" s="832">
        <v>224</v>
      </c>
    </row>
    <row r="275" spans="1:17" ht="14.45" customHeight="1" x14ac:dyDescent="0.2">
      <c r="A275" s="813" t="s">
        <v>6541</v>
      </c>
      <c r="B275" s="814" t="s">
        <v>5266</v>
      </c>
      <c r="C275" s="814" t="s">
        <v>4978</v>
      </c>
      <c r="D275" s="814" t="s">
        <v>6649</v>
      </c>
      <c r="E275" s="814" t="s">
        <v>6650</v>
      </c>
      <c r="F275" s="831"/>
      <c r="G275" s="831"/>
      <c r="H275" s="831"/>
      <c r="I275" s="831"/>
      <c r="J275" s="831">
        <v>1</v>
      </c>
      <c r="K275" s="831">
        <v>157</v>
      </c>
      <c r="L275" s="831"/>
      <c r="M275" s="831">
        <v>157</v>
      </c>
      <c r="N275" s="831"/>
      <c r="O275" s="831"/>
      <c r="P275" s="819"/>
      <c r="Q275" s="832"/>
    </row>
    <row r="276" spans="1:17" ht="14.45" customHeight="1" x14ac:dyDescent="0.2">
      <c r="A276" s="813" t="s">
        <v>6541</v>
      </c>
      <c r="B276" s="814" t="s">
        <v>5266</v>
      </c>
      <c r="C276" s="814" t="s">
        <v>4978</v>
      </c>
      <c r="D276" s="814" t="s">
        <v>6651</v>
      </c>
      <c r="E276" s="814" t="s">
        <v>6652</v>
      </c>
      <c r="F276" s="831">
        <v>2</v>
      </c>
      <c r="G276" s="831">
        <v>376</v>
      </c>
      <c r="H276" s="831"/>
      <c r="I276" s="831">
        <v>188</v>
      </c>
      <c r="J276" s="831">
        <v>4</v>
      </c>
      <c r="K276" s="831">
        <v>756</v>
      </c>
      <c r="L276" s="831"/>
      <c r="M276" s="831">
        <v>189</v>
      </c>
      <c r="N276" s="831">
        <v>1</v>
      </c>
      <c r="O276" s="831">
        <v>194</v>
      </c>
      <c r="P276" s="819"/>
      <c r="Q276" s="832">
        <v>194</v>
      </c>
    </row>
    <row r="277" spans="1:17" ht="14.45" customHeight="1" x14ac:dyDescent="0.2">
      <c r="A277" s="813" t="s">
        <v>6541</v>
      </c>
      <c r="B277" s="814" t="s">
        <v>5266</v>
      </c>
      <c r="C277" s="814" t="s">
        <v>4978</v>
      </c>
      <c r="D277" s="814" t="s">
        <v>6653</v>
      </c>
      <c r="E277" s="814" t="s">
        <v>6654</v>
      </c>
      <c r="F277" s="831">
        <v>5</v>
      </c>
      <c r="G277" s="831">
        <v>645</v>
      </c>
      <c r="H277" s="831"/>
      <c r="I277" s="831">
        <v>129</v>
      </c>
      <c r="J277" s="831">
        <v>6</v>
      </c>
      <c r="K277" s="831">
        <v>780</v>
      </c>
      <c r="L277" s="831"/>
      <c r="M277" s="831">
        <v>130</v>
      </c>
      <c r="N277" s="831">
        <v>12</v>
      </c>
      <c r="O277" s="831">
        <v>1608</v>
      </c>
      <c r="P277" s="819"/>
      <c r="Q277" s="832">
        <v>134</v>
      </c>
    </row>
    <row r="278" spans="1:17" ht="14.45" customHeight="1" x14ac:dyDescent="0.2">
      <c r="A278" s="813" t="s">
        <v>6541</v>
      </c>
      <c r="B278" s="814" t="s">
        <v>5266</v>
      </c>
      <c r="C278" s="814" t="s">
        <v>4978</v>
      </c>
      <c r="D278" s="814" t="s">
        <v>6655</v>
      </c>
      <c r="E278" s="814" t="s">
        <v>6656</v>
      </c>
      <c r="F278" s="831"/>
      <c r="G278" s="831"/>
      <c r="H278" s="831"/>
      <c r="I278" s="831"/>
      <c r="J278" s="831">
        <v>3</v>
      </c>
      <c r="K278" s="831">
        <v>678</v>
      </c>
      <c r="L278" s="831"/>
      <c r="M278" s="831">
        <v>226</v>
      </c>
      <c r="N278" s="831">
        <v>2</v>
      </c>
      <c r="O278" s="831">
        <v>462</v>
      </c>
      <c r="P278" s="819"/>
      <c r="Q278" s="832">
        <v>231</v>
      </c>
    </row>
    <row r="279" spans="1:17" ht="14.45" customHeight="1" x14ac:dyDescent="0.2">
      <c r="A279" s="813" t="s">
        <v>6541</v>
      </c>
      <c r="B279" s="814" t="s">
        <v>5266</v>
      </c>
      <c r="C279" s="814" t="s">
        <v>4978</v>
      </c>
      <c r="D279" s="814" t="s">
        <v>5267</v>
      </c>
      <c r="E279" s="814" t="s">
        <v>5268</v>
      </c>
      <c r="F279" s="831">
        <v>637</v>
      </c>
      <c r="G279" s="831">
        <v>144599</v>
      </c>
      <c r="H279" s="831"/>
      <c r="I279" s="831">
        <v>227</v>
      </c>
      <c r="J279" s="831">
        <v>484</v>
      </c>
      <c r="K279" s="831">
        <v>110352</v>
      </c>
      <c r="L279" s="831"/>
      <c r="M279" s="831">
        <v>228</v>
      </c>
      <c r="N279" s="831">
        <v>377</v>
      </c>
      <c r="O279" s="831">
        <v>87841</v>
      </c>
      <c r="P279" s="819"/>
      <c r="Q279" s="832">
        <v>233</v>
      </c>
    </row>
    <row r="280" spans="1:17" ht="14.45" customHeight="1" x14ac:dyDescent="0.2">
      <c r="A280" s="813" t="s">
        <v>6541</v>
      </c>
      <c r="B280" s="814" t="s">
        <v>5266</v>
      </c>
      <c r="C280" s="814" t="s">
        <v>4978</v>
      </c>
      <c r="D280" s="814" t="s">
        <v>5273</v>
      </c>
      <c r="E280" s="814" t="s">
        <v>5274</v>
      </c>
      <c r="F280" s="831">
        <v>9</v>
      </c>
      <c r="G280" s="831">
        <v>3186</v>
      </c>
      <c r="H280" s="831"/>
      <c r="I280" s="831">
        <v>354</v>
      </c>
      <c r="J280" s="831">
        <v>8</v>
      </c>
      <c r="K280" s="831">
        <v>2848</v>
      </c>
      <c r="L280" s="831"/>
      <c r="M280" s="831">
        <v>356</v>
      </c>
      <c r="N280" s="831">
        <v>7</v>
      </c>
      <c r="O280" s="831">
        <v>2653</v>
      </c>
      <c r="P280" s="819"/>
      <c r="Q280" s="832">
        <v>379</v>
      </c>
    </row>
    <row r="281" spans="1:17" ht="14.45" customHeight="1" x14ac:dyDescent="0.2">
      <c r="A281" s="813" t="s">
        <v>6541</v>
      </c>
      <c r="B281" s="814" t="s">
        <v>5266</v>
      </c>
      <c r="C281" s="814" t="s">
        <v>4978</v>
      </c>
      <c r="D281" s="814" t="s">
        <v>6657</v>
      </c>
      <c r="E281" s="814" t="s">
        <v>6658</v>
      </c>
      <c r="F281" s="831"/>
      <c r="G281" s="831"/>
      <c r="H281" s="831"/>
      <c r="I281" s="831"/>
      <c r="J281" s="831"/>
      <c r="K281" s="831"/>
      <c r="L281" s="831"/>
      <c r="M281" s="831"/>
      <c r="N281" s="831">
        <v>1</v>
      </c>
      <c r="O281" s="831">
        <v>4677</v>
      </c>
      <c r="P281" s="819"/>
      <c r="Q281" s="832">
        <v>4677</v>
      </c>
    </row>
    <row r="282" spans="1:17" ht="14.45" customHeight="1" x14ac:dyDescent="0.2">
      <c r="A282" s="813" t="s">
        <v>6541</v>
      </c>
      <c r="B282" s="814" t="s">
        <v>5266</v>
      </c>
      <c r="C282" s="814" t="s">
        <v>4978</v>
      </c>
      <c r="D282" s="814" t="s">
        <v>6659</v>
      </c>
      <c r="E282" s="814" t="s">
        <v>6660</v>
      </c>
      <c r="F282" s="831">
        <v>5</v>
      </c>
      <c r="G282" s="831">
        <v>20865</v>
      </c>
      <c r="H282" s="831"/>
      <c r="I282" s="831">
        <v>4173</v>
      </c>
      <c r="J282" s="831">
        <v>4</v>
      </c>
      <c r="K282" s="831">
        <v>16716</v>
      </c>
      <c r="L282" s="831"/>
      <c r="M282" s="831">
        <v>4179</v>
      </c>
      <c r="N282" s="831">
        <v>14</v>
      </c>
      <c r="O282" s="831">
        <v>58982</v>
      </c>
      <c r="P282" s="819"/>
      <c r="Q282" s="832">
        <v>4213</v>
      </c>
    </row>
    <row r="283" spans="1:17" ht="14.45" customHeight="1" x14ac:dyDescent="0.2">
      <c r="A283" s="813" t="s">
        <v>6541</v>
      </c>
      <c r="B283" s="814" t="s">
        <v>5266</v>
      </c>
      <c r="C283" s="814" t="s">
        <v>4978</v>
      </c>
      <c r="D283" s="814" t="s">
        <v>6661</v>
      </c>
      <c r="E283" s="814" t="s">
        <v>6662</v>
      </c>
      <c r="F283" s="831"/>
      <c r="G283" s="831"/>
      <c r="H283" s="831"/>
      <c r="I283" s="831"/>
      <c r="J283" s="831"/>
      <c r="K283" s="831"/>
      <c r="L283" s="831"/>
      <c r="M283" s="831"/>
      <c r="N283" s="831">
        <v>1</v>
      </c>
      <c r="O283" s="831">
        <v>15513</v>
      </c>
      <c r="P283" s="819"/>
      <c r="Q283" s="832">
        <v>15513</v>
      </c>
    </row>
    <row r="284" spans="1:17" ht="14.45" customHeight="1" x14ac:dyDescent="0.2">
      <c r="A284" s="813" t="s">
        <v>6541</v>
      </c>
      <c r="B284" s="814" t="s">
        <v>5266</v>
      </c>
      <c r="C284" s="814" t="s">
        <v>4978</v>
      </c>
      <c r="D284" s="814" t="s">
        <v>6663</v>
      </c>
      <c r="E284" s="814" t="s">
        <v>6664</v>
      </c>
      <c r="F284" s="831">
        <v>12</v>
      </c>
      <c r="G284" s="831">
        <v>46404</v>
      </c>
      <c r="H284" s="831"/>
      <c r="I284" s="831">
        <v>3867</v>
      </c>
      <c r="J284" s="831">
        <v>7</v>
      </c>
      <c r="K284" s="831">
        <v>27097</v>
      </c>
      <c r="L284" s="831"/>
      <c r="M284" s="831">
        <v>3871</v>
      </c>
      <c r="N284" s="831">
        <v>29</v>
      </c>
      <c r="O284" s="831">
        <v>113535</v>
      </c>
      <c r="P284" s="819"/>
      <c r="Q284" s="832">
        <v>3915</v>
      </c>
    </row>
    <row r="285" spans="1:17" ht="14.45" customHeight="1" x14ac:dyDescent="0.2">
      <c r="A285" s="813" t="s">
        <v>6541</v>
      </c>
      <c r="B285" s="814" t="s">
        <v>5266</v>
      </c>
      <c r="C285" s="814" t="s">
        <v>4978</v>
      </c>
      <c r="D285" s="814" t="s">
        <v>6665</v>
      </c>
      <c r="E285" s="814" t="s">
        <v>6666</v>
      </c>
      <c r="F285" s="831">
        <v>1</v>
      </c>
      <c r="G285" s="831">
        <v>5219</v>
      </c>
      <c r="H285" s="831"/>
      <c r="I285" s="831">
        <v>5219</v>
      </c>
      <c r="J285" s="831"/>
      <c r="K285" s="831"/>
      <c r="L285" s="831"/>
      <c r="M285" s="831"/>
      <c r="N285" s="831"/>
      <c r="O285" s="831"/>
      <c r="P285" s="819"/>
      <c r="Q285" s="832"/>
    </row>
    <row r="286" spans="1:17" ht="14.45" customHeight="1" x14ac:dyDescent="0.2">
      <c r="A286" s="813" t="s">
        <v>6541</v>
      </c>
      <c r="B286" s="814" t="s">
        <v>5266</v>
      </c>
      <c r="C286" s="814" t="s">
        <v>4978</v>
      </c>
      <c r="D286" s="814" t="s">
        <v>6667</v>
      </c>
      <c r="E286" s="814" t="s">
        <v>6668</v>
      </c>
      <c r="F286" s="831"/>
      <c r="G286" s="831"/>
      <c r="H286" s="831"/>
      <c r="I286" s="831"/>
      <c r="J286" s="831"/>
      <c r="K286" s="831"/>
      <c r="L286" s="831"/>
      <c r="M286" s="831"/>
      <c r="N286" s="831">
        <v>19</v>
      </c>
      <c r="O286" s="831">
        <v>152684</v>
      </c>
      <c r="P286" s="819"/>
      <c r="Q286" s="832">
        <v>8036</v>
      </c>
    </row>
    <row r="287" spans="1:17" ht="14.45" customHeight="1" x14ac:dyDescent="0.2">
      <c r="A287" s="813" t="s">
        <v>6541</v>
      </c>
      <c r="B287" s="814" t="s">
        <v>5266</v>
      </c>
      <c r="C287" s="814" t="s">
        <v>4978</v>
      </c>
      <c r="D287" s="814" t="s">
        <v>6669</v>
      </c>
      <c r="E287" s="814" t="s">
        <v>6670</v>
      </c>
      <c r="F287" s="831">
        <v>62</v>
      </c>
      <c r="G287" s="831">
        <v>80414</v>
      </c>
      <c r="H287" s="831"/>
      <c r="I287" s="831">
        <v>1297</v>
      </c>
      <c r="J287" s="831">
        <v>65</v>
      </c>
      <c r="K287" s="831">
        <v>84435</v>
      </c>
      <c r="L287" s="831"/>
      <c r="M287" s="831">
        <v>1299</v>
      </c>
      <c r="N287" s="831">
        <v>56</v>
      </c>
      <c r="O287" s="831">
        <v>73584</v>
      </c>
      <c r="P287" s="819"/>
      <c r="Q287" s="832">
        <v>1314</v>
      </c>
    </row>
    <row r="288" spans="1:17" ht="14.45" customHeight="1" x14ac:dyDescent="0.2">
      <c r="A288" s="813" t="s">
        <v>6541</v>
      </c>
      <c r="B288" s="814" t="s">
        <v>5266</v>
      </c>
      <c r="C288" s="814" t="s">
        <v>4978</v>
      </c>
      <c r="D288" s="814" t="s">
        <v>6671</v>
      </c>
      <c r="E288" s="814" t="s">
        <v>6672</v>
      </c>
      <c r="F288" s="831">
        <v>15</v>
      </c>
      <c r="G288" s="831">
        <v>17700</v>
      </c>
      <c r="H288" s="831"/>
      <c r="I288" s="831">
        <v>1180</v>
      </c>
      <c r="J288" s="831">
        <v>17</v>
      </c>
      <c r="K288" s="831">
        <v>20094</v>
      </c>
      <c r="L288" s="831"/>
      <c r="M288" s="831">
        <v>1182</v>
      </c>
      <c r="N288" s="831">
        <v>15</v>
      </c>
      <c r="O288" s="831">
        <v>17925</v>
      </c>
      <c r="P288" s="819"/>
      <c r="Q288" s="832">
        <v>1195</v>
      </c>
    </row>
    <row r="289" spans="1:17" ht="14.45" customHeight="1" x14ac:dyDescent="0.2">
      <c r="A289" s="813" t="s">
        <v>6541</v>
      </c>
      <c r="B289" s="814" t="s">
        <v>5266</v>
      </c>
      <c r="C289" s="814" t="s">
        <v>4978</v>
      </c>
      <c r="D289" s="814" t="s">
        <v>6673</v>
      </c>
      <c r="E289" s="814" t="s">
        <v>6674</v>
      </c>
      <c r="F289" s="831"/>
      <c r="G289" s="831"/>
      <c r="H289" s="831"/>
      <c r="I289" s="831"/>
      <c r="J289" s="831">
        <v>3</v>
      </c>
      <c r="K289" s="831">
        <v>15498</v>
      </c>
      <c r="L289" s="831"/>
      <c r="M289" s="831">
        <v>5166</v>
      </c>
      <c r="N289" s="831">
        <v>2</v>
      </c>
      <c r="O289" s="831">
        <v>10520</v>
      </c>
      <c r="P289" s="819"/>
      <c r="Q289" s="832">
        <v>5260</v>
      </c>
    </row>
    <row r="290" spans="1:17" ht="14.45" customHeight="1" x14ac:dyDescent="0.2">
      <c r="A290" s="813" t="s">
        <v>6541</v>
      </c>
      <c r="B290" s="814" t="s">
        <v>5266</v>
      </c>
      <c r="C290" s="814" t="s">
        <v>4978</v>
      </c>
      <c r="D290" s="814" t="s">
        <v>5754</v>
      </c>
      <c r="E290" s="814" t="s">
        <v>5755</v>
      </c>
      <c r="F290" s="831">
        <v>2</v>
      </c>
      <c r="G290" s="831">
        <v>1616</v>
      </c>
      <c r="H290" s="831"/>
      <c r="I290" s="831">
        <v>808</v>
      </c>
      <c r="J290" s="831"/>
      <c r="K290" s="831"/>
      <c r="L290" s="831"/>
      <c r="M290" s="831"/>
      <c r="N290" s="831">
        <v>3</v>
      </c>
      <c r="O290" s="831">
        <v>2613</v>
      </c>
      <c r="P290" s="819"/>
      <c r="Q290" s="832">
        <v>871</v>
      </c>
    </row>
    <row r="291" spans="1:17" ht="14.45" customHeight="1" x14ac:dyDescent="0.2">
      <c r="A291" s="813" t="s">
        <v>6541</v>
      </c>
      <c r="B291" s="814" t="s">
        <v>5266</v>
      </c>
      <c r="C291" s="814" t="s">
        <v>4978</v>
      </c>
      <c r="D291" s="814" t="s">
        <v>6675</v>
      </c>
      <c r="E291" s="814" t="s">
        <v>6676</v>
      </c>
      <c r="F291" s="831">
        <v>175</v>
      </c>
      <c r="G291" s="831">
        <v>31325</v>
      </c>
      <c r="H291" s="831"/>
      <c r="I291" s="831">
        <v>179</v>
      </c>
      <c r="J291" s="831">
        <v>161</v>
      </c>
      <c r="K291" s="831">
        <v>28980</v>
      </c>
      <c r="L291" s="831"/>
      <c r="M291" s="831">
        <v>180</v>
      </c>
      <c r="N291" s="831">
        <v>167</v>
      </c>
      <c r="O291" s="831">
        <v>30561</v>
      </c>
      <c r="P291" s="819"/>
      <c r="Q291" s="832">
        <v>183</v>
      </c>
    </row>
    <row r="292" spans="1:17" ht="14.45" customHeight="1" x14ac:dyDescent="0.2">
      <c r="A292" s="813" t="s">
        <v>6541</v>
      </c>
      <c r="B292" s="814" t="s">
        <v>5266</v>
      </c>
      <c r="C292" s="814" t="s">
        <v>4978</v>
      </c>
      <c r="D292" s="814" t="s">
        <v>6677</v>
      </c>
      <c r="E292" s="814" t="s">
        <v>6678</v>
      </c>
      <c r="F292" s="831">
        <v>95</v>
      </c>
      <c r="G292" s="831">
        <v>195035</v>
      </c>
      <c r="H292" s="831"/>
      <c r="I292" s="831">
        <v>2053</v>
      </c>
      <c r="J292" s="831">
        <v>87</v>
      </c>
      <c r="K292" s="831">
        <v>178872</v>
      </c>
      <c r="L292" s="831"/>
      <c r="M292" s="831">
        <v>2056</v>
      </c>
      <c r="N292" s="831">
        <v>86</v>
      </c>
      <c r="O292" s="831">
        <v>181460</v>
      </c>
      <c r="P292" s="819"/>
      <c r="Q292" s="832">
        <v>2110</v>
      </c>
    </row>
    <row r="293" spans="1:17" ht="14.45" customHeight="1" x14ac:dyDescent="0.2">
      <c r="A293" s="813" t="s">
        <v>6541</v>
      </c>
      <c r="B293" s="814" t="s">
        <v>5266</v>
      </c>
      <c r="C293" s="814" t="s">
        <v>4978</v>
      </c>
      <c r="D293" s="814" t="s">
        <v>6679</v>
      </c>
      <c r="E293" s="814" t="s">
        <v>6680</v>
      </c>
      <c r="F293" s="831">
        <v>3</v>
      </c>
      <c r="G293" s="831">
        <v>8220</v>
      </c>
      <c r="H293" s="831"/>
      <c r="I293" s="831">
        <v>2740</v>
      </c>
      <c r="J293" s="831">
        <v>2</v>
      </c>
      <c r="K293" s="831">
        <v>5484</v>
      </c>
      <c r="L293" s="831"/>
      <c r="M293" s="831">
        <v>2742</v>
      </c>
      <c r="N293" s="831">
        <v>2</v>
      </c>
      <c r="O293" s="831">
        <v>5576</v>
      </c>
      <c r="P293" s="819"/>
      <c r="Q293" s="832">
        <v>2788</v>
      </c>
    </row>
    <row r="294" spans="1:17" ht="14.45" customHeight="1" x14ac:dyDescent="0.2">
      <c r="A294" s="813" t="s">
        <v>6541</v>
      </c>
      <c r="B294" s="814" t="s">
        <v>5266</v>
      </c>
      <c r="C294" s="814" t="s">
        <v>4978</v>
      </c>
      <c r="D294" s="814" t="s">
        <v>6681</v>
      </c>
      <c r="E294" s="814" t="s">
        <v>6682</v>
      </c>
      <c r="F294" s="831">
        <v>3</v>
      </c>
      <c r="G294" s="831">
        <v>15822</v>
      </c>
      <c r="H294" s="831"/>
      <c r="I294" s="831">
        <v>5274</v>
      </c>
      <c r="J294" s="831">
        <v>2</v>
      </c>
      <c r="K294" s="831">
        <v>10556</v>
      </c>
      <c r="L294" s="831"/>
      <c r="M294" s="831">
        <v>5278</v>
      </c>
      <c r="N294" s="831">
        <v>4</v>
      </c>
      <c r="O294" s="831">
        <v>21488</v>
      </c>
      <c r="P294" s="819"/>
      <c r="Q294" s="832">
        <v>5372</v>
      </c>
    </row>
    <row r="295" spans="1:17" ht="14.45" customHeight="1" x14ac:dyDescent="0.2">
      <c r="A295" s="813" t="s">
        <v>6541</v>
      </c>
      <c r="B295" s="814" t="s">
        <v>5266</v>
      </c>
      <c r="C295" s="814" t="s">
        <v>4978</v>
      </c>
      <c r="D295" s="814" t="s">
        <v>6683</v>
      </c>
      <c r="E295" s="814" t="s">
        <v>6684</v>
      </c>
      <c r="F295" s="831"/>
      <c r="G295" s="831"/>
      <c r="H295" s="831"/>
      <c r="I295" s="831"/>
      <c r="J295" s="831"/>
      <c r="K295" s="831"/>
      <c r="L295" s="831"/>
      <c r="M295" s="831"/>
      <c r="N295" s="831">
        <v>2</v>
      </c>
      <c r="O295" s="831">
        <v>4300</v>
      </c>
      <c r="P295" s="819"/>
      <c r="Q295" s="832">
        <v>2150</v>
      </c>
    </row>
    <row r="296" spans="1:17" ht="14.45" customHeight="1" x14ac:dyDescent="0.2">
      <c r="A296" s="813" t="s">
        <v>6541</v>
      </c>
      <c r="B296" s="814" t="s">
        <v>5266</v>
      </c>
      <c r="C296" s="814" t="s">
        <v>4978</v>
      </c>
      <c r="D296" s="814" t="s">
        <v>6685</v>
      </c>
      <c r="E296" s="814" t="s">
        <v>6686</v>
      </c>
      <c r="F296" s="831"/>
      <c r="G296" s="831"/>
      <c r="H296" s="831"/>
      <c r="I296" s="831"/>
      <c r="J296" s="831"/>
      <c r="K296" s="831"/>
      <c r="L296" s="831"/>
      <c r="M296" s="831"/>
      <c r="N296" s="831">
        <v>1</v>
      </c>
      <c r="O296" s="831">
        <v>162</v>
      </c>
      <c r="P296" s="819"/>
      <c r="Q296" s="832">
        <v>162</v>
      </c>
    </row>
    <row r="297" spans="1:17" ht="14.45" customHeight="1" x14ac:dyDescent="0.2">
      <c r="A297" s="813" t="s">
        <v>6541</v>
      </c>
      <c r="B297" s="814" t="s">
        <v>5266</v>
      </c>
      <c r="C297" s="814" t="s">
        <v>4978</v>
      </c>
      <c r="D297" s="814" t="s">
        <v>6687</v>
      </c>
      <c r="E297" s="814" t="s">
        <v>6688</v>
      </c>
      <c r="F297" s="831">
        <v>1</v>
      </c>
      <c r="G297" s="831">
        <v>201</v>
      </c>
      <c r="H297" s="831"/>
      <c r="I297" s="831">
        <v>201</v>
      </c>
      <c r="J297" s="831">
        <v>1</v>
      </c>
      <c r="K297" s="831">
        <v>202</v>
      </c>
      <c r="L297" s="831"/>
      <c r="M297" s="831">
        <v>202</v>
      </c>
      <c r="N297" s="831"/>
      <c r="O297" s="831"/>
      <c r="P297" s="819"/>
      <c r="Q297" s="832"/>
    </row>
    <row r="298" spans="1:17" ht="14.45" customHeight="1" x14ac:dyDescent="0.2">
      <c r="A298" s="813" t="s">
        <v>6541</v>
      </c>
      <c r="B298" s="814" t="s">
        <v>5266</v>
      </c>
      <c r="C298" s="814" t="s">
        <v>4978</v>
      </c>
      <c r="D298" s="814" t="s">
        <v>6689</v>
      </c>
      <c r="E298" s="814" t="s">
        <v>6690</v>
      </c>
      <c r="F298" s="831">
        <v>1388</v>
      </c>
      <c r="G298" s="831">
        <v>287316</v>
      </c>
      <c r="H298" s="831"/>
      <c r="I298" s="831">
        <v>207</v>
      </c>
      <c r="J298" s="831">
        <v>1088</v>
      </c>
      <c r="K298" s="831">
        <v>226304</v>
      </c>
      <c r="L298" s="831"/>
      <c r="M298" s="831">
        <v>208</v>
      </c>
      <c r="N298" s="831">
        <v>846</v>
      </c>
      <c r="O298" s="831">
        <v>181044</v>
      </c>
      <c r="P298" s="819"/>
      <c r="Q298" s="832">
        <v>214</v>
      </c>
    </row>
    <row r="299" spans="1:17" ht="14.45" customHeight="1" x14ac:dyDescent="0.2">
      <c r="A299" s="813" t="s">
        <v>6541</v>
      </c>
      <c r="B299" s="814" t="s">
        <v>5266</v>
      </c>
      <c r="C299" s="814" t="s">
        <v>4978</v>
      </c>
      <c r="D299" s="814" t="s">
        <v>6691</v>
      </c>
      <c r="E299" s="814" t="s">
        <v>6692</v>
      </c>
      <c r="F299" s="831">
        <v>1</v>
      </c>
      <c r="G299" s="831">
        <v>164</v>
      </c>
      <c r="H299" s="831"/>
      <c r="I299" s="831">
        <v>164</v>
      </c>
      <c r="J299" s="831"/>
      <c r="K299" s="831"/>
      <c r="L299" s="831"/>
      <c r="M299" s="831"/>
      <c r="N299" s="831">
        <v>2</v>
      </c>
      <c r="O299" s="831">
        <v>340</v>
      </c>
      <c r="P299" s="819"/>
      <c r="Q299" s="832">
        <v>170</v>
      </c>
    </row>
    <row r="300" spans="1:17" ht="14.45" customHeight="1" x14ac:dyDescent="0.2">
      <c r="A300" s="813" t="s">
        <v>6541</v>
      </c>
      <c r="B300" s="814" t="s">
        <v>5266</v>
      </c>
      <c r="C300" s="814" t="s">
        <v>4978</v>
      </c>
      <c r="D300" s="814" t="s">
        <v>6693</v>
      </c>
      <c r="E300" s="814" t="s">
        <v>6694</v>
      </c>
      <c r="F300" s="831">
        <v>4</v>
      </c>
      <c r="G300" s="831">
        <v>1752</v>
      </c>
      <c r="H300" s="831"/>
      <c r="I300" s="831">
        <v>438</v>
      </c>
      <c r="J300" s="831"/>
      <c r="K300" s="831"/>
      <c r="L300" s="831"/>
      <c r="M300" s="831"/>
      <c r="N300" s="831">
        <v>1</v>
      </c>
      <c r="O300" s="831">
        <v>451</v>
      </c>
      <c r="P300" s="819"/>
      <c r="Q300" s="832">
        <v>451</v>
      </c>
    </row>
    <row r="301" spans="1:17" ht="14.45" customHeight="1" x14ac:dyDescent="0.2">
      <c r="A301" s="813" t="s">
        <v>6541</v>
      </c>
      <c r="B301" s="814" t="s">
        <v>5266</v>
      </c>
      <c r="C301" s="814" t="s">
        <v>4978</v>
      </c>
      <c r="D301" s="814" t="s">
        <v>6695</v>
      </c>
      <c r="E301" s="814" t="s">
        <v>6696</v>
      </c>
      <c r="F301" s="831">
        <v>30</v>
      </c>
      <c r="G301" s="831">
        <v>64770</v>
      </c>
      <c r="H301" s="831"/>
      <c r="I301" s="831">
        <v>2159</v>
      </c>
      <c r="J301" s="831">
        <v>22</v>
      </c>
      <c r="K301" s="831">
        <v>47564</v>
      </c>
      <c r="L301" s="831"/>
      <c r="M301" s="831">
        <v>2162</v>
      </c>
      <c r="N301" s="831">
        <v>60</v>
      </c>
      <c r="O301" s="831">
        <v>131940</v>
      </c>
      <c r="P301" s="819"/>
      <c r="Q301" s="832">
        <v>2199</v>
      </c>
    </row>
    <row r="302" spans="1:17" ht="14.45" customHeight="1" x14ac:dyDescent="0.2">
      <c r="A302" s="813" t="s">
        <v>6541</v>
      </c>
      <c r="B302" s="814" t="s">
        <v>5266</v>
      </c>
      <c r="C302" s="814" t="s">
        <v>4978</v>
      </c>
      <c r="D302" s="814" t="s">
        <v>6697</v>
      </c>
      <c r="E302" s="814" t="s">
        <v>6664</v>
      </c>
      <c r="F302" s="831">
        <v>14</v>
      </c>
      <c r="G302" s="831">
        <v>26488</v>
      </c>
      <c r="H302" s="831"/>
      <c r="I302" s="831">
        <v>1892</v>
      </c>
      <c r="J302" s="831">
        <v>8</v>
      </c>
      <c r="K302" s="831">
        <v>15160</v>
      </c>
      <c r="L302" s="831"/>
      <c r="M302" s="831">
        <v>1895</v>
      </c>
      <c r="N302" s="831">
        <v>30</v>
      </c>
      <c r="O302" s="831">
        <v>57570</v>
      </c>
      <c r="P302" s="819"/>
      <c r="Q302" s="832">
        <v>1919</v>
      </c>
    </row>
    <row r="303" spans="1:17" ht="14.45" customHeight="1" x14ac:dyDescent="0.2">
      <c r="A303" s="813" t="s">
        <v>6541</v>
      </c>
      <c r="B303" s="814" t="s">
        <v>5266</v>
      </c>
      <c r="C303" s="814" t="s">
        <v>4978</v>
      </c>
      <c r="D303" s="814" t="s">
        <v>6698</v>
      </c>
      <c r="E303" s="814" t="s">
        <v>6699</v>
      </c>
      <c r="F303" s="831">
        <v>1</v>
      </c>
      <c r="G303" s="831">
        <v>164</v>
      </c>
      <c r="H303" s="831"/>
      <c r="I303" s="831">
        <v>164</v>
      </c>
      <c r="J303" s="831"/>
      <c r="K303" s="831"/>
      <c r="L303" s="831"/>
      <c r="M303" s="831"/>
      <c r="N303" s="831"/>
      <c r="O303" s="831"/>
      <c r="P303" s="819"/>
      <c r="Q303" s="832"/>
    </row>
    <row r="304" spans="1:17" ht="14.45" customHeight="1" x14ac:dyDescent="0.2">
      <c r="A304" s="813" t="s">
        <v>6541</v>
      </c>
      <c r="B304" s="814" t="s">
        <v>5266</v>
      </c>
      <c r="C304" s="814" t="s">
        <v>4978</v>
      </c>
      <c r="D304" s="814" t="s">
        <v>6700</v>
      </c>
      <c r="E304" s="814" t="s">
        <v>6701</v>
      </c>
      <c r="F304" s="831">
        <v>7</v>
      </c>
      <c r="G304" s="831">
        <v>59290</v>
      </c>
      <c r="H304" s="831"/>
      <c r="I304" s="831">
        <v>8470</v>
      </c>
      <c r="J304" s="831">
        <v>4</v>
      </c>
      <c r="K304" s="831">
        <v>33912</v>
      </c>
      <c r="L304" s="831"/>
      <c r="M304" s="831">
        <v>8478</v>
      </c>
      <c r="N304" s="831">
        <v>16</v>
      </c>
      <c r="O304" s="831">
        <v>136816</v>
      </c>
      <c r="P304" s="819"/>
      <c r="Q304" s="832">
        <v>8551</v>
      </c>
    </row>
    <row r="305" spans="1:17" ht="14.45" customHeight="1" x14ac:dyDescent="0.2">
      <c r="A305" s="813" t="s">
        <v>6541</v>
      </c>
      <c r="B305" s="814" t="s">
        <v>5266</v>
      </c>
      <c r="C305" s="814" t="s">
        <v>4978</v>
      </c>
      <c r="D305" s="814" t="s">
        <v>6702</v>
      </c>
      <c r="E305" s="814" t="s">
        <v>6703</v>
      </c>
      <c r="F305" s="831">
        <v>2</v>
      </c>
      <c r="G305" s="831">
        <v>4124</v>
      </c>
      <c r="H305" s="831"/>
      <c r="I305" s="831">
        <v>2062</v>
      </c>
      <c r="J305" s="831">
        <v>4</v>
      </c>
      <c r="K305" s="831">
        <v>8272</v>
      </c>
      <c r="L305" s="831"/>
      <c r="M305" s="831">
        <v>2068</v>
      </c>
      <c r="N305" s="831">
        <v>2</v>
      </c>
      <c r="O305" s="831">
        <v>4254</v>
      </c>
      <c r="P305" s="819"/>
      <c r="Q305" s="832">
        <v>2127</v>
      </c>
    </row>
    <row r="306" spans="1:17" ht="14.45" customHeight="1" x14ac:dyDescent="0.2">
      <c r="A306" s="813" t="s">
        <v>6541</v>
      </c>
      <c r="B306" s="814" t="s">
        <v>5266</v>
      </c>
      <c r="C306" s="814" t="s">
        <v>4978</v>
      </c>
      <c r="D306" s="814" t="s">
        <v>6704</v>
      </c>
      <c r="E306" s="814" t="s">
        <v>6705</v>
      </c>
      <c r="F306" s="831"/>
      <c r="G306" s="831"/>
      <c r="H306" s="831"/>
      <c r="I306" s="831"/>
      <c r="J306" s="831"/>
      <c r="K306" s="831"/>
      <c r="L306" s="831"/>
      <c r="M306" s="831"/>
      <c r="N306" s="831">
        <v>1</v>
      </c>
      <c r="O306" s="831">
        <v>0</v>
      </c>
      <c r="P306" s="819"/>
      <c r="Q306" s="832">
        <v>0</v>
      </c>
    </row>
    <row r="307" spans="1:17" ht="14.45" customHeight="1" x14ac:dyDescent="0.2">
      <c r="A307" s="813" t="s">
        <v>6541</v>
      </c>
      <c r="B307" s="814" t="s">
        <v>5266</v>
      </c>
      <c r="C307" s="814" t="s">
        <v>4978</v>
      </c>
      <c r="D307" s="814" t="s">
        <v>6706</v>
      </c>
      <c r="E307" s="814" t="s">
        <v>6707</v>
      </c>
      <c r="F307" s="831"/>
      <c r="G307" s="831"/>
      <c r="H307" s="831"/>
      <c r="I307" s="831"/>
      <c r="J307" s="831"/>
      <c r="K307" s="831"/>
      <c r="L307" s="831"/>
      <c r="M307" s="831"/>
      <c r="N307" s="831">
        <v>1</v>
      </c>
      <c r="O307" s="831">
        <v>0</v>
      </c>
      <c r="P307" s="819"/>
      <c r="Q307" s="832">
        <v>0</v>
      </c>
    </row>
    <row r="308" spans="1:17" ht="14.45" customHeight="1" x14ac:dyDescent="0.2">
      <c r="A308" s="813" t="s">
        <v>6541</v>
      </c>
      <c r="B308" s="814" t="s">
        <v>5266</v>
      </c>
      <c r="C308" s="814" t="s">
        <v>4978</v>
      </c>
      <c r="D308" s="814" t="s">
        <v>6708</v>
      </c>
      <c r="E308" s="814" t="s">
        <v>6709</v>
      </c>
      <c r="F308" s="831"/>
      <c r="G308" s="831"/>
      <c r="H308" s="831"/>
      <c r="I308" s="831"/>
      <c r="J308" s="831"/>
      <c r="K308" s="831"/>
      <c r="L308" s="831"/>
      <c r="M308" s="831"/>
      <c r="N308" s="831">
        <v>3</v>
      </c>
      <c r="O308" s="831">
        <v>0</v>
      </c>
      <c r="P308" s="819"/>
      <c r="Q308" s="832">
        <v>0</v>
      </c>
    </row>
    <row r="309" spans="1:17" ht="14.45" customHeight="1" x14ac:dyDescent="0.2">
      <c r="A309" s="813" t="s">
        <v>6541</v>
      </c>
      <c r="B309" s="814" t="s">
        <v>5266</v>
      </c>
      <c r="C309" s="814" t="s">
        <v>4978</v>
      </c>
      <c r="D309" s="814" t="s">
        <v>6710</v>
      </c>
      <c r="E309" s="814" t="s">
        <v>6711</v>
      </c>
      <c r="F309" s="831"/>
      <c r="G309" s="831"/>
      <c r="H309" s="831"/>
      <c r="I309" s="831"/>
      <c r="J309" s="831"/>
      <c r="K309" s="831"/>
      <c r="L309" s="831"/>
      <c r="M309" s="831"/>
      <c r="N309" s="831">
        <v>1</v>
      </c>
      <c r="O309" s="831">
        <v>0</v>
      </c>
      <c r="P309" s="819"/>
      <c r="Q309" s="832">
        <v>0</v>
      </c>
    </row>
    <row r="310" spans="1:17" ht="14.45" customHeight="1" x14ac:dyDescent="0.2">
      <c r="A310" s="813" t="s">
        <v>6541</v>
      </c>
      <c r="B310" s="814" t="s">
        <v>5266</v>
      </c>
      <c r="C310" s="814" t="s">
        <v>4978</v>
      </c>
      <c r="D310" s="814" t="s">
        <v>6712</v>
      </c>
      <c r="E310" s="814" t="s">
        <v>6713</v>
      </c>
      <c r="F310" s="831"/>
      <c r="G310" s="831"/>
      <c r="H310" s="831"/>
      <c r="I310" s="831"/>
      <c r="J310" s="831"/>
      <c r="K310" s="831"/>
      <c r="L310" s="831"/>
      <c r="M310" s="831"/>
      <c r="N310" s="831">
        <v>1</v>
      </c>
      <c r="O310" s="831">
        <v>0</v>
      </c>
      <c r="P310" s="819"/>
      <c r="Q310" s="832">
        <v>0</v>
      </c>
    </row>
    <row r="311" spans="1:17" ht="14.45" customHeight="1" x14ac:dyDescent="0.2">
      <c r="A311" s="813" t="s">
        <v>6541</v>
      </c>
      <c r="B311" s="814" t="s">
        <v>5266</v>
      </c>
      <c r="C311" s="814" t="s">
        <v>4978</v>
      </c>
      <c r="D311" s="814" t="s">
        <v>6714</v>
      </c>
      <c r="E311" s="814" t="s">
        <v>6715</v>
      </c>
      <c r="F311" s="831"/>
      <c r="G311" s="831"/>
      <c r="H311" s="831"/>
      <c r="I311" s="831"/>
      <c r="J311" s="831"/>
      <c r="K311" s="831"/>
      <c r="L311" s="831"/>
      <c r="M311" s="831"/>
      <c r="N311" s="831">
        <v>2</v>
      </c>
      <c r="O311" s="831">
        <v>0</v>
      </c>
      <c r="P311" s="819"/>
      <c r="Q311" s="832">
        <v>0</v>
      </c>
    </row>
    <row r="312" spans="1:17" ht="14.45" customHeight="1" x14ac:dyDescent="0.2">
      <c r="A312" s="813" t="s">
        <v>6716</v>
      </c>
      <c r="B312" s="814" t="s">
        <v>6717</v>
      </c>
      <c r="C312" s="814" t="s">
        <v>4978</v>
      </c>
      <c r="D312" s="814" t="s">
        <v>6718</v>
      </c>
      <c r="E312" s="814" t="s">
        <v>6719</v>
      </c>
      <c r="F312" s="831">
        <v>207</v>
      </c>
      <c r="G312" s="831">
        <v>44091</v>
      </c>
      <c r="H312" s="831"/>
      <c r="I312" s="831">
        <v>213</v>
      </c>
      <c r="J312" s="831">
        <v>260</v>
      </c>
      <c r="K312" s="831">
        <v>55900</v>
      </c>
      <c r="L312" s="831"/>
      <c r="M312" s="831">
        <v>215</v>
      </c>
      <c r="N312" s="831">
        <v>163</v>
      </c>
      <c r="O312" s="831">
        <v>36186</v>
      </c>
      <c r="P312" s="819"/>
      <c r="Q312" s="832">
        <v>222</v>
      </c>
    </row>
    <row r="313" spans="1:17" ht="14.45" customHeight="1" x14ac:dyDescent="0.2">
      <c r="A313" s="813" t="s">
        <v>6716</v>
      </c>
      <c r="B313" s="814" t="s">
        <v>6717</v>
      </c>
      <c r="C313" s="814" t="s">
        <v>4978</v>
      </c>
      <c r="D313" s="814" t="s">
        <v>6720</v>
      </c>
      <c r="E313" s="814" t="s">
        <v>6719</v>
      </c>
      <c r="F313" s="831">
        <v>5</v>
      </c>
      <c r="G313" s="831">
        <v>440</v>
      </c>
      <c r="H313" s="831"/>
      <c r="I313" s="831">
        <v>88</v>
      </c>
      <c r="J313" s="831"/>
      <c r="K313" s="831"/>
      <c r="L313" s="831"/>
      <c r="M313" s="831"/>
      <c r="N313" s="831"/>
      <c r="O313" s="831"/>
      <c r="P313" s="819"/>
      <c r="Q313" s="832"/>
    </row>
    <row r="314" spans="1:17" ht="14.45" customHeight="1" x14ac:dyDescent="0.2">
      <c r="A314" s="813" t="s">
        <v>6716</v>
      </c>
      <c r="B314" s="814" t="s">
        <v>6717</v>
      </c>
      <c r="C314" s="814" t="s">
        <v>4978</v>
      </c>
      <c r="D314" s="814" t="s">
        <v>6721</v>
      </c>
      <c r="E314" s="814" t="s">
        <v>6722</v>
      </c>
      <c r="F314" s="831">
        <v>644</v>
      </c>
      <c r="G314" s="831">
        <v>195132</v>
      </c>
      <c r="H314" s="831"/>
      <c r="I314" s="831">
        <v>303</v>
      </c>
      <c r="J314" s="831">
        <v>880</v>
      </c>
      <c r="K314" s="831">
        <v>268400</v>
      </c>
      <c r="L314" s="831"/>
      <c r="M314" s="831">
        <v>305</v>
      </c>
      <c r="N314" s="831">
        <v>740</v>
      </c>
      <c r="O314" s="831">
        <v>232360</v>
      </c>
      <c r="P314" s="819"/>
      <c r="Q314" s="832">
        <v>314</v>
      </c>
    </row>
    <row r="315" spans="1:17" ht="14.45" customHeight="1" x14ac:dyDescent="0.2">
      <c r="A315" s="813" t="s">
        <v>6716</v>
      </c>
      <c r="B315" s="814" t="s">
        <v>6717</v>
      </c>
      <c r="C315" s="814" t="s">
        <v>4978</v>
      </c>
      <c r="D315" s="814" t="s">
        <v>6723</v>
      </c>
      <c r="E315" s="814" t="s">
        <v>6724</v>
      </c>
      <c r="F315" s="831">
        <v>15</v>
      </c>
      <c r="G315" s="831">
        <v>1500</v>
      </c>
      <c r="H315" s="831"/>
      <c r="I315" s="831">
        <v>100</v>
      </c>
      <c r="J315" s="831">
        <v>12</v>
      </c>
      <c r="K315" s="831">
        <v>1212</v>
      </c>
      <c r="L315" s="831"/>
      <c r="M315" s="831">
        <v>101</v>
      </c>
      <c r="N315" s="831">
        <v>3</v>
      </c>
      <c r="O315" s="831">
        <v>318</v>
      </c>
      <c r="P315" s="819"/>
      <c r="Q315" s="832">
        <v>106</v>
      </c>
    </row>
    <row r="316" spans="1:17" ht="14.45" customHeight="1" x14ac:dyDescent="0.2">
      <c r="A316" s="813" t="s">
        <v>6716</v>
      </c>
      <c r="B316" s="814" t="s">
        <v>6717</v>
      </c>
      <c r="C316" s="814" t="s">
        <v>4978</v>
      </c>
      <c r="D316" s="814" t="s">
        <v>6725</v>
      </c>
      <c r="E316" s="814" t="s">
        <v>6726</v>
      </c>
      <c r="F316" s="831">
        <v>1</v>
      </c>
      <c r="G316" s="831">
        <v>235</v>
      </c>
      <c r="H316" s="831"/>
      <c r="I316" s="831">
        <v>235</v>
      </c>
      <c r="J316" s="831"/>
      <c r="K316" s="831"/>
      <c r="L316" s="831"/>
      <c r="M316" s="831"/>
      <c r="N316" s="831"/>
      <c r="O316" s="831"/>
      <c r="P316" s="819"/>
      <c r="Q316" s="832"/>
    </row>
    <row r="317" spans="1:17" ht="14.45" customHeight="1" x14ac:dyDescent="0.2">
      <c r="A317" s="813" t="s">
        <v>6716</v>
      </c>
      <c r="B317" s="814" t="s">
        <v>6717</v>
      </c>
      <c r="C317" s="814" t="s">
        <v>4978</v>
      </c>
      <c r="D317" s="814" t="s">
        <v>6727</v>
      </c>
      <c r="E317" s="814" t="s">
        <v>6728</v>
      </c>
      <c r="F317" s="831">
        <v>517</v>
      </c>
      <c r="G317" s="831">
        <v>71346</v>
      </c>
      <c r="H317" s="831"/>
      <c r="I317" s="831">
        <v>138</v>
      </c>
      <c r="J317" s="831">
        <v>494</v>
      </c>
      <c r="K317" s="831">
        <v>68666</v>
      </c>
      <c r="L317" s="831"/>
      <c r="M317" s="831">
        <v>139</v>
      </c>
      <c r="N317" s="831">
        <v>418</v>
      </c>
      <c r="O317" s="831">
        <v>59356</v>
      </c>
      <c r="P317" s="819"/>
      <c r="Q317" s="832">
        <v>142</v>
      </c>
    </row>
    <row r="318" spans="1:17" ht="14.45" customHeight="1" x14ac:dyDescent="0.2">
      <c r="A318" s="813" t="s">
        <v>6716</v>
      </c>
      <c r="B318" s="814" t="s">
        <v>6717</v>
      </c>
      <c r="C318" s="814" t="s">
        <v>4978</v>
      </c>
      <c r="D318" s="814" t="s">
        <v>6729</v>
      </c>
      <c r="E318" s="814" t="s">
        <v>6728</v>
      </c>
      <c r="F318" s="831">
        <v>3</v>
      </c>
      <c r="G318" s="831">
        <v>555</v>
      </c>
      <c r="H318" s="831"/>
      <c r="I318" s="831">
        <v>185</v>
      </c>
      <c r="J318" s="831"/>
      <c r="K318" s="831"/>
      <c r="L318" s="831"/>
      <c r="M318" s="831"/>
      <c r="N318" s="831"/>
      <c r="O318" s="831"/>
      <c r="P318" s="819"/>
      <c r="Q318" s="832"/>
    </row>
    <row r="319" spans="1:17" ht="14.45" customHeight="1" x14ac:dyDescent="0.2">
      <c r="A319" s="813" t="s">
        <v>6716</v>
      </c>
      <c r="B319" s="814" t="s">
        <v>6717</v>
      </c>
      <c r="C319" s="814" t="s">
        <v>4978</v>
      </c>
      <c r="D319" s="814" t="s">
        <v>6730</v>
      </c>
      <c r="E319" s="814" t="s">
        <v>6731</v>
      </c>
      <c r="F319" s="831">
        <v>3</v>
      </c>
      <c r="G319" s="831">
        <v>1935</v>
      </c>
      <c r="H319" s="831"/>
      <c r="I319" s="831">
        <v>645</v>
      </c>
      <c r="J319" s="831">
        <v>2</v>
      </c>
      <c r="K319" s="831">
        <v>1298</v>
      </c>
      <c r="L319" s="831"/>
      <c r="M319" s="831">
        <v>649</v>
      </c>
      <c r="N319" s="831">
        <v>2</v>
      </c>
      <c r="O319" s="831">
        <v>1350</v>
      </c>
      <c r="P319" s="819"/>
      <c r="Q319" s="832">
        <v>675</v>
      </c>
    </row>
    <row r="320" spans="1:17" ht="14.45" customHeight="1" x14ac:dyDescent="0.2">
      <c r="A320" s="813" t="s">
        <v>6716</v>
      </c>
      <c r="B320" s="814" t="s">
        <v>6717</v>
      </c>
      <c r="C320" s="814" t="s">
        <v>4978</v>
      </c>
      <c r="D320" s="814" t="s">
        <v>6732</v>
      </c>
      <c r="E320" s="814" t="s">
        <v>6733</v>
      </c>
      <c r="F320" s="831">
        <v>1</v>
      </c>
      <c r="G320" s="831">
        <v>614</v>
      </c>
      <c r="H320" s="831"/>
      <c r="I320" s="831">
        <v>614</v>
      </c>
      <c r="J320" s="831"/>
      <c r="K320" s="831"/>
      <c r="L320" s="831"/>
      <c r="M320" s="831"/>
      <c r="N320" s="831"/>
      <c r="O320" s="831"/>
      <c r="P320" s="819"/>
      <c r="Q320" s="832"/>
    </row>
    <row r="321" spans="1:17" ht="14.45" customHeight="1" x14ac:dyDescent="0.2">
      <c r="A321" s="813" t="s">
        <v>6716</v>
      </c>
      <c r="B321" s="814" t="s">
        <v>6717</v>
      </c>
      <c r="C321" s="814" t="s">
        <v>4978</v>
      </c>
      <c r="D321" s="814" t="s">
        <v>6734</v>
      </c>
      <c r="E321" s="814" t="s">
        <v>6735</v>
      </c>
      <c r="F321" s="831">
        <v>31</v>
      </c>
      <c r="G321" s="831">
        <v>5425</v>
      </c>
      <c r="H321" s="831"/>
      <c r="I321" s="831">
        <v>175</v>
      </c>
      <c r="J321" s="831">
        <v>33</v>
      </c>
      <c r="K321" s="831">
        <v>5808</v>
      </c>
      <c r="L321" s="831"/>
      <c r="M321" s="831">
        <v>176</v>
      </c>
      <c r="N321" s="831">
        <v>32</v>
      </c>
      <c r="O321" s="831">
        <v>6080</v>
      </c>
      <c r="P321" s="819"/>
      <c r="Q321" s="832">
        <v>190</v>
      </c>
    </row>
    <row r="322" spans="1:17" ht="14.45" customHeight="1" x14ac:dyDescent="0.2">
      <c r="A322" s="813" t="s">
        <v>6716</v>
      </c>
      <c r="B322" s="814" t="s">
        <v>6717</v>
      </c>
      <c r="C322" s="814" t="s">
        <v>4978</v>
      </c>
      <c r="D322" s="814" t="s">
        <v>6736</v>
      </c>
      <c r="E322" s="814" t="s">
        <v>6737</v>
      </c>
      <c r="F322" s="831">
        <v>9</v>
      </c>
      <c r="G322" s="831">
        <v>3132</v>
      </c>
      <c r="H322" s="831"/>
      <c r="I322" s="831">
        <v>348</v>
      </c>
      <c r="J322" s="831">
        <v>7</v>
      </c>
      <c r="K322" s="831">
        <v>2436</v>
      </c>
      <c r="L322" s="831"/>
      <c r="M322" s="831">
        <v>348</v>
      </c>
      <c r="N322" s="831">
        <v>9</v>
      </c>
      <c r="O322" s="831">
        <v>3141</v>
      </c>
      <c r="P322" s="819"/>
      <c r="Q322" s="832">
        <v>349</v>
      </c>
    </row>
    <row r="323" spans="1:17" ht="14.45" customHeight="1" x14ac:dyDescent="0.2">
      <c r="A323" s="813" t="s">
        <v>6716</v>
      </c>
      <c r="B323" s="814" t="s">
        <v>6717</v>
      </c>
      <c r="C323" s="814" t="s">
        <v>4978</v>
      </c>
      <c r="D323" s="814" t="s">
        <v>6738</v>
      </c>
      <c r="E323" s="814" t="s">
        <v>6739</v>
      </c>
      <c r="F323" s="831">
        <v>47</v>
      </c>
      <c r="G323" s="831">
        <v>13019</v>
      </c>
      <c r="H323" s="831"/>
      <c r="I323" s="831">
        <v>277</v>
      </c>
      <c r="J323" s="831">
        <v>68</v>
      </c>
      <c r="K323" s="831">
        <v>18972</v>
      </c>
      <c r="L323" s="831"/>
      <c r="M323" s="831">
        <v>279</v>
      </c>
      <c r="N323" s="831">
        <v>42</v>
      </c>
      <c r="O323" s="831">
        <v>12138</v>
      </c>
      <c r="P323" s="819"/>
      <c r="Q323" s="832">
        <v>289</v>
      </c>
    </row>
    <row r="324" spans="1:17" ht="14.45" customHeight="1" x14ac:dyDescent="0.2">
      <c r="A324" s="813" t="s">
        <v>6716</v>
      </c>
      <c r="B324" s="814" t="s">
        <v>6717</v>
      </c>
      <c r="C324" s="814" t="s">
        <v>4978</v>
      </c>
      <c r="D324" s="814" t="s">
        <v>6740</v>
      </c>
      <c r="E324" s="814" t="s">
        <v>6741</v>
      </c>
      <c r="F324" s="831">
        <v>65</v>
      </c>
      <c r="G324" s="831">
        <v>9165</v>
      </c>
      <c r="H324" s="831"/>
      <c r="I324" s="831">
        <v>141</v>
      </c>
      <c r="J324" s="831">
        <v>83</v>
      </c>
      <c r="K324" s="831">
        <v>11786</v>
      </c>
      <c r="L324" s="831"/>
      <c r="M324" s="831">
        <v>142</v>
      </c>
      <c r="N324" s="831">
        <v>49</v>
      </c>
      <c r="O324" s="831">
        <v>7007</v>
      </c>
      <c r="P324" s="819"/>
      <c r="Q324" s="832">
        <v>143</v>
      </c>
    </row>
    <row r="325" spans="1:17" ht="14.45" customHeight="1" x14ac:dyDescent="0.2">
      <c r="A325" s="813" t="s">
        <v>6716</v>
      </c>
      <c r="B325" s="814" t="s">
        <v>6717</v>
      </c>
      <c r="C325" s="814" t="s">
        <v>4978</v>
      </c>
      <c r="D325" s="814" t="s">
        <v>6742</v>
      </c>
      <c r="E325" s="814" t="s">
        <v>6741</v>
      </c>
      <c r="F325" s="831">
        <v>517</v>
      </c>
      <c r="G325" s="831">
        <v>40843</v>
      </c>
      <c r="H325" s="831"/>
      <c r="I325" s="831">
        <v>79</v>
      </c>
      <c r="J325" s="831">
        <v>494</v>
      </c>
      <c r="K325" s="831">
        <v>39026</v>
      </c>
      <c r="L325" s="831"/>
      <c r="M325" s="831">
        <v>79</v>
      </c>
      <c r="N325" s="831">
        <v>418</v>
      </c>
      <c r="O325" s="831">
        <v>33858</v>
      </c>
      <c r="P325" s="819"/>
      <c r="Q325" s="832">
        <v>81</v>
      </c>
    </row>
    <row r="326" spans="1:17" ht="14.45" customHeight="1" x14ac:dyDescent="0.2">
      <c r="A326" s="813" t="s">
        <v>6716</v>
      </c>
      <c r="B326" s="814" t="s">
        <v>6717</v>
      </c>
      <c r="C326" s="814" t="s">
        <v>4978</v>
      </c>
      <c r="D326" s="814" t="s">
        <v>6743</v>
      </c>
      <c r="E326" s="814" t="s">
        <v>6744</v>
      </c>
      <c r="F326" s="831">
        <v>65</v>
      </c>
      <c r="G326" s="831">
        <v>20540</v>
      </c>
      <c r="H326" s="831"/>
      <c r="I326" s="831">
        <v>316</v>
      </c>
      <c r="J326" s="831">
        <v>83</v>
      </c>
      <c r="K326" s="831">
        <v>26394</v>
      </c>
      <c r="L326" s="831"/>
      <c r="M326" s="831">
        <v>318</v>
      </c>
      <c r="N326" s="831">
        <v>49</v>
      </c>
      <c r="O326" s="831">
        <v>16072</v>
      </c>
      <c r="P326" s="819"/>
      <c r="Q326" s="832">
        <v>328</v>
      </c>
    </row>
    <row r="327" spans="1:17" ht="14.45" customHeight="1" x14ac:dyDescent="0.2">
      <c r="A327" s="813" t="s">
        <v>6716</v>
      </c>
      <c r="B327" s="814" t="s">
        <v>6717</v>
      </c>
      <c r="C327" s="814" t="s">
        <v>4978</v>
      </c>
      <c r="D327" s="814" t="s">
        <v>6745</v>
      </c>
      <c r="E327" s="814" t="s">
        <v>6746</v>
      </c>
      <c r="F327" s="831">
        <v>9</v>
      </c>
      <c r="G327" s="831">
        <v>2961</v>
      </c>
      <c r="H327" s="831"/>
      <c r="I327" s="831">
        <v>329</v>
      </c>
      <c r="J327" s="831">
        <v>7</v>
      </c>
      <c r="K327" s="831">
        <v>2303</v>
      </c>
      <c r="L327" s="831"/>
      <c r="M327" s="831">
        <v>329</v>
      </c>
      <c r="N327" s="831">
        <v>9</v>
      </c>
      <c r="O327" s="831">
        <v>2970</v>
      </c>
      <c r="P327" s="819"/>
      <c r="Q327" s="832">
        <v>330</v>
      </c>
    </row>
    <row r="328" spans="1:17" ht="14.45" customHeight="1" x14ac:dyDescent="0.2">
      <c r="A328" s="813" t="s">
        <v>6716</v>
      </c>
      <c r="B328" s="814" t="s">
        <v>6717</v>
      </c>
      <c r="C328" s="814" t="s">
        <v>4978</v>
      </c>
      <c r="D328" s="814" t="s">
        <v>6747</v>
      </c>
      <c r="E328" s="814" t="s">
        <v>6748</v>
      </c>
      <c r="F328" s="831">
        <v>493</v>
      </c>
      <c r="G328" s="831">
        <v>81345</v>
      </c>
      <c r="H328" s="831"/>
      <c r="I328" s="831">
        <v>165</v>
      </c>
      <c r="J328" s="831">
        <v>472</v>
      </c>
      <c r="K328" s="831">
        <v>78352</v>
      </c>
      <c r="L328" s="831"/>
      <c r="M328" s="831">
        <v>166</v>
      </c>
      <c r="N328" s="831">
        <v>408</v>
      </c>
      <c r="O328" s="831">
        <v>69360</v>
      </c>
      <c r="P328" s="819"/>
      <c r="Q328" s="832">
        <v>170</v>
      </c>
    </row>
    <row r="329" spans="1:17" ht="14.45" customHeight="1" x14ac:dyDescent="0.2">
      <c r="A329" s="813" t="s">
        <v>6716</v>
      </c>
      <c r="B329" s="814" t="s">
        <v>6717</v>
      </c>
      <c r="C329" s="814" t="s">
        <v>4978</v>
      </c>
      <c r="D329" s="814" t="s">
        <v>6749</v>
      </c>
      <c r="E329" s="814" t="s">
        <v>6719</v>
      </c>
      <c r="F329" s="831">
        <v>1143</v>
      </c>
      <c r="G329" s="831">
        <v>84582</v>
      </c>
      <c r="H329" s="831"/>
      <c r="I329" s="831">
        <v>74</v>
      </c>
      <c r="J329" s="831">
        <v>1142</v>
      </c>
      <c r="K329" s="831">
        <v>84508</v>
      </c>
      <c r="L329" s="831"/>
      <c r="M329" s="831">
        <v>74</v>
      </c>
      <c r="N329" s="831">
        <v>1027</v>
      </c>
      <c r="O329" s="831">
        <v>77025</v>
      </c>
      <c r="P329" s="819"/>
      <c r="Q329" s="832">
        <v>75</v>
      </c>
    </row>
    <row r="330" spans="1:17" ht="14.45" customHeight="1" x14ac:dyDescent="0.2">
      <c r="A330" s="813" t="s">
        <v>6716</v>
      </c>
      <c r="B330" s="814" t="s">
        <v>6717</v>
      </c>
      <c r="C330" s="814" t="s">
        <v>4978</v>
      </c>
      <c r="D330" s="814" t="s">
        <v>6750</v>
      </c>
      <c r="E330" s="814" t="s">
        <v>6751</v>
      </c>
      <c r="F330" s="831">
        <v>2</v>
      </c>
      <c r="G330" s="831">
        <v>466</v>
      </c>
      <c r="H330" s="831"/>
      <c r="I330" s="831">
        <v>233</v>
      </c>
      <c r="J330" s="831"/>
      <c r="K330" s="831"/>
      <c r="L330" s="831"/>
      <c r="M330" s="831"/>
      <c r="N330" s="831"/>
      <c r="O330" s="831"/>
      <c r="P330" s="819"/>
      <c r="Q330" s="832"/>
    </row>
    <row r="331" spans="1:17" ht="14.45" customHeight="1" x14ac:dyDescent="0.2">
      <c r="A331" s="813" t="s">
        <v>6716</v>
      </c>
      <c r="B331" s="814" t="s">
        <v>6717</v>
      </c>
      <c r="C331" s="814" t="s">
        <v>4978</v>
      </c>
      <c r="D331" s="814" t="s">
        <v>6752</v>
      </c>
      <c r="E331" s="814" t="s">
        <v>6753</v>
      </c>
      <c r="F331" s="831">
        <v>35</v>
      </c>
      <c r="G331" s="831">
        <v>42560</v>
      </c>
      <c r="H331" s="831"/>
      <c r="I331" s="831">
        <v>1216</v>
      </c>
      <c r="J331" s="831">
        <v>47</v>
      </c>
      <c r="K331" s="831">
        <v>57340</v>
      </c>
      <c r="L331" s="831"/>
      <c r="M331" s="831">
        <v>1220</v>
      </c>
      <c r="N331" s="831">
        <v>43</v>
      </c>
      <c r="O331" s="831">
        <v>53320</v>
      </c>
      <c r="P331" s="819"/>
      <c r="Q331" s="832">
        <v>1240</v>
      </c>
    </row>
    <row r="332" spans="1:17" ht="14.45" customHeight="1" x14ac:dyDescent="0.2">
      <c r="A332" s="813" t="s">
        <v>6716</v>
      </c>
      <c r="B332" s="814" t="s">
        <v>6717</v>
      </c>
      <c r="C332" s="814" t="s">
        <v>4978</v>
      </c>
      <c r="D332" s="814" t="s">
        <v>6754</v>
      </c>
      <c r="E332" s="814" t="s">
        <v>6755</v>
      </c>
      <c r="F332" s="831">
        <v>24</v>
      </c>
      <c r="G332" s="831">
        <v>2784</v>
      </c>
      <c r="H332" s="831"/>
      <c r="I332" s="831">
        <v>116</v>
      </c>
      <c r="J332" s="831">
        <v>24</v>
      </c>
      <c r="K332" s="831">
        <v>2808</v>
      </c>
      <c r="L332" s="831"/>
      <c r="M332" s="831">
        <v>117</v>
      </c>
      <c r="N332" s="831">
        <v>23</v>
      </c>
      <c r="O332" s="831">
        <v>2806</v>
      </c>
      <c r="P332" s="819"/>
      <c r="Q332" s="832">
        <v>122</v>
      </c>
    </row>
    <row r="333" spans="1:17" ht="14.45" customHeight="1" x14ac:dyDescent="0.2">
      <c r="A333" s="813" t="s">
        <v>6716</v>
      </c>
      <c r="B333" s="814" t="s">
        <v>6717</v>
      </c>
      <c r="C333" s="814" t="s">
        <v>4978</v>
      </c>
      <c r="D333" s="814" t="s">
        <v>6756</v>
      </c>
      <c r="E333" s="814" t="s">
        <v>6757</v>
      </c>
      <c r="F333" s="831">
        <v>2</v>
      </c>
      <c r="G333" s="831">
        <v>700</v>
      </c>
      <c r="H333" s="831"/>
      <c r="I333" s="831">
        <v>350</v>
      </c>
      <c r="J333" s="831"/>
      <c r="K333" s="831"/>
      <c r="L333" s="831"/>
      <c r="M333" s="831"/>
      <c r="N333" s="831"/>
      <c r="O333" s="831"/>
      <c r="P333" s="819"/>
      <c r="Q333" s="832"/>
    </row>
    <row r="334" spans="1:17" ht="14.45" customHeight="1" x14ac:dyDescent="0.2">
      <c r="A334" s="813" t="s">
        <v>6716</v>
      </c>
      <c r="B334" s="814" t="s">
        <v>6717</v>
      </c>
      <c r="C334" s="814" t="s">
        <v>4978</v>
      </c>
      <c r="D334" s="814" t="s">
        <v>6758</v>
      </c>
      <c r="E334" s="814" t="s">
        <v>6759</v>
      </c>
      <c r="F334" s="831">
        <v>2</v>
      </c>
      <c r="G334" s="831">
        <v>2150</v>
      </c>
      <c r="H334" s="831"/>
      <c r="I334" s="831">
        <v>1075</v>
      </c>
      <c r="J334" s="831"/>
      <c r="K334" s="831"/>
      <c r="L334" s="831"/>
      <c r="M334" s="831"/>
      <c r="N334" s="831"/>
      <c r="O334" s="831"/>
      <c r="P334" s="819"/>
      <c r="Q334" s="832"/>
    </row>
    <row r="335" spans="1:17" ht="14.45" customHeight="1" x14ac:dyDescent="0.2">
      <c r="A335" s="813" t="s">
        <v>6716</v>
      </c>
      <c r="B335" s="814" t="s">
        <v>6717</v>
      </c>
      <c r="C335" s="814" t="s">
        <v>4978</v>
      </c>
      <c r="D335" s="814" t="s">
        <v>6760</v>
      </c>
      <c r="E335" s="814" t="s">
        <v>6761</v>
      </c>
      <c r="F335" s="831">
        <v>1</v>
      </c>
      <c r="G335" s="831">
        <v>304</v>
      </c>
      <c r="H335" s="831"/>
      <c r="I335" s="831">
        <v>304</v>
      </c>
      <c r="J335" s="831">
        <v>1</v>
      </c>
      <c r="K335" s="831">
        <v>306</v>
      </c>
      <c r="L335" s="831"/>
      <c r="M335" s="831">
        <v>306</v>
      </c>
      <c r="N335" s="831"/>
      <c r="O335" s="831"/>
      <c r="P335" s="819"/>
      <c r="Q335" s="832"/>
    </row>
    <row r="336" spans="1:17" ht="14.45" customHeight="1" x14ac:dyDescent="0.2">
      <c r="A336" s="813" t="s">
        <v>6762</v>
      </c>
      <c r="B336" s="814" t="s">
        <v>6763</v>
      </c>
      <c r="C336" s="814" t="s">
        <v>4978</v>
      </c>
      <c r="D336" s="814" t="s">
        <v>6764</v>
      </c>
      <c r="E336" s="814" t="s">
        <v>6765</v>
      </c>
      <c r="F336" s="831">
        <v>288</v>
      </c>
      <c r="G336" s="831">
        <v>16992</v>
      </c>
      <c r="H336" s="831"/>
      <c r="I336" s="831">
        <v>59</v>
      </c>
      <c r="J336" s="831">
        <v>456</v>
      </c>
      <c r="K336" s="831">
        <v>26904</v>
      </c>
      <c r="L336" s="831"/>
      <c r="M336" s="831">
        <v>59</v>
      </c>
      <c r="N336" s="831">
        <v>681</v>
      </c>
      <c r="O336" s="831">
        <v>42903</v>
      </c>
      <c r="P336" s="819"/>
      <c r="Q336" s="832">
        <v>63</v>
      </c>
    </row>
    <row r="337" spans="1:17" ht="14.45" customHeight="1" x14ac:dyDescent="0.2">
      <c r="A337" s="813" t="s">
        <v>6762</v>
      </c>
      <c r="B337" s="814" t="s">
        <v>6763</v>
      </c>
      <c r="C337" s="814" t="s">
        <v>4978</v>
      </c>
      <c r="D337" s="814" t="s">
        <v>6766</v>
      </c>
      <c r="E337" s="814" t="s">
        <v>6767</v>
      </c>
      <c r="F337" s="831">
        <v>761</v>
      </c>
      <c r="G337" s="831">
        <v>100452</v>
      </c>
      <c r="H337" s="831"/>
      <c r="I337" s="831">
        <v>132</v>
      </c>
      <c r="J337" s="831">
        <v>748</v>
      </c>
      <c r="K337" s="831">
        <v>99484</v>
      </c>
      <c r="L337" s="831"/>
      <c r="M337" s="831">
        <v>133</v>
      </c>
      <c r="N337" s="831">
        <v>699</v>
      </c>
      <c r="O337" s="831">
        <v>99957</v>
      </c>
      <c r="P337" s="819"/>
      <c r="Q337" s="832">
        <v>143</v>
      </c>
    </row>
    <row r="338" spans="1:17" ht="14.45" customHeight="1" x14ac:dyDescent="0.2">
      <c r="A338" s="813" t="s">
        <v>6762</v>
      </c>
      <c r="B338" s="814" t="s">
        <v>6763</v>
      </c>
      <c r="C338" s="814" t="s">
        <v>4978</v>
      </c>
      <c r="D338" s="814" t="s">
        <v>6768</v>
      </c>
      <c r="E338" s="814" t="s">
        <v>6769</v>
      </c>
      <c r="F338" s="831">
        <v>245</v>
      </c>
      <c r="G338" s="831">
        <v>46550</v>
      </c>
      <c r="H338" s="831"/>
      <c r="I338" s="831">
        <v>190</v>
      </c>
      <c r="J338" s="831">
        <v>239</v>
      </c>
      <c r="K338" s="831">
        <v>45888</v>
      </c>
      <c r="L338" s="831"/>
      <c r="M338" s="831">
        <v>192</v>
      </c>
      <c r="N338" s="831">
        <v>251</v>
      </c>
      <c r="O338" s="831">
        <v>51957</v>
      </c>
      <c r="P338" s="819"/>
      <c r="Q338" s="832">
        <v>207</v>
      </c>
    </row>
    <row r="339" spans="1:17" ht="14.45" customHeight="1" x14ac:dyDescent="0.2">
      <c r="A339" s="813" t="s">
        <v>6762</v>
      </c>
      <c r="B339" s="814" t="s">
        <v>6763</v>
      </c>
      <c r="C339" s="814" t="s">
        <v>4978</v>
      </c>
      <c r="D339" s="814" t="s">
        <v>6770</v>
      </c>
      <c r="E339" s="814" t="s">
        <v>6771</v>
      </c>
      <c r="F339" s="831">
        <v>22</v>
      </c>
      <c r="G339" s="831">
        <v>9042</v>
      </c>
      <c r="H339" s="831"/>
      <c r="I339" s="831">
        <v>411</v>
      </c>
      <c r="J339" s="831">
        <v>58</v>
      </c>
      <c r="K339" s="831">
        <v>23954</v>
      </c>
      <c r="L339" s="831"/>
      <c r="M339" s="831">
        <v>413</v>
      </c>
      <c r="N339" s="831">
        <v>260</v>
      </c>
      <c r="O339" s="831">
        <v>114660</v>
      </c>
      <c r="P339" s="819"/>
      <c r="Q339" s="832">
        <v>441</v>
      </c>
    </row>
    <row r="340" spans="1:17" ht="14.45" customHeight="1" x14ac:dyDescent="0.2">
      <c r="A340" s="813" t="s">
        <v>6762</v>
      </c>
      <c r="B340" s="814" t="s">
        <v>6763</v>
      </c>
      <c r="C340" s="814" t="s">
        <v>4978</v>
      </c>
      <c r="D340" s="814" t="s">
        <v>6772</v>
      </c>
      <c r="E340" s="814" t="s">
        <v>6773</v>
      </c>
      <c r="F340" s="831">
        <v>86</v>
      </c>
      <c r="G340" s="831">
        <v>15738</v>
      </c>
      <c r="H340" s="831"/>
      <c r="I340" s="831">
        <v>183</v>
      </c>
      <c r="J340" s="831">
        <v>123</v>
      </c>
      <c r="K340" s="831">
        <v>22755</v>
      </c>
      <c r="L340" s="831"/>
      <c r="M340" s="831">
        <v>185</v>
      </c>
      <c r="N340" s="831">
        <v>147</v>
      </c>
      <c r="O340" s="831">
        <v>28665</v>
      </c>
      <c r="P340" s="819"/>
      <c r="Q340" s="832">
        <v>195</v>
      </c>
    </row>
    <row r="341" spans="1:17" ht="14.45" customHeight="1" x14ac:dyDescent="0.2">
      <c r="A341" s="813" t="s">
        <v>6762</v>
      </c>
      <c r="B341" s="814" t="s">
        <v>6763</v>
      </c>
      <c r="C341" s="814" t="s">
        <v>4978</v>
      </c>
      <c r="D341" s="814" t="s">
        <v>6774</v>
      </c>
      <c r="E341" s="814" t="s">
        <v>6775</v>
      </c>
      <c r="F341" s="831">
        <v>28</v>
      </c>
      <c r="G341" s="831">
        <v>9548</v>
      </c>
      <c r="H341" s="831"/>
      <c r="I341" s="831">
        <v>341</v>
      </c>
      <c r="J341" s="831">
        <v>36</v>
      </c>
      <c r="K341" s="831">
        <v>12384</v>
      </c>
      <c r="L341" s="831"/>
      <c r="M341" s="831">
        <v>344</v>
      </c>
      <c r="N341" s="831">
        <v>37</v>
      </c>
      <c r="O341" s="831">
        <v>13468</v>
      </c>
      <c r="P341" s="819"/>
      <c r="Q341" s="832">
        <v>364</v>
      </c>
    </row>
    <row r="342" spans="1:17" ht="14.45" customHeight="1" x14ac:dyDescent="0.2">
      <c r="A342" s="813" t="s">
        <v>6762</v>
      </c>
      <c r="B342" s="814" t="s">
        <v>6763</v>
      </c>
      <c r="C342" s="814" t="s">
        <v>4978</v>
      </c>
      <c r="D342" s="814" t="s">
        <v>6776</v>
      </c>
      <c r="E342" s="814" t="s">
        <v>6777</v>
      </c>
      <c r="F342" s="831"/>
      <c r="G342" s="831"/>
      <c r="H342" s="831"/>
      <c r="I342" s="831"/>
      <c r="J342" s="831">
        <v>1</v>
      </c>
      <c r="K342" s="831">
        <v>464</v>
      </c>
      <c r="L342" s="831"/>
      <c r="M342" s="831">
        <v>464</v>
      </c>
      <c r="N342" s="831"/>
      <c r="O342" s="831"/>
      <c r="P342" s="819"/>
      <c r="Q342" s="832"/>
    </row>
    <row r="343" spans="1:17" ht="14.45" customHeight="1" x14ac:dyDescent="0.2">
      <c r="A343" s="813" t="s">
        <v>6762</v>
      </c>
      <c r="B343" s="814" t="s">
        <v>6763</v>
      </c>
      <c r="C343" s="814" t="s">
        <v>4978</v>
      </c>
      <c r="D343" s="814" t="s">
        <v>6778</v>
      </c>
      <c r="E343" s="814" t="s">
        <v>6779</v>
      </c>
      <c r="F343" s="831">
        <v>1100</v>
      </c>
      <c r="G343" s="831">
        <v>386100</v>
      </c>
      <c r="H343" s="831"/>
      <c r="I343" s="831">
        <v>351</v>
      </c>
      <c r="J343" s="831">
        <v>967</v>
      </c>
      <c r="K343" s="831">
        <v>341351</v>
      </c>
      <c r="L343" s="831"/>
      <c r="M343" s="831">
        <v>353</v>
      </c>
      <c r="N343" s="831">
        <v>648</v>
      </c>
      <c r="O343" s="831">
        <v>235872</v>
      </c>
      <c r="P343" s="819"/>
      <c r="Q343" s="832">
        <v>364</v>
      </c>
    </row>
    <row r="344" spans="1:17" ht="14.45" customHeight="1" x14ac:dyDescent="0.2">
      <c r="A344" s="813" t="s">
        <v>6762</v>
      </c>
      <c r="B344" s="814" t="s">
        <v>6763</v>
      </c>
      <c r="C344" s="814" t="s">
        <v>4978</v>
      </c>
      <c r="D344" s="814" t="s">
        <v>6780</v>
      </c>
      <c r="E344" s="814" t="s">
        <v>6781</v>
      </c>
      <c r="F344" s="831">
        <v>1</v>
      </c>
      <c r="G344" s="831">
        <v>6287</v>
      </c>
      <c r="H344" s="831"/>
      <c r="I344" s="831">
        <v>6287</v>
      </c>
      <c r="J344" s="831">
        <v>1</v>
      </c>
      <c r="K344" s="831">
        <v>6326</v>
      </c>
      <c r="L344" s="831"/>
      <c r="M344" s="831">
        <v>6326</v>
      </c>
      <c r="N344" s="831"/>
      <c r="O344" s="831"/>
      <c r="P344" s="819"/>
      <c r="Q344" s="832"/>
    </row>
    <row r="345" spans="1:17" ht="14.45" customHeight="1" x14ac:dyDescent="0.2">
      <c r="A345" s="813" t="s">
        <v>6762</v>
      </c>
      <c r="B345" s="814" t="s">
        <v>6763</v>
      </c>
      <c r="C345" s="814" t="s">
        <v>4978</v>
      </c>
      <c r="D345" s="814" t="s">
        <v>6782</v>
      </c>
      <c r="E345" s="814" t="s">
        <v>6783</v>
      </c>
      <c r="F345" s="831">
        <v>6</v>
      </c>
      <c r="G345" s="831">
        <v>708</v>
      </c>
      <c r="H345" s="831"/>
      <c r="I345" s="831">
        <v>118</v>
      </c>
      <c r="J345" s="831">
        <v>14</v>
      </c>
      <c r="K345" s="831">
        <v>1666</v>
      </c>
      <c r="L345" s="831"/>
      <c r="M345" s="831">
        <v>119</v>
      </c>
      <c r="N345" s="831">
        <v>4</v>
      </c>
      <c r="O345" s="831">
        <v>516</v>
      </c>
      <c r="P345" s="819"/>
      <c r="Q345" s="832">
        <v>129</v>
      </c>
    </row>
    <row r="346" spans="1:17" ht="14.45" customHeight="1" x14ac:dyDescent="0.2">
      <c r="A346" s="813" t="s">
        <v>6762</v>
      </c>
      <c r="B346" s="814" t="s">
        <v>6763</v>
      </c>
      <c r="C346" s="814" t="s">
        <v>4978</v>
      </c>
      <c r="D346" s="814" t="s">
        <v>6784</v>
      </c>
      <c r="E346" s="814" t="s">
        <v>6785</v>
      </c>
      <c r="F346" s="831">
        <v>3</v>
      </c>
      <c r="G346" s="831">
        <v>1197</v>
      </c>
      <c r="H346" s="831"/>
      <c r="I346" s="831">
        <v>399</v>
      </c>
      <c r="J346" s="831">
        <v>8</v>
      </c>
      <c r="K346" s="831">
        <v>3240</v>
      </c>
      <c r="L346" s="831"/>
      <c r="M346" s="831">
        <v>405</v>
      </c>
      <c r="N346" s="831">
        <v>5</v>
      </c>
      <c r="O346" s="831">
        <v>2120</v>
      </c>
      <c r="P346" s="819"/>
      <c r="Q346" s="832">
        <v>424</v>
      </c>
    </row>
    <row r="347" spans="1:17" ht="14.45" customHeight="1" x14ac:dyDescent="0.2">
      <c r="A347" s="813" t="s">
        <v>6762</v>
      </c>
      <c r="B347" s="814" t="s">
        <v>6763</v>
      </c>
      <c r="C347" s="814" t="s">
        <v>4978</v>
      </c>
      <c r="D347" s="814" t="s">
        <v>6786</v>
      </c>
      <c r="E347" s="814" t="s">
        <v>6787</v>
      </c>
      <c r="F347" s="831">
        <v>5</v>
      </c>
      <c r="G347" s="831">
        <v>190</v>
      </c>
      <c r="H347" s="831"/>
      <c r="I347" s="831">
        <v>38</v>
      </c>
      <c r="J347" s="831">
        <v>14</v>
      </c>
      <c r="K347" s="831">
        <v>546</v>
      </c>
      <c r="L347" s="831"/>
      <c r="M347" s="831">
        <v>39</v>
      </c>
      <c r="N347" s="831">
        <v>8</v>
      </c>
      <c r="O347" s="831">
        <v>320</v>
      </c>
      <c r="P347" s="819"/>
      <c r="Q347" s="832">
        <v>40</v>
      </c>
    </row>
    <row r="348" spans="1:17" ht="14.45" customHeight="1" x14ac:dyDescent="0.2">
      <c r="A348" s="813" t="s">
        <v>6762</v>
      </c>
      <c r="B348" s="814" t="s">
        <v>6763</v>
      </c>
      <c r="C348" s="814" t="s">
        <v>4978</v>
      </c>
      <c r="D348" s="814" t="s">
        <v>6166</v>
      </c>
      <c r="E348" s="814" t="s">
        <v>6167</v>
      </c>
      <c r="F348" s="831">
        <v>29</v>
      </c>
      <c r="G348" s="831">
        <v>20677</v>
      </c>
      <c r="H348" s="831"/>
      <c r="I348" s="831">
        <v>713</v>
      </c>
      <c r="J348" s="831">
        <v>28</v>
      </c>
      <c r="K348" s="831">
        <v>20132</v>
      </c>
      <c r="L348" s="831"/>
      <c r="M348" s="831">
        <v>719</v>
      </c>
      <c r="N348" s="831">
        <v>23</v>
      </c>
      <c r="O348" s="831">
        <v>17388</v>
      </c>
      <c r="P348" s="819"/>
      <c r="Q348" s="832">
        <v>756</v>
      </c>
    </row>
    <row r="349" spans="1:17" ht="14.45" customHeight="1" x14ac:dyDescent="0.2">
      <c r="A349" s="813" t="s">
        <v>6762</v>
      </c>
      <c r="B349" s="814" t="s">
        <v>6763</v>
      </c>
      <c r="C349" s="814" t="s">
        <v>4978</v>
      </c>
      <c r="D349" s="814" t="s">
        <v>6788</v>
      </c>
      <c r="E349" s="814" t="s">
        <v>6789</v>
      </c>
      <c r="F349" s="831"/>
      <c r="G349" s="831"/>
      <c r="H349" s="831"/>
      <c r="I349" s="831"/>
      <c r="J349" s="831">
        <v>1</v>
      </c>
      <c r="K349" s="831">
        <v>151</v>
      </c>
      <c r="L349" s="831"/>
      <c r="M349" s="831">
        <v>151</v>
      </c>
      <c r="N349" s="831">
        <v>2</v>
      </c>
      <c r="O349" s="831">
        <v>324</v>
      </c>
      <c r="P349" s="819"/>
      <c r="Q349" s="832">
        <v>162</v>
      </c>
    </row>
    <row r="350" spans="1:17" ht="14.45" customHeight="1" x14ac:dyDescent="0.2">
      <c r="A350" s="813" t="s">
        <v>6762</v>
      </c>
      <c r="B350" s="814" t="s">
        <v>6763</v>
      </c>
      <c r="C350" s="814" t="s">
        <v>4978</v>
      </c>
      <c r="D350" s="814" t="s">
        <v>6790</v>
      </c>
      <c r="E350" s="814" t="s">
        <v>6791</v>
      </c>
      <c r="F350" s="831">
        <v>595</v>
      </c>
      <c r="G350" s="831">
        <v>183260</v>
      </c>
      <c r="H350" s="831"/>
      <c r="I350" s="831">
        <v>308</v>
      </c>
      <c r="J350" s="831">
        <v>683</v>
      </c>
      <c r="K350" s="831">
        <v>211730</v>
      </c>
      <c r="L350" s="831"/>
      <c r="M350" s="831">
        <v>310</v>
      </c>
      <c r="N350" s="831">
        <v>629</v>
      </c>
      <c r="O350" s="831">
        <v>209457</v>
      </c>
      <c r="P350" s="819"/>
      <c r="Q350" s="832">
        <v>333</v>
      </c>
    </row>
    <row r="351" spans="1:17" ht="14.45" customHeight="1" x14ac:dyDescent="0.2">
      <c r="A351" s="813" t="s">
        <v>6762</v>
      </c>
      <c r="B351" s="814" t="s">
        <v>6763</v>
      </c>
      <c r="C351" s="814" t="s">
        <v>4978</v>
      </c>
      <c r="D351" s="814" t="s">
        <v>6792</v>
      </c>
      <c r="E351" s="814" t="s">
        <v>6793</v>
      </c>
      <c r="F351" s="831">
        <v>1089</v>
      </c>
      <c r="G351" s="831">
        <v>543411</v>
      </c>
      <c r="H351" s="831"/>
      <c r="I351" s="831">
        <v>499</v>
      </c>
      <c r="J351" s="831">
        <v>909</v>
      </c>
      <c r="K351" s="831">
        <v>457227</v>
      </c>
      <c r="L351" s="831"/>
      <c r="M351" s="831">
        <v>503</v>
      </c>
      <c r="N351" s="831">
        <v>1143</v>
      </c>
      <c r="O351" s="831">
        <v>618363</v>
      </c>
      <c r="P351" s="819"/>
      <c r="Q351" s="832">
        <v>541</v>
      </c>
    </row>
    <row r="352" spans="1:17" ht="14.45" customHeight="1" x14ac:dyDescent="0.2">
      <c r="A352" s="813" t="s">
        <v>6762</v>
      </c>
      <c r="B352" s="814" t="s">
        <v>6763</v>
      </c>
      <c r="C352" s="814" t="s">
        <v>4978</v>
      </c>
      <c r="D352" s="814" t="s">
        <v>6794</v>
      </c>
      <c r="E352" s="814" t="s">
        <v>6795</v>
      </c>
      <c r="F352" s="831">
        <v>1341</v>
      </c>
      <c r="G352" s="831">
        <v>504216</v>
      </c>
      <c r="H352" s="831"/>
      <c r="I352" s="831">
        <v>376</v>
      </c>
      <c r="J352" s="831">
        <v>1297</v>
      </c>
      <c r="K352" s="831">
        <v>492860</v>
      </c>
      <c r="L352" s="831"/>
      <c r="M352" s="831">
        <v>380</v>
      </c>
      <c r="N352" s="831">
        <v>1366</v>
      </c>
      <c r="O352" s="831">
        <v>546400</v>
      </c>
      <c r="P352" s="819"/>
      <c r="Q352" s="832">
        <v>400</v>
      </c>
    </row>
    <row r="353" spans="1:17" ht="14.45" customHeight="1" x14ac:dyDescent="0.2">
      <c r="A353" s="813" t="s">
        <v>6762</v>
      </c>
      <c r="B353" s="814" t="s">
        <v>6763</v>
      </c>
      <c r="C353" s="814" t="s">
        <v>4978</v>
      </c>
      <c r="D353" s="814" t="s">
        <v>6796</v>
      </c>
      <c r="E353" s="814" t="s">
        <v>6797</v>
      </c>
      <c r="F353" s="831">
        <v>3</v>
      </c>
      <c r="G353" s="831">
        <v>9396</v>
      </c>
      <c r="H353" s="831"/>
      <c r="I353" s="831">
        <v>3132</v>
      </c>
      <c r="J353" s="831"/>
      <c r="K353" s="831"/>
      <c r="L353" s="831"/>
      <c r="M353" s="831"/>
      <c r="N353" s="831"/>
      <c r="O353" s="831"/>
      <c r="P353" s="819"/>
      <c r="Q353" s="832"/>
    </row>
    <row r="354" spans="1:17" ht="14.45" customHeight="1" x14ac:dyDescent="0.2">
      <c r="A354" s="813" t="s">
        <v>6762</v>
      </c>
      <c r="B354" s="814" t="s">
        <v>6763</v>
      </c>
      <c r="C354" s="814" t="s">
        <v>4978</v>
      </c>
      <c r="D354" s="814" t="s">
        <v>6798</v>
      </c>
      <c r="E354" s="814" t="s">
        <v>6799</v>
      </c>
      <c r="F354" s="831">
        <v>1</v>
      </c>
      <c r="G354" s="831">
        <v>12</v>
      </c>
      <c r="H354" s="831"/>
      <c r="I354" s="831">
        <v>12</v>
      </c>
      <c r="J354" s="831"/>
      <c r="K354" s="831"/>
      <c r="L354" s="831"/>
      <c r="M354" s="831"/>
      <c r="N354" s="831">
        <v>1</v>
      </c>
      <c r="O354" s="831">
        <v>13</v>
      </c>
      <c r="P354" s="819"/>
      <c r="Q354" s="832">
        <v>13</v>
      </c>
    </row>
    <row r="355" spans="1:17" ht="14.45" customHeight="1" x14ac:dyDescent="0.2">
      <c r="A355" s="813" t="s">
        <v>6762</v>
      </c>
      <c r="B355" s="814" t="s">
        <v>6763</v>
      </c>
      <c r="C355" s="814" t="s">
        <v>4978</v>
      </c>
      <c r="D355" s="814" t="s">
        <v>6800</v>
      </c>
      <c r="E355" s="814" t="s">
        <v>6801</v>
      </c>
      <c r="F355" s="831">
        <v>2</v>
      </c>
      <c r="G355" s="831">
        <v>226</v>
      </c>
      <c r="H355" s="831"/>
      <c r="I355" s="831">
        <v>113</v>
      </c>
      <c r="J355" s="831">
        <v>2</v>
      </c>
      <c r="K355" s="831">
        <v>228</v>
      </c>
      <c r="L355" s="831"/>
      <c r="M355" s="831">
        <v>114</v>
      </c>
      <c r="N355" s="831">
        <v>3</v>
      </c>
      <c r="O355" s="831">
        <v>366</v>
      </c>
      <c r="P355" s="819"/>
      <c r="Q355" s="832">
        <v>122</v>
      </c>
    </row>
    <row r="356" spans="1:17" ht="14.45" customHeight="1" x14ac:dyDescent="0.2">
      <c r="A356" s="813" t="s">
        <v>6762</v>
      </c>
      <c r="B356" s="814" t="s">
        <v>6763</v>
      </c>
      <c r="C356" s="814" t="s">
        <v>4978</v>
      </c>
      <c r="D356" s="814" t="s">
        <v>6802</v>
      </c>
      <c r="E356" s="814" t="s">
        <v>6803</v>
      </c>
      <c r="F356" s="831">
        <v>15</v>
      </c>
      <c r="G356" s="831">
        <v>1890</v>
      </c>
      <c r="H356" s="831"/>
      <c r="I356" s="831">
        <v>126</v>
      </c>
      <c r="J356" s="831">
        <v>27</v>
      </c>
      <c r="K356" s="831">
        <v>3402</v>
      </c>
      <c r="L356" s="831"/>
      <c r="M356" s="831">
        <v>126</v>
      </c>
      <c r="N356" s="831">
        <v>12</v>
      </c>
      <c r="O356" s="831">
        <v>1644</v>
      </c>
      <c r="P356" s="819"/>
      <c r="Q356" s="832">
        <v>137</v>
      </c>
    </row>
    <row r="357" spans="1:17" ht="14.45" customHeight="1" x14ac:dyDescent="0.2">
      <c r="A357" s="813" t="s">
        <v>6762</v>
      </c>
      <c r="B357" s="814" t="s">
        <v>6763</v>
      </c>
      <c r="C357" s="814" t="s">
        <v>4978</v>
      </c>
      <c r="D357" s="814" t="s">
        <v>6168</v>
      </c>
      <c r="E357" s="814" t="s">
        <v>6169</v>
      </c>
      <c r="F357" s="831">
        <v>8</v>
      </c>
      <c r="G357" s="831">
        <v>4000</v>
      </c>
      <c r="H357" s="831"/>
      <c r="I357" s="831">
        <v>500</v>
      </c>
      <c r="J357" s="831">
        <v>19</v>
      </c>
      <c r="K357" s="831">
        <v>9576</v>
      </c>
      <c r="L357" s="831"/>
      <c r="M357" s="831">
        <v>504</v>
      </c>
      <c r="N357" s="831">
        <v>14</v>
      </c>
      <c r="O357" s="831">
        <v>7588</v>
      </c>
      <c r="P357" s="819"/>
      <c r="Q357" s="832">
        <v>542</v>
      </c>
    </row>
    <row r="358" spans="1:17" ht="14.45" customHeight="1" x14ac:dyDescent="0.2">
      <c r="A358" s="813" t="s">
        <v>6762</v>
      </c>
      <c r="B358" s="814" t="s">
        <v>6763</v>
      </c>
      <c r="C358" s="814" t="s">
        <v>4978</v>
      </c>
      <c r="D358" s="814" t="s">
        <v>6804</v>
      </c>
      <c r="E358" s="814" t="s">
        <v>6805</v>
      </c>
      <c r="F358" s="831">
        <v>21</v>
      </c>
      <c r="G358" s="831">
        <v>9723</v>
      </c>
      <c r="H358" s="831"/>
      <c r="I358" s="831">
        <v>463</v>
      </c>
      <c r="J358" s="831">
        <v>19</v>
      </c>
      <c r="K358" s="831">
        <v>8873</v>
      </c>
      <c r="L358" s="831"/>
      <c r="M358" s="831">
        <v>467</v>
      </c>
      <c r="N358" s="831">
        <v>14</v>
      </c>
      <c r="O358" s="831">
        <v>6902</v>
      </c>
      <c r="P358" s="819"/>
      <c r="Q358" s="832">
        <v>493</v>
      </c>
    </row>
    <row r="359" spans="1:17" ht="14.45" customHeight="1" x14ac:dyDescent="0.2">
      <c r="A359" s="813" t="s">
        <v>6762</v>
      </c>
      <c r="B359" s="814" t="s">
        <v>6763</v>
      </c>
      <c r="C359" s="814" t="s">
        <v>4978</v>
      </c>
      <c r="D359" s="814" t="s">
        <v>6806</v>
      </c>
      <c r="E359" s="814" t="s">
        <v>6807</v>
      </c>
      <c r="F359" s="831">
        <v>1321</v>
      </c>
      <c r="G359" s="831">
        <v>77939</v>
      </c>
      <c r="H359" s="831"/>
      <c r="I359" s="831">
        <v>59</v>
      </c>
      <c r="J359" s="831">
        <v>1314</v>
      </c>
      <c r="K359" s="831">
        <v>77526</v>
      </c>
      <c r="L359" s="831"/>
      <c r="M359" s="831">
        <v>59</v>
      </c>
      <c r="N359" s="831">
        <v>1282</v>
      </c>
      <c r="O359" s="831">
        <v>80766</v>
      </c>
      <c r="P359" s="819"/>
      <c r="Q359" s="832">
        <v>63</v>
      </c>
    </row>
    <row r="360" spans="1:17" ht="14.45" customHeight="1" x14ac:dyDescent="0.2">
      <c r="A360" s="813" t="s">
        <v>6762</v>
      </c>
      <c r="B360" s="814" t="s">
        <v>6763</v>
      </c>
      <c r="C360" s="814" t="s">
        <v>4978</v>
      </c>
      <c r="D360" s="814" t="s">
        <v>6808</v>
      </c>
      <c r="E360" s="814" t="s">
        <v>6809</v>
      </c>
      <c r="F360" s="831">
        <v>8749</v>
      </c>
      <c r="G360" s="831">
        <v>1566071</v>
      </c>
      <c r="H360" s="831"/>
      <c r="I360" s="831">
        <v>179</v>
      </c>
      <c r="J360" s="831">
        <v>9404</v>
      </c>
      <c r="K360" s="831">
        <v>1702124</v>
      </c>
      <c r="L360" s="831"/>
      <c r="M360" s="831">
        <v>181</v>
      </c>
      <c r="N360" s="831">
        <v>9372</v>
      </c>
      <c r="O360" s="831">
        <v>1780680</v>
      </c>
      <c r="P360" s="819"/>
      <c r="Q360" s="832">
        <v>190</v>
      </c>
    </row>
    <row r="361" spans="1:17" ht="14.45" customHeight="1" x14ac:dyDescent="0.2">
      <c r="A361" s="813" t="s">
        <v>6762</v>
      </c>
      <c r="B361" s="814" t="s">
        <v>6763</v>
      </c>
      <c r="C361" s="814" t="s">
        <v>4978</v>
      </c>
      <c r="D361" s="814" t="s">
        <v>6170</v>
      </c>
      <c r="E361" s="814" t="s">
        <v>6171</v>
      </c>
      <c r="F361" s="831">
        <v>74</v>
      </c>
      <c r="G361" s="831">
        <v>6438</v>
      </c>
      <c r="H361" s="831"/>
      <c r="I361" s="831">
        <v>87</v>
      </c>
      <c r="J361" s="831">
        <v>58</v>
      </c>
      <c r="K361" s="831">
        <v>5104</v>
      </c>
      <c r="L361" s="831"/>
      <c r="M361" s="831">
        <v>88</v>
      </c>
      <c r="N361" s="831">
        <v>52</v>
      </c>
      <c r="O361" s="831">
        <v>4836</v>
      </c>
      <c r="P361" s="819"/>
      <c r="Q361" s="832">
        <v>93</v>
      </c>
    </row>
    <row r="362" spans="1:17" ht="14.45" customHeight="1" x14ac:dyDescent="0.2">
      <c r="A362" s="813" t="s">
        <v>6762</v>
      </c>
      <c r="B362" s="814" t="s">
        <v>6763</v>
      </c>
      <c r="C362" s="814" t="s">
        <v>4978</v>
      </c>
      <c r="D362" s="814" t="s">
        <v>6810</v>
      </c>
      <c r="E362" s="814" t="s">
        <v>6811</v>
      </c>
      <c r="F362" s="831">
        <v>6</v>
      </c>
      <c r="G362" s="831">
        <v>1032</v>
      </c>
      <c r="H362" s="831"/>
      <c r="I362" s="831">
        <v>172</v>
      </c>
      <c r="J362" s="831">
        <v>4</v>
      </c>
      <c r="K362" s="831">
        <v>696</v>
      </c>
      <c r="L362" s="831"/>
      <c r="M362" s="831">
        <v>174</v>
      </c>
      <c r="N362" s="831">
        <v>4</v>
      </c>
      <c r="O362" s="831">
        <v>732</v>
      </c>
      <c r="P362" s="819"/>
      <c r="Q362" s="832">
        <v>183</v>
      </c>
    </row>
    <row r="363" spans="1:17" ht="14.45" customHeight="1" x14ac:dyDescent="0.2">
      <c r="A363" s="813" t="s">
        <v>6762</v>
      </c>
      <c r="B363" s="814" t="s">
        <v>6763</v>
      </c>
      <c r="C363" s="814" t="s">
        <v>4978</v>
      </c>
      <c r="D363" s="814" t="s">
        <v>6812</v>
      </c>
      <c r="E363" s="814" t="s">
        <v>6813</v>
      </c>
      <c r="F363" s="831"/>
      <c r="G363" s="831"/>
      <c r="H363" s="831"/>
      <c r="I363" s="831"/>
      <c r="J363" s="831"/>
      <c r="K363" s="831"/>
      <c r="L363" s="831"/>
      <c r="M363" s="831"/>
      <c r="N363" s="831">
        <v>1</v>
      </c>
      <c r="O363" s="831">
        <v>32</v>
      </c>
      <c r="P363" s="819"/>
      <c r="Q363" s="832">
        <v>32</v>
      </c>
    </row>
    <row r="364" spans="1:17" ht="14.45" customHeight="1" x14ac:dyDescent="0.2">
      <c r="A364" s="813" t="s">
        <v>6762</v>
      </c>
      <c r="B364" s="814" t="s">
        <v>6763</v>
      </c>
      <c r="C364" s="814" t="s">
        <v>4978</v>
      </c>
      <c r="D364" s="814" t="s">
        <v>6174</v>
      </c>
      <c r="E364" s="814" t="s">
        <v>6175</v>
      </c>
      <c r="F364" s="831"/>
      <c r="G364" s="831"/>
      <c r="H364" s="831"/>
      <c r="I364" s="831"/>
      <c r="J364" s="831"/>
      <c r="K364" s="831"/>
      <c r="L364" s="831"/>
      <c r="M364" s="831"/>
      <c r="N364" s="831">
        <v>1</v>
      </c>
      <c r="O364" s="831">
        <v>189</v>
      </c>
      <c r="P364" s="819"/>
      <c r="Q364" s="832">
        <v>189</v>
      </c>
    </row>
    <row r="365" spans="1:17" ht="14.45" customHeight="1" x14ac:dyDescent="0.2">
      <c r="A365" s="813" t="s">
        <v>6762</v>
      </c>
      <c r="B365" s="814" t="s">
        <v>6763</v>
      </c>
      <c r="C365" s="814" t="s">
        <v>4978</v>
      </c>
      <c r="D365" s="814" t="s">
        <v>6814</v>
      </c>
      <c r="E365" s="814" t="s">
        <v>6815</v>
      </c>
      <c r="F365" s="831">
        <v>23</v>
      </c>
      <c r="G365" s="831">
        <v>6141</v>
      </c>
      <c r="H365" s="831"/>
      <c r="I365" s="831">
        <v>267</v>
      </c>
      <c r="J365" s="831">
        <v>26</v>
      </c>
      <c r="K365" s="831">
        <v>6994</v>
      </c>
      <c r="L365" s="831"/>
      <c r="M365" s="831">
        <v>269</v>
      </c>
      <c r="N365" s="831">
        <v>18</v>
      </c>
      <c r="O365" s="831">
        <v>5184</v>
      </c>
      <c r="P365" s="819"/>
      <c r="Q365" s="832">
        <v>288</v>
      </c>
    </row>
    <row r="366" spans="1:17" ht="14.45" customHeight="1" x14ac:dyDescent="0.2">
      <c r="A366" s="813" t="s">
        <v>6762</v>
      </c>
      <c r="B366" s="814" t="s">
        <v>6763</v>
      </c>
      <c r="C366" s="814" t="s">
        <v>4978</v>
      </c>
      <c r="D366" s="814" t="s">
        <v>6816</v>
      </c>
      <c r="E366" s="814" t="s">
        <v>6817</v>
      </c>
      <c r="F366" s="831">
        <v>7</v>
      </c>
      <c r="G366" s="831">
        <v>15022</v>
      </c>
      <c r="H366" s="831"/>
      <c r="I366" s="831">
        <v>2146</v>
      </c>
      <c r="J366" s="831">
        <v>6</v>
      </c>
      <c r="K366" s="831">
        <v>12942</v>
      </c>
      <c r="L366" s="831"/>
      <c r="M366" s="831">
        <v>2157</v>
      </c>
      <c r="N366" s="831">
        <v>2</v>
      </c>
      <c r="O366" s="831">
        <v>4596</v>
      </c>
      <c r="P366" s="819"/>
      <c r="Q366" s="832">
        <v>2298</v>
      </c>
    </row>
    <row r="367" spans="1:17" ht="14.45" customHeight="1" x14ac:dyDescent="0.2">
      <c r="A367" s="813" t="s">
        <v>6762</v>
      </c>
      <c r="B367" s="814" t="s">
        <v>6763</v>
      </c>
      <c r="C367" s="814" t="s">
        <v>4978</v>
      </c>
      <c r="D367" s="814" t="s">
        <v>6818</v>
      </c>
      <c r="E367" s="814" t="s">
        <v>6819</v>
      </c>
      <c r="F367" s="831">
        <v>8</v>
      </c>
      <c r="G367" s="831">
        <v>1952</v>
      </c>
      <c r="H367" s="831"/>
      <c r="I367" s="831">
        <v>244</v>
      </c>
      <c r="J367" s="831">
        <v>23</v>
      </c>
      <c r="K367" s="831">
        <v>5658</v>
      </c>
      <c r="L367" s="831"/>
      <c r="M367" s="831">
        <v>246</v>
      </c>
      <c r="N367" s="831">
        <v>19</v>
      </c>
      <c r="O367" s="831">
        <v>5035</v>
      </c>
      <c r="P367" s="819"/>
      <c r="Q367" s="832">
        <v>265</v>
      </c>
    </row>
    <row r="368" spans="1:17" ht="14.45" customHeight="1" x14ac:dyDescent="0.2">
      <c r="A368" s="813" t="s">
        <v>6762</v>
      </c>
      <c r="B368" s="814" t="s">
        <v>6763</v>
      </c>
      <c r="C368" s="814" t="s">
        <v>4978</v>
      </c>
      <c r="D368" s="814" t="s">
        <v>6820</v>
      </c>
      <c r="E368" s="814" t="s">
        <v>6821</v>
      </c>
      <c r="F368" s="831">
        <v>1</v>
      </c>
      <c r="G368" s="831">
        <v>435</v>
      </c>
      <c r="H368" s="831"/>
      <c r="I368" s="831">
        <v>435</v>
      </c>
      <c r="J368" s="831">
        <v>2</v>
      </c>
      <c r="K368" s="831">
        <v>884</v>
      </c>
      <c r="L368" s="831"/>
      <c r="M368" s="831">
        <v>442</v>
      </c>
      <c r="N368" s="831">
        <v>1</v>
      </c>
      <c r="O368" s="831">
        <v>456</v>
      </c>
      <c r="P368" s="819"/>
      <c r="Q368" s="832">
        <v>456</v>
      </c>
    </row>
    <row r="369" spans="1:17" ht="14.45" customHeight="1" x14ac:dyDescent="0.2">
      <c r="A369" s="813" t="s">
        <v>6762</v>
      </c>
      <c r="B369" s="814" t="s">
        <v>6763</v>
      </c>
      <c r="C369" s="814" t="s">
        <v>4978</v>
      </c>
      <c r="D369" s="814" t="s">
        <v>6822</v>
      </c>
      <c r="E369" s="814" t="s">
        <v>6823</v>
      </c>
      <c r="F369" s="831">
        <v>1</v>
      </c>
      <c r="G369" s="831">
        <v>5262</v>
      </c>
      <c r="H369" s="831"/>
      <c r="I369" s="831">
        <v>5262</v>
      </c>
      <c r="J369" s="831">
        <v>2</v>
      </c>
      <c r="K369" s="831">
        <v>10582</v>
      </c>
      <c r="L369" s="831"/>
      <c r="M369" s="831">
        <v>5291</v>
      </c>
      <c r="N369" s="831"/>
      <c r="O369" s="831"/>
      <c r="P369" s="819"/>
      <c r="Q369" s="832"/>
    </row>
    <row r="370" spans="1:17" ht="14.45" customHeight="1" x14ac:dyDescent="0.2">
      <c r="A370" s="813" t="s">
        <v>6762</v>
      </c>
      <c r="B370" s="814" t="s">
        <v>6763</v>
      </c>
      <c r="C370" s="814" t="s">
        <v>4978</v>
      </c>
      <c r="D370" s="814" t="s">
        <v>6824</v>
      </c>
      <c r="E370" s="814" t="s">
        <v>6825</v>
      </c>
      <c r="F370" s="831">
        <v>866</v>
      </c>
      <c r="G370" s="831">
        <v>930950</v>
      </c>
      <c r="H370" s="831"/>
      <c r="I370" s="831">
        <v>1075</v>
      </c>
      <c r="J370" s="831">
        <v>791</v>
      </c>
      <c r="K370" s="831">
        <v>859817</v>
      </c>
      <c r="L370" s="831"/>
      <c r="M370" s="831">
        <v>1087</v>
      </c>
      <c r="N370" s="831">
        <v>820</v>
      </c>
      <c r="O370" s="831">
        <v>911840</v>
      </c>
      <c r="P370" s="819"/>
      <c r="Q370" s="832">
        <v>1112</v>
      </c>
    </row>
    <row r="371" spans="1:17" ht="14.45" customHeight="1" x14ac:dyDescent="0.2">
      <c r="A371" s="813" t="s">
        <v>6762</v>
      </c>
      <c r="B371" s="814" t="s">
        <v>6763</v>
      </c>
      <c r="C371" s="814" t="s">
        <v>4978</v>
      </c>
      <c r="D371" s="814" t="s">
        <v>6826</v>
      </c>
      <c r="E371" s="814" t="s">
        <v>6827</v>
      </c>
      <c r="F371" s="831">
        <v>9</v>
      </c>
      <c r="G371" s="831">
        <v>2619</v>
      </c>
      <c r="H371" s="831"/>
      <c r="I371" s="831">
        <v>291</v>
      </c>
      <c r="J371" s="831">
        <v>7</v>
      </c>
      <c r="K371" s="831">
        <v>2051</v>
      </c>
      <c r="L371" s="831"/>
      <c r="M371" s="831">
        <v>293</v>
      </c>
      <c r="N371" s="831">
        <v>10</v>
      </c>
      <c r="O371" s="831">
        <v>3160</v>
      </c>
      <c r="P371" s="819"/>
      <c r="Q371" s="832">
        <v>316</v>
      </c>
    </row>
    <row r="372" spans="1:17" ht="14.45" customHeight="1" x14ac:dyDescent="0.2">
      <c r="A372" s="813" t="s">
        <v>6762</v>
      </c>
      <c r="B372" s="814" t="s">
        <v>6763</v>
      </c>
      <c r="C372" s="814" t="s">
        <v>4978</v>
      </c>
      <c r="D372" s="814" t="s">
        <v>6828</v>
      </c>
      <c r="E372" s="814" t="s">
        <v>6829</v>
      </c>
      <c r="F372" s="831">
        <v>4</v>
      </c>
      <c r="G372" s="831">
        <v>19212</v>
      </c>
      <c r="H372" s="831"/>
      <c r="I372" s="831">
        <v>4803</v>
      </c>
      <c r="J372" s="831">
        <v>2</v>
      </c>
      <c r="K372" s="831">
        <v>9648</v>
      </c>
      <c r="L372" s="831"/>
      <c r="M372" s="831">
        <v>4824</v>
      </c>
      <c r="N372" s="831">
        <v>7</v>
      </c>
      <c r="O372" s="831">
        <v>34223</v>
      </c>
      <c r="P372" s="819"/>
      <c r="Q372" s="832">
        <v>4889</v>
      </c>
    </row>
    <row r="373" spans="1:17" ht="14.45" customHeight="1" x14ac:dyDescent="0.2">
      <c r="A373" s="813" t="s">
        <v>6762</v>
      </c>
      <c r="B373" s="814" t="s">
        <v>6763</v>
      </c>
      <c r="C373" s="814" t="s">
        <v>4978</v>
      </c>
      <c r="D373" s="814" t="s">
        <v>6830</v>
      </c>
      <c r="E373" s="814" t="s">
        <v>6831</v>
      </c>
      <c r="F373" s="831">
        <v>3</v>
      </c>
      <c r="G373" s="831">
        <v>1836</v>
      </c>
      <c r="H373" s="831"/>
      <c r="I373" s="831">
        <v>612</v>
      </c>
      <c r="J373" s="831">
        <v>8</v>
      </c>
      <c r="K373" s="831">
        <v>4920</v>
      </c>
      <c r="L373" s="831"/>
      <c r="M373" s="831">
        <v>615</v>
      </c>
      <c r="N373" s="831">
        <v>9</v>
      </c>
      <c r="O373" s="831">
        <v>5778</v>
      </c>
      <c r="P373" s="819"/>
      <c r="Q373" s="832">
        <v>642</v>
      </c>
    </row>
    <row r="374" spans="1:17" ht="14.45" customHeight="1" x14ac:dyDescent="0.2">
      <c r="A374" s="813" t="s">
        <v>6762</v>
      </c>
      <c r="B374" s="814" t="s">
        <v>6763</v>
      </c>
      <c r="C374" s="814" t="s">
        <v>4978</v>
      </c>
      <c r="D374" s="814" t="s">
        <v>6832</v>
      </c>
      <c r="E374" s="814" t="s">
        <v>6833</v>
      </c>
      <c r="F374" s="831">
        <v>4</v>
      </c>
      <c r="G374" s="831">
        <v>15356</v>
      </c>
      <c r="H374" s="831"/>
      <c r="I374" s="831">
        <v>3839</v>
      </c>
      <c r="J374" s="831">
        <v>8</v>
      </c>
      <c r="K374" s="831">
        <v>30744</v>
      </c>
      <c r="L374" s="831"/>
      <c r="M374" s="831">
        <v>3843</v>
      </c>
      <c r="N374" s="831">
        <v>8</v>
      </c>
      <c r="O374" s="831">
        <v>31016</v>
      </c>
      <c r="P374" s="819"/>
      <c r="Q374" s="832">
        <v>3877</v>
      </c>
    </row>
    <row r="375" spans="1:17" ht="14.45" customHeight="1" x14ac:dyDescent="0.2">
      <c r="A375" s="813" t="s">
        <v>6762</v>
      </c>
      <c r="B375" s="814" t="s">
        <v>6763</v>
      </c>
      <c r="C375" s="814" t="s">
        <v>4978</v>
      </c>
      <c r="D375" s="814" t="s">
        <v>6834</v>
      </c>
      <c r="E375" s="814" t="s">
        <v>6835</v>
      </c>
      <c r="F375" s="831">
        <v>1</v>
      </c>
      <c r="G375" s="831">
        <v>9995</v>
      </c>
      <c r="H375" s="831"/>
      <c r="I375" s="831">
        <v>9995</v>
      </c>
      <c r="J375" s="831"/>
      <c r="K375" s="831"/>
      <c r="L375" s="831"/>
      <c r="M375" s="831"/>
      <c r="N375" s="831"/>
      <c r="O375" s="831"/>
      <c r="P375" s="819"/>
      <c r="Q375" s="832"/>
    </row>
    <row r="376" spans="1:17" ht="14.45" customHeight="1" x14ac:dyDescent="0.2">
      <c r="A376" s="813" t="s">
        <v>6836</v>
      </c>
      <c r="B376" s="814" t="s">
        <v>6837</v>
      </c>
      <c r="C376" s="814" t="s">
        <v>4978</v>
      </c>
      <c r="D376" s="814" t="s">
        <v>6838</v>
      </c>
      <c r="E376" s="814" t="s">
        <v>6839</v>
      </c>
      <c r="F376" s="831">
        <v>547</v>
      </c>
      <c r="G376" s="831">
        <v>95725</v>
      </c>
      <c r="H376" s="831"/>
      <c r="I376" s="831">
        <v>175</v>
      </c>
      <c r="J376" s="831">
        <v>599</v>
      </c>
      <c r="K376" s="831">
        <v>105424</v>
      </c>
      <c r="L376" s="831"/>
      <c r="M376" s="831">
        <v>176</v>
      </c>
      <c r="N376" s="831">
        <v>749</v>
      </c>
      <c r="O376" s="831">
        <v>142310</v>
      </c>
      <c r="P376" s="819"/>
      <c r="Q376" s="832">
        <v>190</v>
      </c>
    </row>
    <row r="377" spans="1:17" ht="14.45" customHeight="1" x14ac:dyDescent="0.2">
      <c r="A377" s="813" t="s">
        <v>6836</v>
      </c>
      <c r="B377" s="814" t="s">
        <v>6837</v>
      </c>
      <c r="C377" s="814" t="s">
        <v>4978</v>
      </c>
      <c r="D377" s="814" t="s">
        <v>6840</v>
      </c>
      <c r="E377" s="814" t="s">
        <v>6841</v>
      </c>
      <c r="F377" s="831"/>
      <c r="G377" s="831"/>
      <c r="H377" s="831"/>
      <c r="I377" s="831"/>
      <c r="J377" s="831">
        <v>54</v>
      </c>
      <c r="K377" s="831">
        <v>58050</v>
      </c>
      <c r="L377" s="831"/>
      <c r="M377" s="831">
        <v>1075</v>
      </c>
      <c r="N377" s="831">
        <v>56</v>
      </c>
      <c r="O377" s="831">
        <v>60536</v>
      </c>
      <c r="P377" s="819"/>
      <c r="Q377" s="832">
        <v>1081</v>
      </c>
    </row>
    <row r="378" spans="1:17" ht="14.45" customHeight="1" x14ac:dyDescent="0.2">
      <c r="A378" s="813" t="s">
        <v>6836</v>
      </c>
      <c r="B378" s="814" t="s">
        <v>6837</v>
      </c>
      <c r="C378" s="814" t="s">
        <v>4978</v>
      </c>
      <c r="D378" s="814" t="s">
        <v>6842</v>
      </c>
      <c r="E378" s="814" t="s">
        <v>6843</v>
      </c>
      <c r="F378" s="831">
        <v>16</v>
      </c>
      <c r="G378" s="831">
        <v>752</v>
      </c>
      <c r="H378" s="831"/>
      <c r="I378" s="831">
        <v>47</v>
      </c>
      <c r="J378" s="831">
        <v>10</v>
      </c>
      <c r="K378" s="831">
        <v>470</v>
      </c>
      <c r="L378" s="831"/>
      <c r="M378" s="831">
        <v>47</v>
      </c>
      <c r="N378" s="831">
        <v>32</v>
      </c>
      <c r="O378" s="831">
        <v>1568</v>
      </c>
      <c r="P378" s="819"/>
      <c r="Q378" s="832">
        <v>49</v>
      </c>
    </row>
    <row r="379" spans="1:17" ht="14.45" customHeight="1" x14ac:dyDescent="0.2">
      <c r="A379" s="813" t="s">
        <v>6836</v>
      </c>
      <c r="B379" s="814" t="s">
        <v>6837</v>
      </c>
      <c r="C379" s="814" t="s">
        <v>4978</v>
      </c>
      <c r="D379" s="814" t="s">
        <v>6736</v>
      </c>
      <c r="E379" s="814" t="s">
        <v>6737</v>
      </c>
      <c r="F379" s="831">
        <v>5</v>
      </c>
      <c r="G379" s="831">
        <v>1740</v>
      </c>
      <c r="H379" s="831"/>
      <c r="I379" s="831">
        <v>348</v>
      </c>
      <c r="J379" s="831">
        <v>7</v>
      </c>
      <c r="K379" s="831">
        <v>2436</v>
      </c>
      <c r="L379" s="831"/>
      <c r="M379" s="831">
        <v>348</v>
      </c>
      <c r="N379" s="831"/>
      <c r="O379" s="831"/>
      <c r="P379" s="819"/>
      <c r="Q379" s="832"/>
    </row>
    <row r="380" spans="1:17" ht="14.45" customHeight="1" x14ac:dyDescent="0.2">
      <c r="A380" s="813" t="s">
        <v>6836</v>
      </c>
      <c r="B380" s="814" t="s">
        <v>6837</v>
      </c>
      <c r="C380" s="814" t="s">
        <v>4978</v>
      </c>
      <c r="D380" s="814" t="s">
        <v>6844</v>
      </c>
      <c r="E380" s="814" t="s">
        <v>6845</v>
      </c>
      <c r="F380" s="831"/>
      <c r="G380" s="831"/>
      <c r="H380" s="831"/>
      <c r="I380" s="831"/>
      <c r="J380" s="831"/>
      <c r="K380" s="831"/>
      <c r="L380" s="831"/>
      <c r="M380" s="831"/>
      <c r="N380" s="831">
        <v>6</v>
      </c>
      <c r="O380" s="831">
        <v>312</v>
      </c>
      <c r="P380" s="819"/>
      <c r="Q380" s="832">
        <v>52</v>
      </c>
    </row>
    <row r="381" spans="1:17" ht="14.45" customHeight="1" x14ac:dyDescent="0.2">
      <c r="A381" s="813" t="s">
        <v>6836</v>
      </c>
      <c r="B381" s="814" t="s">
        <v>6837</v>
      </c>
      <c r="C381" s="814" t="s">
        <v>4978</v>
      </c>
      <c r="D381" s="814" t="s">
        <v>6846</v>
      </c>
      <c r="E381" s="814" t="s">
        <v>6847</v>
      </c>
      <c r="F381" s="831">
        <v>12</v>
      </c>
      <c r="G381" s="831">
        <v>4536</v>
      </c>
      <c r="H381" s="831"/>
      <c r="I381" s="831">
        <v>378</v>
      </c>
      <c r="J381" s="831">
        <v>9</v>
      </c>
      <c r="K381" s="831">
        <v>3402</v>
      </c>
      <c r="L381" s="831"/>
      <c r="M381" s="831">
        <v>378</v>
      </c>
      <c r="N381" s="831">
        <v>155</v>
      </c>
      <c r="O381" s="831">
        <v>58745</v>
      </c>
      <c r="P381" s="819"/>
      <c r="Q381" s="832">
        <v>379</v>
      </c>
    </row>
    <row r="382" spans="1:17" ht="14.45" customHeight="1" x14ac:dyDescent="0.2">
      <c r="A382" s="813" t="s">
        <v>6836</v>
      </c>
      <c r="B382" s="814" t="s">
        <v>6837</v>
      </c>
      <c r="C382" s="814" t="s">
        <v>4978</v>
      </c>
      <c r="D382" s="814" t="s">
        <v>6848</v>
      </c>
      <c r="E382" s="814" t="s">
        <v>6849</v>
      </c>
      <c r="F382" s="831"/>
      <c r="G382" s="831"/>
      <c r="H382" s="831"/>
      <c r="I382" s="831"/>
      <c r="J382" s="831">
        <v>1</v>
      </c>
      <c r="K382" s="831">
        <v>35</v>
      </c>
      <c r="L382" s="831"/>
      <c r="M382" s="831">
        <v>35</v>
      </c>
      <c r="N382" s="831"/>
      <c r="O382" s="831"/>
      <c r="P382" s="819"/>
      <c r="Q382" s="832"/>
    </row>
    <row r="383" spans="1:17" ht="14.45" customHeight="1" x14ac:dyDescent="0.2">
      <c r="A383" s="813" t="s">
        <v>6836</v>
      </c>
      <c r="B383" s="814" t="s">
        <v>6837</v>
      </c>
      <c r="C383" s="814" t="s">
        <v>4978</v>
      </c>
      <c r="D383" s="814" t="s">
        <v>6850</v>
      </c>
      <c r="E383" s="814" t="s">
        <v>6851</v>
      </c>
      <c r="F383" s="831">
        <v>1</v>
      </c>
      <c r="G383" s="831">
        <v>525</v>
      </c>
      <c r="H383" s="831"/>
      <c r="I383" s="831">
        <v>525</v>
      </c>
      <c r="J383" s="831">
        <v>6</v>
      </c>
      <c r="K383" s="831">
        <v>3150</v>
      </c>
      <c r="L383" s="831"/>
      <c r="M383" s="831">
        <v>525</v>
      </c>
      <c r="N383" s="831">
        <v>61</v>
      </c>
      <c r="O383" s="831">
        <v>32086</v>
      </c>
      <c r="P383" s="819"/>
      <c r="Q383" s="832">
        <v>526</v>
      </c>
    </row>
    <row r="384" spans="1:17" ht="14.45" customHeight="1" x14ac:dyDescent="0.2">
      <c r="A384" s="813" t="s">
        <v>6836</v>
      </c>
      <c r="B384" s="814" t="s">
        <v>6837</v>
      </c>
      <c r="C384" s="814" t="s">
        <v>4978</v>
      </c>
      <c r="D384" s="814" t="s">
        <v>6852</v>
      </c>
      <c r="E384" s="814" t="s">
        <v>6853</v>
      </c>
      <c r="F384" s="831">
        <v>4</v>
      </c>
      <c r="G384" s="831">
        <v>232</v>
      </c>
      <c r="H384" s="831"/>
      <c r="I384" s="831">
        <v>58</v>
      </c>
      <c r="J384" s="831"/>
      <c r="K384" s="831"/>
      <c r="L384" s="831"/>
      <c r="M384" s="831"/>
      <c r="N384" s="831">
        <v>67</v>
      </c>
      <c r="O384" s="831">
        <v>3953</v>
      </c>
      <c r="P384" s="819"/>
      <c r="Q384" s="832">
        <v>59</v>
      </c>
    </row>
    <row r="385" spans="1:17" ht="14.45" customHeight="1" x14ac:dyDescent="0.2">
      <c r="A385" s="813" t="s">
        <v>6836</v>
      </c>
      <c r="B385" s="814" t="s">
        <v>6837</v>
      </c>
      <c r="C385" s="814" t="s">
        <v>4978</v>
      </c>
      <c r="D385" s="814" t="s">
        <v>6854</v>
      </c>
      <c r="E385" s="814" t="s">
        <v>6855</v>
      </c>
      <c r="F385" s="831"/>
      <c r="G385" s="831"/>
      <c r="H385" s="831"/>
      <c r="I385" s="831"/>
      <c r="J385" s="831">
        <v>1</v>
      </c>
      <c r="K385" s="831">
        <v>217</v>
      </c>
      <c r="L385" s="831"/>
      <c r="M385" s="831">
        <v>217</v>
      </c>
      <c r="N385" s="831"/>
      <c r="O385" s="831"/>
      <c r="P385" s="819"/>
      <c r="Q385" s="832"/>
    </row>
    <row r="386" spans="1:17" ht="14.45" customHeight="1" x14ac:dyDescent="0.2">
      <c r="A386" s="813" t="s">
        <v>6836</v>
      </c>
      <c r="B386" s="814" t="s">
        <v>6837</v>
      </c>
      <c r="C386" s="814" t="s">
        <v>4978</v>
      </c>
      <c r="D386" s="814" t="s">
        <v>6856</v>
      </c>
      <c r="E386" s="814" t="s">
        <v>6857</v>
      </c>
      <c r="F386" s="831">
        <v>2</v>
      </c>
      <c r="G386" s="831">
        <v>132</v>
      </c>
      <c r="H386" s="831"/>
      <c r="I386" s="831">
        <v>66</v>
      </c>
      <c r="J386" s="831"/>
      <c r="K386" s="831"/>
      <c r="L386" s="831"/>
      <c r="M386" s="831"/>
      <c r="N386" s="831"/>
      <c r="O386" s="831"/>
      <c r="P386" s="819"/>
      <c r="Q386" s="832"/>
    </row>
    <row r="387" spans="1:17" ht="14.45" customHeight="1" x14ac:dyDescent="0.2">
      <c r="A387" s="813" t="s">
        <v>6836</v>
      </c>
      <c r="B387" s="814" t="s">
        <v>6837</v>
      </c>
      <c r="C387" s="814" t="s">
        <v>4978</v>
      </c>
      <c r="D387" s="814" t="s">
        <v>6858</v>
      </c>
      <c r="E387" s="814" t="s">
        <v>6859</v>
      </c>
      <c r="F387" s="831">
        <v>314</v>
      </c>
      <c r="G387" s="831">
        <v>43332</v>
      </c>
      <c r="H387" s="831"/>
      <c r="I387" s="831">
        <v>138</v>
      </c>
      <c r="J387" s="831">
        <v>418</v>
      </c>
      <c r="K387" s="831">
        <v>58102</v>
      </c>
      <c r="L387" s="831"/>
      <c r="M387" s="831">
        <v>139</v>
      </c>
      <c r="N387" s="831">
        <v>491</v>
      </c>
      <c r="O387" s="831">
        <v>70213</v>
      </c>
      <c r="P387" s="819"/>
      <c r="Q387" s="832">
        <v>143</v>
      </c>
    </row>
    <row r="388" spans="1:17" ht="14.45" customHeight="1" x14ac:dyDescent="0.2">
      <c r="A388" s="813" t="s">
        <v>6836</v>
      </c>
      <c r="B388" s="814" t="s">
        <v>6837</v>
      </c>
      <c r="C388" s="814" t="s">
        <v>4978</v>
      </c>
      <c r="D388" s="814" t="s">
        <v>6860</v>
      </c>
      <c r="E388" s="814" t="s">
        <v>6861</v>
      </c>
      <c r="F388" s="831">
        <v>80</v>
      </c>
      <c r="G388" s="831">
        <v>7360</v>
      </c>
      <c r="H388" s="831"/>
      <c r="I388" s="831">
        <v>92</v>
      </c>
      <c r="J388" s="831">
        <v>77</v>
      </c>
      <c r="K388" s="831">
        <v>7161</v>
      </c>
      <c r="L388" s="831"/>
      <c r="M388" s="831">
        <v>93</v>
      </c>
      <c r="N388" s="831">
        <v>156</v>
      </c>
      <c r="O388" s="831">
        <v>15600</v>
      </c>
      <c r="P388" s="819"/>
      <c r="Q388" s="832">
        <v>100</v>
      </c>
    </row>
    <row r="389" spans="1:17" ht="14.45" customHeight="1" x14ac:dyDescent="0.2">
      <c r="A389" s="813" t="s">
        <v>6836</v>
      </c>
      <c r="B389" s="814" t="s">
        <v>6837</v>
      </c>
      <c r="C389" s="814" t="s">
        <v>4978</v>
      </c>
      <c r="D389" s="814" t="s">
        <v>6862</v>
      </c>
      <c r="E389" s="814" t="s">
        <v>6863</v>
      </c>
      <c r="F389" s="831"/>
      <c r="G389" s="831"/>
      <c r="H389" s="831"/>
      <c r="I389" s="831"/>
      <c r="J389" s="831">
        <v>2</v>
      </c>
      <c r="K389" s="831">
        <v>282</v>
      </c>
      <c r="L389" s="831"/>
      <c r="M389" s="831">
        <v>141</v>
      </c>
      <c r="N389" s="831">
        <v>6</v>
      </c>
      <c r="O389" s="831">
        <v>864</v>
      </c>
      <c r="P389" s="819"/>
      <c r="Q389" s="832">
        <v>144</v>
      </c>
    </row>
    <row r="390" spans="1:17" ht="14.45" customHeight="1" x14ac:dyDescent="0.2">
      <c r="A390" s="813" t="s">
        <v>6836</v>
      </c>
      <c r="B390" s="814" t="s">
        <v>6837</v>
      </c>
      <c r="C390" s="814" t="s">
        <v>4978</v>
      </c>
      <c r="D390" s="814" t="s">
        <v>6864</v>
      </c>
      <c r="E390" s="814" t="s">
        <v>6865</v>
      </c>
      <c r="F390" s="831">
        <v>15</v>
      </c>
      <c r="G390" s="831">
        <v>1005</v>
      </c>
      <c r="H390" s="831"/>
      <c r="I390" s="831">
        <v>67</v>
      </c>
      <c r="J390" s="831">
        <v>18</v>
      </c>
      <c r="K390" s="831">
        <v>1206</v>
      </c>
      <c r="L390" s="831"/>
      <c r="M390" s="831">
        <v>67</v>
      </c>
      <c r="N390" s="831">
        <v>36</v>
      </c>
      <c r="O390" s="831">
        <v>2448</v>
      </c>
      <c r="P390" s="819"/>
      <c r="Q390" s="832">
        <v>68</v>
      </c>
    </row>
    <row r="391" spans="1:17" ht="14.45" customHeight="1" x14ac:dyDescent="0.2">
      <c r="A391" s="813" t="s">
        <v>6836</v>
      </c>
      <c r="B391" s="814" t="s">
        <v>6837</v>
      </c>
      <c r="C391" s="814" t="s">
        <v>4978</v>
      </c>
      <c r="D391" s="814" t="s">
        <v>6745</v>
      </c>
      <c r="E391" s="814" t="s">
        <v>6746</v>
      </c>
      <c r="F391" s="831">
        <v>6</v>
      </c>
      <c r="G391" s="831">
        <v>1974</v>
      </c>
      <c r="H391" s="831"/>
      <c r="I391" s="831">
        <v>329</v>
      </c>
      <c r="J391" s="831"/>
      <c r="K391" s="831"/>
      <c r="L391" s="831"/>
      <c r="M391" s="831"/>
      <c r="N391" s="831">
        <v>126</v>
      </c>
      <c r="O391" s="831">
        <v>41580</v>
      </c>
      <c r="P391" s="819"/>
      <c r="Q391" s="832">
        <v>330</v>
      </c>
    </row>
    <row r="392" spans="1:17" ht="14.45" customHeight="1" x14ac:dyDescent="0.2">
      <c r="A392" s="813" t="s">
        <v>6836</v>
      </c>
      <c r="B392" s="814" t="s">
        <v>6837</v>
      </c>
      <c r="C392" s="814" t="s">
        <v>4978</v>
      </c>
      <c r="D392" s="814" t="s">
        <v>6866</v>
      </c>
      <c r="E392" s="814" t="s">
        <v>6867</v>
      </c>
      <c r="F392" s="831">
        <v>39</v>
      </c>
      <c r="G392" s="831">
        <v>2028</v>
      </c>
      <c r="H392" s="831"/>
      <c r="I392" s="831">
        <v>52</v>
      </c>
      <c r="J392" s="831">
        <v>25</v>
      </c>
      <c r="K392" s="831">
        <v>1300</v>
      </c>
      <c r="L392" s="831"/>
      <c r="M392" s="831">
        <v>52</v>
      </c>
      <c r="N392" s="831">
        <v>53</v>
      </c>
      <c r="O392" s="831">
        <v>2809</v>
      </c>
      <c r="P392" s="819"/>
      <c r="Q392" s="832">
        <v>53</v>
      </c>
    </row>
    <row r="393" spans="1:17" ht="14.45" customHeight="1" x14ac:dyDescent="0.2">
      <c r="A393" s="813" t="s">
        <v>6836</v>
      </c>
      <c r="B393" s="814" t="s">
        <v>6837</v>
      </c>
      <c r="C393" s="814" t="s">
        <v>4978</v>
      </c>
      <c r="D393" s="814" t="s">
        <v>6868</v>
      </c>
      <c r="E393" s="814" t="s">
        <v>6869</v>
      </c>
      <c r="F393" s="831"/>
      <c r="G393" s="831"/>
      <c r="H393" s="831"/>
      <c r="I393" s="831"/>
      <c r="J393" s="831"/>
      <c r="K393" s="831"/>
      <c r="L393" s="831"/>
      <c r="M393" s="831"/>
      <c r="N393" s="831">
        <v>1</v>
      </c>
      <c r="O393" s="831">
        <v>222</v>
      </c>
      <c r="P393" s="819"/>
      <c r="Q393" s="832">
        <v>222</v>
      </c>
    </row>
    <row r="394" spans="1:17" ht="14.45" customHeight="1" x14ac:dyDescent="0.2">
      <c r="A394" s="813" t="s">
        <v>6836</v>
      </c>
      <c r="B394" s="814" t="s">
        <v>6837</v>
      </c>
      <c r="C394" s="814" t="s">
        <v>4978</v>
      </c>
      <c r="D394" s="814" t="s">
        <v>6870</v>
      </c>
      <c r="E394" s="814" t="s">
        <v>6871</v>
      </c>
      <c r="F394" s="831">
        <v>1</v>
      </c>
      <c r="G394" s="831">
        <v>615</v>
      </c>
      <c r="H394" s="831"/>
      <c r="I394" s="831">
        <v>615</v>
      </c>
      <c r="J394" s="831">
        <v>9</v>
      </c>
      <c r="K394" s="831">
        <v>5553</v>
      </c>
      <c r="L394" s="831"/>
      <c r="M394" s="831">
        <v>617</v>
      </c>
      <c r="N394" s="831">
        <v>11</v>
      </c>
      <c r="O394" s="831">
        <v>6886</v>
      </c>
      <c r="P394" s="819"/>
      <c r="Q394" s="832">
        <v>626</v>
      </c>
    </row>
    <row r="395" spans="1:17" ht="14.45" customHeight="1" x14ac:dyDescent="0.2">
      <c r="A395" s="813" t="s">
        <v>6836</v>
      </c>
      <c r="B395" s="814" t="s">
        <v>6837</v>
      </c>
      <c r="C395" s="814" t="s">
        <v>4978</v>
      </c>
      <c r="D395" s="814" t="s">
        <v>6872</v>
      </c>
      <c r="E395" s="814" t="s">
        <v>6873</v>
      </c>
      <c r="F395" s="831"/>
      <c r="G395" s="831"/>
      <c r="H395" s="831"/>
      <c r="I395" s="831"/>
      <c r="J395" s="831">
        <v>1</v>
      </c>
      <c r="K395" s="831">
        <v>276</v>
      </c>
      <c r="L395" s="831"/>
      <c r="M395" s="831">
        <v>276</v>
      </c>
      <c r="N395" s="831"/>
      <c r="O395" s="831"/>
      <c r="P395" s="819"/>
      <c r="Q395" s="832"/>
    </row>
    <row r="396" spans="1:17" ht="14.45" customHeight="1" x14ac:dyDescent="0.2">
      <c r="A396" s="813" t="s">
        <v>6836</v>
      </c>
      <c r="B396" s="814" t="s">
        <v>6837</v>
      </c>
      <c r="C396" s="814" t="s">
        <v>4978</v>
      </c>
      <c r="D396" s="814" t="s">
        <v>6874</v>
      </c>
      <c r="E396" s="814" t="s">
        <v>6875</v>
      </c>
      <c r="F396" s="831"/>
      <c r="G396" s="831"/>
      <c r="H396" s="831"/>
      <c r="I396" s="831"/>
      <c r="J396" s="831">
        <v>1</v>
      </c>
      <c r="K396" s="831">
        <v>47</v>
      </c>
      <c r="L396" s="831"/>
      <c r="M396" s="831">
        <v>47</v>
      </c>
      <c r="N396" s="831"/>
      <c r="O396" s="831"/>
      <c r="P396" s="819"/>
      <c r="Q396" s="832"/>
    </row>
    <row r="397" spans="1:17" ht="14.45" customHeight="1" x14ac:dyDescent="0.2">
      <c r="A397" s="813" t="s">
        <v>6836</v>
      </c>
      <c r="B397" s="814" t="s">
        <v>6837</v>
      </c>
      <c r="C397" s="814" t="s">
        <v>4978</v>
      </c>
      <c r="D397" s="814" t="s">
        <v>6876</v>
      </c>
      <c r="E397" s="814" t="s">
        <v>6877</v>
      </c>
      <c r="F397" s="831"/>
      <c r="G397" s="831"/>
      <c r="H397" s="831"/>
      <c r="I397" s="831"/>
      <c r="J397" s="831"/>
      <c r="K397" s="831"/>
      <c r="L397" s="831"/>
      <c r="M397" s="831"/>
      <c r="N397" s="831">
        <v>59</v>
      </c>
      <c r="O397" s="831">
        <v>88736</v>
      </c>
      <c r="P397" s="819"/>
      <c r="Q397" s="832">
        <v>1504</v>
      </c>
    </row>
    <row r="398" spans="1:17" ht="14.45" customHeight="1" x14ac:dyDescent="0.2">
      <c r="A398" s="813" t="s">
        <v>6836</v>
      </c>
      <c r="B398" s="814" t="s">
        <v>6837</v>
      </c>
      <c r="C398" s="814" t="s">
        <v>4978</v>
      </c>
      <c r="D398" s="814" t="s">
        <v>6878</v>
      </c>
      <c r="E398" s="814" t="s">
        <v>6879</v>
      </c>
      <c r="F398" s="831"/>
      <c r="G398" s="831"/>
      <c r="H398" s="831"/>
      <c r="I398" s="831"/>
      <c r="J398" s="831">
        <v>2</v>
      </c>
      <c r="K398" s="831">
        <v>662</v>
      </c>
      <c r="L398" s="831"/>
      <c r="M398" s="831">
        <v>331</v>
      </c>
      <c r="N398" s="831">
        <v>63</v>
      </c>
      <c r="O398" s="831">
        <v>21357</v>
      </c>
      <c r="P398" s="819"/>
      <c r="Q398" s="832">
        <v>339</v>
      </c>
    </row>
    <row r="399" spans="1:17" ht="14.45" customHeight="1" x14ac:dyDescent="0.2">
      <c r="A399" s="813" t="s">
        <v>6836</v>
      </c>
      <c r="B399" s="814" t="s">
        <v>6837</v>
      </c>
      <c r="C399" s="814" t="s">
        <v>4978</v>
      </c>
      <c r="D399" s="814" t="s">
        <v>6880</v>
      </c>
      <c r="E399" s="814" t="s">
        <v>6881</v>
      </c>
      <c r="F399" s="831"/>
      <c r="G399" s="831"/>
      <c r="H399" s="831"/>
      <c r="I399" s="831"/>
      <c r="J399" s="831">
        <v>52</v>
      </c>
      <c r="K399" s="831">
        <v>46488</v>
      </c>
      <c r="L399" s="831"/>
      <c r="M399" s="831">
        <v>894</v>
      </c>
      <c r="N399" s="831">
        <v>23</v>
      </c>
      <c r="O399" s="831">
        <v>20907</v>
      </c>
      <c r="P399" s="819"/>
      <c r="Q399" s="832">
        <v>909</v>
      </c>
    </row>
    <row r="400" spans="1:17" ht="14.45" customHeight="1" x14ac:dyDescent="0.2">
      <c r="A400" s="813" t="s">
        <v>6836</v>
      </c>
      <c r="B400" s="814" t="s">
        <v>6837</v>
      </c>
      <c r="C400" s="814" t="s">
        <v>4978</v>
      </c>
      <c r="D400" s="814" t="s">
        <v>6882</v>
      </c>
      <c r="E400" s="814" t="s">
        <v>6883</v>
      </c>
      <c r="F400" s="831">
        <v>247</v>
      </c>
      <c r="G400" s="831">
        <v>64714</v>
      </c>
      <c r="H400" s="831"/>
      <c r="I400" s="831">
        <v>262</v>
      </c>
      <c r="J400" s="831">
        <v>280</v>
      </c>
      <c r="K400" s="831">
        <v>73920</v>
      </c>
      <c r="L400" s="831"/>
      <c r="M400" s="831">
        <v>264</v>
      </c>
      <c r="N400" s="831">
        <v>351</v>
      </c>
      <c r="O400" s="831">
        <v>94068</v>
      </c>
      <c r="P400" s="819"/>
      <c r="Q400" s="832">
        <v>268</v>
      </c>
    </row>
    <row r="401" spans="1:17" ht="14.45" customHeight="1" x14ac:dyDescent="0.2">
      <c r="A401" s="813" t="s">
        <v>6836</v>
      </c>
      <c r="B401" s="814" t="s">
        <v>6837</v>
      </c>
      <c r="C401" s="814" t="s">
        <v>4978</v>
      </c>
      <c r="D401" s="814" t="s">
        <v>6884</v>
      </c>
      <c r="E401" s="814" t="s">
        <v>6885</v>
      </c>
      <c r="F401" s="831">
        <v>9</v>
      </c>
      <c r="G401" s="831">
        <v>1494</v>
      </c>
      <c r="H401" s="831"/>
      <c r="I401" s="831">
        <v>166</v>
      </c>
      <c r="J401" s="831">
        <v>27</v>
      </c>
      <c r="K401" s="831">
        <v>4509</v>
      </c>
      <c r="L401" s="831"/>
      <c r="M401" s="831">
        <v>167</v>
      </c>
      <c r="N401" s="831">
        <v>39</v>
      </c>
      <c r="O401" s="831">
        <v>6591</v>
      </c>
      <c r="P401" s="819"/>
      <c r="Q401" s="832">
        <v>169</v>
      </c>
    </row>
    <row r="402" spans="1:17" ht="14.45" customHeight="1" x14ac:dyDescent="0.2">
      <c r="A402" s="813" t="s">
        <v>6836</v>
      </c>
      <c r="B402" s="814" t="s">
        <v>6837</v>
      </c>
      <c r="C402" s="814" t="s">
        <v>4978</v>
      </c>
      <c r="D402" s="814" t="s">
        <v>6886</v>
      </c>
      <c r="E402" s="814" t="s">
        <v>6887</v>
      </c>
      <c r="F402" s="831"/>
      <c r="G402" s="831"/>
      <c r="H402" s="831"/>
      <c r="I402" s="831"/>
      <c r="J402" s="831">
        <v>2</v>
      </c>
      <c r="K402" s="831">
        <v>306</v>
      </c>
      <c r="L402" s="831"/>
      <c r="M402" s="831">
        <v>153</v>
      </c>
      <c r="N402" s="831">
        <v>1</v>
      </c>
      <c r="O402" s="831">
        <v>160</v>
      </c>
      <c r="P402" s="819"/>
      <c r="Q402" s="832">
        <v>160</v>
      </c>
    </row>
    <row r="403" spans="1:17" ht="14.45" customHeight="1" x14ac:dyDescent="0.2">
      <c r="A403" s="813" t="s">
        <v>6836</v>
      </c>
      <c r="B403" s="814" t="s">
        <v>6837</v>
      </c>
      <c r="C403" s="814" t="s">
        <v>4978</v>
      </c>
      <c r="D403" s="814" t="s">
        <v>6888</v>
      </c>
      <c r="E403" s="814" t="s">
        <v>6889</v>
      </c>
      <c r="F403" s="831"/>
      <c r="G403" s="831"/>
      <c r="H403" s="831"/>
      <c r="I403" s="831"/>
      <c r="J403" s="831"/>
      <c r="K403" s="831"/>
      <c r="L403" s="831"/>
      <c r="M403" s="831"/>
      <c r="N403" s="831">
        <v>30</v>
      </c>
      <c r="O403" s="831">
        <v>38604</v>
      </c>
      <c r="P403" s="819"/>
      <c r="Q403" s="832">
        <v>1286.8</v>
      </c>
    </row>
    <row r="404" spans="1:17" ht="14.45" customHeight="1" x14ac:dyDescent="0.2">
      <c r="A404" s="813" t="s">
        <v>6836</v>
      </c>
      <c r="B404" s="814" t="s">
        <v>6837</v>
      </c>
      <c r="C404" s="814" t="s">
        <v>4978</v>
      </c>
      <c r="D404" s="814" t="s">
        <v>6890</v>
      </c>
      <c r="E404" s="814" t="s">
        <v>6889</v>
      </c>
      <c r="F404" s="831"/>
      <c r="G404" s="831"/>
      <c r="H404" s="831"/>
      <c r="I404" s="831"/>
      <c r="J404" s="831"/>
      <c r="K404" s="831"/>
      <c r="L404" s="831"/>
      <c r="M404" s="831"/>
      <c r="N404" s="831">
        <v>10</v>
      </c>
      <c r="O404" s="831">
        <v>13100</v>
      </c>
      <c r="P404" s="819"/>
      <c r="Q404" s="832">
        <v>1310</v>
      </c>
    </row>
    <row r="405" spans="1:17" ht="14.45" customHeight="1" x14ac:dyDescent="0.2">
      <c r="A405" s="813" t="s">
        <v>6836</v>
      </c>
      <c r="B405" s="814" t="s">
        <v>6837</v>
      </c>
      <c r="C405" s="814" t="s">
        <v>4978</v>
      </c>
      <c r="D405" s="814" t="s">
        <v>6891</v>
      </c>
      <c r="E405" s="814" t="s">
        <v>6892</v>
      </c>
      <c r="F405" s="831"/>
      <c r="G405" s="831"/>
      <c r="H405" s="831"/>
      <c r="I405" s="831"/>
      <c r="J405" s="831"/>
      <c r="K405" s="831"/>
      <c r="L405" s="831"/>
      <c r="M405" s="831"/>
      <c r="N405" s="831">
        <v>2</v>
      </c>
      <c r="O405" s="831">
        <v>4264</v>
      </c>
      <c r="P405" s="819"/>
      <c r="Q405" s="832">
        <v>2132</v>
      </c>
    </row>
    <row r="406" spans="1:17" ht="14.45" customHeight="1" x14ac:dyDescent="0.2">
      <c r="A406" s="813" t="s">
        <v>6893</v>
      </c>
      <c r="B406" s="814" t="s">
        <v>6894</v>
      </c>
      <c r="C406" s="814" t="s">
        <v>4978</v>
      </c>
      <c r="D406" s="814" t="s">
        <v>6895</v>
      </c>
      <c r="E406" s="814" t="s">
        <v>6896</v>
      </c>
      <c r="F406" s="831">
        <v>1</v>
      </c>
      <c r="G406" s="831">
        <v>1050</v>
      </c>
      <c r="H406" s="831"/>
      <c r="I406" s="831">
        <v>1050</v>
      </c>
      <c r="J406" s="831"/>
      <c r="K406" s="831"/>
      <c r="L406" s="831"/>
      <c r="M406" s="831"/>
      <c r="N406" s="831"/>
      <c r="O406" s="831"/>
      <c r="P406" s="819"/>
      <c r="Q406" s="832"/>
    </row>
    <row r="407" spans="1:17" ht="14.45" customHeight="1" x14ac:dyDescent="0.2">
      <c r="A407" s="813" t="s">
        <v>6893</v>
      </c>
      <c r="B407" s="814" t="s">
        <v>6894</v>
      </c>
      <c r="C407" s="814" t="s">
        <v>4978</v>
      </c>
      <c r="D407" s="814" t="s">
        <v>6897</v>
      </c>
      <c r="E407" s="814" t="s">
        <v>6898</v>
      </c>
      <c r="F407" s="831">
        <v>3</v>
      </c>
      <c r="G407" s="831">
        <v>2538</v>
      </c>
      <c r="H407" s="831"/>
      <c r="I407" s="831">
        <v>846</v>
      </c>
      <c r="J407" s="831">
        <v>3</v>
      </c>
      <c r="K407" s="831">
        <v>2547</v>
      </c>
      <c r="L407" s="831"/>
      <c r="M407" s="831">
        <v>849</v>
      </c>
      <c r="N407" s="831"/>
      <c r="O407" s="831"/>
      <c r="P407" s="819"/>
      <c r="Q407" s="832"/>
    </row>
    <row r="408" spans="1:17" ht="14.45" customHeight="1" x14ac:dyDescent="0.2">
      <c r="A408" s="813" t="s">
        <v>6893</v>
      </c>
      <c r="B408" s="814" t="s">
        <v>6894</v>
      </c>
      <c r="C408" s="814" t="s">
        <v>4978</v>
      </c>
      <c r="D408" s="814" t="s">
        <v>6899</v>
      </c>
      <c r="E408" s="814" t="s">
        <v>6900</v>
      </c>
      <c r="F408" s="831">
        <v>1</v>
      </c>
      <c r="G408" s="831">
        <v>168</v>
      </c>
      <c r="H408" s="831"/>
      <c r="I408" s="831">
        <v>168</v>
      </c>
      <c r="J408" s="831"/>
      <c r="K408" s="831"/>
      <c r="L408" s="831"/>
      <c r="M408" s="831"/>
      <c r="N408" s="831">
        <v>1</v>
      </c>
      <c r="O408" s="831">
        <v>169</v>
      </c>
      <c r="P408" s="819"/>
      <c r="Q408" s="832">
        <v>169</v>
      </c>
    </row>
    <row r="409" spans="1:17" ht="14.45" customHeight="1" x14ac:dyDescent="0.2">
      <c r="A409" s="813" t="s">
        <v>6893</v>
      </c>
      <c r="B409" s="814" t="s">
        <v>6894</v>
      </c>
      <c r="C409" s="814" t="s">
        <v>4978</v>
      </c>
      <c r="D409" s="814" t="s">
        <v>6901</v>
      </c>
      <c r="E409" s="814" t="s">
        <v>6902</v>
      </c>
      <c r="F409" s="831"/>
      <c r="G409" s="831"/>
      <c r="H409" s="831"/>
      <c r="I409" s="831"/>
      <c r="J409" s="831"/>
      <c r="K409" s="831"/>
      <c r="L409" s="831"/>
      <c r="M409" s="831"/>
      <c r="N409" s="831">
        <v>1</v>
      </c>
      <c r="O409" s="831">
        <v>176</v>
      </c>
      <c r="P409" s="819"/>
      <c r="Q409" s="832">
        <v>176</v>
      </c>
    </row>
    <row r="410" spans="1:17" ht="14.45" customHeight="1" x14ac:dyDescent="0.2">
      <c r="A410" s="813" t="s">
        <v>6893</v>
      </c>
      <c r="B410" s="814" t="s">
        <v>6894</v>
      </c>
      <c r="C410" s="814" t="s">
        <v>4978</v>
      </c>
      <c r="D410" s="814" t="s">
        <v>6903</v>
      </c>
      <c r="E410" s="814" t="s">
        <v>6904</v>
      </c>
      <c r="F410" s="831">
        <v>1</v>
      </c>
      <c r="G410" s="831">
        <v>353</v>
      </c>
      <c r="H410" s="831"/>
      <c r="I410" s="831">
        <v>353</v>
      </c>
      <c r="J410" s="831"/>
      <c r="K410" s="831"/>
      <c r="L410" s="831"/>
      <c r="M410" s="831"/>
      <c r="N410" s="831">
        <v>1</v>
      </c>
      <c r="O410" s="831">
        <v>356</v>
      </c>
      <c r="P410" s="819"/>
      <c r="Q410" s="832">
        <v>356</v>
      </c>
    </row>
    <row r="411" spans="1:17" ht="14.45" customHeight="1" x14ac:dyDescent="0.2">
      <c r="A411" s="813" t="s">
        <v>6893</v>
      </c>
      <c r="B411" s="814" t="s">
        <v>6894</v>
      </c>
      <c r="C411" s="814" t="s">
        <v>4978</v>
      </c>
      <c r="D411" s="814" t="s">
        <v>6905</v>
      </c>
      <c r="E411" s="814" t="s">
        <v>6906</v>
      </c>
      <c r="F411" s="831">
        <v>1</v>
      </c>
      <c r="G411" s="831">
        <v>191</v>
      </c>
      <c r="H411" s="831"/>
      <c r="I411" s="831">
        <v>191</v>
      </c>
      <c r="J411" s="831"/>
      <c r="K411" s="831"/>
      <c r="L411" s="831"/>
      <c r="M411" s="831"/>
      <c r="N411" s="831"/>
      <c r="O411" s="831"/>
      <c r="P411" s="819"/>
      <c r="Q411" s="832"/>
    </row>
    <row r="412" spans="1:17" ht="14.45" customHeight="1" x14ac:dyDescent="0.2">
      <c r="A412" s="813" t="s">
        <v>6893</v>
      </c>
      <c r="B412" s="814" t="s">
        <v>6894</v>
      </c>
      <c r="C412" s="814" t="s">
        <v>4978</v>
      </c>
      <c r="D412" s="814" t="s">
        <v>6907</v>
      </c>
      <c r="E412" s="814" t="s">
        <v>6908</v>
      </c>
      <c r="F412" s="831"/>
      <c r="G412" s="831"/>
      <c r="H412" s="831"/>
      <c r="I412" s="831"/>
      <c r="J412" s="831"/>
      <c r="K412" s="831"/>
      <c r="L412" s="831"/>
      <c r="M412" s="831"/>
      <c r="N412" s="831">
        <v>1</v>
      </c>
      <c r="O412" s="831">
        <v>519</v>
      </c>
      <c r="P412" s="819"/>
      <c r="Q412" s="832">
        <v>519</v>
      </c>
    </row>
    <row r="413" spans="1:17" ht="14.45" customHeight="1" x14ac:dyDescent="0.2">
      <c r="A413" s="813" t="s">
        <v>6893</v>
      </c>
      <c r="B413" s="814" t="s">
        <v>6894</v>
      </c>
      <c r="C413" s="814" t="s">
        <v>4978</v>
      </c>
      <c r="D413" s="814" t="s">
        <v>6909</v>
      </c>
      <c r="E413" s="814" t="s">
        <v>6910</v>
      </c>
      <c r="F413" s="831"/>
      <c r="G413" s="831"/>
      <c r="H413" s="831"/>
      <c r="I413" s="831"/>
      <c r="J413" s="831"/>
      <c r="K413" s="831"/>
      <c r="L413" s="831"/>
      <c r="M413" s="831"/>
      <c r="N413" s="831">
        <v>1</v>
      </c>
      <c r="O413" s="831">
        <v>429</v>
      </c>
      <c r="P413" s="819"/>
      <c r="Q413" s="832">
        <v>429</v>
      </c>
    </row>
    <row r="414" spans="1:17" ht="14.45" customHeight="1" x14ac:dyDescent="0.2">
      <c r="A414" s="813" t="s">
        <v>6893</v>
      </c>
      <c r="B414" s="814" t="s">
        <v>6894</v>
      </c>
      <c r="C414" s="814" t="s">
        <v>4978</v>
      </c>
      <c r="D414" s="814" t="s">
        <v>6911</v>
      </c>
      <c r="E414" s="814" t="s">
        <v>6912</v>
      </c>
      <c r="F414" s="831">
        <v>1</v>
      </c>
      <c r="G414" s="831">
        <v>351</v>
      </c>
      <c r="H414" s="831"/>
      <c r="I414" s="831">
        <v>351</v>
      </c>
      <c r="J414" s="831"/>
      <c r="K414" s="831"/>
      <c r="L414" s="831"/>
      <c r="M414" s="831"/>
      <c r="N414" s="831"/>
      <c r="O414" s="831"/>
      <c r="P414" s="819"/>
      <c r="Q414" s="832"/>
    </row>
    <row r="415" spans="1:17" ht="14.45" customHeight="1" x14ac:dyDescent="0.2">
      <c r="A415" s="813" t="s">
        <v>6893</v>
      </c>
      <c r="B415" s="814" t="s">
        <v>6894</v>
      </c>
      <c r="C415" s="814" t="s">
        <v>4978</v>
      </c>
      <c r="D415" s="814" t="s">
        <v>6219</v>
      </c>
      <c r="E415" s="814" t="s">
        <v>6220</v>
      </c>
      <c r="F415" s="831"/>
      <c r="G415" s="831"/>
      <c r="H415" s="831"/>
      <c r="I415" s="831"/>
      <c r="J415" s="831">
        <v>1</v>
      </c>
      <c r="K415" s="831">
        <v>224</v>
      </c>
      <c r="L415" s="831"/>
      <c r="M415" s="831">
        <v>224</v>
      </c>
      <c r="N415" s="831"/>
      <c r="O415" s="831"/>
      <c r="P415" s="819"/>
      <c r="Q415" s="832"/>
    </row>
    <row r="416" spans="1:17" ht="14.45" customHeight="1" x14ac:dyDescent="0.2">
      <c r="A416" s="813" t="s">
        <v>6893</v>
      </c>
      <c r="B416" s="814" t="s">
        <v>6894</v>
      </c>
      <c r="C416" s="814" t="s">
        <v>4978</v>
      </c>
      <c r="D416" s="814" t="s">
        <v>6913</v>
      </c>
      <c r="E416" s="814" t="s">
        <v>6914</v>
      </c>
      <c r="F416" s="831">
        <v>1</v>
      </c>
      <c r="G416" s="831">
        <v>240</v>
      </c>
      <c r="H416" s="831"/>
      <c r="I416" s="831">
        <v>240</v>
      </c>
      <c r="J416" s="831"/>
      <c r="K416" s="831"/>
      <c r="L416" s="831"/>
      <c r="M416" s="831"/>
      <c r="N416" s="831"/>
      <c r="O416" s="831"/>
      <c r="P416" s="819"/>
      <c r="Q416" s="832"/>
    </row>
    <row r="417" spans="1:17" ht="14.45" customHeight="1" x14ac:dyDescent="0.2">
      <c r="A417" s="813" t="s">
        <v>6893</v>
      </c>
      <c r="B417" s="814" t="s">
        <v>6894</v>
      </c>
      <c r="C417" s="814" t="s">
        <v>4978</v>
      </c>
      <c r="D417" s="814" t="s">
        <v>6915</v>
      </c>
      <c r="E417" s="814" t="s">
        <v>6916</v>
      </c>
      <c r="F417" s="831"/>
      <c r="G417" s="831"/>
      <c r="H417" s="831"/>
      <c r="I417" s="831"/>
      <c r="J417" s="831"/>
      <c r="K417" s="831"/>
      <c r="L417" s="831"/>
      <c r="M417" s="831"/>
      <c r="N417" s="831">
        <v>1</v>
      </c>
      <c r="O417" s="831">
        <v>112</v>
      </c>
      <c r="P417" s="819"/>
      <c r="Q417" s="832">
        <v>112</v>
      </c>
    </row>
    <row r="418" spans="1:17" ht="14.45" customHeight="1" x14ac:dyDescent="0.2">
      <c r="A418" s="813" t="s">
        <v>6893</v>
      </c>
      <c r="B418" s="814" t="s">
        <v>6894</v>
      </c>
      <c r="C418" s="814" t="s">
        <v>4978</v>
      </c>
      <c r="D418" s="814" t="s">
        <v>6251</v>
      </c>
      <c r="E418" s="814" t="s">
        <v>6252</v>
      </c>
      <c r="F418" s="831">
        <v>3</v>
      </c>
      <c r="G418" s="831">
        <v>1053</v>
      </c>
      <c r="H418" s="831"/>
      <c r="I418" s="831">
        <v>351</v>
      </c>
      <c r="J418" s="831"/>
      <c r="K418" s="831"/>
      <c r="L418" s="831"/>
      <c r="M418" s="831"/>
      <c r="N418" s="831">
        <v>5</v>
      </c>
      <c r="O418" s="831">
        <v>1770</v>
      </c>
      <c r="P418" s="819"/>
      <c r="Q418" s="832">
        <v>354</v>
      </c>
    </row>
    <row r="419" spans="1:17" ht="14.45" customHeight="1" x14ac:dyDescent="0.2">
      <c r="A419" s="813" t="s">
        <v>6893</v>
      </c>
      <c r="B419" s="814" t="s">
        <v>6894</v>
      </c>
      <c r="C419" s="814" t="s">
        <v>4978</v>
      </c>
      <c r="D419" s="814" t="s">
        <v>6398</v>
      </c>
      <c r="E419" s="814" t="s">
        <v>6399</v>
      </c>
      <c r="F419" s="831"/>
      <c r="G419" s="831"/>
      <c r="H419" s="831"/>
      <c r="I419" s="831"/>
      <c r="J419" s="831"/>
      <c r="K419" s="831"/>
      <c r="L419" s="831"/>
      <c r="M419" s="831"/>
      <c r="N419" s="831">
        <v>1</v>
      </c>
      <c r="O419" s="831">
        <v>151</v>
      </c>
      <c r="P419" s="819"/>
      <c r="Q419" s="832">
        <v>151</v>
      </c>
    </row>
    <row r="420" spans="1:17" ht="14.45" customHeight="1" x14ac:dyDescent="0.2">
      <c r="A420" s="813" t="s">
        <v>6893</v>
      </c>
      <c r="B420" s="814" t="s">
        <v>6894</v>
      </c>
      <c r="C420" s="814" t="s">
        <v>4978</v>
      </c>
      <c r="D420" s="814" t="s">
        <v>6917</v>
      </c>
      <c r="E420" s="814" t="s">
        <v>6918</v>
      </c>
      <c r="F420" s="831">
        <v>1</v>
      </c>
      <c r="G420" s="831">
        <v>296</v>
      </c>
      <c r="H420" s="831"/>
      <c r="I420" s="831">
        <v>296</v>
      </c>
      <c r="J420" s="831"/>
      <c r="K420" s="831"/>
      <c r="L420" s="831"/>
      <c r="M420" s="831"/>
      <c r="N420" s="831"/>
      <c r="O420" s="831"/>
      <c r="P420" s="819"/>
      <c r="Q420" s="832"/>
    </row>
    <row r="421" spans="1:17" ht="14.45" customHeight="1" x14ac:dyDescent="0.2">
      <c r="A421" s="813" t="s">
        <v>6893</v>
      </c>
      <c r="B421" s="814" t="s">
        <v>6894</v>
      </c>
      <c r="C421" s="814" t="s">
        <v>4978</v>
      </c>
      <c r="D421" s="814" t="s">
        <v>6919</v>
      </c>
      <c r="E421" s="814" t="s">
        <v>6920</v>
      </c>
      <c r="F421" s="831">
        <v>1</v>
      </c>
      <c r="G421" s="831">
        <v>211</v>
      </c>
      <c r="H421" s="831"/>
      <c r="I421" s="831">
        <v>211</v>
      </c>
      <c r="J421" s="831"/>
      <c r="K421" s="831"/>
      <c r="L421" s="831"/>
      <c r="M421" s="831"/>
      <c r="N421" s="831"/>
      <c r="O421" s="831"/>
      <c r="P421" s="819"/>
      <c r="Q421" s="832"/>
    </row>
    <row r="422" spans="1:17" ht="14.45" customHeight="1" x14ac:dyDescent="0.2">
      <c r="A422" s="813" t="s">
        <v>6893</v>
      </c>
      <c r="B422" s="814" t="s">
        <v>6894</v>
      </c>
      <c r="C422" s="814" t="s">
        <v>4978</v>
      </c>
      <c r="D422" s="814" t="s">
        <v>6921</v>
      </c>
      <c r="E422" s="814" t="s">
        <v>6922</v>
      </c>
      <c r="F422" s="831">
        <v>1</v>
      </c>
      <c r="G422" s="831">
        <v>40</v>
      </c>
      <c r="H422" s="831"/>
      <c r="I422" s="831">
        <v>40</v>
      </c>
      <c r="J422" s="831"/>
      <c r="K422" s="831"/>
      <c r="L422" s="831"/>
      <c r="M422" s="831"/>
      <c r="N422" s="831"/>
      <c r="O422" s="831"/>
      <c r="P422" s="819"/>
      <c r="Q422" s="832"/>
    </row>
    <row r="423" spans="1:17" ht="14.45" customHeight="1" x14ac:dyDescent="0.2">
      <c r="A423" s="813" t="s">
        <v>6893</v>
      </c>
      <c r="B423" s="814" t="s">
        <v>6894</v>
      </c>
      <c r="C423" s="814" t="s">
        <v>4978</v>
      </c>
      <c r="D423" s="814" t="s">
        <v>6923</v>
      </c>
      <c r="E423" s="814" t="s">
        <v>6924</v>
      </c>
      <c r="F423" s="831"/>
      <c r="G423" s="831"/>
      <c r="H423" s="831"/>
      <c r="I423" s="831"/>
      <c r="J423" s="831"/>
      <c r="K423" s="831"/>
      <c r="L423" s="831"/>
      <c r="M423" s="831"/>
      <c r="N423" s="831">
        <v>1</v>
      </c>
      <c r="O423" s="831">
        <v>5062</v>
      </c>
      <c r="P423" s="819"/>
      <c r="Q423" s="832">
        <v>5062</v>
      </c>
    </row>
    <row r="424" spans="1:17" ht="14.45" customHeight="1" x14ac:dyDescent="0.2">
      <c r="A424" s="813" t="s">
        <v>6893</v>
      </c>
      <c r="B424" s="814" t="s">
        <v>6894</v>
      </c>
      <c r="C424" s="814" t="s">
        <v>4978</v>
      </c>
      <c r="D424" s="814" t="s">
        <v>6925</v>
      </c>
      <c r="E424" s="814" t="s">
        <v>6926</v>
      </c>
      <c r="F424" s="831">
        <v>1</v>
      </c>
      <c r="G424" s="831">
        <v>171</v>
      </c>
      <c r="H424" s="831"/>
      <c r="I424" s="831">
        <v>171</v>
      </c>
      <c r="J424" s="831"/>
      <c r="K424" s="831"/>
      <c r="L424" s="831"/>
      <c r="M424" s="831"/>
      <c r="N424" s="831">
        <v>2</v>
      </c>
      <c r="O424" s="831">
        <v>344</v>
      </c>
      <c r="P424" s="819"/>
      <c r="Q424" s="832">
        <v>172</v>
      </c>
    </row>
    <row r="425" spans="1:17" ht="14.45" customHeight="1" x14ac:dyDescent="0.2">
      <c r="A425" s="813" t="s">
        <v>6893</v>
      </c>
      <c r="B425" s="814" t="s">
        <v>6894</v>
      </c>
      <c r="C425" s="814" t="s">
        <v>4978</v>
      </c>
      <c r="D425" s="814" t="s">
        <v>6927</v>
      </c>
      <c r="E425" s="814" t="s">
        <v>6928</v>
      </c>
      <c r="F425" s="831"/>
      <c r="G425" s="831"/>
      <c r="H425" s="831"/>
      <c r="I425" s="831"/>
      <c r="J425" s="831"/>
      <c r="K425" s="831"/>
      <c r="L425" s="831"/>
      <c r="M425" s="831"/>
      <c r="N425" s="831">
        <v>1</v>
      </c>
      <c r="O425" s="831">
        <v>354</v>
      </c>
      <c r="P425" s="819"/>
      <c r="Q425" s="832">
        <v>354</v>
      </c>
    </row>
    <row r="426" spans="1:17" ht="14.45" customHeight="1" x14ac:dyDescent="0.2">
      <c r="A426" s="813" t="s">
        <v>6893</v>
      </c>
      <c r="B426" s="814" t="s">
        <v>6894</v>
      </c>
      <c r="C426" s="814" t="s">
        <v>4978</v>
      </c>
      <c r="D426" s="814" t="s">
        <v>6929</v>
      </c>
      <c r="E426" s="814" t="s">
        <v>6930</v>
      </c>
      <c r="F426" s="831">
        <v>1</v>
      </c>
      <c r="G426" s="831">
        <v>174</v>
      </c>
      <c r="H426" s="831"/>
      <c r="I426" s="831">
        <v>174</v>
      </c>
      <c r="J426" s="831"/>
      <c r="K426" s="831"/>
      <c r="L426" s="831"/>
      <c r="M426" s="831"/>
      <c r="N426" s="831">
        <v>1</v>
      </c>
      <c r="O426" s="831">
        <v>175</v>
      </c>
      <c r="P426" s="819"/>
      <c r="Q426" s="832">
        <v>175</v>
      </c>
    </row>
    <row r="427" spans="1:17" ht="14.45" customHeight="1" x14ac:dyDescent="0.2">
      <c r="A427" s="813" t="s">
        <v>6893</v>
      </c>
      <c r="B427" s="814" t="s">
        <v>6894</v>
      </c>
      <c r="C427" s="814" t="s">
        <v>4978</v>
      </c>
      <c r="D427" s="814" t="s">
        <v>6931</v>
      </c>
      <c r="E427" s="814" t="s">
        <v>6932</v>
      </c>
      <c r="F427" s="831">
        <v>6</v>
      </c>
      <c r="G427" s="831">
        <v>2406</v>
      </c>
      <c r="H427" s="831"/>
      <c r="I427" s="831">
        <v>401</v>
      </c>
      <c r="J427" s="831"/>
      <c r="K427" s="831"/>
      <c r="L427" s="831"/>
      <c r="M427" s="831"/>
      <c r="N427" s="831"/>
      <c r="O427" s="831"/>
      <c r="P427" s="819"/>
      <c r="Q427" s="832"/>
    </row>
    <row r="428" spans="1:17" ht="14.45" customHeight="1" x14ac:dyDescent="0.2">
      <c r="A428" s="813" t="s">
        <v>6893</v>
      </c>
      <c r="B428" s="814" t="s">
        <v>6894</v>
      </c>
      <c r="C428" s="814" t="s">
        <v>4978</v>
      </c>
      <c r="D428" s="814" t="s">
        <v>6933</v>
      </c>
      <c r="E428" s="814" t="s">
        <v>6934</v>
      </c>
      <c r="F428" s="831">
        <v>1</v>
      </c>
      <c r="G428" s="831">
        <v>478</v>
      </c>
      <c r="H428" s="831"/>
      <c r="I428" s="831">
        <v>478</v>
      </c>
      <c r="J428" s="831"/>
      <c r="K428" s="831"/>
      <c r="L428" s="831"/>
      <c r="M428" s="831"/>
      <c r="N428" s="831"/>
      <c r="O428" s="831"/>
      <c r="P428" s="819"/>
      <c r="Q428" s="832"/>
    </row>
    <row r="429" spans="1:17" ht="14.45" customHeight="1" x14ac:dyDescent="0.2">
      <c r="A429" s="813" t="s">
        <v>6893</v>
      </c>
      <c r="B429" s="814" t="s">
        <v>6894</v>
      </c>
      <c r="C429" s="814" t="s">
        <v>4978</v>
      </c>
      <c r="D429" s="814" t="s">
        <v>6935</v>
      </c>
      <c r="E429" s="814" t="s">
        <v>6936</v>
      </c>
      <c r="F429" s="831"/>
      <c r="G429" s="831"/>
      <c r="H429" s="831"/>
      <c r="I429" s="831"/>
      <c r="J429" s="831"/>
      <c r="K429" s="831"/>
      <c r="L429" s="831"/>
      <c r="M429" s="831"/>
      <c r="N429" s="831">
        <v>1</v>
      </c>
      <c r="O429" s="831">
        <v>297</v>
      </c>
      <c r="P429" s="819"/>
      <c r="Q429" s="832">
        <v>297</v>
      </c>
    </row>
    <row r="430" spans="1:17" ht="14.45" customHeight="1" x14ac:dyDescent="0.2">
      <c r="A430" s="813" t="s">
        <v>6893</v>
      </c>
      <c r="B430" s="814" t="s">
        <v>6894</v>
      </c>
      <c r="C430" s="814" t="s">
        <v>4978</v>
      </c>
      <c r="D430" s="814" t="s">
        <v>6937</v>
      </c>
      <c r="E430" s="814" t="s">
        <v>6938</v>
      </c>
      <c r="F430" s="831"/>
      <c r="G430" s="831"/>
      <c r="H430" s="831"/>
      <c r="I430" s="831"/>
      <c r="J430" s="831"/>
      <c r="K430" s="831"/>
      <c r="L430" s="831"/>
      <c r="M430" s="831"/>
      <c r="N430" s="831">
        <v>1</v>
      </c>
      <c r="O430" s="831">
        <v>169</v>
      </c>
      <c r="P430" s="819"/>
      <c r="Q430" s="832">
        <v>169</v>
      </c>
    </row>
    <row r="431" spans="1:17" ht="14.45" customHeight="1" x14ac:dyDescent="0.2">
      <c r="A431" s="813" t="s">
        <v>6893</v>
      </c>
      <c r="B431" s="814" t="s">
        <v>6894</v>
      </c>
      <c r="C431" s="814" t="s">
        <v>4978</v>
      </c>
      <c r="D431" s="814" t="s">
        <v>6939</v>
      </c>
      <c r="E431" s="814" t="s">
        <v>6940</v>
      </c>
      <c r="F431" s="831">
        <v>1</v>
      </c>
      <c r="G431" s="831">
        <v>574</v>
      </c>
      <c r="H431" s="831"/>
      <c r="I431" s="831">
        <v>574</v>
      </c>
      <c r="J431" s="831"/>
      <c r="K431" s="831"/>
      <c r="L431" s="831"/>
      <c r="M431" s="831"/>
      <c r="N431" s="831"/>
      <c r="O431" s="831"/>
      <c r="P431" s="819"/>
      <c r="Q431" s="832"/>
    </row>
    <row r="432" spans="1:17" ht="14.45" customHeight="1" x14ac:dyDescent="0.2">
      <c r="A432" s="813" t="s">
        <v>6893</v>
      </c>
      <c r="B432" s="814" t="s">
        <v>6894</v>
      </c>
      <c r="C432" s="814" t="s">
        <v>4978</v>
      </c>
      <c r="D432" s="814" t="s">
        <v>6941</v>
      </c>
      <c r="E432" s="814" t="s">
        <v>6942</v>
      </c>
      <c r="F432" s="831">
        <v>1</v>
      </c>
      <c r="G432" s="831">
        <v>188</v>
      </c>
      <c r="H432" s="831"/>
      <c r="I432" s="831">
        <v>188</v>
      </c>
      <c r="J432" s="831"/>
      <c r="K432" s="831"/>
      <c r="L432" s="831"/>
      <c r="M432" s="831"/>
      <c r="N432" s="831"/>
      <c r="O432" s="831"/>
      <c r="P432" s="819"/>
      <c r="Q432" s="832"/>
    </row>
    <row r="433" spans="1:17" ht="14.45" customHeight="1" x14ac:dyDescent="0.2">
      <c r="A433" s="813" t="s">
        <v>6893</v>
      </c>
      <c r="B433" s="814" t="s">
        <v>6894</v>
      </c>
      <c r="C433" s="814" t="s">
        <v>4978</v>
      </c>
      <c r="D433" s="814" t="s">
        <v>6943</v>
      </c>
      <c r="E433" s="814" t="s">
        <v>6944</v>
      </c>
      <c r="F433" s="831">
        <v>3</v>
      </c>
      <c r="G433" s="831">
        <v>12306</v>
      </c>
      <c r="H433" s="831"/>
      <c r="I433" s="831">
        <v>4102</v>
      </c>
      <c r="J433" s="831">
        <v>1</v>
      </c>
      <c r="K433" s="831">
        <v>4114</v>
      </c>
      <c r="L433" s="831"/>
      <c r="M433" s="831">
        <v>4114</v>
      </c>
      <c r="N433" s="831"/>
      <c r="O433" s="831"/>
      <c r="P433" s="819"/>
      <c r="Q433" s="832"/>
    </row>
    <row r="434" spans="1:17" ht="14.45" customHeight="1" x14ac:dyDescent="0.2">
      <c r="A434" s="813" t="s">
        <v>6893</v>
      </c>
      <c r="B434" s="814" t="s">
        <v>6894</v>
      </c>
      <c r="C434" s="814" t="s">
        <v>4978</v>
      </c>
      <c r="D434" s="814" t="s">
        <v>6945</v>
      </c>
      <c r="E434" s="814" t="s">
        <v>6946</v>
      </c>
      <c r="F434" s="831">
        <v>5</v>
      </c>
      <c r="G434" s="831">
        <v>38475</v>
      </c>
      <c r="H434" s="831"/>
      <c r="I434" s="831">
        <v>7695</v>
      </c>
      <c r="J434" s="831"/>
      <c r="K434" s="831"/>
      <c r="L434" s="831"/>
      <c r="M434" s="831"/>
      <c r="N434" s="831"/>
      <c r="O434" s="831"/>
      <c r="P434" s="819"/>
      <c r="Q434" s="832"/>
    </row>
    <row r="435" spans="1:17" ht="14.45" customHeight="1" x14ac:dyDescent="0.2">
      <c r="A435" s="813" t="s">
        <v>6893</v>
      </c>
      <c r="B435" s="814" t="s">
        <v>6894</v>
      </c>
      <c r="C435" s="814" t="s">
        <v>4978</v>
      </c>
      <c r="D435" s="814" t="s">
        <v>6947</v>
      </c>
      <c r="E435" s="814" t="s">
        <v>6948</v>
      </c>
      <c r="F435" s="831">
        <v>1</v>
      </c>
      <c r="G435" s="831">
        <v>2375</v>
      </c>
      <c r="H435" s="831"/>
      <c r="I435" s="831">
        <v>2375</v>
      </c>
      <c r="J435" s="831"/>
      <c r="K435" s="831"/>
      <c r="L435" s="831"/>
      <c r="M435" s="831"/>
      <c r="N435" s="831"/>
      <c r="O435" s="831"/>
      <c r="P435" s="819"/>
      <c r="Q435" s="832"/>
    </row>
    <row r="436" spans="1:17" ht="14.45" customHeight="1" x14ac:dyDescent="0.2">
      <c r="A436" s="813" t="s">
        <v>6893</v>
      </c>
      <c r="B436" s="814" t="s">
        <v>6949</v>
      </c>
      <c r="C436" s="814" t="s">
        <v>4978</v>
      </c>
      <c r="D436" s="814" t="s">
        <v>6798</v>
      </c>
      <c r="E436" s="814" t="s">
        <v>6799</v>
      </c>
      <c r="F436" s="831">
        <v>3</v>
      </c>
      <c r="G436" s="831">
        <v>36</v>
      </c>
      <c r="H436" s="831"/>
      <c r="I436" s="831">
        <v>12</v>
      </c>
      <c r="J436" s="831"/>
      <c r="K436" s="831"/>
      <c r="L436" s="831"/>
      <c r="M436" s="831"/>
      <c r="N436" s="831"/>
      <c r="O436" s="831"/>
      <c r="P436" s="819"/>
      <c r="Q436" s="832"/>
    </row>
    <row r="437" spans="1:17" ht="14.45" customHeight="1" x14ac:dyDescent="0.2">
      <c r="A437" s="813" t="s">
        <v>6893</v>
      </c>
      <c r="B437" s="814" t="s">
        <v>6949</v>
      </c>
      <c r="C437" s="814" t="s">
        <v>4978</v>
      </c>
      <c r="D437" s="814" t="s">
        <v>6950</v>
      </c>
      <c r="E437" s="814" t="s">
        <v>6951</v>
      </c>
      <c r="F437" s="831"/>
      <c r="G437" s="831"/>
      <c r="H437" s="831"/>
      <c r="I437" s="831"/>
      <c r="J437" s="831"/>
      <c r="K437" s="831"/>
      <c r="L437" s="831"/>
      <c r="M437" s="831"/>
      <c r="N437" s="831">
        <v>1</v>
      </c>
      <c r="O437" s="831">
        <v>1610</v>
      </c>
      <c r="P437" s="819"/>
      <c r="Q437" s="832">
        <v>1610</v>
      </c>
    </row>
    <row r="438" spans="1:17" ht="14.45" customHeight="1" x14ac:dyDescent="0.2">
      <c r="A438" s="813" t="s">
        <v>6893</v>
      </c>
      <c r="B438" s="814" t="s">
        <v>6949</v>
      </c>
      <c r="C438" s="814" t="s">
        <v>4978</v>
      </c>
      <c r="D438" s="814" t="s">
        <v>6952</v>
      </c>
      <c r="E438" s="814" t="s">
        <v>6953</v>
      </c>
      <c r="F438" s="831"/>
      <c r="G438" s="831"/>
      <c r="H438" s="831"/>
      <c r="I438" s="831"/>
      <c r="J438" s="831"/>
      <c r="K438" s="831"/>
      <c r="L438" s="831"/>
      <c r="M438" s="831"/>
      <c r="N438" s="831">
        <v>1</v>
      </c>
      <c r="O438" s="831">
        <v>1610</v>
      </c>
      <c r="P438" s="819"/>
      <c r="Q438" s="832">
        <v>1610</v>
      </c>
    </row>
    <row r="439" spans="1:17" ht="14.45" customHeight="1" x14ac:dyDescent="0.2">
      <c r="A439" s="813" t="s">
        <v>6893</v>
      </c>
      <c r="B439" s="814" t="s">
        <v>6949</v>
      </c>
      <c r="C439" s="814" t="s">
        <v>4978</v>
      </c>
      <c r="D439" s="814" t="s">
        <v>6954</v>
      </c>
      <c r="E439" s="814" t="s">
        <v>6955</v>
      </c>
      <c r="F439" s="831"/>
      <c r="G439" s="831"/>
      <c r="H439" s="831"/>
      <c r="I439" s="831"/>
      <c r="J439" s="831"/>
      <c r="K439" s="831"/>
      <c r="L439" s="831"/>
      <c r="M439" s="831"/>
      <c r="N439" s="831">
        <v>1</v>
      </c>
      <c r="O439" s="831">
        <v>1084.44</v>
      </c>
      <c r="P439" s="819"/>
      <c r="Q439" s="832">
        <v>1084.44</v>
      </c>
    </row>
    <row r="440" spans="1:17" ht="14.45" customHeight="1" thickBot="1" x14ac:dyDescent="0.25">
      <c r="A440" s="821" t="s">
        <v>6956</v>
      </c>
      <c r="B440" s="822" t="s">
        <v>6949</v>
      </c>
      <c r="C440" s="822" t="s">
        <v>4978</v>
      </c>
      <c r="D440" s="822" t="s">
        <v>6257</v>
      </c>
      <c r="E440" s="822" t="s">
        <v>6258</v>
      </c>
      <c r="F440" s="833"/>
      <c r="G440" s="833"/>
      <c r="H440" s="833"/>
      <c r="I440" s="833"/>
      <c r="J440" s="833"/>
      <c r="K440" s="833"/>
      <c r="L440" s="833"/>
      <c r="M440" s="833"/>
      <c r="N440" s="833">
        <v>8</v>
      </c>
      <c r="O440" s="833">
        <v>84840</v>
      </c>
      <c r="P440" s="827"/>
      <c r="Q440" s="834">
        <v>10605</v>
      </c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790D00C9-459D-4042-AB1B-10C3263880EE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6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7" t="s">
        <v>180</v>
      </c>
      <c r="B1" s="698"/>
      <c r="C1" s="698"/>
      <c r="D1" s="698"/>
      <c r="E1" s="698"/>
      <c r="F1" s="698"/>
      <c r="G1" s="698"/>
      <c r="H1" s="698"/>
      <c r="I1" s="698"/>
      <c r="J1" s="698"/>
      <c r="K1" s="698"/>
      <c r="L1" s="698"/>
      <c r="M1" s="698"/>
      <c r="N1" s="698"/>
    </row>
    <row r="2" spans="1:14" ht="14.45" customHeight="1" thickBot="1" x14ac:dyDescent="0.25">
      <c r="A2" s="370" t="s">
        <v>328</v>
      </c>
      <c r="B2" s="189"/>
      <c r="C2" s="189"/>
      <c r="D2" s="189"/>
      <c r="E2" s="189"/>
      <c r="F2" s="189"/>
      <c r="G2" s="386"/>
      <c r="H2" s="386"/>
      <c r="I2" s="386"/>
      <c r="J2" s="189"/>
      <c r="K2" s="386"/>
      <c r="L2" s="386"/>
      <c r="M2" s="386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5281</v>
      </c>
      <c r="D3" s="193">
        <f>SUBTOTAL(9,D6:D1048576)</f>
        <v>4881</v>
      </c>
      <c r="E3" s="193">
        <f>SUBTOTAL(9,E6:E1048576)</f>
        <v>5040</v>
      </c>
      <c r="F3" s="194">
        <f>IF(OR(E3=0,D3=0),"",E3/D3)</f>
        <v>1.0325752919483713</v>
      </c>
      <c r="G3" s="387">
        <f>SUBTOTAL(9,G6:G1048576)</f>
        <v>5412.5392000000011</v>
      </c>
      <c r="H3" s="388">
        <f>SUBTOTAL(9,H6:H1048576)</f>
        <v>5016.8925599999993</v>
      </c>
      <c r="I3" s="388">
        <f>SUBTOTAL(9,I6:I1048576)</f>
        <v>5213.7449399999996</v>
      </c>
      <c r="J3" s="194">
        <f>IF(OR(I3=0,H3=0),"",I3/H3)</f>
        <v>1.0392379102493676</v>
      </c>
      <c r="K3" s="387">
        <f>SUBTOTAL(9,K6:K1048576)</f>
        <v>633.72</v>
      </c>
      <c r="L3" s="388">
        <f>SUBTOTAL(9,L6:L1048576)</f>
        <v>585.72</v>
      </c>
      <c r="M3" s="388">
        <f>SUBTOTAL(9,M6:M1048576)</f>
        <v>604.79999999999995</v>
      </c>
      <c r="N3" s="195">
        <f>IF(OR(M3=0,E3=0),"",M3*1000/E3)</f>
        <v>120</v>
      </c>
    </row>
    <row r="4" spans="1:14" ht="14.45" customHeight="1" x14ac:dyDescent="0.2">
      <c r="A4" s="699" t="s">
        <v>89</v>
      </c>
      <c r="B4" s="700" t="s">
        <v>11</v>
      </c>
      <c r="C4" s="701" t="s">
        <v>90</v>
      </c>
      <c r="D4" s="701"/>
      <c r="E4" s="701"/>
      <c r="F4" s="702"/>
      <c r="G4" s="703" t="s">
        <v>263</v>
      </c>
      <c r="H4" s="701"/>
      <c r="I4" s="701"/>
      <c r="J4" s="702"/>
      <c r="K4" s="703" t="s">
        <v>91</v>
      </c>
      <c r="L4" s="701"/>
      <c r="M4" s="701"/>
      <c r="N4" s="704"/>
    </row>
    <row r="5" spans="1:14" ht="14.45" customHeight="1" thickBot="1" x14ac:dyDescent="0.25">
      <c r="A5" s="979"/>
      <c r="B5" s="980"/>
      <c r="C5" s="983">
        <v>2019</v>
      </c>
      <c r="D5" s="983">
        <v>2020</v>
      </c>
      <c r="E5" s="983">
        <v>2021</v>
      </c>
      <c r="F5" s="984" t="s">
        <v>2</v>
      </c>
      <c r="G5" s="988">
        <v>2019</v>
      </c>
      <c r="H5" s="983">
        <v>2020</v>
      </c>
      <c r="I5" s="983">
        <v>2021</v>
      </c>
      <c r="J5" s="984" t="s">
        <v>2</v>
      </c>
      <c r="K5" s="988">
        <v>2019</v>
      </c>
      <c r="L5" s="983">
        <v>2020</v>
      </c>
      <c r="M5" s="983">
        <v>2021</v>
      </c>
      <c r="N5" s="989" t="s">
        <v>92</v>
      </c>
    </row>
    <row r="6" spans="1:14" ht="14.45" customHeight="1" thickBot="1" x14ac:dyDescent="0.25">
      <c r="A6" s="981" t="s">
        <v>5758</v>
      </c>
      <c r="B6" s="982" t="s">
        <v>6958</v>
      </c>
      <c r="C6" s="985">
        <v>5281</v>
      </c>
      <c r="D6" s="986">
        <v>4881</v>
      </c>
      <c r="E6" s="986">
        <v>5040</v>
      </c>
      <c r="F6" s="987"/>
      <c r="G6" s="985">
        <v>5412.5392000000011</v>
      </c>
      <c r="H6" s="986">
        <v>5016.8925599999993</v>
      </c>
      <c r="I6" s="986">
        <v>5213.7449399999996</v>
      </c>
      <c r="J6" s="987"/>
      <c r="K6" s="985">
        <v>633.72</v>
      </c>
      <c r="L6" s="986">
        <v>585.72</v>
      </c>
      <c r="M6" s="986">
        <v>604.79999999999995</v>
      </c>
      <c r="N6" s="990">
        <v>120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398877FE-787B-4654-8B73-E003EEF3A0AD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6" t="s">
        <v>127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x14ac:dyDescent="0.2">
      <c r="A2" s="370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19"/>
      <c r="B3" s="320" t="s">
        <v>102</v>
      </c>
      <c r="C3" s="321" t="s">
        <v>103</v>
      </c>
      <c r="D3" s="321" t="s">
        <v>104</v>
      </c>
      <c r="E3" s="320" t="s">
        <v>105</v>
      </c>
      <c r="F3" s="321" t="s">
        <v>106</v>
      </c>
      <c r="G3" s="321" t="s">
        <v>107</v>
      </c>
      <c r="H3" s="321" t="s">
        <v>108</v>
      </c>
      <c r="I3" s="321" t="s">
        <v>109</v>
      </c>
      <c r="J3" s="321" t="s">
        <v>110</v>
      </c>
      <c r="K3" s="321" t="s">
        <v>111</v>
      </c>
      <c r="L3" s="321" t="s">
        <v>112</v>
      </c>
      <c r="M3" s="321" t="s">
        <v>113</v>
      </c>
    </row>
    <row r="4" spans="1:13" ht="14.45" customHeight="1" x14ac:dyDescent="0.2">
      <c r="A4" s="319" t="s">
        <v>101</v>
      </c>
      <c r="B4" s="322">
        <f>(B10+B8)/B6</f>
        <v>0.29263536160536252</v>
      </c>
      <c r="C4" s="322">
        <f t="shared" ref="C4:M4" si="0">(C10+C8)/C6</f>
        <v>0.44802204453674105</v>
      </c>
      <c r="D4" s="322">
        <f t="shared" si="0"/>
        <v>0.55133849101691357</v>
      </c>
      <c r="E4" s="322">
        <f t="shared" si="0"/>
        <v>0.41814679163741547</v>
      </c>
      <c r="F4" s="322">
        <f t="shared" si="0"/>
        <v>0.50402309570519221</v>
      </c>
      <c r="G4" s="322">
        <f t="shared" si="0"/>
        <v>0.52382037724048613</v>
      </c>
      <c r="H4" s="322">
        <f t="shared" si="0"/>
        <v>0.4988006089587721</v>
      </c>
      <c r="I4" s="322">
        <f t="shared" si="0"/>
        <v>0.525830767337085</v>
      </c>
      <c r="J4" s="322">
        <f t="shared" si="0"/>
        <v>0.52866179672424951</v>
      </c>
      <c r="K4" s="322">
        <f t="shared" si="0"/>
        <v>0.11615965223573552</v>
      </c>
      <c r="L4" s="322">
        <f t="shared" si="0"/>
        <v>0.11615965223573552</v>
      </c>
      <c r="M4" s="322">
        <f t="shared" si="0"/>
        <v>0.11615965223573552</v>
      </c>
    </row>
    <row r="5" spans="1:13" ht="14.45" customHeight="1" x14ac:dyDescent="0.2">
      <c r="A5" s="323" t="s">
        <v>53</v>
      </c>
      <c r="B5" s="322">
        <f>IF(ISERROR(VLOOKUP($A5,'Man Tab'!$A:$Q,COLUMN()+2,0)),0,VLOOKUP($A5,'Man Tab'!$A:$Q,COLUMN()+2,0))</f>
        <v>7996.4600899999996</v>
      </c>
      <c r="C5" s="322">
        <f>IF(ISERROR(VLOOKUP($A5,'Man Tab'!$A:$Q,COLUMN()+2,0)),0,VLOOKUP($A5,'Man Tab'!$A:$Q,COLUMN()+2,0))</f>
        <v>7885.2326900000007</v>
      </c>
      <c r="D5" s="322">
        <f>IF(ISERROR(VLOOKUP($A5,'Man Tab'!$A:$Q,COLUMN()+2,0)),0,VLOOKUP($A5,'Man Tab'!$A:$Q,COLUMN()+2,0))</f>
        <v>10113.827220000001</v>
      </c>
      <c r="E5" s="322">
        <f>IF(ISERROR(VLOOKUP($A5,'Man Tab'!$A:$Q,COLUMN()+2,0)),0,VLOOKUP($A5,'Man Tab'!$A:$Q,COLUMN()+2,0))</f>
        <v>14817.672259999999</v>
      </c>
      <c r="F5" s="322">
        <f>IF(ISERROR(VLOOKUP($A5,'Man Tab'!$A:$Q,COLUMN()+2,0)),0,VLOOKUP($A5,'Man Tab'!$A:$Q,COLUMN()+2,0))</f>
        <v>8264.4657100000004</v>
      </c>
      <c r="G5" s="322">
        <f>IF(ISERROR(VLOOKUP($A5,'Man Tab'!$A:$Q,COLUMN()+2,0)),0,VLOOKUP($A5,'Man Tab'!$A:$Q,COLUMN()+2,0))</f>
        <v>8520.5866400000014</v>
      </c>
      <c r="H5" s="322">
        <f>IF(ISERROR(VLOOKUP($A5,'Man Tab'!$A:$Q,COLUMN()+2,0)),0,VLOOKUP($A5,'Man Tab'!$A:$Q,COLUMN()+2,0))</f>
        <v>10171.479529999999</v>
      </c>
      <c r="I5" s="322">
        <f>IF(ISERROR(VLOOKUP($A5,'Man Tab'!$A:$Q,COLUMN()+2,0)),0,VLOOKUP($A5,'Man Tab'!$A:$Q,COLUMN()+2,0))</f>
        <v>10265.46075</v>
      </c>
      <c r="J5" s="322">
        <f>IF(ISERROR(VLOOKUP($A5,'Man Tab'!$A:$Q,COLUMN()+2,0)),0,VLOOKUP($A5,'Man Tab'!$A:$Q,COLUMN()+2,0))</f>
        <v>9208.870640000001</v>
      </c>
      <c r="K5" s="322">
        <f>IF(ISERROR(VLOOKUP($A5,'Man Tab'!$A:$Q,COLUMN()+2,0)),0,VLOOKUP($A5,'Man Tab'!$A:$Q,COLUMN()+2,0))</f>
        <v>0</v>
      </c>
      <c r="L5" s="322">
        <f>IF(ISERROR(VLOOKUP($A5,'Man Tab'!$A:$Q,COLUMN()+2,0)),0,VLOOKUP($A5,'Man Tab'!$A:$Q,COLUMN()+2,0))</f>
        <v>0</v>
      </c>
      <c r="M5" s="322">
        <f>IF(ISERROR(VLOOKUP($A5,'Man Tab'!$A:$Q,COLUMN()+2,0)),0,VLOOKUP($A5,'Man Tab'!$A:$Q,COLUMN()+2,0))</f>
        <v>0</v>
      </c>
    </row>
    <row r="6" spans="1:13" ht="14.45" customHeight="1" x14ac:dyDescent="0.2">
      <c r="A6" s="323" t="s">
        <v>97</v>
      </c>
      <c r="B6" s="324">
        <f>B5</f>
        <v>7996.4600899999996</v>
      </c>
      <c r="C6" s="324">
        <f t="shared" ref="C6:M6" si="1">C5+B6</f>
        <v>15881.692780000001</v>
      </c>
      <c r="D6" s="324">
        <f t="shared" si="1"/>
        <v>25995.520000000004</v>
      </c>
      <c r="E6" s="324">
        <f t="shared" si="1"/>
        <v>40813.192260000003</v>
      </c>
      <c r="F6" s="324">
        <f t="shared" si="1"/>
        <v>49077.65797</v>
      </c>
      <c r="G6" s="324">
        <f t="shared" si="1"/>
        <v>57598.244610000002</v>
      </c>
      <c r="H6" s="324">
        <f t="shared" si="1"/>
        <v>67769.724140000006</v>
      </c>
      <c r="I6" s="324">
        <f t="shared" si="1"/>
        <v>78035.184890000004</v>
      </c>
      <c r="J6" s="324">
        <f t="shared" si="1"/>
        <v>87244.055530000012</v>
      </c>
      <c r="K6" s="324">
        <f t="shared" si="1"/>
        <v>87244.055530000012</v>
      </c>
      <c r="L6" s="324">
        <f t="shared" si="1"/>
        <v>87244.055530000012</v>
      </c>
      <c r="M6" s="324">
        <f t="shared" si="1"/>
        <v>87244.055530000012</v>
      </c>
    </row>
    <row r="7" spans="1:13" ht="14.45" customHeight="1" x14ac:dyDescent="0.2">
      <c r="A7" s="323" t="s">
        <v>125</v>
      </c>
      <c r="B7" s="323">
        <v>39.51</v>
      </c>
      <c r="C7" s="323">
        <v>161.637</v>
      </c>
      <c r="D7" s="323">
        <v>360.51600000000002</v>
      </c>
      <c r="E7" s="323">
        <v>417.096</v>
      </c>
      <c r="F7" s="323">
        <v>629.56799999999998</v>
      </c>
      <c r="G7" s="323">
        <v>767.07100000000003</v>
      </c>
      <c r="H7" s="323">
        <v>858.67</v>
      </c>
      <c r="I7" s="323">
        <v>1067.9110000000001</v>
      </c>
      <c r="J7" s="323">
        <v>1199.6120000000001</v>
      </c>
      <c r="K7" s="323"/>
      <c r="L7" s="323"/>
      <c r="M7" s="323"/>
    </row>
    <row r="8" spans="1:13" ht="14.45" customHeight="1" x14ac:dyDescent="0.2">
      <c r="A8" s="323" t="s">
        <v>98</v>
      </c>
      <c r="B8" s="324">
        <f>B7*30</f>
        <v>1185.3</v>
      </c>
      <c r="C8" s="324">
        <f t="shared" ref="C8:M8" si="2">C7*30</f>
        <v>4849.1099999999997</v>
      </c>
      <c r="D8" s="324">
        <f t="shared" si="2"/>
        <v>10815.480000000001</v>
      </c>
      <c r="E8" s="324">
        <f t="shared" si="2"/>
        <v>12512.880000000001</v>
      </c>
      <c r="F8" s="324">
        <f t="shared" si="2"/>
        <v>18887.04</v>
      </c>
      <c r="G8" s="324">
        <f t="shared" si="2"/>
        <v>23012.13</v>
      </c>
      <c r="H8" s="324">
        <f t="shared" si="2"/>
        <v>25760.1</v>
      </c>
      <c r="I8" s="324">
        <f t="shared" si="2"/>
        <v>32037.33</v>
      </c>
      <c r="J8" s="324">
        <f t="shared" si="2"/>
        <v>35988.36</v>
      </c>
      <c r="K8" s="324">
        <f t="shared" si="2"/>
        <v>0</v>
      </c>
      <c r="L8" s="324">
        <f t="shared" si="2"/>
        <v>0</v>
      </c>
      <c r="M8" s="324">
        <f t="shared" si="2"/>
        <v>0</v>
      </c>
    </row>
    <row r="9" spans="1:13" ht="14.45" customHeight="1" x14ac:dyDescent="0.2">
      <c r="A9" s="323" t="s">
        <v>126</v>
      </c>
      <c r="B9" s="323">
        <v>1154746.9899999998</v>
      </c>
      <c r="C9" s="323">
        <v>1111491.4799999997</v>
      </c>
      <c r="D9" s="323">
        <v>1250612.3000000003</v>
      </c>
      <c r="E9" s="323">
        <v>1036174.6299999999</v>
      </c>
      <c r="F9" s="323">
        <v>1296207.7</v>
      </c>
      <c r="G9" s="323">
        <v>1309771.1199999996</v>
      </c>
      <c r="H9" s="323">
        <v>884475.44999999984</v>
      </c>
      <c r="I9" s="323">
        <v>952491.47999999986</v>
      </c>
      <c r="J9" s="323">
        <v>1138268</v>
      </c>
      <c r="K9" s="323">
        <v>0</v>
      </c>
      <c r="L9" s="323">
        <v>0</v>
      </c>
      <c r="M9" s="323">
        <v>0</v>
      </c>
    </row>
    <row r="10" spans="1:13" ht="14.45" customHeight="1" x14ac:dyDescent="0.2">
      <c r="A10" s="323" t="s">
        <v>99</v>
      </c>
      <c r="B10" s="324">
        <f>B9/1000</f>
        <v>1154.7469899999999</v>
      </c>
      <c r="C10" s="324">
        <f t="shared" ref="C10:M10" si="3">C9/1000+B10</f>
        <v>2266.2384699999993</v>
      </c>
      <c r="D10" s="324">
        <f t="shared" si="3"/>
        <v>3516.8507699999996</v>
      </c>
      <c r="E10" s="324">
        <f t="shared" si="3"/>
        <v>4553.0253999999995</v>
      </c>
      <c r="F10" s="324">
        <f t="shared" si="3"/>
        <v>5849.2330999999995</v>
      </c>
      <c r="G10" s="324">
        <f t="shared" si="3"/>
        <v>7159.0042199999989</v>
      </c>
      <c r="H10" s="324">
        <f t="shared" si="3"/>
        <v>8043.4796699999988</v>
      </c>
      <c r="I10" s="324">
        <f t="shared" si="3"/>
        <v>8995.9711499999994</v>
      </c>
      <c r="J10" s="324">
        <f t="shared" si="3"/>
        <v>10134.239149999999</v>
      </c>
      <c r="K10" s="324">
        <f t="shared" si="3"/>
        <v>10134.239149999999</v>
      </c>
      <c r="L10" s="324">
        <f t="shared" si="3"/>
        <v>10134.239149999999</v>
      </c>
      <c r="M10" s="324">
        <f t="shared" si="3"/>
        <v>10134.239149999999</v>
      </c>
    </row>
    <row r="11" spans="1:13" ht="14.45" customHeight="1" x14ac:dyDescent="0.2">
      <c r="A11" s="319"/>
      <c r="B11" s="319" t="s">
        <v>115</v>
      </c>
      <c r="C11" s="319">
        <f ca="1">IF(MONTH(TODAY())=1,12,MONTH(TODAY())-1)</f>
        <v>9</v>
      </c>
      <c r="D11" s="319"/>
      <c r="E11" s="319"/>
      <c r="F11" s="319"/>
      <c r="G11" s="319"/>
      <c r="H11" s="319"/>
      <c r="I11" s="319"/>
      <c r="J11" s="319"/>
      <c r="K11" s="319"/>
      <c r="L11" s="319"/>
      <c r="M11" s="319"/>
    </row>
    <row r="12" spans="1:13" ht="14.45" customHeight="1" x14ac:dyDescent="0.2">
      <c r="A12" s="319">
        <v>0</v>
      </c>
      <c r="B12" s="322">
        <f>IF(ISERROR(HI!F15),#REF!,HI!F15)</f>
        <v>0</v>
      </c>
      <c r="C12" s="319"/>
      <c r="D12" s="319"/>
      <c r="E12" s="319"/>
      <c r="F12" s="319"/>
      <c r="G12" s="319"/>
      <c r="H12" s="319"/>
      <c r="I12" s="319"/>
      <c r="J12" s="319"/>
      <c r="K12" s="319"/>
      <c r="L12" s="319"/>
      <c r="M12" s="319"/>
    </row>
    <row r="13" spans="1:13" ht="14.45" customHeight="1" x14ac:dyDescent="0.2">
      <c r="A13" s="319">
        <v>1</v>
      </c>
      <c r="B13" s="322">
        <f>IF(ISERROR(HI!F15),#REF!,HI!F15)</f>
        <v>0</v>
      </c>
      <c r="C13" s="319"/>
      <c r="D13" s="319"/>
      <c r="E13" s="319"/>
      <c r="F13" s="319"/>
      <c r="G13" s="319"/>
      <c r="H13" s="319"/>
      <c r="I13" s="319"/>
      <c r="J13" s="319"/>
      <c r="K13" s="319"/>
      <c r="L13" s="319"/>
      <c r="M13" s="319"/>
    </row>
  </sheetData>
  <mergeCells count="1">
    <mergeCell ref="A1:M1"/>
  </mergeCells>
  <hyperlinks>
    <hyperlink ref="A2" location="Obsah!A1" display="Zpět na Obsah  KL 01  1.-4.měsíc" xr:uid="{48EEB6B5-9E00-47B2-8E2C-4238615D602A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5" customFormat="1" ht="18.600000000000001" customHeight="1" thickBot="1" x14ac:dyDescent="0.35">
      <c r="A1" s="528" t="s">
        <v>330</v>
      </c>
      <c r="B1" s="528"/>
      <c r="C1" s="528"/>
      <c r="D1" s="528"/>
      <c r="E1" s="528"/>
      <c r="F1" s="528"/>
      <c r="G1" s="528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s="325" customFormat="1" ht="14.45" customHeight="1" thickBot="1" x14ac:dyDescent="0.25">
      <c r="A2" s="370" t="s">
        <v>328</v>
      </c>
      <c r="B2" s="326"/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326"/>
      <c r="O2" s="326"/>
      <c r="P2" s="326"/>
      <c r="Q2" s="326"/>
    </row>
    <row r="3" spans="1:17" ht="14.45" customHeight="1" x14ac:dyDescent="0.2">
      <c r="A3" s="101"/>
      <c r="B3" s="529" t="s">
        <v>29</v>
      </c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256"/>
      <c r="Q3" s="258"/>
    </row>
    <row r="4" spans="1:17" ht="14.45" customHeight="1" x14ac:dyDescent="0.2">
      <c r="A4" s="102"/>
      <c r="B4" s="24">
        <v>2021</v>
      </c>
      <c r="C4" s="257" t="s">
        <v>30</v>
      </c>
      <c r="D4" s="405" t="s">
        <v>304</v>
      </c>
      <c r="E4" s="405" t="s">
        <v>305</v>
      </c>
      <c r="F4" s="405" t="s">
        <v>306</v>
      </c>
      <c r="G4" s="405" t="s">
        <v>307</v>
      </c>
      <c r="H4" s="405" t="s">
        <v>308</v>
      </c>
      <c r="I4" s="405" t="s">
        <v>309</v>
      </c>
      <c r="J4" s="405" t="s">
        <v>310</v>
      </c>
      <c r="K4" s="405" t="s">
        <v>311</v>
      </c>
      <c r="L4" s="405" t="s">
        <v>312</v>
      </c>
      <c r="M4" s="405" t="s">
        <v>313</v>
      </c>
      <c r="N4" s="405" t="s">
        <v>314</v>
      </c>
      <c r="O4" s="405" t="s">
        <v>315</v>
      </c>
      <c r="P4" s="531" t="s">
        <v>3</v>
      </c>
      <c r="Q4" s="532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5" customHeight="1" x14ac:dyDescent="0.2">
      <c r="A7" s="19" t="s">
        <v>35</v>
      </c>
      <c r="B7" s="55">
        <v>5050.0000004000003</v>
      </c>
      <c r="C7" s="56">
        <v>420.83333336666669</v>
      </c>
      <c r="D7" s="56">
        <v>271.48081000000002</v>
      </c>
      <c r="E7" s="56">
        <v>492.46734999999995</v>
      </c>
      <c r="F7" s="56">
        <v>930.37333999999998</v>
      </c>
      <c r="G7" s="56">
        <v>404.66125</v>
      </c>
      <c r="H7" s="56">
        <v>427.91068999999999</v>
      </c>
      <c r="I7" s="56">
        <v>467.13317999999998</v>
      </c>
      <c r="J7" s="56">
        <v>226.36317000000003</v>
      </c>
      <c r="K7" s="56">
        <v>533.69623999999999</v>
      </c>
      <c r="L7" s="56">
        <v>571.68416999999999</v>
      </c>
      <c r="M7" s="56">
        <v>0</v>
      </c>
      <c r="N7" s="56">
        <v>0</v>
      </c>
      <c r="O7" s="56">
        <v>0</v>
      </c>
      <c r="P7" s="57">
        <v>4325.7702000000008</v>
      </c>
      <c r="Q7" s="185">
        <v>1.1421175444639908</v>
      </c>
    </row>
    <row r="8" spans="1:17" ht="14.45" customHeight="1" x14ac:dyDescent="0.2">
      <c r="A8" s="19" t="s">
        <v>36</v>
      </c>
      <c r="B8" s="55">
        <v>815.4716909</v>
      </c>
      <c r="C8" s="56">
        <v>67.955974241666667</v>
      </c>
      <c r="D8" s="56">
        <v>51.21</v>
      </c>
      <c r="E8" s="56">
        <v>39.58</v>
      </c>
      <c r="F8" s="56">
        <v>117.43</v>
      </c>
      <c r="G8" s="56">
        <v>34.26</v>
      </c>
      <c r="H8" s="56">
        <v>54.82</v>
      </c>
      <c r="I8" s="56">
        <v>86.245000000000005</v>
      </c>
      <c r="J8" s="56">
        <v>46.29</v>
      </c>
      <c r="K8" s="56">
        <v>98.02</v>
      </c>
      <c r="L8" s="56">
        <v>103.57</v>
      </c>
      <c r="M8" s="56">
        <v>0</v>
      </c>
      <c r="N8" s="56">
        <v>0</v>
      </c>
      <c r="O8" s="56">
        <v>0</v>
      </c>
      <c r="P8" s="57">
        <v>631.42499999999995</v>
      </c>
      <c r="Q8" s="185">
        <v>1.0324086162584407</v>
      </c>
    </row>
    <row r="9" spans="1:17" ht="14.45" customHeight="1" x14ac:dyDescent="0.2">
      <c r="A9" s="19" t="s">
        <v>37</v>
      </c>
      <c r="B9" s="55">
        <v>22750.283999499999</v>
      </c>
      <c r="C9" s="56">
        <v>1895.8569999583333</v>
      </c>
      <c r="D9" s="56">
        <v>2020.7451799999999</v>
      </c>
      <c r="E9" s="56">
        <v>1674.4260900000002</v>
      </c>
      <c r="F9" s="56">
        <v>1867.1914999999999</v>
      </c>
      <c r="G9" s="56">
        <v>1956.0117600000001</v>
      </c>
      <c r="H9" s="56">
        <v>1873.8253400000001</v>
      </c>
      <c r="I9" s="56">
        <v>1976.5442399999999</v>
      </c>
      <c r="J9" s="56">
        <v>1664.2794699999999</v>
      </c>
      <c r="K9" s="56">
        <v>1678.0427500000001</v>
      </c>
      <c r="L9" s="56">
        <v>1797.9739399999999</v>
      </c>
      <c r="M9" s="56">
        <v>0</v>
      </c>
      <c r="N9" s="56">
        <v>0</v>
      </c>
      <c r="O9" s="56">
        <v>0</v>
      </c>
      <c r="P9" s="57">
        <v>16509.040269999998</v>
      </c>
      <c r="Q9" s="185">
        <v>0.96755072129284647</v>
      </c>
    </row>
    <row r="10" spans="1:17" ht="14.45" customHeight="1" x14ac:dyDescent="0.2">
      <c r="A10" s="19" t="s">
        <v>38</v>
      </c>
      <c r="B10" s="55">
        <v>673.01877430000002</v>
      </c>
      <c r="C10" s="56">
        <v>56.084897858333335</v>
      </c>
      <c r="D10" s="56">
        <v>38.19923</v>
      </c>
      <c r="E10" s="56">
        <v>31.605349999999998</v>
      </c>
      <c r="F10" s="56">
        <v>42.330030000000001</v>
      </c>
      <c r="G10" s="56">
        <v>33.799669999999999</v>
      </c>
      <c r="H10" s="56">
        <v>44.490019999999994</v>
      </c>
      <c r="I10" s="56">
        <v>41.60116</v>
      </c>
      <c r="J10" s="56">
        <v>44.294249999999998</v>
      </c>
      <c r="K10" s="56">
        <v>39.802120000000002</v>
      </c>
      <c r="L10" s="56">
        <v>46.684910000000002</v>
      </c>
      <c r="M10" s="56">
        <v>0</v>
      </c>
      <c r="N10" s="56">
        <v>0</v>
      </c>
      <c r="O10" s="56">
        <v>0</v>
      </c>
      <c r="P10" s="57">
        <v>362.80673999999999</v>
      </c>
      <c r="Q10" s="185">
        <v>0.71876497130876549</v>
      </c>
    </row>
    <row r="11" spans="1:17" ht="14.45" customHeight="1" x14ac:dyDescent="0.2">
      <c r="A11" s="19" t="s">
        <v>39</v>
      </c>
      <c r="B11" s="55">
        <v>556.35721050000006</v>
      </c>
      <c r="C11" s="56">
        <v>46.363100875000008</v>
      </c>
      <c r="D11" s="56">
        <v>40.615839999999999</v>
      </c>
      <c r="E11" s="56">
        <v>44.799370000000003</v>
      </c>
      <c r="F11" s="56">
        <v>58.631509999999999</v>
      </c>
      <c r="G11" s="56">
        <v>44.554259999999999</v>
      </c>
      <c r="H11" s="56">
        <v>41.407499999999999</v>
      </c>
      <c r="I11" s="56">
        <v>53.264379999999996</v>
      </c>
      <c r="J11" s="56">
        <v>32.993110000000001</v>
      </c>
      <c r="K11" s="56">
        <v>48.180550000000004</v>
      </c>
      <c r="L11" s="56">
        <v>92.026289999999989</v>
      </c>
      <c r="M11" s="56">
        <v>0</v>
      </c>
      <c r="N11" s="56">
        <v>0</v>
      </c>
      <c r="O11" s="56">
        <v>0</v>
      </c>
      <c r="P11" s="57">
        <v>456.47280999999998</v>
      </c>
      <c r="Q11" s="185">
        <v>1.0939561883027544</v>
      </c>
    </row>
    <row r="12" spans="1:17" ht="14.45" customHeight="1" x14ac:dyDescent="0.2">
      <c r="A12" s="19" t="s">
        <v>40</v>
      </c>
      <c r="B12" s="55">
        <v>124.47306949999999</v>
      </c>
      <c r="C12" s="56">
        <v>10.372755791666666</v>
      </c>
      <c r="D12" s="56">
        <v>0.2195</v>
      </c>
      <c r="E12" s="56">
        <v>38.412330000000004</v>
      </c>
      <c r="F12" s="56">
        <v>10.05128</v>
      </c>
      <c r="G12" s="56">
        <v>179.65126000000001</v>
      </c>
      <c r="H12" s="56">
        <v>0.27867000000000003</v>
      </c>
      <c r="I12" s="56">
        <v>9.0358400000000003</v>
      </c>
      <c r="J12" s="56">
        <v>0</v>
      </c>
      <c r="K12" s="56">
        <v>29.158810000000003</v>
      </c>
      <c r="L12" s="56">
        <v>4.03972</v>
      </c>
      <c r="M12" s="56">
        <v>0</v>
      </c>
      <c r="N12" s="56">
        <v>0</v>
      </c>
      <c r="O12" s="56">
        <v>0</v>
      </c>
      <c r="P12" s="57">
        <v>270.84741000000002</v>
      </c>
      <c r="Q12" s="185">
        <v>2.901269177747722</v>
      </c>
    </row>
    <row r="13" spans="1:17" ht="14.45" customHeight="1" x14ac:dyDescent="0.2">
      <c r="A13" s="19" t="s">
        <v>41</v>
      </c>
      <c r="B13" s="55">
        <v>765.00000030000001</v>
      </c>
      <c r="C13" s="56">
        <v>63.750000024999999</v>
      </c>
      <c r="D13" s="56">
        <v>57.747810000000001</v>
      </c>
      <c r="E13" s="56">
        <v>67.987570000000005</v>
      </c>
      <c r="F13" s="56">
        <v>214.70876000000001</v>
      </c>
      <c r="G13" s="56">
        <v>50.971550000000001</v>
      </c>
      <c r="H13" s="56">
        <v>66.175250000000005</v>
      </c>
      <c r="I13" s="56">
        <v>70.881820000000005</v>
      </c>
      <c r="J13" s="56">
        <v>51.56953</v>
      </c>
      <c r="K13" s="56">
        <v>51.722540000000002</v>
      </c>
      <c r="L13" s="56">
        <v>71.141710000000003</v>
      </c>
      <c r="M13" s="56">
        <v>0</v>
      </c>
      <c r="N13" s="56">
        <v>0</v>
      </c>
      <c r="O13" s="56">
        <v>0</v>
      </c>
      <c r="P13" s="57">
        <v>702.90653999999995</v>
      </c>
      <c r="Q13" s="185">
        <v>1.2251094374280616</v>
      </c>
    </row>
    <row r="14" spans="1:17" ht="14.45" customHeight="1" x14ac:dyDescent="0.2">
      <c r="A14" s="19" t="s">
        <v>42</v>
      </c>
      <c r="B14" s="55">
        <v>1433.7405927</v>
      </c>
      <c r="C14" s="56">
        <v>119.478382725</v>
      </c>
      <c r="D14" s="56">
        <v>142.99600000000001</v>
      </c>
      <c r="E14" s="56">
        <v>129.14500000000001</v>
      </c>
      <c r="F14" s="56">
        <v>132.19200000000001</v>
      </c>
      <c r="G14" s="56">
        <v>111.68600000000001</v>
      </c>
      <c r="H14" s="56">
        <v>102.54900000000001</v>
      </c>
      <c r="I14" s="56">
        <v>99.424000000000007</v>
      </c>
      <c r="J14" s="56">
        <v>93.962999999999994</v>
      </c>
      <c r="K14" s="56">
        <v>98.754999999999995</v>
      </c>
      <c r="L14" s="56">
        <v>95.203000000000003</v>
      </c>
      <c r="M14" s="56">
        <v>0</v>
      </c>
      <c r="N14" s="56">
        <v>0</v>
      </c>
      <c r="O14" s="56">
        <v>0</v>
      </c>
      <c r="P14" s="57">
        <v>1005.9129999999999</v>
      </c>
      <c r="Q14" s="185">
        <v>0.93546722479801714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870.84353309999995</v>
      </c>
      <c r="C17" s="56">
        <v>72.570294425</v>
      </c>
      <c r="D17" s="56">
        <v>28.673080000000002</v>
      </c>
      <c r="E17" s="56">
        <v>17.902279999999998</v>
      </c>
      <c r="F17" s="56">
        <v>200.53485000000001</v>
      </c>
      <c r="G17" s="56">
        <v>27.393909999999998</v>
      </c>
      <c r="H17" s="56">
        <v>-10.011229999999999</v>
      </c>
      <c r="I17" s="56">
        <v>81.183759999999992</v>
      </c>
      <c r="J17" s="56">
        <v>215.42959999999999</v>
      </c>
      <c r="K17" s="56">
        <v>1573.0298899999998</v>
      </c>
      <c r="L17" s="56">
        <v>376.5564</v>
      </c>
      <c r="M17" s="56">
        <v>0</v>
      </c>
      <c r="N17" s="56">
        <v>0</v>
      </c>
      <c r="O17" s="56">
        <v>0</v>
      </c>
      <c r="P17" s="57">
        <v>2510.6925399999996</v>
      </c>
      <c r="Q17" s="185">
        <v>3.8440775249449142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0</v>
      </c>
      <c r="E18" s="56">
        <v>0.27400000000000002</v>
      </c>
      <c r="F18" s="56">
        <v>0</v>
      </c>
      <c r="G18" s="56">
        <v>0</v>
      </c>
      <c r="H18" s="56">
        <v>1.2589999999999999</v>
      </c>
      <c r="I18" s="56">
        <v>0</v>
      </c>
      <c r="J18" s="56">
        <v>0</v>
      </c>
      <c r="K18" s="56">
        <v>0</v>
      </c>
      <c r="L18" s="56">
        <v>28.263000000000002</v>
      </c>
      <c r="M18" s="56">
        <v>0</v>
      </c>
      <c r="N18" s="56">
        <v>0</v>
      </c>
      <c r="O18" s="56">
        <v>0</v>
      </c>
      <c r="P18" s="57">
        <v>29.796000000000003</v>
      </c>
      <c r="Q18" s="185" t="s">
        <v>329</v>
      </c>
    </row>
    <row r="19" spans="1:17" ht="14.45" customHeight="1" x14ac:dyDescent="0.2">
      <c r="A19" s="19" t="s">
        <v>47</v>
      </c>
      <c r="B19" s="55">
        <v>2695.4807785999997</v>
      </c>
      <c r="C19" s="56">
        <v>224.62339821666663</v>
      </c>
      <c r="D19" s="56">
        <v>208.09154999999998</v>
      </c>
      <c r="E19" s="56">
        <v>210.63658999999998</v>
      </c>
      <c r="F19" s="56">
        <v>1456.0442600000001</v>
      </c>
      <c r="G19" s="56">
        <v>213.82803000000001</v>
      </c>
      <c r="H19" s="56">
        <v>229.24369000000002</v>
      </c>
      <c r="I19" s="56">
        <v>186.56730999999999</v>
      </c>
      <c r="J19" s="56">
        <v>215.99113</v>
      </c>
      <c r="K19" s="56">
        <v>269.98755999999997</v>
      </c>
      <c r="L19" s="56">
        <v>220.51682</v>
      </c>
      <c r="M19" s="56">
        <v>0</v>
      </c>
      <c r="N19" s="56">
        <v>0</v>
      </c>
      <c r="O19" s="56">
        <v>0</v>
      </c>
      <c r="P19" s="57">
        <v>3210.9069399999994</v>
      </c>
      <c r="Q19" s="185">
        <v>1.5882915164236271</v>
      </c>
    </row>
    <row r="20" spans="1:17" ht="14.45" customHeight="1" x14ac:dyDescent="0.2">
      <c r="A20" s="19" t="s">
        <v>48</v>
      </c>
      <c r="B20" s="55">
        <v>68649.345128600005</v>
      </c>
      <c r="C20" s="56">
        <v>5720.7787607166674</v>
      </c>
      <c r="D20" s="56">
        <v>4692.8353499999994</v>
      </c>
      <c r="E20" s="56">
        <v>4693.8808899999995</v>
      </c>
      <c r="F20" s="56">
        <v>4633.3550800000003</v>
      </c>
      <c r="G20" s="56">
        <v>11235.350050000001</v>
      </c>
      <c r="H20" s="56">
        <v>4987.7820999999994</v>
      </c>
      <c r="I20" s="56">
        <v>5003.4685499999996</v>
      </c>
      <c r="J20" s="56">
        <v>7118.3717999999999</v>
      </c>
      <c r="K20" s="56">
        <v>5352.60743</v>
      </c>
      <c r="L20" s="56">
        <v>5251.0563300000003</v>
      </c>
      <c r="M20" s="56">
        <v>0</v>
      </c>
      <c r="N20" s="56">
        <v>0</v>
      </c>
      <c r="O20" s="56">
        <v>0</v>
      </c>
      <c r="P20" s="57">
        <v>52968.707579999995</v>
      </c>
      <c r="Q20" s="185">
        <v>1.0287781086287002</v>
      </c>
    </row>
    <row r="21" spans="1:17" ht="14.45" customHeight="1" x14ac:dyDescent="0.2">
      <c r="A21" s="20" t="s">
        <v>49</v>
      </c>
      <c r="B21" s="55">
        <v>5324.7833087999998</v>
      </c>
      <c r="C21" s="56">
        <v>443.73194239999998</v>
      </c>
      <c r="D21" s="56">
        <v>443.64648999999997</v>
      </c>
      <c r="E21" s="56">
        <v>443.58759000000003</v>
      </c>
      <c r="F21" s="56">
        <v>443.58760999999998</v>
      </c>
      <c r="G21" s="56">
        <v>448.75084000000004</v>
      </c>
      <c r="H21" s="56">
        <v>443.58540000000005</v>
      </c>
      <c r="I21" s="56">
        <v>445.23840000000001</v>
      </c>
      <c r="J21" s="56">
        <v>443.63342</v>
      </c>
      <c r="K21" s="56">
        <v>445.03985999999998</v>
      </c>
      <c r="L21" s="56">
        <v>445.49642999999998</v>
      </c>
      <c r="M21" s="56">
        <v>0</v>
      </c>
      <c r="N21" s="56">
        <v>0</v>
      </c>
      <c r="O21" s="56">
        <v>0</v>
      </c>
      <c r="P21" s="57">
        <v>4002.5660400000002</v>
      </c>
      <c r="Q21" s="185">
        <v>1.0022482438262259</v>
      </c>
    </row>
    <row r="22" spans="1:17" ht="14.45" customHeight="1" x14ac:dyDescent="0.2">
      <c r="A22" s="19" t="s">
        <v>50</v>
      </c>
      <c r="B22" s="55">
        <v>0</v>
      </c>
      <c r="C22" s="56">
        <v>0</v>
      </c>
      <c r="D22" s="56">
        <v>0</v>
      </c>
      <c r="E22" s="56">
        <v>0</v>
      </c>
      <c r="F22" s="56">
        <v>7.3205</v>
      </c>
      <c r="G22" s="56">
        <v>52.997999999999998</v>
      </c>
      <c r="H22" s="56">
        <v>0</v>
      </c>
      <c r="I22" s="56">
        <v>0</v>
      </c>
      <c r="J22" s="56">
        <v>18.186299999999999</v>
      </c>
      <c r="K22" s="56">
        <v>38.442</v>
      </c>
      <c r="L22" s="56">
        <v>49.914580000000001</v>
      </c>
      <c r="M22" s="56">
        <v>0</v>
      </c>
      <c r="N22" s="56">
        <v>0</v>
      </c>
      <c r="O22" s="56">
        <v>0</v>
      </c>
      <c r="P22" s="57">
        <v>166.86138</v>
      </c>
      <c r="Q22" s="185" t="s">
        <v>329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0</v>
      </c>
      <c r="C24" s="56">
        <v>0</v>
      </c>
      <c r="D24" s="56">
        <v>-7.5000000015279511E-4</v>
      </c>
      <c r="E24" s="56">
        <v>0.52828000000135944</v>
      </c>
      <c r="F24" s="56">
        <v>7.6500000001033186E-2</v>
      </c>
      <c r="G24" s="56">
        <v>23.755679999998392</v>
      </c>
      <c r="H24" s="56">
        <v>1.1502799999998388</v>
      </c>
      <c r="I24" s="56">
        <v>-9.9999999838473741E-4</v>
      </c>
      <c r="J24" s="56">
        <v>0.11474999999882129</v>
      </c>
      <c r="K24" s="56">
        <v>8.9760000000005675</v>
      </c>
      <c r="L24" s="56">
        <v>54.743340000000899</v>
      </c>
      <c r="M24" s="56">
        <v>0</v>
      </c>
      <c r="N24" s="56">
        <v>0</v>
      </c>
      <c r="O24" s="56">
        <v>0</v>
      </c>
      <c r="P24" s="57">
        <v>89.343080000002374</v>
      </c>
      <c r="Q24" s="185" t="s">
        <v>329</v>
      </c>
    </row>
    <row r="25" spans="1:17" ht="14.45" customHeight="1" x14ac:dyDescent="0.2">
      <c r="A25" s="21" t="s">
        <v>53</v>
      </c>
      <c r="B25" s="58">
        <v>109708.7980872</v>
      </c>
      <c r="C25" s="59">
        <v>9142.399840600001</v>
      </c>
      <c r="D25" s="59">
        <v>7996.4600899999996</v>
      </c>
      <c r="E25" s="59">
        <v>7885.2326900000007</v>
      </c>
      <c r="F25" s="59">
        <v>10113.827220000001</v>
      </c>
      <c r="G25" s="59">
        <v>14817.672259999999</v>
      </c>
      <c r="H25" s="59">
        <v>8264.4657100000004</v>
      </c>
      <c r="I25" s="59">
        <v>8520.5866400000014</v>
      </c>
      <c r="J25" s="59">
        <v>10171.479529999999</v>
      </c>
      <c r="K25" s="59">
        <v>10265.46075</v>
      </c>
      <c r="L25" s="59">
        <v>9208.870640000001</v>
      </c>
      <c r="M25" s="59">
        <v>0</v>
      </c>
      <c r="N25" s="59">
        <v>0</v>
      </c>
      <c r="O25" s="59">
        <v>0</v>
      </c>
      <c r="P25" s="60">
        <v>87244.055530000012</v>
      </c>
      <c r="Q25" s="186">
        <v>1.0603106533067133</v>
      </c>
    </row>
    <row r="26" spans="1:17" ht="14.45" customHeight="1" x14ac:dyDescent="0.2">
      <c r="A26" s="19" t="s">
        <v>54</v>
      </c>
      <c r="B26" s="55">
        <v>0</v>
      </c>
      <c r="C26" s="56">
        <v>0</v>
      </c>
      <c r="D26" s="56">
        <v>708.98612000000003</v>
      </c>
      <c r="E26" s="56">
        <v>581.49300000000005</v>
      </c>
      <c r="F26" s="56">
        <v>715.69793000000004</v>
      </c>
      <c r="G26" s="56">
        <v>916.12522000000001</v>
      </c>
      <c r="H26" s="56">
        <v>645.62036000000001</v>
      </c>
      <c r="I26" s="56">
        <v>789.26589999999999</v>
      </c>
      <c r="J26" s="56">
        <v>2510.7009900000003</v>
      </c>
      <c r="K26" s="56">
        <v>678.40290000000005</v>
      </c>
      <c r="L26" s="56">
        <v>779.41070999999999</v>
      </c>
      <c r="M26" s="56">
        <v>0</v>
      </c>
      <c r="N26" s="56">
        <v>0</v>
      </c>
      <c r="O26" s="56">
        <v>0</v>
      </c>
      <c r="P26" s="57">
        <v>8325.7031299999999</v>
      </c>
      <c r="Q26" s="185" t="s">
        <v>329</v>
      </c>
    </row>
    <row r="27" spans="1:17" ht="14.45" customHeight="1" x14ac:dyDescent="0.2">
      <c r="A27" s="22" t="s">
        <v>55</v>
      </c>
      <c r="B27" s="58">
        <v>109708.7980872</v>
      </c>
      <c r="C27" s="59">
        <v>9142.399840600001</v>
      </c>
      <c r="D27" s="59">
        <v>8705.4462100000001</v>
      </c>
      <c r="E27" s="59">
        <v>8466.7256900000011</v>
      </c>
      <c r="F27" s="59">
        <v>10829.525150000001</v>
      </c>
      <c r="G27" s="59">
        <v>15733.797479999999</v>
      </c>
      <c r="H27" s="59">
        <v>8910.0860700000012</v>
      </c>
      <c r="I27" s="59">
        <v>9309.8525400000017</v>
      </c>
      <c r="J27" s="59">
        <v>12682.180519999998</v>
      </c>
      <c r="K27" s="59">
        <v>10943.863649999999</v>
      </c>
      <c r="L27" s="59">
        <v>9988.2813500000011</v>
      </c>
      <c r="M27" s="59">
        <v>0</v>
      </c>
      <c r="N27" s="59">
        <v>0</v>
      </c>
      <c r="O27" s="59">
        <v>0</v>
      </c>
      <c r="P27" s="60">
        <v>95569.758660000007</v>
      </c>
      <c r="Q27" s="186">
        <v>1.1614961343275088</v>
      </c>
    </row>
    <row r="28" spans="1:17" ht="14.45" customHeight="1" x14ac:dyDescent="0.2">
      <c r="A28" s="20" t="s">
        <v>56</v>
      </c>
      <c r="B28" s="55">
        <v>1641.4545297</v>
      </c>
      <c r="C28" s="56">
        <v>136.78787747499999</v>
      </c>
      <c r="D28" s="56">
        <v>158.29051999999999</v>
      </c>
      <c r="E28" s="56">
        <v>14.498379999999999</v>
      </c>
      <c r="F28" s="56">
        <v>4.6277499999999998</v>
      </c>
      <c r="G28" s="56">
        <v>8</v>
      </c>
      <c r="H28" s="56">
        <v>32.70711</v>
      </c>
      <c r="I28" s="56">
        <v>45.449330000000003</v>
      </c>
      <c r="J28" s="56">
        <v>24.853860000000001</v>
      </c>
      <c r="K28" s="56">
        <v>170.28304999999997</v>
      </c>
      <c r="L28" s="56">
        <v>195.80155999999999</v>
      </c>
      <c r="M28" s="56">
        <v>0</v>
      </c>
      <c r="N28" s="56">
        <v>0</v>
      </c>
      <c r="O28" s="56">
        <v>0</v>
      </c>
      <c r="P28" s="57">
        <v>654.51155999999992</v>
      </c>
      <c r="Q28" s="185">
        <v>0.5316516931842733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 t="s">
        <v>329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12.02</v>
      </c>
      <c r="M31" s="62">
        <v>0</v>
      </c>
      <c r="N31" s="62">
        <v>0</v>
      </c>
      <c r="O31" s="62">
        <v>0</v>
      </c>
      <c r="P31" s="63">
        <v>12.02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303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phoneticPr fontId="67" type="noConversion"/>
  <hyperlinks>
    <hyperlink ref="A2" location="Obsah!A1" display="Zpět na Obsah  KL 01  1.-4.měsíc" xr:uid="{41415D28-8E4E-4F85-B5D9-077A878C7FD2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M81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3" s="64" customFormat="1" ht="18.600000000000001" customHeight="1" thickBot="1" x14ac:dyDescent="0.35">
      <c r="A1" s="528" t="s">
        <v>61</v>
      </c>
      <c r="B1" s="528"/>
      <c r="C1" s="528"/>
      <c r="D1" s="528"/>
      <c r="E1" s="528"/>
      <c r="F1" s="528"/>
      <c r="G1" s="528"/>
      <c r="H1" s="533"/>
      <c r="I1" s="533"/>
      <c r="J1" s="533"/>
      <c r="K1" s="533"/>
    </row>
    <row r="2" spans="1:13" s="64" customFormat="1" ht="14.45" customHeight="1" thickBot="1" x14ac:dyDescent="0.25">
      <c r="A2" s="370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3" ht="14.45" customHeight="1" x14ac:dyDescent="0.2">
      <c r="A3" s="101"/>
      <c r="B3" s="529" t="s">
        <v>62</v>
      </c>
      <c r="C3" s="530"/>
      <c r="D3" s="530"/>
      <c r="E3" s="530"/>
      <c r="F3" s="536" t="s">
        <v>63</v>
      </c>
      <c r="G3" s="530"/>
      <c r="H3" s="530"/>
      <c r="I3" s="530"/>
      <c r="J3" s="530"/>
      <c r="K3" s="537"/>
    </row>
    <row r="4" spans="1:13" ht="14.45" customHeight="1" x14ac:dyDescent="0.2">
      <c r="A4" s="102"/>
      <c r="B4" s="534"/>
      <c r="C4" s="535"/>
      <c r="D4" s="535"/>
      <c r="E4" s="535"/>
      <c r="F4" s="538" t="s">
        <v>319</v>
      </c>
      <c r="G4" s="540" t="s">
        <v>64</v>
      </c>
      <c r="H4" s="259" t="s">
        <v>182</v>
      </c>
      <c r="I4" s="538" t="s">
        <v>65</v>
      </c>
      <c r="J4" s="540" t="s">
        <v>317</v>
      </c>
      <c r="K4" s="541" t="s">
        <v>316</v>
      </c>
    </row>
    <row r="5" spans="1:13" ht="39" thickBot="1" x14ac:dyDescent="0.25">
      <c r="A5" s="103"/>
      <c r="B5" s="28" t="s">
        <v>323</v>
      </c>
      <c r="C5" s="29" t="s">
        <v>322</v>
      </c>
      <c r="D5" s="30" t="s">
        <v>321</v>
      </c>
      <c r="E5" s="30" t="s">
        <v>320</v>
      </c>
      <c r="F5" s="539"/>
      <c r="G5" s="539"/>
      <c r="H5" s="29" t="s">
        <v>318</v>
      </c>
      <c r="I5" s="539"/>
      <c r="J5" s="539"/>
      <c r="K5" s="542"/>
    </row>
    <row r="6" spans="1:13" ht="14.45" customHeight="1" x14ac:dyDescent="0.2">
      <c r="A6" s="710" t="s">
        <v>66</v>
      </c>
      <c r="B6" s="706">
        <v>-103364.9804056</v>
      </c>
      <c r="C6" s="707">
        <v>-53381.238259999998</v>
      </c>
      <c r="D6" s="707">
        <v>49983.742145600001</v>
      </c>
      <c r="E6" s="708">
        <v>0.51643446407607474</v>
      </c>
      <c r="F6" s="706">
        <v>-42619.258374600002</v>
      </c>
      <c r="G6" s="707">
        <v>-31964.443780950001</v>
      </c>
      <c r="H6" s="707">
        <v>-3327.7344199999998</v>
      </c>
      <c r="I6" s="707">
        <v>-31224.827789999898</v>
      </c>
      <c r="J6" s="707">
        <v>739.61599095010388</v>
      </c>
      <c r="K6" s="709">
        <v>0.73264596759405609</v>
      </c>
      <c r="L6" s="270"/>
      <c r="M6" s="705" t="str">
        <f t="shared" ref="M6:M69" si="0">IF(A6="HV","HV",IF(OR(LEFT(A6,16)="               5",LEFT(A6,16)="               6",LEFT(A6,16)="               7",LEFT(A6,16)="               8"),"X",""))</f>
        <v>HV</v>
      </c>
    </row>
    <row r="7" spans="1:13" ht="14.45" customHeight="1" x14ac:dyDescent="0.2">
      <c r="A7" s="710" t="s">
        <v>331</v>
      </c>
      <c r="B7" s="706">
        <v>105582.08460169999</v>
      </c>
      <c r="C7" s="707">
        <v>109247.08581</v>
      </c>
      <c r="D7" s="707">
        <v>3665.0012083000183</v>
      </c>
      <c r="E7" s="708">
        <v>1.0347123399024176</v>
      </c>
      <c r="F7" s="706">
        <v>109708.7980872</v>
      </c>
      <c r="G7" s="707">
        <v>82281.598565400011</v>
      </c>
      <c r="H7" s="707">
        <v>9208.870640000001</v>
      </c>
      <c r="I7" s="707">
        <v>87244.0555300001</v>
      </c>
      <c r="J7" s="707">
        <v>4962.4569646000891</v>
      </c>
      <c r="K7" s="709">
        <v>0.79523298998003589</v>
      </c>
      <c r="L7" s="270"/>
      <c r="M7" s="705" t="str">
        <f t="shared" si="0"/>
        <v/>
      </c>
    </row>
    <row r="8" spans="1:13" ht="14.45" customHeight="1" x14ac:dyDescent="0.2">
      <c r="A8" s="710" t="s">
        <v>332</v>
      </c>
      <c r="B8" s="706">
        <v>34860.146011299999</v>
      </c>
      <c r="C8" s="707">
        <v>33853.42886</v>
      </c>
      <c r="D8" s="707">
        <v>-1006.7171512999994</v>
      </c>
      <c r="E8" s="708">
        <v>0.97112125832824481</v>
      </c>
      <c r="F8" s="706">
        <v>32168.3453381</v>
      </c>
      <c r="G8" s="707">
        <v>24126.259003575</v>
      </c>
      <c r="H8" s="707">
        <v>2783.2170799999999</v>
      </c>
      <c r="I8" s="707">
        <v>24266.600549999999</v>
      </c>
      <c r="J8" s="707">
        <v>140.34154642499925</v>
      </c>
      <c r="K8" s="709">
        <v>0.75436272195383269</v>
      </c>
      <c r="L8" s="270"/>
      <c r="M8" s="705" t="str">
        <f t="shared" si="0"/>
        <v/>
      </c>
    </row>
    <row r="9" spans="1:13" ht="14.45" customHeight="1" x14ac:dyDescent="0.2">
      <c r="A9" s="710" t="s">
        <v>333</v>
      </c>
      <c r="B9" s="706">
        <v>33412.613323400001</v>
      </c>
      <c r="C9" s="707">
        <v>32454.31986</v>
      </c>
      <c r="D9" s="707">
        <v>-958.2934634000012</v>
      </c>
      <c r="E9" s="708">
        <v>0.97131941000469801</v>
      </c>
      <c r="F9" s="706">
        <v>30734.6047454</v>
      </c>
      <c r="G9" s="707">
        <v>23050.953559049998</v>
      </c>
      <c r="H9" s="707">
        <v>2688.0140799999999</v>
      </c>
      <c r="I9" s="707">
        <v>23260.687550000002</v>
      </c>
      <c r="J9" s="707">
        <v>209.73399095000423</v>
      </c>
      <c r="K9" s="709">
        <v>0.75682403410381882</v>
      </c>
      <c r="L9" s="270"/>
      <c r="M9" s="705" t="str">
        <f t="shared" si="0"/>
        <v/>
      </c>
    </row>
    <row r="10" spans="1:13" ht="14.45" customHeight="1" x14ac:dyDescent="0.2">
      <c r="A10" s="710" t="s">
        <v>334</v>
      </c>
      <c r="B10" s="706">
        <v>0</v>
      </c>
      <c r="C10" s="707">
        <v>-3.1199999999999999E-3</v>
      </c>
      <c r="D10" s="707">
        <v>-3.1199999999999999E-3</v>
      </c>
      <c r="E10" s="708">
        <v>0</v>
      </c>
      <c r="F10" s="706">
        <v>0</v>
      </c>
      <c r="G10" s="707">
        <v>0</v>
      </c>
      <c r="H10" s="707">
        <v>-6.6E-4</v>
      </c>
      <c r="I10" s="707">
        <v>-3.4199999999999999E-3</v>
      </c>
      <c r="J10" s="707">
        <v>-3.4199999999999999E-3</v>
      </c>
      <c r="K10" s="709">
        <v>0</v>
      </c>
      <c r="L10" s="270"/>
      <c r="M10" s="705" t="str">
        <f t="shared" si="0"/>
        <v>X</v>
      </c>
    </row>
    <row r="11" spans="1:13" ht="14.45" customHeight="1" x14ac:dyDescent="0.2">
      <c r="A11" s="710" t="s">
        <v>335</v>
      </c>
      <c r="B11" s="706">
        <v>0</v>
      </c>
      <c r="C11" s="707">
        <v>-3.1199999999999999E-3</v>
      </c>
      <c r="D11" s="707">
        <v>-3.1199999999999999E-3</v>
      </c>
      <c r="E11" s="708">
        <v>0</v>
      </c>
      <c r="F11" s="706">
        <v>0</v>
      </c>
      <c r="G11" s="707">
        <v>0</v>
      </c>
      <c r="H11" s="707">
        <v>-6.6E-4</v>
      </c>
      <c r="I11" s="707">
        <v>-3.4199999999999999E-3</v>
      </c>
      <c r="J11" s="707">
        <v>-3.4199999999999999E-3</v>
      </c>
      <c r="K11" s="709">
        <v>0</v>
      </c>
      <c r="L11" s="270"/>
      <c r="M11" s="705" t="str">
        <f t="shared" si="0"/>
        <v/>
      </c>
    </row>
    <row r="12" spans="1:13" ht="14.45" customHeight="1" x14ac:dyDescent="0.2">
      <c r="A12" s="710" t="s">
        <v>336</v>
      </c>
      <c r="B12" s="706">
        <v>5050.0000003000005</v>
      </c>
      <c r="C12" s="707">
        <v>4956.8075099999996</v>
      </c>
      <c r="D12" s="707">
        <v>-93.192490300000827</v>
      </c>
      <c r="E12" s="708">
        <v>0.98154604152584857</v>
      </c>
      <c r="F12" s="706">
        <v>5050.0000004000003</v>
      </c>
      <c r="G12" s="707">
        <v>3787.5000003000005</v>
      </c>
      <c r="H12" s="707">
        <v>571.68416999999999</v>
      </c>
      <c r="I12" s="707">
        <v>4325.7701999999999</v>
      </c>
      <c r="J12" s="707">
        <v>538.27019969999947</v>
      </c>
      <c r="K12" s="709">
        <v>0.85658815834799296</v>
      </c>
      <c r="L12" s="270"/>
      <c r="M12" s="705" t="str">
        <f t="shared" si="0"/>
        <v>X</v>
      </c>
    </row>
    <row r="13" spans="1:13" ht="14.45" customHeight="1" x14ac:dyDescent="0.2">
      <c r="A13" s="710" t="s">
        <v>337</v>
      </c>
      <c r="B13" s="706">
        <v>4290</v>
      </c>
      <c r="C13" s="707">
        <v>4109.8565699999999</v>
      </c>
      <c r="D13" s="707">
        <v>-180.14343000000008</v>
      </c>
      <c r="E13" s="708">
        <v>0.95800852447552443</v>
      </c>
      <c r="F13" s="706">
        <v>4289.9999999000001</v>
      </c>
      <c r="G13" s="707">
        <v>3217.4999999250003</v>
      </c>
      <c r="H13" s="707">
        <v>473.85490000000004</v>
      </c>
      <c r="I13" s="707">
        <v>3426.5140799999999</v>
      </c>
      <c r="J13" s="707">
        <v>209.01408007499958</v>
      </c>
      <c r="K13" s="709">
        <v>0.79872123078784896</v>
      </c>
      <c r="L13" s="270"/>
      <c r="M13" s="705" t="str">
        <f t="shared" si="0"/>
        <v/>
      </c>
    </row>
    <row r="14" spans="1:13" ht="14.45" customHeight="1" x14ac:dyDescent="0.2">
      <c r="A14" s="710" t="s">
        <v>338</v>
      </c>
      <c r="B14" s="706">
        <v>40.000000099999994</v>
      </c>
      <c r="C14" s="707">
        <v>101.76749000000001</v>
      </c>
      <c r="D14" s="707">
        <v>61.767489900000015</v>
      </c>
      <c r="E14" s="708">
        <v>2.5441872436395325</v>
      </c>
      <c r="F14" s="706">
        <v>40.000000099999994</v>
      </c>
      <c r="G14" s="707">
        <v>30.000000074999996</v>
      </c>
      <c r="H14" s="707">
        <v>0</v>
      </c>
      <c r="I14" s="707">
        <v>43.52637</v>
      </c>
      <c r="J14" s="707">
        <v>13.526369925000004</v>
      </c>
      <c r="K14" s="709">
        <v>1.088159247279602</v>
      </c>
      <c r="L14" s="270"/>
      <c r="M14" s="705" t="str">
        <f t="shared" si="0"/>
        <v/>
      </c>
    </row>
    <row r="15" spans="1:13" ht="14.45" customHeight="1" x14ac:dyDescent="0.2">
      <c r="A15" s="710" t="s">
        <v>339</v>
      </c>
      <c r="B15" s="706">
        <v>15</v>
      </c>
      <c r="C15" s="707">
        <v>13.32291</v>
      </c>
      <c r="D15" s="707">
        <v>-1.6770899999999997</v>
      </c>
      <c r="E15" s="708">
        <v>0.88819400000000004</v>
      </c>
      <c r="F15" s="706">
        <v>15</v>
      </c>
      <c r="G15" s="707">
        <v>11.25</v>
      </c>
      <c r="H15" s="707">
        <v>1.2931400000000002</v>
      </c>
      <c r="I15" s="707">
        <v>10.425040000000001</v>
      </c>
      <c r="J15" s="707">
        <v>-0.82495999999999903</v>
      </c>
      <c r="K15" s="709">
        <v>0.69500266666666677</v>
      </c>
      <c r="L15" s="270"/>
      <c r="M15" s="705" t="str">
        <f t="shared" si="0"/>
        <v/>
      </c>
    </row>
    <row r="16" spans="1:13" ht="14.45" customHeight="1" x14ac:dyDescent="0.2">
      <c r="A16" s="710" t="s">
        <v>340</v>
      </c>
      <c r="B16" s="706">
        <v>0</v>
      </c>
      <c r="C16" s="707">
        <v>81.874920000000003</v>
      </c>
      <c r="D16" s="707">
        <v>81.874920000000003</v>
      </c>
      <c r="E16" s="708">
        <v>0</v>
      </c>
      <c r="F16" s="706">
        <v>0</v>
      </c>
      <c r="G16" s="707">
        <v>0</v>
      </c>
      <c r="H16" s="707">
        <v>12.9162</v>
      </c>
      <c r="I16" s="707">
        <v>190.87591</v>
      </c>
      <c r="J16" s="707">
        <v>190.87591</v>
      </c>
      <c r="K16" s="709">
        <v>0</v>
      </c>
      <c r="L16" s="270"/>
      <c r="M16" s="705" t="str">
        <f t="shared" si="0"/>
        <v/>
      </c>
    </row>
    <row r="17" spans="1:13" ht="14.45" customHeight="1" x14ac:dyDescent="0.2">
      <c r="A17" s="710" t="s">
        <v>341</v>
      </c>
      <c r="B17" s="706">
        <v>75.000000299999996</v>
      </c>
      <c r="C17" s="707">
        <v>65.578000000000003</v>
      </c>
      <c r="D17" s="707">
        <v>-9.4220002999999934</v>
      </c>
      <c r="E17" s="708">
        <v>0.87437332983584004</v>
      </c>
      <c r="F17" s="706">
        <v>75.000000299999996</v>
      </c>
      <c r="G17" s="707">
        <v>56.250000224999994</v>
      </c>
      <c r="H17" s="707">
        <v>9.1824500000000011</v>
      </c>
      <c r="I17" s="707">
        <v>45.384269999999994</v>
      </c>
      <c r="J17" s="707">
        <v>-10.865730225</v>
      </c>
      <c r="K17" s="709">
        <v>0.60512359757950551</v>
      </c>
      <c r="L17" s="270"/>
      <c r="M17" s="705" t="str">
        <f t="shared" si="0"/>
        <v/>
      </c>
    </row>
    <row r="18" spans="1:13" ht="14.45" customHeight="1" x14ac:dyDescent="0.2">
      <c r="A18" s="710" t="s">
        <v>342</v>
      </c>
      <c r="B18" s="706">
        <v>79.999999899999992</v>
      </c>
      <c r="C18" s="707">
        <v>81.574520000000007</v>
      </c>
      <c r="D18" s="707">
        <v>1.5745201000000151</v>
      </c>
      <c r="E18" s="708">
        <v>1.0196815012746021</v>
      </c>
      <c r="F18" s="706">
        <v>79.999999899999992</v>
      </c>
      <c r="G18" s="707">
        <v>59.999999924999997</v>
      </c>
      <c r="H18" s="707">
        <v>11.34904</v>
      </c>
      <c r="I18" s="707">
        <v>68.094239999999999</v>
      </c>
      <c r="J18" s="707">
        <v>8.0942400750000019</v>
      </c>
      <c r="K18" s="709">
        <v>0.85117800106397257</v>
      </c>
      <c r="L18" s="270"/>
      <c r="M18" s="705" t="str">
        <f t="shared" si="0"/>
        <v/>
      </c>
    </row>
    <row r="19" spans="1:13" ht="14.45" customHeight="1" x14ac:dyDescent="0.2">
      <c r="A19" s="710" t="s">
        <v>343</v>
      </c>
      <c r="B19" s="706">
        <v>0</v>
      </c>
      <c r="C19" s="707">
        <v>16.824819999999999</v>
      </c>
      <c r="D19" s="707">
        <v>16.824819999999999</v>
      </c>
      <c r="E19" s="708">
        <v>0</v>
      </c>
      <c r="F19" s="706">
        <v>0</v>
      </c>
      <c r="G19" s="707">
        <v>0</v>
      </c>
      <c r="H19" s="707">
        <v>0</v>
      </c>
      <c r="I19" s="707">
        <v>47.844329999999999</v>
      </c>
      <c r="J19" s="707">
        <v>47.844329999999999</v>
      </c>
      <c r="K19" s="709">
        <v>0</v>
      </c>
      <c r="L19" s="270"/>
      <c r="M19" s="705" t="str">
        <f t="shared" si="0"/>
        <v/>
      </c>
    </row>
    <row r="20" spans="1:13" ht="14.45" customHeight="1" x14ac:dyDescent="0.2">
      <c r="A20" s="710" t="s">
        <v>344</v>
      </c>
      <c r="B20" s="706">
        <v>450</v>
      </c>
      <c r="C20" s="707">
        <v>390.66374000000002</v>
      </c>
      <c r="D20" s="707">
        <v>-59.336259999999982</v>
      </c>
      <c r="E20" s="708">
        <v>0.86814164444444453</v>
      </c>
      <c r="F20" s="706">
        <v>450.00000019999999</v>
      </c>
      <c r="G20" s="707">
        <v>337.50000015000001</v>
      </c>
      <c r="H20" s="707">
        <v>51.983309999999996</v>
      </c>
      <c r="I20" s="707">
        <v>389.38679999999999</v>
      </c>
      <c r="J20" s="707">
        <v>51.886799849999989</v>
      </c>
      <c r="K20" s="709">
        <v>0.86530399961542048</v>
      </c>
      <c r="L20" s="270"/>
      <c r="M20" s="705" t="str">
        <f t="shared" si="0"/>
        <v/>
      </c>
    </row>
    <row r="21" spans="1:13" ht="14.45" customHeight="1" x14ac:dyDescent="0.2">
      <c r="A21" s="710" t="s">
        <v>345</v>
      </c>
      <c r="B21" s="706">
        <v>29.999999899999999</v>
      </c>
      <c r="C21" s="707">
        <v>6.5371000000000006</v>
      </c>
      <c r="D21" s="707">
        <v>-23.462899899999996</v>
      </c>
      <c r="E21" s="708">
        <v>0.21790333405967779</v>
      </c>
      <c r="F21" s="706">
        <v>29.999999899999999</v>
      </c>
      <c r="G21" s="707">
        <v>22.499999924999997</v>
      </c>
      <c r="H21" s="707">
        <v>1.3243099999999999</v>
      </c>
      <c r="I21" s="707">
        <v>15.030419999999999</v>
      </c>
      <c r="J21" s="707">
        <v>-7.4695799249999979</v>
      </c>
      <c r="K21" s="709">
        <v>0.50101400167004673</v>
      </c>
      <c r="L21" s="270"/>
      <c r="M21" s="705" t="str">
        <f t="shared" si="0"/>
        <v/>
      </c>
    </row>
    <row r="22" spans="1:13" ht="14.45" customHeight="1" x14ac:dyDescent="0.2">
      <c r="A22" s="710" t="s">
        <v>346</v>
      </c>
      <c r="B22" s="706">
        <v>70.000000100000008</v>
      </c>
      <c r="C22" s="707">
        <v>88.80744</v>
      </c>
      <c r="D22" s="707">
        <v>18.807439899999991</v>
      </c>
      <c r="E22" s="708">
        <v>1.2686777124733175</v>
      </c>
      <c r="F22" s="706">
        <v>70.000000100000008</v>
      </c>
      <c r="G22" s="707">
        <v>52.500000075000003</v>
      </c>
      <c r="H22" s="707">
        <v>9.7808200000000003</v>
      </c>
      <c r="I22" s="707">
        <v>88.68874000000001</v>
      </c>
      <c r="J22" s="707">
        <v>36.188739925000007</v>
      </c>
      <c r="K22" s="709">
        <v>1.2669819981900257</v>
      </c>
      <c r="L22" s="270"/>
      <c r="M22" s="705" t="str">
        <f t="shared" si="0"/>
        <v/>
      </c>
    </row>
    <row r="23" spans="1:13" ht="14.45" customHeight="1" x14ac:dyDescent="0.2">
      <c r="A23" s="710" t="s">
        <v>347</v>
      </c>
      <c r="B23" s="706">
        <v>865.40348569999992</v>
      </c>
      <c r="C23" s="707">
        <v>950.34</v>
      </c>
      <c r="D23" s="707">
        <v>84.936514300000113</v>
      </c>
      <c r="E23" s="708">
        <v>1.0981467208111571</v>
      </c>
      <c r="F23" s="706">
        <v>815.4716909</v>
      </c>
      <c r="G23" s="707">
        <v>611.60376817500003</v>
      </c>
      <c r="H23" s="707">
        <v>103.57</v>
      </c>
      <c r="I23" s="707">
        <v>631.42499999999995</v>
      </c>
      <c r="J23" s="707">
        <v>19.821231824999927</v>
      </c>
      <c r="K23" s="709">
        <v>0.77430646219383059</v>
      </c>
      <c r="L23" s="270"/>
      <c r="M23" s="705" t="str">
        <f t="shared" si="0"/>
        <v>X</v>
      </c>
    </row>
    <row r="24" spans="1:13" ht="14.45" customHeight="1" x14ac:dyDescent="0.2">
      <c r="A24" s="710" t="s">
        <v>348</v>
      </c>
      <c r="B24" s="706">
        <v>804.45951679999996</v>
      </c>
      <c r="C24" s="707">
        <v>862.99</v>
      </c>
      <c r="D24" s="707">
        <v>58.530483200000049</v>
      </c>
      <c r="E24" s="708">
        <v>1.0727575247450911</v>
      </c>
      <c r="F24" s="706">
        <v>760.88685530000009</v>
      </c>
      <c r="G24" s="707">
        <v>570.66514147500004</v>
      </c>
      <c r="H24" s="707">
        <v>95.41</v>
      </c>
      <c r="I24" s="707">
        <v>575.84500000000003</v>
      </c>
      <c r="J24" s="707">
        <v>5.179858524999986</v>
      </c>
      <c r="K24" s="709">
        <v>0.75680765936343797</v>
      </c>
      <c r="L24" s="270"/>
      <c r="M24" s="705" t="str">
        <f t="shared" si="0"/>
        <v/>
      </c>
    </row>
    <row r="25" spans="1:13" ht="14.45" customHeight="1" x14ac:dyDescent="0.2">
      <c r="A25" s="710" t="s">
        <v>349</v>
      </c>
      <c r="B25" s="706">
        <v>60.943968900000002</v>
      </c>
      <c r="C25" s="707">
        <v>87.35</v>
      </c>
      <c r="D25" s="707">
        <v>26.406031099999993</v>
      </c>
      <c r="E25" s="708">
        <v>1.4332837453256182</v>
      </c>
      <c r="F25" s="706">
        <v>54.584835599999998</v>
      </c>
      <c r="G25" s="707">
        <v>40.9386267</v>
      </c>
      <c r="H25" s="707">
        <v>8.16</v>
      </c>
      <c r="I25" s="707">
        <v>55.58</v>
      </c>
      <c r="J25" s="707">
        <v>14.641373299999998</v>
      </c>
      <c r="K25" s="709">
        <v>1.0182315177660808</v>
      </c>
      <c r="L25" s="270"/>
      <c r="M25" s="705" t="str">
        <f t="shared" si="0"/>
        <v/>
      </c>
    </row>
    <row r="26" spans="1:13" ht="14.45" customHeight="1" x14ac:dyDescent="0.2">
      <c r="A26" s="710" t="s">
        <v>350</v>
      </c>
      <c r="B26" s="706">
        <v>25599.000000100001</v>
      </c>
      <c r="C26" s="707">
        <v>24298.98501</v>
      </c>
      <c r="D26" s="707">
        <v>-1300.0149901000004</v>
      </c>
      <c r="E26" s="708">
        <v>0.94921618070647595</v>
      </c>
      <c r="F26" s="706">
        <v>22750.283999499999</v>
      </c>
      <c r="G26" s="707">
        <v>17062.712999625001</v>
      </c>
      <c r="H26" s="707">
        <v>1797.9739399999999</v>
      </c>
      <c r="I26" s="707">
        <v>16509.040270000001</v>
      </c>
      <c r="J26" s="707">
        <v>-553.67272962499919</v>
      </c>
      <c r="K26" s="709">
        <v>0.72566304096963508</v>
      </c>
      <c r="L26" s="270"/>
      <c r="M26" s="705" t="str">
        <f t="shared" si="0"/>
        <v>X</v>
      </c>
    </row>
    <row r="27" spans="1:13" ht="14.45" customHeight="1" x14ac:dyDescent="0.2">
      <c r="A27" s="710" t="s">
        <v>351</v>
      </c>
      <c r="B27" s="706">
        <v>299.99999989999998</v>
      </c>
      <c r="C27" s="707">
        <v>557.93090000000007</v>
      </c>
      <c r="D27" s="707">
        <v>257.93090010000009</v>
      </c>
      <c r="E27" s="708">
        <v>1.8597696672865902</v>
      </c>
      <c r="F27" s="706">
        <v>299.99999989999998</v>
      </c>
      <c r="G27" s="707">
        <v>224.999999925</v>
      </c>
      <c r="H27" s="707">
        <v>0</v>
      </c>
      <c r="I27" s="707">
        <v>163.02329999999998</v>
      </c>
      <c r="J27" s="707">
        <v>-61.97669992500002</v>
      </c>
      <c r="K27" s="709">
        <v>0.54341100018113697</v>
      </c>
      <c r="L27" s="270"/>
      <c r="M27" s="705" t="str">
        <f t="shared" si="0"/>
        <v/>
      </c>
    </row>
    <row r="28" spans="1:13" ht="14.45" customHeight="1" x14ac:dyDescent="0.2">
      <c r="A28" s="710" t="s">
        <v>352</v>
      </c>
      <c r="B28" s="706">
        <v>35.000000099999994</v>
      </c>
      <c r="C28" s="707">
        <v>27.228439999999999</v>
      </c>
      <c r="D28" s="707">
        <v>-7.771560099999995</v>
      </c>
      <c r="E28" s="708">
        <v>0.77795542634869885</v>
      </c>
      <c r="F28" s="706">
        <v>35.000000099999994</v>
      </c>
      <c r="G28" s="707">
        <v>26.250000074999996</v>
      </c>
      <c r="H28" s="707">
        <v>2.2540300000000002</v>
      </c>
      <c r="I28" s="707">
        <v>28.548819999999999</v>
      </c>
      <c r="J28" s="707">
        <v>2.2988199250000036</v>
      </c>
      <c r="K28" s="709">
        <v>0.81568056909805564</v>
      </c>
      <c r="L28" s="270"/>
      <c r="M28" s="705" t="str">
        <f t="shared" si="0"/>
        <v/>
      </c>
    </row>
    <row r="29" spans="1:13" ht="14.45" customHeight="1" x14ac:dyDescent="0.2">
      <c r="A29" s="710" t="s">
        <v>353</v>
      </c>
      <c r="B29" s="706">
        <v>0</v>
      </c>
      <c r="C29" s="707">
        <v>0</v>
      </c>
      <c r="D29" s="707">
        <v>0</v>
      </c>
      <c r="E29" s="708">
        <v>0</v>
      </c>
      <c r="F29" s="706">
        <v>0</v>
      </c>
      <c r="G29" s="707">
        <v>0</v>
      </c>
      <c r="H29" s="707">
        <v>0.17908000000000002</v>
      </c>
      <c r="I29" s="707">
        <v>0.44683</v>
      </c>
      <c r="J29" s="707">
        <v>0.44683</v>
      </c>
      <c r="K29" s="709">
        <v>0</v>
      </c>
      <c r="L29" s="270"/>
      <c r="M29" s="705" t="str">
        <f t="shared" si="0"/>
        <v/>
      </c>
    </row>
    <row r="30" spans="1:13" ht="14.45" customHeight="1" x14ac:dyDescent="0.2">
      <c r="A30" s="710" t="s">
        <v>354</v>
      </c>
      <c r="B30" s="706">
        <v>169.99999990000001</v>
      </c>
      <c r="C30" s="707">
        <v>260.63531999999998</v>
      </c>
      <c r="D30" s="707">
        <v>90.635320099999973</v>
      </c>
      <c r="E30" s="708">
        <v>1.5331489420783226</v>
      </c>
      <c r="F30" s="706">
        <v>209.99999979999998</v>
      </c>
      <c r="G30" s="707">
        <v>157.49999984999999</v>
      </c>
      <c r="H30" s="707">
        <v>15.74015</v>
      </c>
      <c r="I30" s="707">
        <v>157.95732999999998</v>
      </c>
      <c r="J30" s="707">
        <v>0.45733014999999</v>
      </c>
      <c r="K30" s="709">
        <v>0.75217776262112168</v>
      </c>
      <c r="L30" s="270"/>
      <c r="M30" s="705" t="str">
        <f t="shared" si="0"/>
        <v/>
      </c>
    </row>
    <row r="31" spans="1:13" ht="14.45" customHeight="1" x14ac:dyDescent="0.2">
      <c r="A31" s="710" t="s">
        <v>355</v>
      </c>
      <c r="B31" s="706">
        <v>2100</v>
      </c>
      <c r="C31" s="707">
        <v>2295.7400600000001</v>
      </c>
      <c r="D31" s="707">
        <v>195.74006000000008</v>
      </c>
      <c r="E31" s="708">
        <v>1.0932095523809524</v>
      </c>
      <c r="F31" s="706">
        <v>2299.9999999000001</v>
      </c>
      <c r="G31" s="707">
        <v>1724.9999999250001</v>
      </c>
      <c r="H31" s="707">
        <v>321.87162000000001</v>
      </c>
      <c r="I31" s="707">
        <v>1619.6850300000001</v>
      </c>
      <c r="J31" s="707">
        <v>-105.31496992500001</v>
      </c>
      <c r="K31" s="709">
        <v>0.70421088263931353</v>
      </c>
      <c r="L31" s="270"/>
      <c r="M31" s="705" t="str">
        <f t="shared" si="0"/>
        <v/>
      </c>
    </row>
    <row r="32" spans="1:13" ht="14.45" customHeight="1" x14ac:dyDescent="0.2">
      <c r="A32" s="710" t="s">
        <v>356</v>
      </c>
      <c r="B32" s="706">
        <v>18854</v>
      </c>
      <c r="C32" s="707">
        <v>17084.8442</v>
      </c>
      <c r="D32" s="707">
        <v>-1769.1558000000005</v>
      </c>
      <c r="E32" s="708">
        <v>0.90616549273363745</v>
      </c>
      <c r="F32" s="706">
        <v>16005.2839998</v>
      </c>
      <c r="G32" s="707">
        <v>12003.96299985</v>
      </c>
      <c r="H32" s="707">
        <v>1166.345</v>
      </c>
      <c r="I32" s="707">
        <v>11646.342000000001</v>
      </c>
      <c r="J32" s="707">
        <v>-357.62099984999986</v>
      </c>
      <c r="K32" s="709">
        <v>0.72765606659310333</v>
      </c>
      <c r="L32" s="270"/>
      <c r="M32" s="705" t="str">
        <f t="shared" si="0"/>
        <v/>
      </c>
    </row>
    <row r="33" spans="1:13" ht="14.45" customHeight="1" x14ac:dyDescent="0.2">
      <c r="A33" s="710" t="s">
        <v>357</v>
      </c>
      <c r="B33" s="706">
        <v>73.999999700000004</v>
      </c>
      <c r="C33" s="707">
        <v>101.2137</v>
      </c>
      <c r="D33" s="707">
        <v>27.213700299999999</v>
      </c>
      <c r="E33" s="708">
        <v>1.3677527082476462</v>
      </c>
      <c r="F33" s="706">
        <v>73.999999700000004</v>
      </c>
      <c r="G33" s="707">
        <v>55.499999774999999</v>
      </c>
      <c r="H33" s="707">
        <v>4.5526</v>
      </c>
      <c r="I33" s="707">
        <v>39.656819999999996</v>
      </c>
      <c r="J33" s="707">
        <v>-15.843179775000003</v>
      </c>
      <c r="K33" s="709">
        <v>0.53590297514555252</v>
      </c>
      <c r="L33" s="270"/>
      <c r="M33" s="705" t="str">
        <f t="shared" si="0"/>
        <v/>
      </c>
    </row>
    <row r="34" spans="1:13" ht="14.45" customHeight="1" x14ac:dyDescent="0.2">
      <c r="A34" s="710" t="s">
        <v>358</v>
      </c>
      <c r="B34" s="706">
        <v>34.999999900000006</v>
      </c>
      <c r="C34" s="707">
        <v>29.5596</v>
      </c>
      <c r="D34" s="707">
        <v>-5.4403999000000063</v>
      </c>
      <c r="E34" s="708">
        <v>0.84456000241302842</v>
      </c>
      <c r="F34" s="706">
        <v>34.999999900000006</v>
      </c>
      <c r="G34" s="707">
        <v>26.249999925000004</v>
      </c>
      <c r="H34" s="707">
        <v>0</v>
      </c>
      <c r="I34" s="707">
        <v>21.63702</v>
      </c>
      <c r="J34" s="707">
        <v>-4.6129799250000048</v>
      </c>
      <c r="K34" s="709">
        <v>0.61820057319485866</v>
      </c>
      <c r="L34" s="270"/>
      <c r="M34" s="705" t="str">
        <f t="shared" si="0"/>
        <v/>
      </c>
    </row>
    <row r="35" spans="1:13" ht="14.45" customHeight="1" x14ac:dyDescent="0.2">
      <c r="A35" s="710" t="s">
        <v>359</v>
      </c>
      <c r="B35" s="706">
        <v>130.00000030000001</v>
      </c>
      <c r="C35" s="707">
        <v>147.50762</v>
      </c>
      <c r="D35" s="707">
        <v>17.507619699999992</v>
      </c>
      <c r="E35" s="708">
        <v>1.1346739973815214</v>
      </c>
      <c r="F35" s="706">
        <v>130.00000030000001</v>
      </c>
      <c r="G35" s="707">
        <v>97.500000225000008</v>
      </c>
      <c r="H35" s="707">
        <v>12.436350000000001</v>
      </c>
      <c r="I35" s="707">
        <v>115.71450999999999</v>
      </c>
      <c r="J35" s="707">
        <v>18.214509774999982</v>
      </c>
      <c r="K35" s="709">
        <v>0.89011161333051148</v>
      </c>
      <c r="L35" s="270"/>
      <c r="M35" s="705" t="str">
        <f t="shared" si="0"/>
        <v/>
      </c>
    </row>
    <row r="36" spans="1:13" ht="14.45" customHeight="1" x14ac:dyDescent="0.2">
      <c r="A36" s="710" t="s">
        <v>360</v>
      </c>
      <c r="B36" s="706">
        <v>345</v>
      </c>
      <c r="C36" s="707">
        <v>303.048</v>
      </c>
      <c r="D36" s="707">
        <v>-41.951999999999998</v>
      </c>
      <c r="E36" s="708">
        <v>0.87839999999999996</v>
      </c>
      <c r="F36" s="706">
        <v>345</v>
      </c>
      <c r="G36" s="707">
        <v>258.75</v>
      </c>
      <c r="H36" s="707">
        <v>7.9294799999999999</v>
      </c>
      <c r="I36" s="707">
        <v>137.43144000000001</v>
      </c>
      <c r="J36" s="707">
        <v>-121.31855999999999</v>
      </c>
      <c r="K36" s="709">
        <v>0.39835200000000004</v>
      </c>
      <c r="L36" s="270"/>
      <c r="M36" s="705" t="str">
        <f t="shared" si="0"/>
        <v/>
      </c>
    </row>
    <row r="37" spans="1:13" ht="14.45" customHeight="1" x14ac:dyDescent="0.2">
      <c r="A37" s="710" t="s">
        <v>361</v>
      </c>
      <c r="B37" s="706">
        <v>172.00000009999999</v>
      </c>
      <c r="C37" s="707">
        <v>238.65628000000001</v>
      </c>
      <c r="D37" s="707">
        <v>66.656279900000015</v>
      </c>
      <c r="E37" s="708">
        <v>1.3875365108211999</v>
      </c>
      <c r="F37" s="706">
        <v>172.00000009999999</v>
      </c>
      <c r="G37" s="707">
        <v>129.000000075</v>
      </c>
      <c r="H37" s="707">
        <v>26.285</v>
      </c>
      <c r="I37" s="707">
        <v>369.93520000000001</v>
      </c>
      <c r="J37" s="707">
        <v>240.93519992500001</v>
      </c>
      <c r="K37" s="709">
        <v>2.1507860452611709</v>
      </c>
      <c r="L37" s="270"/>
      <c r="M37" s="705" t="str">
        <f t="shared" si="0"/>
        <v/>
      </c>
    </row>
    <row r="38" spans="1:13" ht="14.45" customHeight="1" x14ac:dyDescent="0.2">
      <c r="A38" s="710" t="s">
        <v>362</v>
      </c>
      <c r="B38" s="706">
        <v>490.00000010000002</v>
      </c>
      <c r="C38" s="707">
        <v>448.64857000000001</v>
      </c>
      <c r="D38" s="707">
        <v>-41.351430100000016</v>
      </c>
      <c r="E38" s="708">
        <v>0.91560932634375314</v>
      </c>
      <c r="F38" s="706">
        <v>449.99999980000001</v>
      </c>
      <c r="G38" s="707">
        <v>337.49999984999999</v>
      </c>
      <c r="H38" s="707">
        <v>38.50311</v>
      </c>
      <c r="I38" s="707">
        <v>369.94683000000003</v>
      </c>
      <c r="J38" s="707">
        <v>32.446830150000039</v>
      </c>
      <c r="K38" s="709">
        <v>0.8221040670320463</v>
      </c>
      <c r="L38" s="270"/>
      <c r="M38" s="705" t="str">
        <f t="shared" si="0"/>
        <v/>
      </c>
    </row>
    <row r="39" spans="1:13" ht="14.45" customHeight="1" x14ac:dyDescent="0.2">
      <c r="A39" s="710" t="s">
        <v>363</v>
      </c>
      <c r="B39" s="706">
        <v>900</v>
      </c>
      <c r="C39" s="707">
        <v>661.50972000000002</v>
      </c>
      <c r="D39" s="707">
        <v>-238.49027999999998</v>
      </c>
      <c r="E39" s="708">
        <v>0.73501079999999996</v>
      </c>
      <c r="F39" s="706">
        <v>700.00000009999997</v>
      </c>
      <c r="G39" s="707">
        <v>525.000000075</v>
      </c>
      <c r="H39" s="707">
        <v>89.203310000000002</v>
      </c>
      <c r="I39" s="707">
        <v>628.5646999999999</v>
      </c>
      <c r="J39" s="707">
        <v>103.5646999249999</v>
      </c>
      <c r="K39" s="709">
        <v>0.89794957130029285</v>
      </c>
      <c r="L39" s="270"/>
      <c r="M39" s="705" t="str">
        <f t="shared" si="0"/>
        <v/>
      </c>
    </row>
    <row r="40" spans="1:13" ht="14.45" customHeight="1" x14ac:dyDescent="0.2">
      <c r="A40" s="710" t="s">
        <v>364</v>
      </c>
      <c r="B40" s="706">
        <v>3.0000001000000003</v>
      </c>
      <c r="C40" s="707">
        <v>2.3362500000000002</v>
      </c>
      <c r="D40" s="707">
        <v>-0.66375010000000012</v>
      </c>
      <c r="E40" s="708">
        <v>0.77874997404166746</v>
      </c>
      <c r="F40" s="706">
        <v>3.0000001000000003</v>
      </c>
      <c r="G40" s="707">
        <v>2.250000075</v>
      </c>
      <c r="H40" s="707">
        <v>0</v>
      </c>
      <c r="I40" s="707">
        <v>14.23316</v>
      </c>
      <c r="J40" s="707">
        <v>11.983159924999999</v>
      </c>
      <c r="K40" s="709">
        <v>4.7443865085204493</v>
      </c>
      <c r="L40" s="270"/>
      <c r="M40" s="705" t="str">
        <f t="shared" si="0"/>
        <v/>
      </c>
    </row>
    <row r="41" spans="1:13" ht="14.45" customHeight="1" x14ac:dyDescent="0.2">
      <c r="A41" s="710" t="s">
        <v>365</v>
      </c>
      <c r="B41" s="706">
        <v>1991</v>
      </c>
      <c r="C41" s="707">
        <v>2134.1791499999999</v>
      </c>
      <c r="D41" s="707">
        <v>143.17914999999994</v>
      </c>
      <c r="E41" s="708">
        <v>1.0719131843294827</v>
      </c>
      <c r="F41" s="706">
        <v>1991</v>
      </c>
      <c r="G41" s="707">
        <v>1493.25</v>
      </c>
      <c r="H41" s="707">
        <v>112.62521000000001</v>
      </c>
      <c r="I41" s="707">
        <v>1174.51828</v>
      </c>
      <c r="J41" s="707">
        <v>-318.73172</v>
      </c>
      <c r="K41" s="709">
        <v>0.58991375188347561</v>
      </c>
      <c r="L41" s="270"/>
      <c r="M41" s="705" t="str">
        <f t="shared" si="0"/>
        <v/>
      </c>
    </row>
    <row r="42" spans="1:13" ht="14.45" customHeight="1" x14ac:dyDescent="0.2">
      <c r="A42" s="710" t="s">
        <v>366</v>
      </c>
      <c r="B42" s="706">
        <v>0</v>
      </c>
      <c r="C42" s="707">
        <v>5.9471999999999996</v>
      </c>
      <c r="D42" s="707">
        <v>5.9471999999999996</v>
      </c>
      <c r="E42" s="708">
        <v>0</v>
      </c>
      <c r="F42" s="706">
        <v>0</v>
      </c>
      <c r="G42" s="707">
        <v>0</v>
      </c>
      <c r="H42" s="707">
        <v>0</v>
      </c>
      <c r="I42" s="707">
        <v>0</v>
      </c>
      <c r="J42" s="707">
        <v>0</v>
      </c>
      <c r="K42" s="709">
        <v>0</v>
      </c>
      <c r="L42" s="270"/>
      <c r="M42" s="705" t="str">
        <f t="shared" si="0"/>
        <v/>
      </c>
    </row>
    <row r="43" spans="1:13" ht="14.45" customHeight="1" x14ac:dyDescent="0.2">
      <c r="A43" s="710" t="s">
        <v>367</v>
      </c>
      <c r="B43" s="706">
        <v>0</v>
      </c>
      <c r="C43" s="707">
        <v>0</v>
      </c>
      <c r="D43" s="707">
        <v>0</v>
      </c>
      <c r="E43" s="708">
        <v>0</v>
      </c>
      <c r="F43" s="706">
        <v>0</v>
      </c>
      <c r="G43" s="707">
        <v>0</v>
      </c>
      <c r="H43" s="707">
        <v>0</v>
      </c>
      <c r="I43" s="707">
        <v>21.35</v>
      </c>
      <c r="J43" s="707">
        <v>21.35</v>
      </c>
      <c r="K43" s="709">
        <v>0</v>
      </c>
      <c r="L43" s="270"/>
      <c r="M43" s="705" t="str">
        <f t="shared" si="0"/>
        <v/>
      </c>
    </row>
    <row r="44" spans="1:13" ht="14.45" customHeight="1" x14ac:dyDescent="0.2">
      <c r="A44" s="710" t="s">
        <v>368</v>
      </c>
      <c r="B44" s="706">
        <v>0</v>
      </c>
      <c r="C44" s="707">
        <v>0</v>
      </c>
      <c r="D44" s="707">
        <v>0</v>
      </c>
      <c r="E44" s="708">
        <v>0</v>
      </c>
      <c r="F44" s="706">
        <v>0</v>
      </c>
      <c r="G44" s="707">
        <v>0</v>
      </c>
      <c r="H44" s="707">
        <v>4.9000000000000002E-2</v>
      </c>
      <c r="I44" s="707">
        <v>4.9000000000000002E-2</v>
      </c>
      <c r="J44" s="707">
        <v>4.9000000000000002E-2</v>
      </c>
      <c r="K44" s="709">
        <v>0</v>
      </c>
      <c r="L44" s="270"/>
      <c r="M44" s="705" t="str">
        <f t="shared" si="0"/>
        <v/>
      </c>
    </row>
    <row r="45" spans="1:13" ht="14.45" customHeight="1" x14ac:dyDescent="0.2">
      <c r="A45" s="710" t="s">
        <v>369</v>
      </c>
      <c r="B45" s="706">
        <v>638.25501789999998</v>
      </c>
      <c r="C45" s="707">
        <v>491.55353000000002</v>
      </c>
      <c r="D45" s="707">
        <v>-146.70148789999996</v>
      </c>
      <c r="E45" s="708">
        <v>0.77015223729430238</v>
      </c>
      <c r="F45" s="706">
        <v>673.01877430000002</v>
      </c>
      <c r="G45" s="707">
        <v>504.76408072499999</v>
      </c>
      <c r="H45" s="707">
        <v>46.684910000000002</v>
      </c>
      <c r="I45" s="707">
        <v>362.80673999999999</v>
      </c>
      <c r="J45" s="707">
        <v>-141.95734072499999</v>
      </c>
      <c r="K45" s="709">
        <v>0.53907372848157409</v>
      </c>
      <c r="L45" s="270"/>
      <c r="M45" s="705" t="str">
        <f t="shared" si="0"/>
        <v>X</v>
      </c>
    </row>
    <row r="46" spans="1:13" ht="14.45" customHeight="1" x14ac:dyDescent="0.2">
      <c r="A46" s="710" t="s">
        <v>370</v>
      </c>
      <c r="B46" s="706">
        <v>533.87158409999995</v>
      </c>
      <c r="C46" s="707">
        <v>422.02512000000002</v>
      </c>
      <c r="D46" s="707">
        <v>-111.84646409999993</v>
      </c>
      <c r="E46" s="708">
        <v>0.79049931213598756</v>
      </c>
      <c r="F46" s="706">
        <v>562.88897989999998</v>
      </c>
      <c r="G46" s="707">
        <v>422.16673492499996</v>
      </c>
      <c r="H46" s="707">
        <v>41.927970000000002</v>
      </c>
      <c r="I46" s="707">
        <v>307.14130999999998</v>
      </c>
      <c r="J46" s="707">
        <v>-115.02542492499998</v>
      </c>
      <c r="K46" s="709">
        <v>0.54565166661206466</v>
      </c>
      <c r="L46" s="270"/>
      <c r="M46" s="705" t="str">
        <f t="shared" si="0"/>
        <v/>
      </c>
    </row>
    <row r="47" spans="1:13" ht="14.45" customHeight="1" x14ac:dyDescent="0.2">
      <c r="A47" s="710" t="s">
        <v>371</v>
      </c>
      <c r="B47" s="706">
        <v>104.38343380000001</v>
      </c>
      <c r="C47" s="707">
        <v>69.528410000000008</v>
      </c>
      <c r="D47" s="707">
        <v>-34.855023799999998</v>
      </c>
      <c r="E47" s="708">
        <v>0.66608663337534313</v>
      </c>
      <c r="F47" s="706">
        <v>110.12979439999999</v>
      </c>
      <c r="G47" s="707">
        <v>82.597345799999999</v>
      </c>
      <c r="H47" s="707">
        <v>4.7569399999999993</v>
      </c>
      <c r="I47" s="707">
        <v>55.665430000000001</v>
      </c>
      <c r="J47" s="707">
        <v>-26.931915799999999</v>
      </c>
      <c r="K47" s="709">
        <v>0.50545295488175368</v>
      </c>
      <c r="L47" s="270"/>
      <c r="M47" s="705" t="str">
        <f t="shared" si="0"/>
        <v/>
      </c>
    </row>
    <row r="48" spans="1:13" ht="14.45" customHeight="1" x14ac:dyDescent="0.2">
      <c r="A48" s="710" t="s">
        <v>372</v>
      </c>
      <c r="B48" s="706">
        <v>543.88651830000003</v>
      </c>
      <c r="C48" s="707">
        <v>570.97549000000004</v>
      </c>
      <c r="D48" s="707">
        <v>27.088971700000002</v>
      </c>
      <c r="E48" s="708">
        <v>1.0498062937553052</v>
      </c>
      <c r="F48" s="706">
        <v>556.35721050000006</v>
      </c>
      <c r="G48" s="707">
        <v>417.26790787500005</v>
      </c>
      <c r="H48" s="707">
        <v>92.026289999999989</v>
      </c>
      <c r="I48" s="707">
        <v>456.47280999999998</v>
      </c>
      <c r="J48" s="707">
        <v>39.204902124999933</v>
      </c>
      <c r="K48" s="709">
        <v>0.82046714122706588</v>
      </c>
      <c r="L48" s="270"/>
      <c r="M48" s="705" t="str">
        <f t="shared" si="0"/>
        <v>X</v>
      </c>
    </row>
    <row r="49" spans="1:13" ht="14.45" customHeight="1" x14ac:dyDescent="0.2">
      <c r="A49" s="710" t="s">
        <v>373</v>
      </c>
      <c r="B49" s="706">
        <v>0</v>
      </c>
      <c r="C49" s="707">
        <v>-30.86196</v>
      </c>
      <c r="D49" s="707">
        <v>-30.86196</v>
      </c>
      <c r="E49" s="708">
        <v>0</v>
      </c>
      <c r="F49" s="706">
        <v>0</v>
      </c>
      <c r="G49" s="707">
        <v>0</v>
      </c>
      <c r="H49" s="707">
        <v>52.03</v>
      </c>
      <c r="I49" s="707">
        <v>44.709499999999998</v>
      </c>
      <c r="J49" s="707">
        <v>44.709499999999998</v>
      </c>
      <c r="K49" s="709">
        <v>0</v>
      </c>
      <c r="L49" s="270"/>
      <c r="M49" s="705" t="str">
        <f t="shared" si="0"/>
        <v/>
      </c>
    </row>
    <row r="50" spans="1:13" ht="14.45" customHeight="1" x14ac:dyDescent="0.2">
      <c r="A50" s="710" t="s">
        <v>374</v>
      </c>
      <c r="B50" s="706">
        <v>20</v>
      </c>
      <c r="C50" s="707">
        <v>35.946460000000002</v>
      </c>
      <c r="D50" s="707">
        <v>15.946460000000002</v>
      </c>
      <c r="E50" s="708">
        <v>1.797323</v>
      </c>
      <c r="F50" s="706">
        <v>35.000000099999994</v>
      </c>
      <c r="G50" s="707">
        <v>26.250000074999996</v>
      </c>
      <c r="H50" s="707">
        <v>1.0646900000000001</v>
      </c>
      <c r="I50" s="707">
        <v>19.191990000000001</v>
      </c>
      <c r="J50" s="707">
        <v>-7.058010074999995</v>
      </c>
      <c r="K50" s="709">
        <v>0.54834256986187846</v>
      </c>
      <c r="L50" s="270"/>
      <c r="M50" s="705" t="str">
        <f t="shared" si="0"/>
        <v/>
      </c>
    </row>
    <row r="51" spans="1:13" ht="14.45" customHeight="1" x14ac:dyDescent="0.2">
      <c r="A51" s="710" t="s">
        <v>375</v>
      </c>
      <c r="B51" s="706">
        <v>269.99999989999998</v>
      </c>
      <c r="C51" s="707">
        <v>299.74410999999998</v>
      </c>
      <c r="D51" s="707">
        <v>29.7441101</v>
      </c>
      <c r="E51" s="708">
        <v>1.1101633707815419</v>
      </c>
      <c r="F51" s="706">
        <v>269.99999989999998</v>
      </c>
      <c r="G51" s="707">
        <v>202.499999925</v>
      </c>
      <c r="H51" s="707">
        <v>18.348779999999998</v>
      </c>
      <c r="I51" s="707">
        <v>171.59954000000002</v>
      </c>
      <c r="J51" s="707">
        <v>-30.900459924999979</v>
      </c>
      <c r="K51" s="709">
        <v>0.63555385208724224</v>
      </c>
      <c r="L51" s="270"/>
      <c r="M51" s="705" t="str">
        <f t="shared" si="0"/>
        <v/>
      </c>
    </row>
    <row r="52" spans="1:13" ht="14.45" customHeight="1" x14ac:dyDescent="0.2">
      <c r="A52" s="710" t="s">
        <v>376</v>
      </c>
      <c r="B52" s="706">
        <v>65</v>
      </c>
      <c r="C52" s="707">
        <v>58.962660000000007</v>
      </c>
      <c r="D52" s="707">
        <v>-6.0373399999999933</v>
      </c>
      <c r="E52" s="708">
        <v>0.90711784615384627</v>
      </c>
      <c r="F52" s="706">
        <v>59.999999900000006</v>
      </c>
      <c r="G52" s="707">
        <v>44.999999925000004</v>
      </c>
      <c r="H52" s="707">
        <v>4.7883399999999998</v>
      </c>
      <c r="I52" s="707">
        <v>44.888589999999994</v>
      </c>
      <c r="J52" s="707">
        <v>-0.1114099250000109</v>
      </c>
      <c r="K52" s="709">
        <v>0.74814316791357172</v>
      </c>
      <c r="L52" s="270"/>
      <c r="M52" s="705" t="str">
        <f t="shared" si="0"/>
        <v/>
      </c>
    </row>
    <row r="53" spans="1:13" ht="14.45" customHeight="1" x14ac:dyDescent="0.2">
      <c r="A53" s="710" t="s">
        <v>377</v>
      </c>
      <c r="B53" s="706">
        <v>8.9929298000000006</v>
      </c>
      <c r="C53" s="707">
        <v>4.5376499999999993</v>
      </c>
      <c r="D53" s="707">
        <v>-4.4552798000000013</v>
      </c>
      <c r="E53" s="708">
        <v>0.50457971994844208</v>
      </c>
      <c r="F53" s="706">
        <v>9.9345048000000009</v>
      </c>
      <c r="G53" s="707">
        <v>7.4508786000000002</v>
      </c>
      <c r="H53" s="707">
        <v>4.2354099999999999</v>
      </c>
      <c r="I53" s="707">
        <v>11.96998</v>
      </c>
      <c r="J53" s="707">
        <v>4.5191013999999994</v>
      </c>
      <c r="K53" s="709">
        <v>1.2048894475344154</v>
      </c>
      <c r="L53" s="270"/>
      <c r="M53" s="705" t="str">
        <f t="shared" si="0"/>
        <v/>
      </c>
    </row>
    <row r="54" spans="1:13" ht="14.45" customHeight="1" x14ac:dyDescent="0.2">
      <c r="A54" s="710" t="s">
        <v>378</v>
      </c>
      <c r="B54" s="706">
        <v>0</v>
      </c>
      <c r="C54" s="707">
        <v>0.34305000000000002</v>
      </c>
      <c r="D54" s="707">
        <v>0.34305000000000002</v>
      </c>
      <c r="E54" s="708">
        <v>0</v>
      </c>
      <c r="F54" s="706">
        <v>0</v>
      </c>
      <c r="G54" s="707">
        <v>0</v>
      </c>
      <c r="H54" s="707">
        <v>0</v>
      </c>
      <c r="I54" s="707">
        <v>0</v>
      </c>
      <c r="J54" s="707">
        <v>0</v>
      </c>
      <c r="K54" s="709">
        <v>0</v>
      </c>
      <c r="L54" s="270"/>
      <c r="M54" s="705" t="str">
        <f t="shared" si="0"/>
        <v/>
      </c>
    </row>
    <row r="55" spans="1:13" ht="14.45" customHeight="1" x14ac:dyDescent="0.2">
      <c r="A55" s="710" t="s">
        <v>379</v>
      </c>
      <c r="B55" s="706">
        <v>0</v>
      </c>
      <c r="C55" s="707">
        <v>24.882439999999999</v>
      </c>
      <c r="D55" s="707">
        <v>24.882439999999999</v>
      </c>
      <c r="E55" s="708">
        <v>0</v>
      </c>
      <c r="F55" s="706">
        <v>0</v>
      </c>
      <c r="G55" s="707">
        <v>0</v>
      </c>
      <c r="H55" s="707">
        <v>1.4084400000000001</v>
      </c>
      <c r="I55" s="707">
        <v>15.02336</v>
      </c>
      <c r="J55" s="707">
        <v>15.02336</v>
      </c>
      <c r="K55" s="709">
        <v>0</v>
      </c>
      <c r="L55" s="270"/>
      <c r="M55" s="705" t="str">
        <f t="shared" si="0"/>
        <v/>
      </c>
    </row>
    <row r="56" spans="1:13" ht="14.45" customHeight="1" x14ac:dyDescent="0.2">
      <c r="A56" s="710" t="s">
        <v>380</v>
      </c>
      <c r="B56" s="706">
        <v>0</v>
      </c>
      <c r="C56" s="707">
        <v>0.33842</v>
      </c>
      <c r="D56" s="707">
        <v>0.33842</v>
      </c>
      <c r="E56" s="708">
        <v>0</v>
      </c>
      <c r="F56" s="706">
        <v>0</v>
      </c>
      <c r="G56" s="707">
        <v>0</v>
      </c>
      <c r="H56" s="707">
        <v>1.225E-2</v>
      </c>
      <c r="I56" s="707">
        <v>0.59162999999999999</v>
      </c>
      <c r="J56" s="707">
        <v>0.59162999999999999</v>
      </c>
      <c r="K56" s="709">
        <v>0</v>
      </c>
      <c r="L56" s="270"/>
      <c r="M56" s="705" t="str">
        <f t="shared" si="0"/>
        <v/>
      </c>
    </row>
    <row r="57" spans="1:13" ht="14.45" customHeight="1" x14ac:dyDescent="0.2">
      <c r="A57" s="710" t="s">
        <v>381</v>
      </c>
      <c r="B57" s="706">
        <v>24.893588599999998</v>
      </c>
      <c r="C57" s="707">
        <v>21.70064</v>
      </c>
      <c r="D57" s="707">
        <v>-3.1929485999999976</v>
      </c>
      <c r="E57" s="708">
        <v>0.87173610638041965</v>
      </c>
      <c r="F57" s="706">
        <v>36.422705800000003</v>
      </c>
      <c r="G57" s="707">
        <v>27.317029350000002</v>
      </c>
      <c r="H57" s="707">
        <v>1.6516500000000001</v>
      </c>
      <c r="I57" s="707">
        <v>19.871830000000003</v>
      </c>
      <c r="J57" s="707">
        <v>-7.4451993499999993</v>
      </c>
      <c r="K57" s="709">
        <v>0.54558906493981563</v>
      </c>
      <c r="L57" s="270"/>
      <c r="M57" s="705" t="str">
        <f t="shared" si="0"/>
        <v/>
      </c>
    </row>
    <row r="58" spans="1:13" ht="14.45" customHeight="1" x14ac:dyDescent="0.2">
      <c r="A58" s="710" t="s">
        <v>382</v>
      </c>
      <c r="B58" s="706">
        <v>0</v>
      </c>
      <c r="C58" s="707">
        <v>7.3157800000000002</v>
      </c>
      <c r="D58" s="707">
        <v>7.3157800000000002</v>
      </c>
      <c r="E58" s="708">
        <v>0</v>
      </c>
      <c r="F58" s="706">
        <v>0</v>
      </c>
      <c r="G58" s="707">
        <v>0</v>
      </c>
      <c r="H58" s="707">
        <v>0</v>
      </c>
      <c r="I58" s="707">
        <v>0</v>
      </c>
      <c r="J58" s="707">
        <v>0</v>
      </c>
      <c r="K58" s="709">
        <v>0</v>
      </c>
      <c r="L58" s="270"/>
      <c r="M58" s="705" t="str">
        <f t="shared" si="0"/>
        <v/>
      </c>
    </row>
    <row r="59" spans="1:13" ht="14.45" customHeight="1" x14ac:dyDescent="0.2">
      <c r="A59" s="710" t="s">
        <v>383</v>
      </c>
      <c r="B59" s="706">
        <v>0</v>
      </c>
      <c r="C59" s="707">
        <v>1.2499899999999999</v>
      </c>
      <c r="D59" s="707">
        <v>1.2499899999999999</v>
      </c>
      <c r="E59" s="708">
        <v>0</v>
      </c>
      <c r="F59" s="706">
        <v>0</v>
      </c>
      <c r="G59" s="707">
        <v>0</v>
      </c>
      <c r="H59" s="707">
        <v>0</v>
      </c>
      <c r="I59" s="707">
        <v>1.4762</v>
      </c>
      <c r="J59" s="707">
        <v>1.4762</v>
      </c>
      <c r="K59" s="709">
        <v>0</v>
      </c>
      <c r="L59" s="270"/>
      <c r="M59" s="705" t="str">
        <f t="shared" si="0"/>
        <v/>
      </c>
    </row>
    <row r="60" spans="1:13" ht="14.45" customHeight="1" x14ac:dyDescent="0.2">
      <c r="A60" s="710" t="s">
        <v>384</v>
      </c>
      <c r="B60" s="706">
        <v>0</v>
      </c>
      <c r="C60" s="707">
        <v>7.8045</v>
      </c>
      <c r="D60" s="707">
        <v>7.8045</v>
      </c>
      <c r="E60" s="708">
        <v>0</v>
      </c>
      <c r="F60" s="706">
        <v>0</v>
      </c>
      <c r="G60" s="707">
        <v>0</v>
      </c>
      <c r="H60" s="707">
        <v>0</v>
      </c>
      <c r="I60" s="707">
        <v>0</v>
      </c>
      <c r="J60" s="707">
        <v>0</v>
      </c>
      <c r="K60" s="709">
        <v>0</v>
      </c>
      <c r="L60" s="270"/>
      <c r="M60" s="705" t="str">
        <f t="shared" si="0"/>
        <v/>
      </c>
    </row>
    <row r="61" spans="1:13" ht="14.45" customHeight="1" x14ac:dyDescent="0.2">
      <c r="A61" s="710" t="s">
        <v>385</v>
      </c>
      <c r="B61" s="706">
        <v>155</v>
      </c>
      <c r="C61" s="707">
        <v>139.01175000000001</v>
      </c>
      <c r="D61" s="707">
        <v>-15.988249999999994</v>
      </c>
      <c r="E61" s="708">
        <v>0.89685000000000004</v>
      </c>
      <c r="F61" s="706">
        <v>145</v>
      </c>
      <c r="G61" s="707">
        <v>108.75</v>
      </c>
      <c r="H61" s="707">
        <v>8.4867299999999997</v>
      </c>
      <c r="I61" s="707">
        <v>127.15019000000001</v>
      </c>
      <c r="J61" s="707">
        <v>18.400190000000009</v>
      </c>
      <c r="K61" s="709">
        <v>0.87689786206896558</v>
      </c>
      <c r="L61" s="270"/>
      <c r="M61" s="705" t="str">
        <f t="shared" si="0"/>
        <v/>
      </c>
    </row>
    <row r="62" spans="1:13" ht="14.45" customHeight="1" x14ac:dyDescent="0.2">
      <c r="A62" s="710" t="s">
        <v>386</v>
      </c>
      <c r="B62" s="706">
        <v>111.0683011</v>
      </c>
      <c r="C62" s="707">
        <v>291.14731999999998</v>
      </c>
      <c r="D62" s="707">
        <v>180.07901889999999</v>
      </c>
      <c r="E62" s="708">
        <v>2.6213358547536116</v>
      </c>
      <c r="F62" s="706">
        <v>124.47306949999999</v>
      </c>
      <c r="G62" s="707">
        <v>93.354802124999992</v>
      </c>
      <c r="H62" s="707">
        <v>4.03972</v>
      </c>
      <c r="I62" s="707">
        <v>270.84740999999997</v>
      </c>
      <c r="J62" s="707">
        <v>177.49260787499998</v>
      </c>
      <c r="K62" s="709">
        <v>2.1759518833107911</v>
      </c>
      <c r="L62" s="270"/>
      <c r="M62" s="705" t="str">
        <f t="shared" si="0"/>
        <v>X</v>
      </c>
    </row>
    <row r="63" spans="1:13" ht="14.45" customHeight="1" x14ac:dyDescent="0.2">
      <c r="A63" s="710" t="s">
        <v>387</v>
      </c>
      <c r="B63" s="706">
        <v>0.75190520000000005</v>
      </c>
      <c r="C63" s="707">
        <v>0</v>
      </c>
      <c r="D63" s="707">
        <v>-0.75190520000000005</v>
      </c>
      <c r="E63" s="708">
        <v>0</v>
      </c>
      <c r="F63" s="706">
        <v>1.8797629999999999</v>
      </c>
      <c r="G63" s="707">
        <v>1.4098222499999999</v>
      </c>
      <c r="H63" s="707">
        <v>0</v>
      </c>
      <c r="I63" s="707">
        <v>0</v>
      </c>
      <c r="J63" s="707">
        <v>-1.4098222499999999</v>
      </c>
      <c r="K63" s="709">
        <v>0</v>
      </c>
      <c r="L63" s="270"/>
      <c r="M63" s="705" t="str">
        <f t="shared" si="0"/>
        <v/>
      </c>
    </row>
    <row r="64" spans="1:13" ht="14.45" customHeight="1" x14ac:dyDescent="0.2">
      <c r="A64" s="710" t="s">
        <v>388</v>
      </c>
      <c r="B64" s="706">
        <v>100.3163958</v>
      </c>
      <c r="C64" s="707">
        <v>269.65517999999997</v>
      </c>
      <c r="D64" s="707">
        <v>169.33878419999996</v>
      </c>
      <c r="E64" s="708">
        <v>2.6880469324038452</v>
      </c>
      <c r="F64" s="706">
        <v>110.87601649999999</v>
      </c>
      <c r="G64" s="707">
        <v>83.157012374999994</v>
      </c>
      <c r="H64" s="707">
        <v>2.0270000000000001</v>
      </c>
      <c r="I64" s="707">
        <v>256.73077000000001</v>
      </c>
      <c r="J64" s="707">
        <v>173.57375762500001</v>
      </c>
      <c r="K64" s="709">
        <v>2.3154761336505989</v>
      </c>
      <c r="L64" s="270"/>
      <c r="M64" s="705" t="str">
        <f t="shared" si="0"/>
        <v/>
      </c>
    </row>
    <row r="65" spans="1:13" ht="14.45" customHeight="1" x14ac:dyDescent="0.2">
      <c r="A65" s="710" t="s">
        <v>389</v>
      </c>
      <c r="B65" s="706">
        <v>0</v>
      </c>
      <c r="C65" s="707">
        <v>4.3559999999999999</v>
      </c>
      <c r="D65" s="707">
        <v>4.3559999999999999</v>
      </c>
      <c r="E65" s="708">
        <v>0</v>
      </c>
      <c r="F65" s="706">
        <v>0</v>
      </c>
      <c r="G65" s="707">
        <v>0</v>
      </c>
      <c r="H65" s="707">
        <v>1.089</v>
      </c>
      <c r="I65" s="707">
        <v>1.089</v>
      </c>
      <c r="J65" s="707">
        <v>1.089</v>
      </c>
      <c r="K65" s="709">
        <v>0</v>
      </c>
      <c r="L65" s="270"/>
      <c r="M65" s="705" t="str">
        <f t="shared" si="0"/>
        <v/>
      </c>
    </row>
    <row r="66" spans="1:13" ht="14.45" customHeight="1" x14ac:dyDescent="0.2">
      <c r="A66" s="710" t="s">
        <v>390</v>
      </c>
      <c r="B66" s="706">
        <v>10.000000099999999</v>
      </c>
      <c r="C66" s="707">
        <v>8.1581399999999995</v>
      </c>
      <c r="D66" s="707">
        <v>-1.8418600999999999</v>
      </c>
      <c r="E66" s="708">
        <v>0.8158139918418601</v>
      </c>
      <c r="F66" s="706">
        <v>11.71729</v>
      </c>
      <c r="G66" s="707">
        <v>8.7879675000000006</v>
      </c>
      <c r="H66" s="707">
        <v>0.92371999999999999</v>
      </c>
      <c r="I66" s="707">
        <v>3.30166</v>
      </c>
      <c r="J66" s="707">
        <v>-5.4863075000000006</v>
      </c>
      <c r="K66" s="709">
        <v>0.28177675896047638</v>
      </c>
      <c r="L66" s="270"/>
      <c r="M66" s="705" t="str">
        <f t="shared" si="0"/>
        <v/>
      </c>
    </row>
    <row r="67" spans="1:13" ht="14.45" customHeight="1" x14ac:dyDescent="0.2">
      <c r="A67" s="710" t="s">
        <v>391</v>
      </c>
      <c r="B67" s="706">
        <v>0</v>
      </c>
      <c r="C67" s="707">
        <v>8.9779999999999998</v>
      </c>
      <c r="D67" s="707">
        <v>8.9779999999999998</v>
      </c>
      <c r="E67" s="708">
        <v>0</v>
      </c>
      <c r="F67" s="706">
        <v>0</v>
      </c>
      <c r="G67" s="707">
        <v>0</v>
      </c>
      <c r="H67" s="707">
        <v>0</v>
      </c>
      <c r="I67" s="707">
        <v>9.7259799999999998</v>
      </c>
      <c r="J67" s="707">
        <v>9.7259799999999998</v>
      </c>
      <c r="K67" s="709">
        <v>0</v>
      </c>
      <c r="L67" s="270"/>
      <c r="M67" s="705" t="str">
        <f t="shared" si="0"/>
        <v/>
      </c>
    </row>
    <row r="68" spans="1:13" ht="14.45" customHeight="1" x14ac:dyDescent="0.2">
      <c r="A68" s="710" t="s">
        <v>392</v>
      </c>
      <c r="B68" s="706">
        <v>605</v>
      </c>
      <c r="C68" s="707">
        <v>893.98612000000003</v>
      </c>
      <c r="D68" s="707">
        <v>288.98612000000003</v>
      </c>
      <c r="E68" s="708">
        <v>1.4776630082644628</v>
      </c>
      <c r="F68" s="706">
        <v>765.00000030000001</v>
      </c>
      <c r="G68" s="707">
        <v>573.75000022500001</v>
      </c>
      <c r="H68" s="707">
        <v>71.141710000000003</v>
      </c>
      <c r="I68" s="707">
        <v>702.90654000000006</v>
      </c>
      <c r="J68" s="707">
        <v>129.15653977500006</v>
      </c>
      <c r="K68" s="709">
        <v>0.91883207807104628</v>
      </c>
      <c r="L68" s="270"/>
      <c r="M68" s="705" t="str">
        <f t="shared" si="0"/>
        <v>X</v>
      </c>
    </row>
    <row r="69" spans="1:13" ht="14.45" customHeight="1" x14ac:dyDescent="0.2">
      <c r="A69" s="710" t="s">
        <v>393</v>
      </c>
      <c r="B69" s="706">
        <v>0</v>
      </c>
      <c r="C69" s="707">
        <v>12.56523</v>
      </c>
      <c r="D69" s="707">
        <v>12.56523</v>
      </c>
      <c r="E69" s="708">
        <v>0</v>
      </c>
      <c r="F69" s="706">
        <v>0</v>
      </c>
      <c r="G69" s="707">
        <v>0</v>
      </c>
      <c r="H69" s="707">
        <v>3.4049399999999999</v>
      </c>
      <c r="I69" s="707">
        <v>18.64986</v>
      </c>
      <c r="J69" s="707">
        <v>18.64986</v>
      </c>
      <c r="K69" s="709">
        <v>0</v>
      </c>
      <c r="L69" s="270"/>
      <c r="M69" s="705" t="str">
        <f t="shared" si="0"/>
        <v/>
      </c>
    </row>
    <row r="70" spans="1:13" ht="14.45" customHeight="1" x14ac:dyDescent="0.2">
      <c r="A70" s="710" t="s">
        <v>394</v>
      </c>
      <c r="B70" s="706">
        <v>0</v>
      </c>
      <c r="C70" s="707">
        <v>2.4926200000000001</v>
      </c>
      <c r="D70" s="707">
        <v>2.4926200000000001</v>
      </c>
      <c r="E70" s="708">
        <v>0</v>
      </c>
      <c r="F70" s="706">
        <v>0</v>
      </c>
      <c r="G70" s="707">
        <v>0</v>
      </c>
      <c r="H70" s="707">
        <v>0</v>
      </c>
      <c r="I70" s="707">
        <v>1.1374000000000002</v>
      </c>
      <c r="J70" s="707">
        <v>1.1374000000000002</v>
      </c>
      <c r="K70" s="709">
        <v>0</v>
      </c>
      <c r="L70" s="270"/>
      <c r="M70" s="705" t="str">
        <f t="shared" ref="M70:M133" si="1">IF(A70="HV","HV",IF(OR(LEFT(A70,16)="               5",LEFT(A70,16)="               6",LEFT(A70,16)="               7",LEFT(A70,16)="               8"),"X",""))</f>
        <v/>
      </c>
    </row>
    <row r="71" spans="1:13" ht="14.45" customHeight="1" x14ac:dyDescent="0.2">
      <c r="A71" s="710" t="s">
        <v>395</v>
      </c>
      <c r="B71" s="706">
        <v>0</v>
      </c>
      <c r="C71" s="707">
        <v>0</v>
      </c>
      <c r="D71" s="707">
        <v>0</v>
      </c>
      <c r="E71" s="708">
        <v>0</v>
      </c>
      <c r="F71" s="706">
        <v>0</v>
      </c>
      <c r="G71" s="707">
        <v>0</v>
      </c>
      <c r="H71" s="707">
        <v>34.883800000000001</v>
      </c>
      <c r="I71" s="707">
        <v>34.883800000000001</v>
      </c>
      <c r="J71" s="707">
        <v>34.883800000000001</v>
      </c>
      <c r="K71" s="709">
        <v>0</v>
      </c>
      <c r="L71" s="270"/>
      <c r="M71" s="705" t="str">
        <f t="shared" si="1"/>
        <v/>
      </c>
    </row>
    <row r="72" spans="1:13" ht="14.45" customHeight="1" x14ac:dyDescent="0.2">
      <c r="A72" s="710" t="s">
        <v>396</v>
      </c>
      <c r="B72" s="706">
        <v>130.00000009999999</v>
      </c>
      <c r="C72" s="707">
        <v>253.64660000000001</v>
      </c>
      <c r="D72" s="707">
        <v>123.64659990000001</v>
      </c>
      <c r="E72" s="708">
        <v>1.9511276908068249</v>
      </c>
      <c r="F72" s="706">
        <v>258.00000010000002</v>
      </c>
      <c r="G72" s="707">
        <v>193.500000075</v>
      </c>
      <c r="H72" s="707">
        <v>4.3207800000000001</v>
      </c>
      <c r="I72" s="707">
        <v>302.81133</v>
      </c>
      <c r="J72" s="707">
        <v>109.311329925</v>
      </c>
      <c r="K72" s="709">
        <v>1.1736873251264777</v>
      </c>
      <c r="L72" s="270"/>
      <c r="M72" s="705" t="str">
        <f t="shared" si="1"/>
        <v/>
      </c>
    </row>
    <row r="73" spans="1:13" ht="14.45" customHeight="1" x14ac:dyDescent="0.2">
      <c r="A73" s="710" t="s">
        <v>397</v>
      </c>
      <c r="B73" s="706">
        <v>344.99999989999998</v>
      </c>
      <c r="C73" s="707">
        <v>325.45571999999999</v>
      </c>
      <c r="D73" s="707">
        <v>-19.544279899999992</v>
      </c>
      <c r="E73" s="708">
        <v>0.94334991331691309</v>
      </c>
      <c r="F73" s="706">
        <v>337.00000010000002</v>
      </c>
      <c r="G73" s="707">
        <v>252.75000007500003</v>
      </c>
      <c r="H73" s="707">
        <v>13.661809999999999</v>
      </c>
      <c r="I73" s="707">
        <v>223.42497</v>
      </c>
      <c r="J73" s="707">
        <v>-29.325030075000029</v>
      </c>
      <c r="K73" s="709">
        <v>0.66298210662819523</v>
      </c>
      <c r="L73" s="270"/>
      <c r="M73" s="705" t="str">
        <f t="shared" si="1"/>
        <v/>
      </c>
    </row>
    <row r="74" spans="1:13" ht="14.45" customHeight="1" x14ac:dyDescent="0.2">
      <c r="A74" s="710" t="s">
        <v>398</v>
      </c>
      <c r="B74" s="706">
        <v>130</v>
      </c>
      <c r="C74" s="707">
        <v>153.16954999999999</v>
      </c>
      <c r="D74" s="707">
        <v>23.169549999999987</v>
      </c>
      <c r="E74" s="708">
        <v>1.1782273076923075</v>
      </c>
      <c r="F74" s="706">
        <v>170.00000009999999</v>
      </c>
      <c r="G74" s="707">
        <v>127.500000075</v>
      </c>
      <c r="H74" s="707">
        <v>14.870379999999999</v>
      </c>
      <c r="I74" s="707">
        <v>119.41918</v>
      </c>
      <c r="J74" s="707">
        <v>-8.0808200750000054</v>
      </c>
      <c r="K74" s="709">
        <v>0.70246576429266716</v>
      </c>
      <c r="L74" s="270"/>
      <c r="M74" s="705" t="str">
        <f t="shared" si="1"/>
        <v/>
      </c>
    </row>
    <row r="75" spans="1:13" ht="14.45" customHeight="1" x14ac:dyDescent="0.2">
      <c r="A75" s="710" t="s">
        <v>399</v>
      </c>
      <c r="B75" s="706">
        <v>0</v>
      </c>
      <c r="C75" s="707">
        <v>124.146</v>
      </c>
      <c r="D75" s="707">
        <v>124.146</v>
      </c>
      <c r="E75" s="708">
        <v>0</v>
      </c>
      <c r="F75" s="706">
        <v>0</v>
      </c>
      <c r="G75" s="707">
        <v>0</v>
      </c>
      <c r="H75" s="707">
        <v>0</v>
      </c>
      <c r="I75" s="707">
        <v>0</v>
      </c>
      <c r="J75" s="707">
        <v>0</v>
      </c>
      <c r="K75" s="709">
        <v>0</v>
      </c>
      <c r="L75" s="270"/>
      <c r="M75" s="705" t="str">
        <f t="shared" si="1"/>
        <v/>
      </c>
    </row>
    <row r="76" spans="1:13" ht="14.45" customHeight="1" x14ac:dyDescent="0.2">
      <c r="A76" s="710" t="s">
        <v>400</v>
      </c>
      <c r="B76" s="706">
        <v>0</v>
      </c>
      <c r="C76" s="707">
        <v>21.220400000000001</v>
      </c>
      <c r="D76" s="707">
        <v>21.220400000000001</v>
      </c>
      <c r="E76" s="708">
        <v>0</v>
      </c>
      <c r="F76" s="706">
        <v>0</v>
      </c>
      <c r="G76" s="707">
        <v>0</v>
      </c>
      <c r="H76" s="707">
        <v>0</v>
      </c>
      <c r="I76" s="707">
        <v>0</v>
      </c>
      <c r="J76" s="707">
        <v>0</v>
      </c>
      <c r="K76" s="709">
        <v>0</v>
      </c>
      <c r="L76" s="270"/>
      <c r="M76" s="705" t="str">
        <f t="shared" si="1"/>
        <v/>
      </c>
    </row>
    <row r="77" spans="1:13" ht="14.45" customHeight="1" x14ac:dyDescent="0.2">
      <c r="A77" s="710" t="s">
        <v>401</v>
      </c>
      <c r="B77" s="706">
        <v>0</v>
      </c>
      <c r="C77" s="707">
        <v>1.29</v>
      </c>
      <c r="D77" s="707">
        <v>1.29</v>
      </c>
      <c r="E77" s="708">
        <v>0</v>
      </c>
      <c r="F77" s="706">
        <v>0</v>
      </c>
      <c r="G77" s="707">
        <v>0</v>
      </c>
      <c r="H77" s="707">
        <v>0</v>
      </c>
      <c r="I77" s="707">
        <v>2.58</v>
      </c>
      <c r="J77" s="707">
        <v>2.58</v>
      </c>
      <c r="K77" s="709">
        <v>0</v>
      </c>
      <c r="L77" s="270"/>
      <c r="M77" s="705" t="str">
        <f t="shared" si="1"/>
        <v/>
      </c>
    </row>
    <row r="78" spans="1:13" ht="14.45" customHeight="1" x14ac:dyDescent="0.2">
      <c r="A78" s="710" t="s">
        <v>402</v>
      </c>
      <c r="B78" s="706">
        <v>0</v>
      </c>
      <c r="C78" s="707">
        <v>0.52800000000000002</v>
      </c>
      <c r="D78" s="707">
        <v>0.52800000000000002</v>
      </c>
      <c r="E78" s="708">
        <v>0</v>
      </c>
      <c r="F78" s="706">
        <v>0</v>
      </c>
      <c r="G78" s="707">
        <v>0</v>
      </c>
      <c r="H78" s="707">
        <v>0</v>
      </c>
      <c r="I78" s="707">
        <v>0.52800000000000002</v>
      </c>
      <c r="J78" s="707">
        <v>0.52800000000000002</v>
      </c>
      <c r="K78" s="709">
        <v>0</v>
      </c>
      <c r="L78" s="270"/>
      <c r="M78" s="705" t="str">
        <f t="shared" si="1"/>
        <v>X</v>
      </c>
    </row>
    <row r="79" spans="1:13" ht="14.45" customHeight="1" x14ac:dyDescent="0.2">
      <c r="A79" s="710" t="s">
        <v>403</v>
      </c>
      <c r="B79" s="706">
        <v>0</v>
      </c>
      <c r="C79" s="707">
        <v>0.52800000000000002</v>
      </c>
      <c r="D79" s="707">
        <v>0.52800000000000002</v>
      </c>
      <c r="E79" s="708">
        <v>0</v>
      </c>
      <c r="F79" s="706">
        <v>0</v>
      </c>
      <c r="G79" s="707">
        <v>0</v>
      </c>
      <c r="H79" s="707">
        <v>0</v>
      </c>
      <c r="I79" s="707">
        <v>0.52800000000000002</v>
      </c>
      <c r="J79" s="707">
        <v>0.52800000000000002</v>
      </c>
      <c r="K79" s="709">
        <v>0</v>
      </c>
      <c r="L79" s="270"/>
      <c r="M79" s="705" t="str">
        <f t="shared" si="1"/>
        <v/>
      </c>
    </row>
    <row r="80" spans="1:13" ht="14.45" customHeight="1" x14ac:dyDescent="0.2">
      <c r="A80" s="710" t="s">
        <v>404</v>
      </c>
      <c r="B80" s="706">
        <v>0</v>
      </c>
      <c r="C80" s="707">
        <v>0</v>
      </c>
      <c r="D80" s="707">
        <v>0</v>
      </c>
      <c r="E80" s="708">
        <v>0</v>
      </c>
      <c r="F80" s="706">
        <v>0</v>
      </c>
      <c r="G80" s="707">
        <v>0</v>
      </c>
      <c r="H80" s="707">
        <v>0.89400000000000002</v>
      </c>
      <c r="I80" s="707">
        <v>0.89400000000000002</v>
      </c>
      <c r="J80" s="707">
        <v>0.89400000000000002</v>
      </c>
      <c r="K80" s="709">
        <v>0</v>
      </c>
      <c r="L80" s="270"/>
      <c r="M80" s="705" t="str">
        <f t="shared" si="1"/>
        <v>X</v>
      </c>
    </row>
    <row r="81" spans="1:13" ht="14.45" customHeight="1" x14ac:dyDescent="0.2">
      <c r="A81" s="710" t="s">
        <v>405</v>
      </c>
      <c r="B81" s="706">
        <v>0</v>
      </c>
      <c r="C81" s="707">
        <v>0</v>
      </c>
      <c r="D81" s="707">
        <v>0</v>
      </c>
      <c r="E81" s="708">
        <v>0</v>
      </c>
      <c r="F81" s="706">
        <v>0</v>
      </c>
      <c r="G81" s="707">
        <v>0</v>
      </c>
      <c r="H81" s="707">
        <v>0.89400000000000002</v>
      </c>
      <c r="I81" s="707">
        <v>0.89400000000000002</v>
      </c>
      <c r="J81" s="707">
        <v>0.89400000000000002</v>
      </c>
      <c r="K81" s="709">
        <v>0</v>
      </c>
      <c r="L81" s="270"/>
      <c r="M81" s="705" t="str">
        <f t="shared" si="1"/>
        <v/>
      </c>
    </row>
    <row r="82" spans="1:13" ht="14.45" customHeight="1" x14ac:dyDescent="0.2">
      <c r="A82" s="710" t="s">
        <v>406</v>
      </c>
      <c r="B82" s="706">
        <v>1447.5326878999999</v>
      </c>
      <c r="C82" s="707">
        <v>1399.1089999999999</v>
      </c>
      <c r="D82" s="707">
        <v>-48.423687900000004</v>
      </c>
      <c r="E82" s="708">
        <v>0.96654743046234737</v>
      </c>
      <c r="F82" s="706">
        <v>1433.7405927</v>
      </c>
      <c r="G82" s="707">
        <v>1075.305444525</v>
      </c>
      <c r="H82" s="707">
        <v>95.203000000000003</v>
      </c>
      <c r="I82" s="707">
        <v>1005.913</v>
      </c>
      <c r="J82" s="707">
        <v>-69.392444524999974</v>
      </c>
      <c r="K82" s="709">
        <v>0.70160041859851296</v>
      </c>
      <c r="L82" s="270"/>
      <c r="M82" s="705" t="str">
        <f t="shared" si="1"/>
        <v/>
      </c>
    </row>
    <row r="83" spans="1:13" ht="14.45" customHeight="1" x14ac:dyDescent="0.2">
      <c r="A83" s="710" t="s">
        <v>407</v>
      </c>
      <c r="B83" s="706">
        <v>1447.5326878999999</v>
      </c>
      <c r="C83" s="707">
        <v>1399.1089999999999</v>
      </c>
      <c r="D83" s="707">
        <v>-48.423687900000004</v>
      </c>
      <c r="E83" s="708">
        <v>0.96654743046234737</v>
      </c>
      <c r="F83" s="706">
        <v>1433.7405927</v>
      </c>
      <c r="G83" s="707">
        <v>1075.305444525</v>
      </c>
      <c r="H83" s="707">
        <v>95.203000000000003</v>
      </c>
      <c r="I83" s="707">
        <v>1005.913</v>
      </c>
      <c r="J83" s="707">
        <v>-69.392444524999974</v>
      </c>
      <c r="K83" s="709">
        <v>0.70160041859851296</v>
      </c>
      <c r="L83" s="270"/>
      <c r="M83" s="705" t="str">
        <f t="shared" si="1"/>
        <v>X</v>
      </c>
    </row>
    <row r="84" spans="1:13" ht="14.45" customHeight="1" x14ac:dyDescent="0.2">
      <c r="A84" s="710" t="s">
        <v>408</v>
      </c>
      <c r="B84" s="706">
        <v>878.94338560000006</v>
      </c>
      <c r="C84" s="707">
        <v>850.64200000000005</v>
      </c>
      <c r="D84" s="707">
        <v>-28.301385600000003</v>
      </c>
      <c r="E84" s="708">
        <v>0.96780067287191607</v>
      </c>
      <c r="F84" s="706">
        <v>848.08134069999994</v>
      </c>
      <c r="G84" s="707">
        <v>636.06100552499993</v>
      </c>
      <c r="H84" s="707">
        <v>64.242999999999995</v>
      </c>
      <c r="I84" s="707">
        <v>596.47500000000002</v>
      </c>
      <c r="J84" s="707">
        <v>-39.586005524999905</v>
      </c>
      <c r="K84" s="709">
        <v>0.7033228670114049</v>
      </c>
      <c r="L84" s="270"/>
      <c r="M84" s="705" t="str">
        <f t="shared" si="1"/>
        <v/>
      </c>
    </row>
    <row r="85" spans="1:13" ht="14.45" customHeight="1" x14ac:dyDescent="0.2">
      <c r="A85" s="710" t="s">
        <v>409</v>
      </c>
      <c r="B85" s="706">
        <v>191.5564785</v>
      </c>
      <c r="C85" s="707">
        <v>169.416</v>
      </c>
      <c r="D85" s="707">
        <v>-22.1404785</v>
      </c>
      <c r="E85" s="708">
        <v>0.88441801251843333</v>
      </c>
      <c r="F85" s="706">
        <v>196.19782610000001</v>
      </c>
      <c r="G85" s="707">
        <v>147.148369575</v>
      </c>
      <c r="H85" s="707">
        <v>16.748999999999999</v>
      </c>
      <c r="I85" s="707">
        <v>143.44</v>
      </c>
      <c r="J85" s="707">
        <v>-3.7083695750000061</v>
      </c>
      <c r="K85" s="709">
        <v>0.73109882434115303</v>
      </c>
      <c r="L85" s="270"/>
      <c r="M85" s="705" t="str">
        <f t="shared" si="1"/>
        <v/>
      </c>
    </row>
    <row r="86" spans="1:13" ht="14.45" customHeight="1" x14ac:dyDescent="0.2">
      <c r="A86" s="710" t="s">
        <v>410</v>
      </c>
      <c r="B86" s="706">
        <v>377.03282380000002</v>
      </c>
      <c r="C86" s="707">
        <v>379.05099999999999</v>
      </c>
      <c r="D86" s="707">
        <v>2.0181761999999708</v>
      </c>
      <c r="E86" s="708">
        <v>1.0053527864753509</v>
      </c>
      <c r="F86" s="706">
        <v>389.46142589999999</v>
      </c>
      <c r="G86" s="707">
        <v>292.096069425</v>
      </c>
      <c r="H86" s="707">
        <v>14.211</v>
      </c>
      <c r="I86" s="707">
        <v>265.99799999999999</v>
      </c>
      <c r="J86" s="707">
        <v>-26.098069425000006</v>
      </c>
      <c r="K86" s="709">
        <v>0.6829893342718335</v>
      </c>
      <c r="L86" s="270"/>
      <c r="M86" s="705" t="str">
        <f t="shared" si="1"/>
        <v/>
      </c>
    </row>
    <row r="87" spans="1:13" ht="14.45" customHeight="1" x14ac:dyDescent="0.2">
      <c r="A87" s="710" t="s">
        <v>411</v>
      </c>
      <c r="B87" s="706">
        <v>3405.6595969</v>
      </c>
      <c r="C87" s="707">
        <v>5631.7372600000099</v>
      </c>
      <c r="D87" s="707">
        <v>2226.0776631000099</v>
      </c>
      <c r="E87" s="708">
        <v>1.6536406824470349</v>
      </c>
      <c r="F87" s="706">
        <v>3566.3243117000002</v>
      </c>
      <c r="G87" s="707">
        <v>2674.7432337750001</v>
      </c>
      <c r="H87" s="707">
        <v>625.33622000000003</v>
      </c>
      <c r="I87" s="707">
        <v>5751.3954800000001</v>
      </c>
      <c r="J87" s="707">
        <v>3076.652246225</v>
      </c>
      <c r="K87" s="709">
        <v>1.6126955871992521</v>
      </c>
      <c r="L87" s="270"/>
      <c r="M87" s="705" t="str">
        <f t="shared" si="1"/>
        <v/>
      </c>
    </row>
    <row r="88" spans="1:13" ht="14.45" customHeight="1" x14ac:dyDescent="0.2">
      <c r="A88" s="710" t="s">
        <v>412</v>
      </c>
      <c r="B88" s="706">
        <v>782.58074439999996</v>
      </c>
      <c r="C88" s="707">
        <v>1907.97532</v>
      </c>
      <c r="D88" s="707">
        <v>1125.3945756000001</v>
      </c>
      <c r="E88" s="708">
        <v>2.438055540790022</v>
      </c>
      <c r="F88" s="706">
        <v>870.84353309999995</v>
      </c>
      <c r="G88" s="707">
        <v>653.13264982500004</v>
      </c>
      <c r="H88" s="707">
        <v>376.5564</v>
      </c>
      <c r="I88" s="707">
        <v>2510.69254</v>
      </c>
      <c r="J88" s="707">
        <v>1857.559890175</v>
      </c>
      <c r="K88" s="709">
        <v>2.8830581437086864</v>
      </c>
      <c r="L88" s="270"/>
      <c r="M88" s="705" t="str">
        <f t="shared" si="1"/>
        <v/>
      </c>
    </row>
    <row r="89" spans="1:13" ht="14.45" customHeight="1" x14ac:dyDescent="0.2">
      <c r="A89" s="710" t="s">
        <v>413</v>
      </c>
      <c r="B89" s="706">
        <v>782.58074439999996</v>
      </c>
      <c r="C89" s="707">
        <v>1907.97532</v>
      </c>
      <c r="D89" s="707">
        <v>1125.3945756000001</v>
      </c>
      <c r="E89" s="708">
        <v>2.438055540790022</v>
      </c>
      <c r="F89" s="706">
        <v>870.84353309999995</v>
      </c>
      <c r="G89" s="707">
        <v>653.13264982500004</v>
      </c>
      <c r="H89" s="707">
        <v>376.5564</v>
      </c>
      <c r="I89" s="707">
        <v>2510.69254</v>
      </c>
      <c r="J89" s="707">
        <v>1857.559890175</v>
      </c>
      <c r="K89" s="709">
        <v>2.8830581437086864</v>
      </c>
      <c r="L89" s="270"/>
      <c r="M89" s="705" t="str">
        <f t="shared" si="1"/>
        <v>X</v>
      </c>
    </row>
    <row r="90" spans="1:13" ht="14.45" customHeight="1" x14ac:dyDescent="0.2">
      <c r="A90" s="710" t="s">
        <v>414</v>
      </c>
      <c r="B90" s="706">
        <v>595.3371042</v>
      </c>
      <c r="C90" s="707">
        <v>975.13982999999996</v>
      </c>
      <c r="D90" s="707">
        <v>379.80272579999996</v>
      </c>
      <c r="E90" s="708">
        <v>1.6379624638218542</v>
      </c>
      <c r="F90" s="706">
        <v>595.33710369999994</v>
      </c>
      <c r="G90" s="707">
        <v>446.50282777499996</v>
      </c>
      <c r="H90" s="707">
        <v>217.14048</v>
      </c>
      <c r="I90" s="707">
        <v>735.54370999999992</v>
      </c>
      <c r="J90" s="707">
        <v>289.04088222499996</v>
      </c>
      <c r="K90" s="709">
        <v>1.2355079255578405</v>
      </c>
      <c r="L90" s="270"/>
      <c r="M90" s="705" t="str">
        <f t="shared" si="1"/>
        <v/>
      </c>
    </row>
    <row r="91" spans="1:13" ht="14.45" customHeight="1" x14ac:dyDescent="0.2">
      <c r="A91" s="710" t="s">
        <v>415</v>
      </c>
      <c r="B91" s="706">
        <v>0.65553309999999998</v>
      </c>
      <c r="C91" s="707">
        <v>0.60499999999999998</v>
      </c>
      <c r="D91" s="707">
        <v>-5.0533099999999997E-2</v>
      </c>
      <c r="E91" s="708">
        <v>0.92291296961206082</v>
      </c>
      <c r="F91" s="706">
        <v>0.65553340000000004</v>
      </c>
      <c r="G91" s="707">
        <v>0.49165005000000006</v>
      </c>
      <c r="H91" s="707">
        <v>0</v>
      </c>
      <c r="I91" s="707">
        <v>0</v>
      </c>
      <c r="J91" s="707">
        <v>-0.49165005000000006</v>
      </c>
      <c r="K91" s="709">
        <v>0</v>
      </c>
      <c r="L91" s="270"/>
      <c r="M91" s="705" t="str">
        <f t="shared" si="1"/>
        <v/>
      </c>
    </row>
    <row r="92" spans="1:13" ht="14.45" customHeight="1" x14ac:dyDescent="0.2">
      <c r="A92" s="710" t="s">
        <v>416</v>
      </c>
      <c r="B92" s="706">
        <v>2.1108009999999999</v>
      </c>
      <c r="C92" s="707">
        <v>0.95721000000000001</v>
      </c>
      <c r="D92" s="707">
        <v>-1.153591</v>
      </c>
      <c r="E92" s="708">
        <v>0.45348187725891737</v>
      </c>
      <c r="F92" s="706">
        <v>4.1682210999999993</v>
      </c>
      <c r="G92" s="707">
        <v>3.1261658249999993</v>
      </c>
      <c r="H92" s="707">
        <v>0</v>
      </c>
      <c r="I92" s="707">
        <v>0.83199999999999996</v>
      </c>
      <c r="J92" s="707">
        <v>-2.2941658249999994</v>
      </c>
      <c r="K92" s="709">
        <v>0.1996055343609292</v>
      </c>
      <c r="L92" s="270"/>
      <c r="M92" s="705" t="str">
        <f t="shared" si="1"/>
        <v/>
      </c>
    </row>
    <row r="93" spans="1:13" ht="14.45" customHeight="1" x14ac:dyDescent="0.2">
      <c r="A93" s="710" t="s">
        <v>417</v>
      </c>
      <c r="B93" s="706">
        <v>47</v>
      </c>
      <c r="C93" s="707">
        <v>82.651719999999997</v>
      </c>
      <c r="D93" s="707">
        <v>35.651719999999997</v>
      </c>
      <c r="E93" s="708">
        <v>1.7585472340425532</v>
      </c>
      <c r="F93" s="706">
        <v>156.4880565</v>
      </c>
      <c r="G93" s="707">
        <v>117.36604237500001</v>
      </c>
      <c r="H93" s="707">
        <v>137.65254000000002</v>
      </c>
      <c r="I93" s="707">
        <v>148.9007</v>
      </c>
      <c r="J93" s="707">
        <v>31.534657624999994</v>
      </c>
      <c r="K93" s="709">
        <v>0.95151478860624739</v>
      </c>
      <c r="L93" s="270"/>
      <c r="M93" s="705" t="str">
        <f t="shared" si="1"/>
        <v/>
      </c>
    </row>
    <row r="94" spans="1:13" ht="14.45" customHeight="1" x14ac:dyDescent="0.2">
      <c r="A94" s="710" t="s">
        <v>418</v>
      </c>
      <c r="B94" s="706">
        <v>64.9696012</v>
      </c>
      <c r="C94" s="707">
        <v>70.229230000000001</v>
      </c>
      <c r="D94" s="707">
        <v>5.2596288000000015</v>
      </c>
      <c r="E94" s="708">
        <v>1.0809552267961282</v>
      </c>
      <c r="F94" s="706">
        <v>76.975248900000011</v>
      </c>
      <c r="G94" s="707">
        <v>57.731436675000005</v>
      </c>
      <c r="H94" s="707">
        <v>5.5819899999999993</v>
      </c>
      <c r="I94" s="707">
        <v>79.561689999999999</v>
      </c>
      <c r="J94" s="707">
        <v>21.830253324999994</v>
      </c>
      <c r="K94" s="709">
        <v>1.033600944939588</v>
      </c>
      <c r="L94" s="270"/>
      <c r="M94" s="705" t="str">
        <f t="shared" si="1"/>
        <v/>
      </c>
    </row>
    <row r="95" spans="1:13" ht="14.45" customHeight="1" x14ac:dyDescent="0.2">
      <c r="A95" s="710" t="s">
        <v>419</v>
      </c>
      <c r="B95" s="706">
        <v>2.5077040999999998</v>
      </c>
      <c r="C95" s="707">
        <v>0</v>
      </c>
      <c r="D95" s="707">
        <v>-2.5077040999999998</v>
      </c>
      <c r="E95" s="708">
        <v>0</v>
      </c>
      <c r="F95" s="706">
        <v>1.0747301999999999</v>
      </c>
      <c r="G95" s="707">
        <v>0.80604764999999989</v>
      </c>
      <c r="H95" s="707">
        <v>0</v>
      </c>
      <c r="I95" s="707">
        <v>0</v>
      </c>
      <c r="J95" s="707">
        <v>-0.80604764999999989</v>
      </c>
      <c r="K95" s="709">
        <v>0</v>
      </c>
      <c r="L95" s="270"/>
      <c r="M95" s="705" t="str">
        <f t="shared" si="1"/>
        <v/>
      </c>
    </row>
    <row r="96" spans="1:13" ht="14.45" customHeight="1" x14ac:dyDescent="0.2">
      <c r="A96" s="710" t="s">
        <v>420</v>
      </c>
      <c r="B96" s="706">
        <v>0</v>
      </c>
      <c r="C96" s="707">
        <v>3.1399499999999998</v>
      </c>
      <c r="D96" s="707">
        <v>3.1399499999999998</v>
      </c>
      <c r="E96" s="708">
        <v>0</v>
      </c>
      <c r="F96" s="706">
        <v>0</v>
      </c>
      <c r="G96" s="707">
        <v>0</v>
      </c>
      <c r="H96" s="707">
        <v>0</v>
      </c>
      <c r="I96" s="707">
        <v>0</v>
      </c>
      <c r="J96" s="707">
        <v>0</v>
      </c>
      <c r="K96" s="709">
        <v>0</v>
      </c>
      <c r="L96" s="270"/>
      <c r="M96" s="705" t="str">
        <f t="shared" si="1"/>
        <v/>
      </c>
    </row>
    <row r="97" spans="1:13" ht="14.45" customHeight="1" x14ac:dyDescent="0.2">
      <c r="A97" s="710" t="s">
        <v>421</v>
      </c>
      <c r="B97" s="706">
        <v>0</v>
      </c>
      <c r="C97" s="707">
        <v>78.567830000000001</v>
      </c>
      <c r="D97" s="707">
        <v>78.567830000000001</v>
      </c>
      <c r="E97" s="708">
        <v>0</v>
      </c>
      <c r="F97" s="706">
        <v>0</v>
      </c>
      <c r="G97" s="707">
        <v>0</v>
      </c>
      <c r="H97" s="707">
        <v>0</v>
      </c>
      <c r="I97" s="707">
        <v>3.5089999999999999</v>
      </c>
      <c r="J97" s="707">
        <v>3.5089999999999999</v>
      </c>
      <c r="K97" s="709">
        <v>0</v>
      </c>
      <c r="L97" s="270"/>
      <c r="M97" s="705" t="str">
        <f t="shared" si="1"/>
        <v/>
      </c>
    </row>
    <row r="98" spans="1:13" ht="14.45" customHeight="1" x14ac:dyDescent="0.2">
      <c r="A98" s="710" t="s">
        <v>422</v>
      </c>
      <c r="B98" s="706">
        <v>0</v>
      </c>
      <c r="C98" s="707">
        <v>659.50285999999994</v>
      </c>
      <c r="D98" s="707">
        <v>659.50285999999994</v>
      </c>
      <c r="E98" s="708">
        <v>0</v>
      </c>
      <c r="F98" s="706">
        <v>0</v>
      </c>
      <c r="G98" s="707">
        <v>0</v>
      </c>
      <c r="H98" s="707">
        <v>0</v>
      </c>
      <c r="I98" s="707">
        <v>1509.84103</v>
      </c>
      <c r="J98" s="707">
        <v>1509.84103</v>
      </c>
      <c r="K98" s="709">
        <v>0</v>
      </c>
      <c r="L98" s="270"/>
      <c r="M98" s="705" t="str">
        <f t="shared" si="1"/>
        <v/>
      </c>
    </row>
    <row r="99" spans="1:13" ht="14.45" customHeight="1" x14ac:dyDescent="0.2">
      <c r="A99" s="710" t="s">
        <v>423</v>
      </c>
      <c r="B99" s="706">
        <v>70.000000799999995</v>
      </c>
      <c r="C99" s="707">
        <v>37.181690000000003</v>
      </c>
      <c r="D99" s="707">
        <v>-32.818310799999992</v>
      </c>
      <c r="E99" s="708">
        <v>0.53116699392952016</v>
      </c>
      <c r="F99" s="706">
        <v>36.144639300000001</v>
      </c>
      <c r="G99" s="707">
        <v>27.108479474999999</v>
      </c>
      <c r="H99" s="707">
        <v>16.18139</v>
      </c>
      <c r="I99" s="707">
        <v>32.50441</v>
      </c>
      <c r="J99" s="707">
        <v>5.3959305250000007</v>
      </c>
      <c r="K99" s="709">
        <v>0.8992871592994427</v>
      </c>
      <c r="L99" s="270"/>
      <c r="M99" s="705" t="str">
        <f t="shared" si="1"/>
        <v/>
      </c>
    </row>
    <row r="100" spans="1:13" ht="14.45" customHeight="1" x14ac:dyDescent="0.2">
      <c r="A100" s="710" t="s">
        <v>424</v>
      </c>
      <c r="B100" s="706">
        <v>0</v>
      </c>
      <c r="C100" s="707">
        <v>20.376000000000001</v>
      </c>
      <c r="D100" s="707">
        <v>20.376000000000001</v>
      </c>
      <c r="E100" s="708">
        <v>0</v>
      </c>
      <c r="F100" s="706">
        <v>0</v>
      </c>
      <c r="G100" s="707">
        <v>0</v>
      </c>
      <c r="H100" s="707">
        <v>28.263000000000002</v>
      </c>
      <c r="I100" s="707">
        <v>29.795999999999999</v>
      </c>
      <c r="J100" s="707">
        <v>29.795999999999999</v>
      </c>
      <c r="K100" s="709">
        <v>0</v>
      </c>
      <c r="L100" s="270"/>
      <c r="M100" s="705" t="str">
        <f t="shared" si="1"/>
        <v/>
      </c>
    </row>
    <row r="101" spans="1:13" ht="14.45" customHeight="1" x14ac:dyDescent="0.2">
      <c r="A101" s="710" t="s">
        <v>425</v>
      </c>
      <c r="B101" s="706">
        <v>0</v>
      </c>
      <c r="C101" s="707">
        <v>20.376000000000001</v>
      </c>
      <c r="D101" s="707">
        <v>20.376000000000001</v>
      </c>
      <c r="E101" s="708">
        <v>0</v>
      </c>
      <c r="F101" s="706">
        <v>0</v>
      </c>
      <c r="G101" s="707">
        <v>0</v>
      </c>
      <c r="H101" s="707">
        <v>28.263000000000002</v>
      </c>
      <c r="I101" s="707">
        <v>29.795999999999999</v>
      </c>
      <c r="J101" s="707">
        <v>29.795999999999999</v>
      </c>
      <c r="K101" s="709">
        <v>0</v>
      </c>
      <c r="L101" s="270"/>
      <c r="M101" s="705" t="str">
        <f t="shared" si="1"/>
        <v>X</v>
      </c>
    </row>
    <row r="102" spans="1:13" ht="14.45" customHeight="1" x14ac:dyDescent="0.2">
      <c r="A102" s="710" t="s">
        <v>426</v>
      </c>
      <c r="B102" s="706">
        <v>0</v>
      </c>
      <c r="C102" s="707">
        <v>20.076000000000001</v>
      </c>
      <c r="D102" s="707">
        <v>20.076000000000001</v>
      </c>
      <c r="E102" s="708">
        <v>0</v>
      </c>
      <c r="F102" s="706">
        <v>0</v>
      </c>
      <c r="G102" s="707">
        <v>0</v>
      </c>
      <c r="H102" s="707">
        <v>28.263000000000002</v>
      </c>
      <c r="I102" s="707">
        <v>29.795999999999999</v>
      </c>
      <c r="J102" s="707">
        <v>29.795999999999999</v>
      </c>
      <c r="K102" s="709">
        <v>0</v>
      </c>
      <c r="L102" s="270"/>
      <c r="M102" s="705" t="str">
        <f t="shared" si="1"/>
        <v/>
      </c>
    </row>
    <row r="103" spans="1:13" ht="14.45" customHeight="1" x14ac:dyDescent="0.2">
      <c r="A103" s="710" t="s">
        <v>427</v>
      </c>
      <c r="B103" s="706">
        <v>0</v>
      </c>
      <c r="C103" s="707">
        <v>0.3</v>
      </c>
      <c r="D103" s="707">
        <v>0.3</v>
      </c>
      <c r="E103" s="708">
        <v>0</v>
      </c>
      <c r="F103" s="706">
        <v>0</v>
      </c>
      <c r="G103" s="707">
        <v>0</v>
      </c>
      <c r="H103" s="707">
        <v>0</v>
      </c>
      <c r="I103" s="707">
        <v>0</v>
      </c>
      <c r="J103" s="707">
        <v>0</v>
      </c>
      <c r="K103" s="709">
        <v>0</v>
      </c>
      <c r="L103" s="270"/>
      <c r="M103" s="705" t="str">
        <f t="shared" si="1"/>
        <v/>
      </c>
    </row>
    <row r="104" spans="1:13" ht="14.45" customHeight="1" x14ac:dyDescent="0.2">
      <c r="A104" s="710" t="s">
        <v>428</v>
      </c>
      <c r="B104" s="706">
        <v>2623.0788524999998</v>
      </c>
      <c r="C104" s="707">
        <v>3703.3859400000001</v>
      </c>
      <c r="D104" s="707">
        <v>1080.3070875000003</v>
      </c>
      <c r="E104" s="708">
        <v>1.4118469738225303</v>
      </c>
      <c r="F104" s="706">
        <v>2695.4807785999997</v>
      </c>
      <c r="G104" s="707">
        <v>2021.6105839499996</v>
      </c>
      <c r="H104" s="707">
        <v>220.51682</v>
      </c>
      <c r="I104" s="707">
        <v>3210.9069399999998</v>
      </c>
      <c r="J104" s="707">
        <v>1189.2963560500002</v>
      </c>
      <c r="K104" s="709">
        <v>1.1912186373177205</v>
      </c>
      <c r="L104" s="270"/>
      <c r="M104" s="705" t="str">
        <f t="shared" si="1"/>
        <v/>
      </c>
    </row>
    <row r="105" spans="1:13" ht="14.45" customHeight="1" x14ac:dyDescent="0.2">
      <c r="A105" s="710" t="s">
        <v>429</v>
      </c>
      <c r="B105" s="706">
        <v>0</v>
      </c>
      <c r="C105" s="707">
        <v>0</v>
      </c>
      <c r="D105" s="707">
        <v>0</v>
      </c>
      <c r="E105" s="708">
        <v>0</v>
      </c>
      <c r="F105" s="706">
        <v>0</v>
      </c>
      <c r="G105" s="707">
        <v>0</v>
      </c>
      <c r="H105" s="707">
        <v>0.73499999999999999</v>
      </c>
      <c r="I105" s="707">
        <v>0.73499999999999999</v>
      </c>
      <c r="J105" s="707">
        <v>0.73499999999999999</v>
      </c>
      <c r="K105" s="709">
        <v>0</v>
      </c>
      <c r="L105" s="270"/>
      <c r="M105" s="705" t="str">
        <f t="shared" si="1"/>
        <v>X</v>
      </c>
    </row>
    <row r="106" spans="1:13" ht="14.45" customHeight="1" x14ac:dyDescent="0.2">
      <c r="A106" s="710" t="s">
        <v>430</v>
      </c>
      <c r="B106" s="706">
        <v>0</v>
      </c>
      <c r="C106" s="707">
        <v>0</v>
      </c>
      <c r="D106" s="707">
        <v>0</v>
      </c>
      <c r="E106" s="708">
        <v>0</v>
      </c>
      <c r="F106" s="706">
        <v>0</v>
      </c>
      <c r="G106" s="707">
        <v>0</v>
      </c>
      <c r="H106" s="707">
        <v>0.73499999999999999</v>
      </c>
      <c r="I106" s="707">
        <v>0.73499999999999999</v>
      </c>
      <c r="J106" s="707">
        <v>0.73499999999999999</v>
      </c>
      <c r="K106" s="709">
        <v>0</v>
      </c>
      <c r="L106" s="270"/>
      <c r="M106" s="705" t="str">
        <f t="shared" si="1"/>
        <v/>
      </c>
    </row>
    <row r="107" spans="1:13" ht="14.45" customHeight="1" x14ac:dyDescent="0.2">
      <c r="A107" s="710" t="s">
        <v>431</v>
      </c>
      <c r="B107" s="706">
        <v>57.306420500000002</v>
      </c>
      <c r="C107" s="707">
        <v>51.665169999999996</v>
      </c>
      <c r="D107" s="707">
        <v>-5.6412505000000053</v>
      </c>
      <c r="E107" s="708">
        <v>0.9015598871683147</v>
      </c>
      <c r="F107" s="706">
        <v>41.790320099999995</v>
      </c>
      <c r="G107" s="707">
        <v>31.342740074999995</v>
      </c>
      <c r="H107" s="707">
        <v>4.7347900000000003</v>
      </c>
      <c r="I107" s="707">
        <v>46.72589</v>
      </c>
      <c r="J107" s="707">
        <v>15.383149925000005</v>
      </c>
      <c r="K107" s="709">
        <v>1.1181031848569163</v>
      </c>
      <c r="L107" s="270"/>
      <c r="M107" s="705" t="str">
        <f t="shared" si="1"/>
        <v>X</v>
      </c>
    </row>
    <row r="108" spans="1:13" ht="14.45" customHeight="1" x14ac:dyDescent="0.2">
      <c r="A108" s="710" t="s">
        <v>432</v>
      </c>
      <c r="B108" s="706">
        <v>18.785162199999998</v>
      </c>
      <c r="C108" s="707">
        <v>16.025100000000002</v>
      </c>
      <c r="D108" s="707">
        <v>-2.7600621999999966</v>
      </c>
      <c r="E108" s="708">
        <v>0.85307221888134688</v>
      </c>
      <c r="F108" s="706">
        <v>0</v>
      </c>
      <c r="G108" s="707">
        <v>0</v>
      </c>
      <c r="H108" s="707">
        <v>1.3945000000000001</v>
      </c>
      <c r="I108" s="707">
        <v>12.174299999999999</v>
      </c>
      <c r="J108" s="707">
        <v>12.174299999999999</v>
      </c>
      <c r="K108" s="709">
        <v>0</v>
      </c>
      <c r="L108" s="270"/>
      <c r="M108" s="705" t="str">
        <f t="shared" si="1"/>
        <v/>
      </c>
    </row>
    <row r="109" spans="1:13" ht="14.45" customHeight="1" x14ac:dyDescent="0.2">
      <c r="A109" s="710" t="s">
        <v>433</v>
      </c>
      <c r="B109" s="706">
        <v>38.5212583</v>
      </c>
      <c r="C109" s="707">
        <v>35.640070000000001</v>
      </c>
      <c r="D109" s="707">
        <v>-2.881188299999998</v>
      </c>
      <c r="E109" s="708">
        <v>0.92520523920684083</v>
      </c>
      <c r="F109" s="706">
        <v>41.790320099999995</v>
      </c>
      <c r="G109" s="707">
        <v>31.342740074999995</v>
      </c>
      <c r="H109" s="707">
        <v>3.34029</v>
      </c>
      <c r="I109" s="707">
        <v>34.551589999999997</v>
      </c>
      <c r="J109" s="707">
        <v>3.2088499250000027</v>
      </c>
      <c r="K109" s="709">
        <v>0.82678452611326136</v>
      </c>
      <c r="L109" s="270"/>
      <c r="M109" s="705" t="str">
        <f t="shared" si="1"/>
        <v/>
      </c>
    </row>
    <row r="110" spans="1:13" ht="14.45" customHeight="1" x14ac:dyDescent="0.2">
      <c r="A110" s="710" t="s">
        <v>434</v>
      </c>
      <c r="B110" s="706">
        <v>73.951120399999994</v>
      </c>
      <c r="C110" s="707">
        <v>59.436</v>
      </c>
      <c r="D110" s="707">
        <v>-14.515120399999994</v>
      </c>
      <c r="E110" s="708">
        <v>0.80372007453723449</v>
      </c>
      <c r="F110" s="706">
        <v>87.662561799999992</v>
      </c>
      <c r="G110" s="707">
        <v>65.746921349999994</v>
      </c>
      <c r="H110" s="707">
        <v>0</v>
      </c>
      <c r="I110" s="707">
        <v>41.348999999999997</v>
      </c>
      <c r="J110" s="707">
        <v>-24.397921349999997</v>
      </c>
      <c r="K110" s="709">
        <v>0.4716836828740727</v>
      </c>
      <c r="L110" s="270"/>
      <c r="M110" s="705" t="str">
        <f t="shared" si="1"/>
        <v>X</v>
      </c>
    </row>
    <row r="111" spans="1:13" ht="14.45" customHeight="1" x14ac:dyDescent="0.2">
      <c r="A111" s="710" t="s">
        <v>435</v>
      </c>
      <c r="B111" s="706">
        <v>47.25</v>
      </c>
      <c r="C111" s="707">
        <v>44.19</v>
      </c>
      <c r="D111" s="707">
        <v>-3.0600000000000023</v>
      </c>
      <c r="E111" s="708">
        <v>0.9352380952380952</v>
      </c>
      <c r="F111" s="706">
        <v>40.5</v>
      </c>
      <c r="G111" s="707">
        <v>30.375</v>
      </c>
      <c r="H111" s="707">
        <v>0</v>
      </c>
      <c r="I111" s="707">
        <v>31.184999999999999</v>
      </c>
      <c r="J111" s="707">
        <v>0.80999999999999872</v>
      </c>
      <c r="K111" s="709">
        <v>0.77</v>
      </c>
      <c r="L111" s="270"/>
      <c r="M111" s="705" t="str">
        <f t="shared" si="1"/>
        <v/>
      </c>
    </row>
    <row r="112" spans="1:13" ht="14.45" customHeight="1" x14ac:dyDescent="0.2">
      <c r="A112" s="710" t="s">
        <v>436</v>
      </c>
      <c r="B112" s="706">
        <v>15.6183595</v>
      </c>
      <c r="C112" s="707">
        <v>15.246</v>
      </c>
      <c r="D112" s="707">
        <v>-0.37235949999999995</v>
      </c>
      <c r="E112" s="708">
        <v>0.97615885970610416</v>
      </c>
      <c r="F112" s="706">
        <v>15.6389517</v>
      </c>
      <c r="G112" s="707">
        <v>11.729213775</v>
      </c>
      <c r="H112" s="707">
        <v>0</v>
      </c>
      <c r="I112" s="707">
        <v>10.164</v>
      </c>
      <c r="J112" s="707">
        <v>-1.5652137750000001</v>
      </c>
      <c r="K112" s="709">
        <v>0.64991568456599302</v>
      </c>
      <c r="L112" s="270"/>
      <c r="M112" s="705" t="str">
        <f t="shared" si="1"/>
        <v/>
      </c>
    </row>
    <row r="113" spans="1:13" ht="14.45" customHeight="1" x14ac:dyDescent="0.2">
      <c r="A113" s="710" t="s">
        <v>437</v>
      </c>
      <c r="B113" s="706">
        <v>11.082760899999998</v>
      </c>
      <c r="C113" s="707">
        <v>0</v>
      </c>
      <c r="D113" s="707">
        <v>-11.082760899999998</v>
      </c>
      <c r="E113" s="708">
        <v>0</v>
      </c>
      <c r="F113" s="706">
        <v>31.523610100000003</v>
      </c>
      <c r="G113" s="707">
        <v>23.642707575000003</v>
      </c>
      <c r="H113" s="707">
        <v>0</v>
      </c>
      <c r="I113" s="707">
        <v>0</v>
      </c>
      <c r="J113" s="707">
        <v>-23.642707575000003</v>
      </c>
      <c r="K113" s="709">
        <v>0</v>
      </c>
      <c r="L113" s="270"/>
      <c r="M113" s="705" t="str">
        <f t="shared" si="1"/>
        <v/>
      </c>
    </row>
    <row r="114" spans="1:13" ht="14.45" customHeight="1" x14ac:dyDescent="0.2">
      <c r="A114" s="710" t="s">
        <v>438</v>
      </c>
      <c r="B114" s="706">
        <v>0</v>
      </c>
      <c r="C114" s="707">
        <v>0</v>
      </c>
      <c r="D114" s="707">
        <v>0</v>
      </c>
      <c r="E114" s="708">
        <v>0</v>
      </c>
      <c r="F114" s="706">
        <v>0</v>
      </c>
      <c r="G114" s="707">
        <v>0</v>
      </c>
      <c r="H114" s="707">
        <v>0</v>
      </c>
      <c r="I114" s="707">
        <v>21.78</v>
      </c>
      <c r="J114" s="707">
        <v>21.78</v>
      </c>
      <c r="K114" s="709">
        <v>0</v>
      </c>
      <c r="L114" s="270"/>
      <c r="M114" s="705" t="str">
        <f t="shared" si="1"/>
        <v>X</v>
      </c>
    </row>
    <row r="115" spans="1:13" ht="14.45" customHeight="1" x14ac:dyDescent="0.2">
      <c r="A115" s="710" t="s">
        <v>439</v>
      </c>
      <c r="B115" s="706">
        <v>0</v>
      </c>
      <c r="C115" s="707">
        <v>0</v>
      </c>
      <c r="D115" s="707">
        <v>0</v>
      </c>
      <c r="E115" s="708">
        <v>0</v>
      </c>
      <c r="F115" s="706">
        <v>0</v>
      </c>
      <c r="G115" s="707">
        <v>0</v>
      </c>
      <c r="H115" s="707">
        <v>0</v>
      </c>
      <c r="I115" s="707">
        <v>21.78</v>
      </c>
      <c r="J115" s="707">
        <v>21.78</v>
      </c>
      <c r="K115" s="709">
        <v>0</v>
      </c>
      <c r="L115" s="270"/>
      <c r="M115" s="705" t="str">
        <f t="shared" si="1"/>
        <v/>
      </c>
    </row>
    <row r="116" spans="1:13" ht="14.45" customHeight="1" x14ac:dyDescent="0.2">
      <c r="A116" s="710" t="s">
        <v>440</v>
      </c>
      <c r="B116" s="706">
        <v>2213.2184180999998</v>
      </c>
      <c r="C116" s="707">
        <v>2035.0415399999999</v>
      </c>
      <c r="D116" s="707">
        <v>-178.17687809999984</v>
      </c>
      <c r="E116" s="708">
        <v>0.91949421862621183</v>
      </c>
      <c r="F116" s="706">
        <v>2176.9122366000001</v>
      </c>
      <c r="G116" s="707">
        <v>1632.6841774500001</v>
      </c>
      <c r="H116" s="707">
        <v>199.75209000000001</v>
      </c>
      <c r="I116" s="707">
        <v>1670.0006899999998</v>
      </c>
      <c r="J116" s="707">
        <v>37.316512549999743</v>
      </c>
      <c r="K116" s="709">
        <v>0.76714194624964871</v>
      </c>
      <c r="L116" s="270"/>
      <c r="M116" s="705" t="str">
        <f t="shared" si="1"/>
        <v>X</v>
      </c>
    </row>
    <row r="117" spans="1:13" ht="14.45" customHeight="1" x14ac:dyDescent="0.2">
      <c r="A117" s="710" t="s">
        <v>441</v>
      </c>
      <c r="B117" s="706">
        <v>939.85370820000003</v>
      </c>
      <c r="C117" s="707">
        <v>914.51684</v>
      </c>
      <c r="D117" s="707">
        <v>-25.336868200000026</v>
      </c>
      <c r="E117" s="708">
        <v>0.97304168938320734</v>
      </c>
      <c r="F117" s="706">
        <v>1076.7584125000001</v>
      </c>
      <c r="G117" s="707">
        <v>807.56880937500011</v>
      </c>
      <c r="H117" s="707">
        <v>81.967070000000007</v>
      </c>
      <c r="I117" s="707">
        <v>722.23883000000001</v>
      </c>
      <c r="J117" s="707">
        <v>-85.329979375000107</v>
      </c>
      <c r="K117" s="709">
        <v>0.67075290205824134</v>
      </c>
      <c r="L117" s="270"/>
      <c r="M117" s="705" t="str">
        <f t="shared" si="1"/>
        <v/>
      </c>
    </row>
    <row r="118" spans="1:13" ht="14.45" customHeight="1" x14ac:dyDescent="0.2">
      <c r="A118" s="710" t="s">
        <v>442</v>
      </c>
      <c r="B118" s="706">
        <v>33.187057800000005</v>
      </c>
      <c r="C118" s="707">
        <v>72.605140000000006</v>
      </c>
      <c r="D118" s="707">
        <v>39.418082200000001</v>
      </c>
      <c r="E118" s="708">
        <v>2.1877546493440585</v>
      </c>
      <c r="F118" s="706">
        <v>42.271942299999999</v>
      </c>
      <c r="G118" s="707">
        <v>31.703956724999998</v>
      </c>
      <c r="H118" s="707">
        <v>3.5695000000000001</v>
      </c>
      <c r="I118" s="707">
        <v>72.785579999999996</v>
      </c>
      <c r="J118" s="707">
        <v>41.081623274999998</v>
      </c>
      <c r="K118" s="709">
        <v>1.7218413926534906</v>
      </c>
      <c r="L118" s="270"/>
      <c r="M118" s="705" t="str">
        <f t="shared" si="1"/>
        <v/>
      </c>
    </row>
    <row r="119" spans="1:13" ht="14.45" customHeight="1" x14ac:dyDescent="0.2">
      <c r="A119" s="710" t="s">
        <v>443</v>
      </c>
      <c r="B119" s="706">
        <v>184.5436521</v>
      </c>
      <c r="C119" s="707">
        <v>184.00257999999999</v>
      </c>
      <c r="D119" s="707">
        <v>-0.54107210000000805</v>
      </c>
      <c r="E119" s="708">
        <v>0.99706805358058692</v>
      </c>
      <c r="F119" s="706">
        <v>195.4648818</v>
      </c>
      <c r="G119" s="707">
        <v>146.59866134999999</v>
      </c>
      <c r="H119" s="707">
        <v>16.29562</v>
      </c>
      <c r="I119" s="707">
        <v>153.80529000000001</v>
      </c>
      <c r="J119" s="707">
        <v>7.2066286500000274</v>
      </c>
      <c r="K119" s="709">
        <v>0.78686917354992625</v>
      </c>
      <c r="L119" s="270"/>
      <c r="M119" s="705" t="str">
        <f t="shared" si="1"/>
        <v/>
      </c>
    </row>
    <row r="120" spans="1:13" ht="14.45" customHeight="1" x14ac:dyDescent="0.2">
      <c r="A120" s="710" t="s">
        <v>444</v>
      </c>
      <c r="B120" s="706">
        <v>1055.634</v>
      </c>
      <c r="C120" s="707">
        <v>863.91697999999997</v>
      </c>
      <c r="D120" s="707">
        <v>-191.71702000000005</v>
      </c>
      <c r="E120" s="708">
        <v>0.8183868461985877</v>
      </c>
      <c r="F120" s="706">
        <v>862.41700000000003</v>
      </c>
      <c r="G120" s="707">
        <v>646.81274999999994</v>
      </c>
      <c r="H120" s="707">
        <v>97.919899999999998</v>
      </c>
      <c r="I120" s="707">
        <v>721.17098999999996</v>
      </c>
      <c r="J120" s="707">
        <v>74.358240000000023</v>
      </c>
      <c r="K120" s="709">
        <v>0.83622074935906865</v>
      </c>
      <c r="L120" s="270"/>
      <c r="M120" s="705" t="str">
        <f t="shared" si="1"/>
        <v/>
      </c>
    </row>
    <row r="121" spans="1:13" ht="14.45" customHeight="1" x14ac:dyDescent="0.2">
      <c r="A121" s="710" t="s">
        <v>445</v>
      </c>
      <c r="B121" s="706">
        <v>278.60289349999999</v>
      </c>
      <c r="C121" s="707">
        <v>1555.02935</v>
      </c>
      <c r="D121" s="707">
        <v>1276.4264565000001</v>
      </c>
      <c r="E121" s="708">
        <v>5.5815262019164926</v>
      </c>
      <c r="F121" s="706">
        <v>389.11566009999996</v>
      </c>
      <c r="G121" s="707">
        <v>291.83674507499995</v>
      </c>
      <c r="H121" s="707">
        <v>15.29494</v>
      </c>
      <c r="I121" s="707">
        <v>1430.31636</v>
      </c>
      <c r="J121" s="707">
        <v>1138.4796149250001</v>
      </c>
      <c r="K121" s="709">
        <v>3.6758128923220896</v>
      </c>
      <c r="L121" s="270"/>
      <c r="M121" s="705" t="str">
        <f t="shared" si="1"/>
        <v>X</v>
      </c>
    </row>
    <row r="122" spans="1:13" ht="14.45" customHeight="1" x14ac:dyDescent="0.2">
      <c r="A122" s="710" t="s">
        <v>446</v>
      </c>
      <c r="B122" s="706">
        <v>26.688201199999998</v>
      </c>
      <c r="C122" s="707">
        <v>10.478</v>
      </c>
      <c r="D122" s="707">
        <v>-16.2102012</v>
      </c>
      <c r="E122" s="708">
        <v>0.3926079514118771</v>
      </c>
      <c r="F122" s="706">
        <v>28.9632933</v>
      </c>
      <c r="G122" s="707">
        <v>21.722469974999999</v>
      </c>
      <c r="H122" s="707">
        <v>0</v>
      </c>
      <c r="I122" s="707">
        <v>24.986000000000001</v>
      </c>
      <c r="J122" s="707">
        <v>3.2635300250000014</v>
      </c>
      <c r="K122" s="709">
        <v>0.86267814026521639</v>
      </c>
      <c r="L122" s="270"/>
      <c r="M122" s="705" t="str">
        <f t="shared" si="1"/>
        <v/>
      </c>
    </row>
    <row r="123" spans="1:13" ht="14.45" customHeight="1" x14ac:dyDescent="0.2">
      <c r="A123" s="710" t="s">
        <v>447</v>
      </c>
      <c r="B123" s="706">
        <v>184.99999979999998</v>
      </c>
      <c r="C123" s="707">
        <v>194.30845000000002</v>
      </c>
      <c r="D123" s="707">
        <v>9.3084502000000384</v>
      </c>
      <c r="E123" s="708">
        <v>1.050315947081423</v>
      </c>
      <c r="F123" s="706">
        <v>224.28700510000002</v>
      </c>
      <c r="G123" s="707">
        <v>168.21525382500002</v>
      </c>
      <c r="H123" s="707">
        <v>13.4145</v>
      </c>
      <c r="I123" s="707">
        <v>132.61269000000001</v>
      </c>
      <c r="J123" s="707">
        <v>-35.602563825000004</v>
      </c>
      <c r="K123" s="709">
        <v>0.59126336784814471</v>
      </c>
      <c r="L123" s="270"/>
      <c r="M123" s="705" t="str">
        <f t="shared" si="1"/>
        <v/>
      </c>
    </row>
    <row r="124" spans="1:13" ht="14.45" customHeight="1" x14ac:dyDescent="0.2">
      <c r="A124" s="710" t="s">
        <v>448</v>
      </c>
      <c r="B124" s="706">
        <v>9</v>
      </c>
      <c r="C124" s="707">
        <v>8.03993</v>
      </c>
      <c r="D124" s="707">
        <v>-0.96006999999999998</v>
      </c>
      <c r="E124" s="708">
        <v>0.89332555555555559</v>
      </c>
      <c r="F124" s="706">
        <v>1</v>
      </c>
      <c r="G124" s="707">
        <v>0.75</v>
      </c>
      <c r="H124" s="707">
        <v>0</v>
      </c>
      <c r="I124" s="707">
        <v>3.0608599999999999</v>
      </c>
      <c r="J124" s="707">
        <v>2.3108599999999999</v>
      </c>
      <c r="K124" s="709">
        <v>3.0608599999999999</v>
      </c>
      <c r="L124" s="270"/>
      <c r="M124" s="705" t="str">
        <f t="shared" si="1"/>
        <v/>
      </c>
    </row>
    <row r="125" spans="1:13" ht="14.45" customHeight="1" x14ac:dyDescent="0.2">
      <c r="A125" s="710" t="s">
        <v>449</v>
      </c>
      <c r="B125" s="706">
        <v>17.914692899999999</v>
      </c>
      <c r="C125" s="707">
        <v>10.54257</v>
      </c>
      <c r="D125" s="707">
        <v>-7.372122899999999</v>
      </c>
      <c r="E125" s="708">
        <v>0.58848734158317617</v>
      </c>
      <c r="F125" s="706">
        <v>19.042190999999999</v>
      </c>
      <c r="G125" s="707">
        <v>14.28164325</v>
      </c>
      <c r="H125" s="707">
        <v>0</v>
      </c>
      <c r="I125" s="707">
        <v>15.459940000000001</v>
      </c>
      <c r="J125" s="707">
        <v>1.1782967500000012</v>
      </c>
      <c r="K125" s="709">
        <v>0.81187821296404405</v>
      </c>
      <c r="L125" s="270"/>
      <c r="M125" s="705" t="str">
        <f t="shared" si="1"/>
        <v/>
      </c>
    </row>
    <row r="126" spans="1:13" ht="14.45" customHeight="1" x14ac:dyDescent="0.2">
      <c r="A126" s="710" t="s">
        <v>450</v>
      </c>
      <c r="B126" s="706">
        <v>0</v>
      </c>
      <c r="C126" s="707">
        <v>1253.8742</v>
      </c>
      <c r="D126" s="707">
        <v>1253.8742</v>
      </c>
      <c r="E126" s="708">
        <v>0</v>
      </c>
      <c r="F126" s="706">
        <v>43.554048399999999</v>
      </c>
      <c r="G126" s="707">
        <v>32.665536299999999</v>
      </c>
      <c r="H126" s="707">
        <v>1.8804400000000001</v>
      </c>
      <c r="I126" s="707">
        <v>1235.83152</v>
      </c>
      <c r="J126" s="707">
        <v>1203.1659837</v>
      </c>
      <c r="K126" s="709">
        <v>28.37466470740295</v>
      </c>
      <c r="L126" s="270"/>
      <c r="M126" s="705" t="str">
        <f t="shared" si="1"/>
        <v/>
      </c>
    </row>
    <row r="127" spans="1:13" ht="14.45" customHeight="1" x14ac:dyDescent="0.2">
      <c r="A127" s="710" t="s">
        <v>451</v>
      </c>
      <c r="B127" s="706">
        <v>0</v>
      </c>
      <c r="C127" s="707">
        <v>0.85139999999999993</v>
      </c>
      <c r="D127" s="707">
        <v>0.85139999999999993</v>
      </c>
      <c r="E127" s="708">
        <v>0</v>
      </c>
      <c r="F127" s="706">
        <v>0</v>
      </c>
      <c r="G127" s="707">
        <v>0</v>
      </c>
      <c r="H127" s="707">
        <v>0</v>
      </c>
      <c r="I127" s="707">
        <v>0</v>
      </c>
      <c r="J127" s="707">
        <v>0</v>
      </c>
      <c r="K127" s="709">
        <v>0</v>
      </c>
      <c r="L127" s="270"/>
      <c r="M127" s="705" t="str">
        <f t="shared" si="1"/>
        <v/>
      </c>
    </row>
    <row r="128" spans="1:13" ht="14.45" customHeight="1" x14ac:dyDescent="0.2">
      <c r="A128" s="710" t="s">
        <v>452</v>
      </c>
      <c r="B128" s="706">
        <v>39.999999600000002</v>
      </c>
      <c r="C128" s="707">
        <v>76.93480000000001</v>
      </c>
      <c r="D128" s="707">
        <v>36.934800400000007</v>
      </c>
      <c r="E128" s="708">
        <v>1.9233700192337002</v>
      </c>
      <c r="F128" s="706">
        <v>72.269122300000006</v>
      </c>
      <c r="G128" s="707">
        <v>54.201841725000001</v>
      </c>
      <c r="H128" s="707">
        <v>0</v>
      </c>
      <c r="I128" s="707">
        <v>18.365349999999999</v>
      </c>
      <c r="J128" s="707">
        <v>-35.836491725000002</v>
      </c>
      <c r="K128" s="709">
        <v>0.25412443676516044</v>
      </c>
      <c r="L128" s="270"/>
      <c r="M128" s="705" t="str">
        <f t="shared" si="1"/>
        <v/>
      </c>
    </row>
    <row r="129" spans="1:13" ht="14.45" customHeight="1" x14ac:dyDescent="0.2">
      <c r="A129" s="710" t="s">
        <v>453</v>
      </c>
      <c r="B129" s="706">
        <v>0</v>
      </c>
      <c r="C129" s="707">
        <v>2.2138800000000001</v>
      </c>
      <c r="D129" s="707">
        <v>2.2138800000000001</v>
      </c>
      <c r="E129" s="708">
        <v>0</v>
      </c>
      <c r="F129" s="706">
        <v>0</v>
      </c>
      <c r="G129" s="707">
        <v>0</v>
      </c>
      <c r="H129" s="707">
        <v>0</v>
      </c>
      <c r="I129" s="707">
        <v>0</v>
      </c>
      <c r="J129" s="707">
        <v>0</v>
      </c>
      <c r="K129" s="709">
        <v>0</v>
      </c>
      <c r="L129" s="270"/>
      <c r="M129" s="705" t="str">
        <f t="shared" si="1"/>
        <v>X</v>
      </c>
    </row>
    <row r="130" spans="1:13" ht="14.45" customHeight="1" x14ac:dyDescent="0.2">
      <c r="A130" s="710" t="s">
        <v>454</v>
      </c>
      <c r="B130" s="706">
        <v>0</v>
      </c>
      <c r="C130" s="707">
        <v>2.2138800000000001</v>
      </c>
      <c r="D130" s="707">
        <v>2.2138800000000001</v>
      </c>
      <c r="E130" s="708">
        <v>0</v>
      </c>
      <c r="F130" s="706">
        <v>0</v>
      </c>
      <c r="G130" s="707">
        <v>0</v>
      </c>
      <c r="H130" s="707">
        <v>0</v>
      </c>
      <c r="I130" s="707">
        <v>0</v>
      </c>
      <c r="J130" s="707">
        <v>0</v>
      </c>
      <c r="K130" s="709">
        <v>0</v>
      </c>
      <c r="L130" s="270"/>
      <c r="M130" s="705" t="str">
        <f t="shared" si="1"/>
        <v/>
      </c>
    </row>
    <row r="131" spans="1:13" ht="14.45" customHeight="1" x14ac:dyDescent="0.2">
      <c r="A131" s="710" t="s">
        <v>455</v>
      </c>
      <c r="B131" s="706">
        <v>62069.265850800002</v>
      </c>
      <c r="C131" s="707">
        <v>64159.809639999999</v>
      </c>
      <c r="D131" s="707">
        <v>2090.5437891999973</v>
      </c>
      <c r="E131" s="708">
        <v>1.0336808202988121</v>
      </c>
      <c r="F131" s="706">
        <v>68649.345128600005</v>
      </c>
      <c r="G131" s="707">
        <v>51487.008846450008</v>
      </c>
      <c r="H131" s="707">
        <v>5251.0563300000003</v>
      </c>
      <c r="I131" s="707">
        <v>52968.707579999995</v>
      </c>
      <c r="J131" s="707">
        <v>1481.6987335499871</v>
      </c>
      <c r="K131" s="709">
        <v>0.77158358147152517</v>
      </c>
      <c r="L131" s="270"/>
      <c r="M131" s="705" t="str">
        <f t="shared" si="1"/>
        <v/>
      </c>
    </row>
    <row r="132" spans="1:13" ht="14.45" customHeight="1" x14ac:dyDescent="0.2">
      <c r="A132" s="710" t="s">
        <v>456</v>
      </c>
      <c r="B132" s="706">
        <v>45675.587709500003</v>
      </c>
      <c r="C132" s="707">
        <v>47523.18</v>
      </c>
      <c r="D132" s="707">
        <v>1847.592290499997</v>
      </c>
      <c r="E132" s="708">
        <v>1.0404503233160527</v>
      </c>
      <c r="F132" s="706">
        <v>50864.583660299999</v>
      </c>
      <c r="G132" s="707">
        <v>38148.437745224997</v>
      </c>
      <c r="H132" s="707">
        <v>3877.627</v>
      </c>
      <c r="I132" s="707">
        <v>39120.447</v>
      </c>
      <c r="J132" s="707">
        <v>972.00925477500277</v>
      </c>
      <c r="K132" s="709">
        <v>0.76910974561920298</v>
      </c>
      <c r="L132" s="270"/>
      <c r="M132" s="705" t="str">
        <f t="shared" si="1"/>
        <v/>
      </c>
    </row>
    <row r="133" spans="1:13" ht="14.45" customHeight="1" x14ac:dyDescent="0.2">
      <c r="A133" s="710" t="s">
        <v>457</v>
      </c>
      <c r="B133" s="706">
        <v>45336.230471000003</v>
      </c>
      <c r="C133" s="707">
        <v>43272.42</v>
      </c>
      <c r="D133" s="707">
        <v>-2063.8104710000043</v>
      </c>
      <c r="E133" s="708">
        <v>0.95447767823749374</v>
      </c>
      <c r="F133" s="706">
        <v>49962.9734923</v>
      </c>
      <c r="G133" s="707">
        <v>37472.230119224994</v>
      </c>
      <c r="H133" s="707">
        <v>3773.9989999999998</v>
      </c>
      <c r="I133" s="707">
        <v>34467.673999999999</v>
      </c>
      <c r="J133" s="707">
        <v>-3004.5561192249952</v>
      </c>
      <c r="K133" s="709">
        <v>0.68986434534990104</v>
      </c>
      <c r="L133" s="270"/>
      <c r="M133" s="705" t="str">
        <f t="shared" si="1"/>
        <v>X</v>
      </c>
    </row>
    <row r="134" spans="1:13" ht="14.45" customHeight="1" x14ac:dyDescent="0.2">
      <c r="A134" s="710" t="s">
        <v>458</v>
      </c>
      <c r="B134" s="706">
        <v>45336.230471000003</v>
      </c>
      <c r="C134" s="707">
        <v>43272.42</v>
      </c>
      <c r="D134" s="707">
        <v>-2063.8104710000043</v>
      </c>
      <c r="E134" s="708">
        <v>0.95447767823749374</v>
      </c>
      <c r="F134" s="706">
        <v>49962.9734923</v>
      </c>
      <c r="G134" s="707">
        <v>37472.230119224994</v>
      </c>
      <c r="H134" s="707">
        <v>3773.9989999999998</v>
      </c>
      <c r="I134" s="707">
        <v>34467.673999999999</v>
      </c>
      <c r="J134" s="707">
        <v>-3004.5561192249952</v>
      </c>
      <c r="K134" s="709">
        <v>0.68986434534990104</v>
      </c>
      <c r="L134" s="270"/>
      <c r="M134" s="705" t="str">
        <f t="shared" ref="M134:M197" si="2">IF(A134="HV","HV",IF(OR(LEFT(A134,16)="               5",LEFT(A134,16)="               6",LEFT(A134,16)="               7",LEFT(A134,16)="               8"),"X",""))</f>
        <v/>
      </c>
    </row>
    <row r="135" spans="1:13" ht="14.45" customHeight="1" x14ac:dyDescent="0.2">
      <c r="A135" s="710" t="s">
        <v>459</v>
      </c>
      <c r="B135" s="706">
        <v>0</v>
      </c>
      <c r="C135" s="707">
        <v>0.32800000000000001</v>
      </c>
      <c r="D135" s="707">
        <v>0.32800000000000001</v>
      </c>
      <c r="E135" s="708">
        <v>0</v>
      </c>
      <c r="F135" s="706">
        <v>0</v>
      </c>
      <c r="G135" s="707">
        <v>0</v>
      </c>
      <c r="H135" s="707">
        <v>0</v>
      </c>
      <c r="I135" s="707">
        <v>0</v>
      </c>
      <c r="J135" s="707">
        <v>0</v>
      </c>
      <c r="K135" s="709">
        <v>0</v>
      </c>
      <c r="L135" s="270"/>
      <c r="M135" s="705" t="str">
        <f t="shared" si="2"/>
        <v>X</v>
      </c>
    </row>
    <row r="136" spans="1:13" ht="14.45" customHeight="1" x14ac:dyDescent="0.2">
      <c r="A136" s="710" t="s">
        <v>460</v>
      </c>
      <c r="B136" s="706">
        <v>0</v>
      </c>
      <c r="C136" s="707">
        <v>0.32800000000000001</v>
      </c>
      <c r="D136" s="707">
        <v>0.32800000000000001</v>
      </c>
      <c r="E136" s="708">
        <v>0</v>
      </c>
      <c r="F136" s="706">
        <v>0</v>
      </c>
      <c r="G136" s="707">
        <v>0</v>
      </c>
      <c r="H136" s="707">
        <v>0</v>
      </c>
      <c r="I136" s="707">
        <v>0</v>
      </c>
      <c r="J136" s="707">
        <v>0</v>
      </c>
      <c r="K136" s="709">
        <v>0</v>
      </c>
      <c r="L136" s="270"/>
      <c r="M136" s="705" t="str">
        <f t="shared" si="2"/>
        <v/>
      </c>
    </row>
    <row r="137" spans="1:13" ht="14.45" customHeight="1" x14ac:dyDescent="0.2">
      <c r="A137" s="710" t="s">
        <v>461</v>
      </c>
      <c r="B137" s="706">
        <v>80.792727599999992</v>
      </c>
      <c r="C137" s="707">
        <v>145.899</v>
      </c>
      <c r="D137" s="707">
        <v>65.106272400000009</v>
      </c>
      <c r="E137" s="708">
        <v>1.8058432278996361</v>
      </c>
      <c r="F137" s="706">
        <v>127.73493929999999</v>
      </c>
      <c r="G137" s="707">
        <v>95.801204474999992</v>
      </c>
      <c r="H137" s="707">
        <v>35.47</v>
      </c>
      <c r="I137" s="707">
        <v>259.46499999999997</v>
      </c>
      <c r="J137" s="707">
        <v>163.66379552499998</v>
      </c>
      <c r="K137" s="709">
        <v>2.0312766532155857</v>
      </c>
      <c r="L137" s="270"/>
      <c r="M137" s="705" t="str">
        <f t="shared" si="2"/>
        <v>X</v>
      </c>
    </row>
    <row r="138" spans="1:13" ht="14.45" customHeight="1" x14ac:dyDescent="0.2">
      <c r="A138" s="710" t="s">
        <v>462</v>
      </c>
      <c r="B138" s="706">
        <v>80.792727599999992</v>
      </c>
      <c r="C138" s="707">
        <v>145.899</v>
      </c>
      <c r="D138" s="707">
        <v>65.106272400000009</v>
      </c>
      <c r="E138" s="708">
        <v>1.8058432278996361</v>
      </c>
      <c r="F138" s="706">
        <v>127.73493929999999</v>
      </c>
      <c r="G138" s="707">
        <v>95.801204474999992</v>
      </c>
      <c r="H138" s="707">
        <v>35.47</v>
      </c>
      <c r="I138" s="707">
        <v>259.46499999999997</v>
      </c>
      <c r="J138" s="707">
        <v>163.66379552499998</v>
      </c>
      <c r="K138" s="709">
        <v>2.0312766532155857</v>
      </c>
      <c r="L138" s="270"/>
      <c r="M138" s="705" t="str">
        <f t="shared" si="2"/>
        <v/>
      </c>
    </row>
    <row r="139" spans="1:13" ht="14.45" customHeight="1" x14ac:dyDescent="0.2">
      <c r="A139" s="710" t="s">
        <v>463</v>
      </c>
      <c r="B139" s="706">
        <v>216.73765890000001</v>
      </c>
      <c r="C139" s="707">
        <v>247.50800000000001</v>
      </c>
      <c r="D139" s="707">
        <v>30.770341099999996</v>
      </c>
      <c r="E139" s="708">
        <v>1.1419704413906078</v>
      </c>
      <c r="F139" s="706">
        <v>773.87522869999998</v>
      </c>
      <c r="G139" s="707">
        <v>580.40642152500004</v>
      </c>
      <c r="H139" s="707">
        <v>36.429000000000002</v>
      </c>
      <c r="I139" s="707">
        <v>186.61500000000001</v>
      </c>
      <c r="J139" s="707">
        <v>-393.79142152500003</v>
      </c>
      <c r="K139" s="709">
        <v>0.24114352427779165</v>
      </c>
      <c r="L139" s="270"/>
      <c r="M139" s="705" t="str">
        <f t="shared" si="2"/>
        <v>X</v>
      </c>
    </row>
    <row r="140" spans="1:13" ht="14.45" customHeight="1" x14ac:dyDescent="0.2">
      <c r="A140" s="710" t="s">
        <v>464</v>
      </c>
      <c r="B140" s="706">
        <v>216.73765890000001</v>
      </c>
      <c r="C140" s="707">
        <v>247.50800000000001</v>
      </c>
      <c r="D140" s="707">
        <v>30.770341099999996</v>
      </c>
      <c r="E140" s="708">
        <v>1.1419704413906078</v>
      </c>
      <c r="F140" s="706">
        <v>773.87522869999998</v>
      </c>
      <c r="G140" s="707">
        <v>580.40642152500004</v>
      </c>
      <c r="H140" s="707">
        <v>36.429000000000002</v>
      </c>
      <c r="I140" s="707">
        <v>186.61500000000001</v>
      </c>
      <c r="J140" s="707">
        <v>-393.79142152500003</v>
      </c>
      <c r="K140" s="709">
        <v>0.24114352427779165</v>
      </c>
      <c r="L140" s="270"/>
      <c r="M140" s="705" t="str">
        <f t="shared" si="2"/>
        <v/>
      </c>
    </row>
    <row r="141" spans="1:13" ht="14.45" customHeight="1" x14ac:dyDescent="0.2">
      <c r="A141" s="710" t="s">
        <v>465</v>
      </c>
      <c r="B141" s="706">
        <v>41.826852000000002</v>
      </c>
      <c r="C141" s="707">
        <v>86</v>
      </c>
      <c r="D141" s="707">
        <v>44.173147999999998</v>
      </c>
      <c r="E141" s="708">
        <v>2.0560954479672531</v>
      </c>
      <c r="F141" s="706">
        <v>0</v>
      </c>
      <c r="G141" s="707">
        <v>0</v>
      </c>
      <c r="H141" s="707">
        <v>10</v>
      </c>
      <c r="I141" s="707">
        <v>92.25</v>
      </c>
      <c r="J141" s="707">
        <v>92.25</v>
      </c>
      <c r="K141" s="709">
        <v>0</v>
      </c>
      <c r="L141" s="270"/>
      <c r="M141" s="705" t="str">
        <f t="shared" si="2"/>
        <v>X</v>
      </c>
    </row>
    <row r="142" spans="1:13" ht="14.45" customHeight="1" x14ac:dyDescent="0.2">
      <c r="A142" s="710" t="s">
        <v>466</v>
      </c>
      <c r="B142" s="706">
        <v>41.826852000000002</v>
      </c>
      <c r="C142" s="707">
        <v>86</v>
      </c>
      <c r="D142" s="707">
        <v>44.173147999999998</v>
      </c>
      <c r="E142" s="708">
        <v>2.0560954479672531</v>
      </c>
      <c r="F142" s="706">
        <v>0</v>
      </c>
      <c r="G142" s="707">
        <v>0</v>
      </c>
      <c r="H142" s="707">
        <v>10</v>
      </c>
      <c r="I142" s="707">
        <v>92.25</v>
      </c>
      <c r="J142" s="707">
        <v>92.25</v>
      </c>
      <c r="K142" s="709">
        <v>0</v>
      </c>
      <c r="L142" s="270"/>
      <c r="M142" s="705" t="str">
        <f t="shared" si="2"/>
        <v/>
      </c>
    </row>
    <row r="143" spans="1:13" ht="14.45" customHeight="1" x14ac:dyDescent="0.2">
      <c r="A143" s="710" t="s">
        <v>467</v>
      </c>
      <c r="B143" s="706">
        <v>0</v>
      </c>
      <c r="C143" s="707">
        <v>3771.0250000000001</v>
      </c>
      <c r="D143" s="707">
        <v>3771.0250000000001</v>
      </c>
      <c r="E143" s="708">
        <v>0</v>
      </c>
      <c r="F143" s="706">
        <v>0</v>
      </c>
      <c r="G143" s="707">
        <v>0</v>
      </c>
      <c r="H143" s="707">
        <v>21.728999999999999</v>
      </c>
      <c r="I143" s="707">
        <v>4114.4430000000002</v>
      </c>
      <c r="J143" s="707">
        <v>4114.4430000000002</v>
      </c>
      <c r="K143" s="709">
        <v>0</v>
      </c>
      <c r="L143" s="270"/>
      <c r="M143" s="705" t="str">
        <f t="shared" si="2"/>
        <v>X</v>
      </c>
    </row>
    <row r="144" spans="1:13" ht="14.45" customHeight="1" x14ac:dyDescent="0.2">
      <c r="A144" s="710" t="s">
        <v>468</v>
      </c>
      <c r="B144" s="706">
        <v>0</v>
      </c>
      <c r="C144" s="707">
        <v>3771.0250000000001</v>
      </c>
      <c r="D144" s="707">
        <v>3771.0250000000001</v>
      </c>
      <c r="E144" s="708">
        <v>0</v>
      </c>
      <c r="F144" s="706">
        <v>0</v>
      </c>
      <c r="G144" s="707">
        <v>0</v>
      </c>
      <c r="H144" s="707">
        <v>21.728999999999999</v>
      </c>
      <c r="I144" s="707">
        <v>4114.4430000000002</v>
      </c>
      <c r="J144" s="707">
        <v>4114.4430000000002</v>
      </c>
      <c r="K144" s="709">
        <v>0</v>
      </c>
      <c r="L144" s="270"/>
      <c r="M144" s="705" t="str">
        <f t="shared" si="2"/>
        <v/>
      </c>
    </row>
    <row r="145" spans="1:13" ht="14.45" customHeight="1" x14ac:dyDescent="0.2">
      <c r="A145" s="710" t="s">
        <v>469</v>
      </c>
      <c r="B145" s="706">
        <v>15288.8731207</v>
      </c>
      <c r="C145" s="707">
        <v>15766.177820000001</v>
      </c>
      <c r="D145" s="707">
        <v>477.30469930000072</v>
      </c>
      <c r="E145" s="708">
        <v>1.0312190895648004</v>
      </c>
      <c r="F145" s="706">
        <v>16760.759527300001</v>
      </c>
      <c r="G145" s="707">
        <v>12570.569645475</v>
      </c>
      <c r="H145" s="707">
        <v>1297.25479</v>
      </c>
      <c r="I145" s="707">
        <v>13155.107189999999</v>
      </c>
      <c r="J145" s="707">
        <v>584.53754452499925</v>
      </c>
      <c r="K145" s="709">
        <v>0.78487536132076241</v>
      </c>
      <c r="L145" s="270"/>
      <c r="M145" s="705" t="str">
        <f t="shared" si="2"/>
        <v/>
      </c>
    </row>
    <row r="146" spans="1:13" ht="14.45" customHeight="1" x14ac:dyDescent="0.2">
      <c r="A146" s="710" t="s">
        <v>470</v>
      </c>
      <c r="B146" s="706">
        <v>4103.5315488999995</v>
      </c>
      <c r="C146" s="707">
        <v>3911.6538599999999</v>
      </c>
      <c r="D146" s="707">
        <v>-191.87768889999961</v>
      </c>
      <c r="E146" s="708">
        <v>0.95324083984405217</v>
      </c>
      <c r="F146" s="706">
        <v>4536.2676709000007</v>
      </c>
      <c r="G146" s="707">
        <v>3402.2007531750005</v>
      </c>
      <c r="H146" s="707">
        <v>343.46334999999999</v>
      </c>
      <c r="I146" s="707">
        <v>3132.6613600000001</v>
      </c>
      <c r="J146" s="707">
        <v>-269.53939317500044</v>
      </c>
      <c r="K146" s="709">
        <v>0.690581241511808</v>
      </c>
      <c r="L146" s="270"/>
      <c r="M146" s="705" t="str">
        <f t="shared" si="2"/>
        <v>X</v>
      </c>
    </row>
    <row r="147" spans="1:13" ht="14.45" customHeight="1" x14ac:dyDescent="0.2">
      <c r="A147" s="710" t="s">
        <v>471</v>
      </c>
      <c r="B147" s="706">
        <v>4103.5315488999995</v>
      </c>
      <c r="C147" s="707">
        <v>3911.6538599999999</v>
      </c>
      <c r="D147" s="707">
        <v>-191.87768889999961</v>
      </c>
      <c r="E147" s="708">
        <v>0.95324083984405217</v>
      </c>
      <c r="F147" s="706">
        <v>4536.2676709000007</v>
      </c>
      <c r="G147" s="707">
        <v>3402.2007531750005</v>
      </c>
      <c r="H147" s="707">
        <v>343.46334999999999</v>
      </c>
      <c r="I147" s="707">
        <v>3132.6613600000001</v>
      </c>
      <c r="J147" s="707">
        <v>-269.53939317500044</v>
      </c>
      <c r="K147" s="709">
        <v>0.690581241511808</v>
      </c>
      <c r="L147" s="270"/>
      <c r="M147" s="705" t="str">
        <f t="shared" si="2"/>
        <v/>
      </c>
    </row>
    <row r="148" spans="1:13" ht="14.45" customHeight="1" x14ac:dyDescent="0.2">
      <c r="A148" s="710" t="s">
        <v>472</v>
      </c>
      <c r="B148" s="706">
        <v>11185.3415718</v>
      </c>
      <c r="C148" s="707">
        <v>10580.318640000001</v>
      </c>
      <c r="D148" s="707">
        <v>-605.02293179999833</v>
      </c>
      <c r="E148" s="708">
        <v>0.94590930210612822</v>
      </c>
      <c r="F148" s="706">
        <v>12224.4918564</v>
      </c>
      <c r="G148" s="707">
        <v>9168.3688923000009</v>
      </c>
      <c r="H148" s="707">
        <v>946.44718</v>
      </c>
      <c r="I148" s="707">
        <v>8632.2076699999998</v>
      </c>
      <c r="J148" s="707">
        <v>-536.1612223000011</v>
      </c>
      <c r="K148" s="709">
        <v>0.70614040823960311</v>
      </c>
      <c r="L148" s="270"/>
      <c r="M148" s="705" t="str">
        <f t="shared" si="2"/>
        <v>X</v>
      </c>
    </row>
    <row r="149" spans="1:13" ht="14.45" customHeight="1" x14ac:dyDescent="0.2">
      <c r="A149" s="710" t="s">
        <v>473</v>
      </c>
      <c r="B149" s="706">
        <v>11185.3415718</v>
      </c>
      <c r="C149" s="707">
        <v>10580.318640000001</v>
      </c>
      <c r="D149" s="707">
        <v>-605.02293179999833</v>
      </c>
      <c r="E149" s="708">
        <v>0.94590930210612822</v>
      </c>
      <c r="F149" s="706">
        <v>12224.4918564</v>
      </c>
      <c r="G149" s="707">
        <v>9168.3688923000009</v>
      </c>
      <c r="H149" s="707">
        <v>946.44718</v>
      </c>
      <c r="I149" s="707">
        <v>8632.2076699999998</v>
      </c>
      <c r="J149" s="707">
        <v>-536.1612223000011</v>
      </c>
      <c r="K149" s="709">
        <v>0.70614040823960311</v>
      </c>
      <c r="L149" s="270"/>
      <c r="M149" s="705" t="str">
        <f t="shared" si="2"/>
        <v/>
      </c>
    </row>
    <row r="150" spans="1:13" ht="14.45" customHeight="1" x14ac:dyDescent="0.2">
      <c r="A150" s="710" t="s">
        <v>474</v>
      </c>
      <c r="B150" s="706">
        <v>0</v>
      </c>
      <c r="C150" s="707">
        <v>339.28625</v>
      </c>
      <c r="D150" s="707">
        <v>339.28625</v>
      </c>
      <c r="E150" s="708">
        <v>0</v>
      </c>
      <c r="F150" s="706">
        <v>0</v>
      </c>
      <c r="G150" s="707">
        <v>0</v>
      </c>
      <c r="H150" s="707">
        <v>1.95546</v>
      </c>
      <c r="I150" s="707">
        <v>370.18190000000004</v>
      </c>
      <c r="J150" s="707">
        <v>370.18190000000004</v>
      </c>
      <c r="K150" s="709">
        <v>0</v>
      </c>
      <c r="L150" s="270"/>
      <c r="M150" s="705" t="str">
        <f t="shared" si="2"/>
        <v>X</v>
      </c>
    </row>
    <row r="151" spans="1:13" ht="14.45" customHeight="1" x14ac:dyDescent="0.2">
      <c r="A151" s="710" t="s">
        <v>475</v>
      </c>
      <c r="B151" s="706">
        <v>0</v>
      </c>
      <c r="C151" s="707">
        <v>339.28625</v>
      </c>
      <c r="D151" s="707">
        <v>339.28625</v>
      </c>
      <c r="E151" s="708">
        <v>0</v>
      </c>
      <c r="F151" s="706">
        <v>0</v>
      </c>
      <c r="G151" s="707">
        <v>0</v>
      </c>
      <c r="H151" s="707">
        <v>1.95546</v>
      </c>
      <c r="I151" s="707">
        <v>370.18190000000004</v>
      </c>
      <c r="J151" s="707">
        <v>370.18190000000004</v>
      </c>
      <c r="K151" s="709">
        <v>0</v>
      </c>
      <c r="L151" s="270"/>
      <c r="M151" s="705" t="str">
        <f t="shared" si="2"/>
        <v/>
      </c>
    </row>
    <row r="152" spans="1:13" ht="14.45" customHeight="1" x14ac:dyDescent="0.2">
      <c r="A152" s="710" t="s">
        <v>476</v>
      </c>
      <c r="B152" s="706">
        <v>0</v>
      </c>
      <c r="C152" s="707">
        <v>934.91906999999992</v>
      </c>
      <c r="D152" s="707">
        <v>934.91906999999992</v>
      </c>
      <c r="E152" s="708">
        <v>0</v>
      </c>
      <c r="F152" s="706">
        <v>0</v>
      </c>
      <c r="G152" s="707">
        <v>0</v>
      </c>
      <c r="H152" s="707">
        <v>5.3887999999999998</v>
      </c>
      <c r="I152" s="707">
        <v>1020.0562600000001</v>
      </c>
      <c r="J152" s="707">
        <v>1020.0562600000001</v>
      </c>
      <c r="K152" s="709">
        <v>0</v>
      </c>
      <c r="L152" s="270"/>
      <c r="M152" s="705" t="str">
        <f t="shared" si="2"/>
        <v>X</v>
      </c>
    </row>
    <row r="153" spans="1:13" ht="14.45" customHeight="1" x14ac:dyDescent="0.2">
      <c r="A153" s="710" t="s">
        <v>477</v>
      </c>
      <c r="B153" s="706">
        <v>0</v>
      </c>
      <c r="C153" s="707">
        <v>934.91906999999992</v>
      </c>
      <c r="D153" s="707">
        <v>934.91906999999992</v>
      </c>
      <c r="E153" s="708">
        <v>0</v>
      </c>
      <c r="F153" s="706">
        <v>0</v>
      </c>
      <c r="G153" s="707">
        <v>0</v>
      </c>
      <c r="H153" s="707">
        <v>5.3887999999999998</v>
      </c>
      <c r="I153" s="707">
        <v>1020.0562600000001</v>
      </c>
      <c r="J153" s="707">
        <v>1020.0562600000001</v>
      </c>
      <c r="K153" s="709">
        <v>0</v>
      </c>
      <c r="L153" s="270"/>
      <c r="M153" s="705" t="str">
        <f t="shared" si="2"/>
        <v/>
      </c>
    </row>
    <row r="154" spans="1:13" ht="14.45" customHeight="1" x14ac:dyDescent="0.2">
      <c r="A154" s="710" t="s">
        <v>478</v>
      </c>
      <c r="B154" s="706">
        <v>191.29326930000002</v>
      </c>
      <c r="C154" s="707">
        <v>0</v>
      </c>
      <c r="D154" s="707">
        <v>-191.29326930000002</v>
      </c>
      <c r="E154" s="708">
        <v>0</v>
      </c>
      <c r="F154" s="706">
        <v>0</v>
      </c>
      <c r="G154" s="707">
        <v>0</v>
      </c>
      <c r="H154" s="707">
        <v>0</v>
      </c>
      <c r="I154" s="707">
        <v>0</v>
      </c>
      <c r="J154" s="707">
        <v>0</v>
      </c>
      <c r="K154" s="709">
        <v>0</v>
      </c>
      <c r="L154" s="270"/>
      <c r="M154" s="705" t="str">
        <f t="shared" si="2"/>
        <v/>
      </c>
    </row>
    <row r="155" spans="1:13" ht="14.45" customHeight="1" x14ac:dyDescent="0.2">
      <c r="A155" s="710" t="s">
        <v>479</v>
      </c>
      <c r="B155" s="706">
        <v>191.29326930000002</v>
      </c>
      <c r="C155" s="707">
        <v>0</v>
      </c>
      <c r="D155" s="707">
        <v>-191.29326930000002</v>
      </c>
      <c r="E155" s="708">
        <v>0</v>
      </c>
      <c r="F155" s="706">
        <v>0</v>
      </c>
      <c r="G155" s="707">
        <v>0</v>
      </c>
      <c r="H155" s="707">
        <v>0</v>
      </c>
      <c r="I155" s="707">
        <v>0</v>
      </c>
      <c r="J155" s="707">
        <v>0</v>
      </c>
      <c r="K155" s="709">
        <v>0</v>
      </c>
      <c r="L155" s="270"/>
      <c r="M155" s="705" t="str">
        <f t="shared" si="2"/>
        <v>X</v>
      </c>
    </row>
    <row r="156" spans="1:13" ht="14.45" customHeight="1" x14ac:dyDescent="0.2">
      <c r="A156" s="710" t="s">
        <v>480</v>
      </c>
      <c r="B156" s="706">
        <v>191.29326930000002</v>
      </c>
      <c r="C156" s="707">
        <v>0</v>
      </c>
      <c r="D156" s="707">
        <v>-191.29326930000002</v>
      </c>
      <c r="E156" s="708">
        <v>0</v>
      </c>
      <c r="F156" s="706">
        <v>0</v>
      </c>
      <c r="G156" s="707">
        <v>0</v>
      </c>
      <c r="H156" s="707">
        <v>0</v>
      </c>
      <c r="I156" s="707">
        <v>0</v>
      </c>
      <c r="J156" s="707">
        <v>0</v>
      </c>
      <c r="K156" s="709">
        <v>0</v>
      </c>
      <c r="L156" s="270"/>
      <c r="M156" s="705" t="str">
        <f t="shared" si="2"/>
        <v/>
      </c>
    </row>
    <row r="157" spans="1:13" ht="14.45" customHeight="1" x14ac:dyDescent="0.2">
      <c r="A157" s="710" t="s">
        <v>481</v>
      </c>
      <c r="B157" s="706">
        <v>913.51175130000104</v>
      </c>
      <c r="C157" s="707">
        <v>870.45182</v>
      </c>
      <c r="D157" s="707">
        <v>-43.05993130000104</v>
      </c>
      <c r="E157" s="708">
        <v>0.95286329788453927</v>
      </c>
      <c r="F157" s="706">
        <v>1024.001941</v>
      </c>
      <c r="G157" s="707">
        <v>768.00145574999999</v>
      </c>
      <c r="H157" s="707">
        <v>76.174539999999993</v>
      </c>
      <c r="I157" s="707">
        <v>693.15339000000006</v>
      </c>
      <c r="J157" s="707">
        <v>-74.848065749999932</v>
      </c>
      <c r="K157" s="709">
        <v>0.6769063243406489</v>
      </c>
      <c r="L157" s="270"/>
      <c r="M157" s="705" t="str">
        <f t="shared" si="2"/>
        <v/>
      </c>
    </row>
    <row r="158" spans="1:13" ht="14.45" customHeight="1" x14ac:dyDescent="0.2">
      <c r="A158" s="710" t="s">
        <v>482</v>
      </c>
      <c r="B158" s="706">
        <v>913.51175130000104</v>
      </c>
      <c r="C158" s="707">
        <v>870.45182</v>
      </c>
      <c r="D158" s="707">
        <v>-43.05993130000104</v>
      </c>
      <c r="E158" s="708">
        <v>0.95286329788453927</v>
      </c>
      <c r="F158" s="706">
        <v>1024.001941</v>
      </c>
      <c r="G158" s="707">
        <v>768.00145574999999</v>
      </c>
      <c r="H158" s="707">
        <v>76.174539999999993</v>
      </c>
      <c r="I158" s="707">
        <v>693.15339000000006</v>
      </c>
      <c r="J158" s="707">
        <v>-74.848065749999932</v>
      </c>
      <c r="K158" s="709">
        <v>0.6769063243406489</v>
      </c>
      <c r="L158" s="270"/>
      <c r="M158" s="705" t="str">
        <f t="shared" si="2"/>
        <v>X</v>
      </c>
    </row>
    <row r="159" spans="1:13" ht="14.45" customHeight="1" x14ac:dyDescent="0.2">
      <c r="A159" s="710" t="s">
        <v>483</v>
      </c>
      <c r="B159" s="706">
        <v>913.51175130000104</v>
      </c>
      <c r="C159" s="707">
        <v>870.45182</v>
      </c>
      <c r="D159" s="707">
        <v>-43.05993130000104</v>
      </c>
      <c r="E159" s="708">
        <v>0.95286329788453927</v>
      </c>
      <c r="F159" s="706">
        <v>1024.001941</v>
      </c>
      <c r="G159" s="707">
        <v>768.00145574999999</v>
      </c>
      <c r="H159" s="707">
        <v>76.174539999999993</v>
      </c>
      <c r="I159" s="707">
        <v>693.15339000000006</v>
      </c>
      <c r="J159" s="707">
        <v>-74.848065749999932</v>
      </c>
      <c r="K159" s="709">
        <v>0.6769063243406489</v>
      </c>
      <c r="L159" s="270"/>
      <c r="M159" s="705" t="str">
        <f t="shared" si="2"/>
        <v/>
      </c>
    </row>
    <row r="160" spans="1:13" ht="14.45" customHeight="1" x14ac:dyDescent="0.2">
      <c r="A160" s="710" t="s">
        <v>484</v>
      </c>
      <c r="B160" s="706">
        <v>98.008899599999907</v>
      </c>
      <c r="C160" s="707">
        <v>27.804449999999999</v>
      </c>
      <c r="D160" s="707">
        <v>-70.204449599999904</v>
      </c>
      <c r="E160" s="708">
        <v>0.28369311474240883</v>
      </c>
      <c r="F160" s="706">
        <v>0</v>
      </c>
      <c r="G160" s="707">
        <v>0</v>
      </c>
      <c r="H160" s="707">
        <v>53.85</v>
      </c>
      <c r="I160" s="707">
        <v>87.924499999999995</v>
      </c>
      <c r="J160" s="707">
        <v>87.924499999999995</v>
      </c>
      <c r="K160" s="709">
        <v>0</v>
      </c>
      <c r="L160" s="270"/>
      <c r="M160" s="705" t="str">
        <f t="shared" si="2"/>
        <v/>
      </c>
    </row>
    <row r="161" spans="1:13" ht="14.45" customHeight="1" x14ac:dyDescent="0.2">
      <c r="A161" s="710" t="s">
        <v>485</v>
      </c>
      <c r="B161" s="706">
        <v>98.008899599999907</v>
      </c>
      <c r="C161" s="707">
        <v>27.804449999999999</v>
      </c>
      <c r="D161" s="707">
        <v>-70.204449599999904</v>
      </c>
      <c r="E161" s="708">
        <v>0.28369311474240883</v>
      </c>
      <c r="F161" s="706">
        <v>0</v>
      </c>
      <c r="G161" s="707">
        <v>0</v>
      </c>
      <c r="H161" s="707">
        <v>53.85</v>
      </c>
      <c r="I161" s="707">
        <v>87.924499999999995</v>
      </c>
      <c r="J161" s="707">
        <v>87.924499999999995</v>
      </c>
      <c r="K161" s="709">
        <v>0</v>
      </c>
      <c r="L161" s="270"/>
      <c r="M161" s="705" t="str">
        <f t="shared" si="2"/>
        <v/>
      </c>
    </row>
    <row r="162" spans="1:13" ht="14.45" customHeight="1" x14ac:dyDescent="0.2">
      <c r="A162" s="710" t="s">
        <v>486</v>
      </c>
      <c r="B162" s="706">
        <v>60.271676399999997</v>
      </c>
      <c r="C162" s="707">
        <v>24.004450000000002</v>
      </c>
      <c r="D162" s="707">
        <v>-36.267226399999998</v>
      </c>
      <c r="E162" s="708">
        <v>0.39827082028864896</v>
      </c>
      <c r="F162" s="706">
        <v>0</v>
      </c>
      <c r="G162" s="707">
        <v>0</v>
      </c>
      <c r="H162" s="707">
        <v>0</v>
      </c>
      <c r="I162" s="707">
        <v>0.84150000000000003</v>
      </c>
      <c r="J162" s="707">
        <v>0.84150000000000003</v>
      </c>
      <c r="K162" s="709">
        <v>0</v>
      </c>
      <c r="L162" s="270"/>
      <c r="M162" s="705" t="str">
        <f t="shared" si="2"/>
        <v>X</v>
      </c>
    </row>
    <row r="163" spans="1:13" ht="14.45" customHeight="1" x14ac:dyDescent="0.2">
      <c r="A163" s="710" t="s">
        <v>487</v>
      </c>
      <c r="B163" s="706">
        <v>7.7538167999999992</v>
      </c>
      <c r="C163" s="707">
        <v>3.1944499999999998</v>
      </c>
      <c r="D163" s="707">
        <v>-4.5593667999999994</v>
      </c>
      <c r="E163" s="708">
        <v>0.41198419854335483</v>
      </c>
      <c r="F163" s="706">
        <v>0</v>
      </c>
      <c r="G163" s="707">
        <v>0</v>
      </c>
      <c r="H163" s="707">
        <v>0</v>
      </c>
      <c r="I163" s="707">
        <v>0.84150000000000003</v>
      </c>
      <c r="J163" s="707">
        <v>0.84150000000000003</v>
      </c>
      <c r="K163" s="709">
        <v>0</v>
      </c>
      <c r="L163" s="270"/>
      <c r="M163" s="705" t="str">
        <f t="shared" si="2"/>
        <v/>
      </c>
    </row>
    <row r="164" spans="1:13" ht="14.45" customHeight="1" x14ac:dyDescent="0.2">
      <c r="A164" s="710" t="s">
        <v>488</v>
      </c>
      <c r="B164" s="706">
        <v>39.456480000000006</v>
      </c>
      <c r="C164" s="707">
        <v>15.8</v>
      </c>
      <c r="D164" s="707">
        <v>-23.656480000000006</v>
      </c>
      <c r="E164" s="708">
        <v>0.4004411949570767</v>
      </c>
      <c r="F164" s="706">
        <v>0</v>
      </c>
      <c r="G164" s="707">
        <v>0</v>
      </c>
      <c r="H164" s="707">
        <v>0</v>
      </c>
      <c r="I164" s="707">
        <v>0</v>
      </c>
      <c r="J164" s="707">
        <v>0</v>
      </c>
      <c r="K164" s="709">
        <v>0</v>
      </c>
      <c r="L164" s="270"/>
      <c r="M164" s="705" t="str">
        <f t="shared" si="2"/>
        <v/>
      </c>
    </row>
    <row r="165" spans="1:13" ht="14.45" customHeight="1" x14ac:dyDescent="0.2">
      <c r="A165" s="710" t="s">
        <v>489</v>
      </c>
      <c r="B165" s="706">
        <v>12.8203356</v>
      </c>
      <c r="C165" s="707">
        <v>5.01</v>
      </c>
      <c r="D165" s="707">
        <v>-7.8103356000000002</v>
      </c>
      <c r="E165" s="708">
        <v>0.39078540190476757</v>
      </c>
      <c r="F165" s="706">
        <v>0</v>
      </c>
      <c r="G165" s="707">
        <v>0</v>
      </c>
      <c r="H165" s="707">
        <v>0</v>
      </c>
      <c r="I165" s="707">
        <v>0</v>
      </c>
      <c r="J165" s="707">
        <v>0</v>
      </c>
      <c r="K165" s="709">
        <v>0</v>
      </c>
      <c r="L165" s="270"/>
      <c r="M165" s="705" t="str">
        <f t="shared" si="2"/>
        <v/>
      </c>
    </row>
    <row r="166" spans="1:13" ht="14.45" customHeight="1" x14ac:dyDescent="0.2">
      <c r="A166" s="710" t="s">
        <v>490</v>
      </c>
      <c r="B166" s="706">
        <v>0.24104400000000001</v>
      </c>
      <c r="C166" s="707">
        <v>0</v>
      </c>
      <c r="D166" s="707">
        <v>-0.24104400000000001</v>
      </c>
      <c r="E166" s="708">
        <v>0</v>
      </c>
      <c r="F166" s="706">
        <v>0</v>
      </c>
      <c r="G166" s="707">
        <v>0</v>
      </c>
      <c r="H166" s="707">
        <v>0</v>
      </c>
      <c r="I166" s="707">
        <v>0</v>
      </c>
      <c r="J166" s="707">
        <v>0</v>
      </c>
      <c r="K166" s="709">
        <v>0</v>
      </c>
      <c r="L166" s="270"/>
      <c r="M166" s="705" t="str">
        <f t="shared" si="2"/>
        <v/>
      </c>
    </row>
    <row r="167" spans="1:13" ht="14.45" customHeight="1" x14ac:dyDescent="0.2">
      <c r="A167" s="710" t="s">
        <v>491</v>
      </c>
      <c r="B167" s="706">
        <v>0</v>
      </c>
      <c r="C167" s="707">
        <v>0</v>
      </c>
      <c r="D167" s="707">
        <v>0</v>
      </c>
      <c r="E167" s="708">
        <v>0</v>
      </c>
      <c r="F167" s="706">
        <v>0</v>
      </c>
      <c r="G167" s="707">
        <v>0</v>
      </c>
      <c r="H167" s="707">
        <v>21.35</v>
      </c>
      <c r="I167" s="707">
        <v>54.082999999999998</v>
      </c>
      <c r="J167" s="707">
        <v>54.082999999999998</v>
      </c>
      <c r="K167" s="709">
        <v>0</v>
      </c>
      <c r="L167" s="270"/>
      <c r="M167" s="705" t="str">
        <f t="shared" si="2"/>
        <v>X</v>
      </c>
    </row>
    <row r="168" spans="1:13" ht="14.45" customHeight="1" x14ac:dyDescent="0.2">
      <c r="A168" s="710" t="s">
        <v>492</v>
      </c>
      <c r="B168" s="706">
        <v>0</v>
      </c>
      <c r="C168" s="707">
        <v>0</v>
      </c>
      <c r="D168" s="707">
        <v>0</v>
      </c>
      <c r="E168" s="708">
        <v>0</v>
      </c>
      <c r="F168" s="706">
        <v>0</v>
      </c>
      <c r="G168" s="707">
        <v>0</v>
      </c>
      <c r="H168" s="707">
        <v>21.35</v>
      </c>
      <c r="I168" s="707">
        <v>54.082999999999998</v>
      </c>
      <c r="J168" s="707">
        <v>54.082999999999998</v>
      </c>
      <c r="K168" s="709">
        <v>0</v>
      </c>
      <c r="L168" s="270"/>
      <c r="M168" s="705" t="str">
        <f t="shared" si="2"/>
        <v/>
      </c>
    </row>
    <row r="169" spans="1:13" ht="14.45" customHeight="1" x14ac:dyDescent="0.2">
      <c r="A169" s="710" t="s">
        <v>493</v>
      </c>
      <c r="B169" s="706">
        <v>18.732394799999998</v>
      </c>
      <c r="C169" s="707">
        <v>0</v>
      </c>
      <c r="D169" s="707">
        <v>-18.732394799999998</v>
      </c>
      <c r="E169" s="708">
        <v>0</v>
      </c>
      <c r="F169" s="706">
        <v>0</v>
      </c>
      <c r="G169" s="707">
        <v>0</v>
      </c>
      <c r="H169" s="707">
        <v>0</v>
      </c>
      <c r="I169" s="707">
        <v>0</v>
      </c>
      <c r="J169" s="707">
        <v>0</v>
      </c>
      <c r="K169" s="709">
        <v>0</v>
      </c>
      <c r="L169" s="270"/>
      <c r="M169" s="705" t="str">
        <f t="shared" si="2"/>
        <v>X</v>
      </c>
    </row>
    <row r="170" spans="1:13" ht="14.45" customHeight="1" x14ac:dyDescent="0.2">
      <c r="A170" s="710" t="s">
        <v>494</v>
      </c>
      <c r="B170" s="706">
        <v>18.732394799999998</v>
      </c>
      <c r="C170" s="707">
        <v>0</v>
      </c>
      <c r="D170" s="707">
        <v>-18.732394799999998</v>
      </c>
      <c r="E170" s="708">
        <v>0</v>
      </c>
      <c r="F170" s="706">
        <v>0</v>
      </c>
      <c r="G170" s="707">
        <v>0</v>
      </c>
      <c r="H170" s="707">
        <v>0</v>
      </c>
      <c r="I170" s="707">
        <v>0</v>
      </c>
      <c r="J170" s="707">
        <v>0</v>
      </c>
      <c r="K170" s="709">
        <v>0</v>
      </c>
      <c r="L170" s="270"/>
      <c r="M170" s="705" t="str">
        <f t="shared" si="2"/>
        <v/>
      </c>
    </row>
    <row r="171" spans="1:13" ht="14.45" customHeight="1" x14ac:dyDescent="0.2">
      <c r="A171" s="710" t="s">
        <v>495</v>
      </c>
      <c r="B171" s="706">
        <v>14.083351199999999</v>
      </c>
      <c r="C171" s="707">
        <v>3.8</v>
      </c>
      <c r="D171" s="707">
        <v>-10.283351199999998</v>
      </c>
      <c r="E171" s="708">
        <v>0.26982214290019269</v>
      </c>
      <c r="F171" s="706">
        <v>0</v>
      </c>
      <c r="G171" s="707">
        <v>0</v>
      </c>
      <c r="H171" s="707">
        <v>27</v>
      </c>
      <c r="I171" s="707">
        <v>27</v>
      </c>
      <c r="J171" s="707">
        <v>27</v>
      </c>
      <c r="K171" s="709">
        <v>0</v>
      </c>
      <c r="L171" s="270"/>
      <c r="M171" s="705" t="str">
        <f t="shared" si="2"/>
        <v>X</v>
      </c>
    </row>
    <row r="172" spans="1:13" ht="14.45" customHeight="1" x14ac:dyDescent="0.2">
      <c r="A172" s="710" t="s">
        <v>496</v>
      </c>
      <c r="B172" s="706">
        <v>14.083351199999999</v>
      </c>
      <c r="C172" s="707">
        <v>3.8</v>
      </c>
      <c r="D172" s="707">
        <v>-10.283351199999998</v>
      </c>
      <c r="E172" s="708">
        <v>0.26982214290019269</v>
      </c>
      <c r="F172" s="706">
        <v>0</v>
      </c>
      <c r="G172" s="707">
        <v>0</v>
      </c>
      <c r="H172" s="707">
        <v>27</v>
      </c>
      <c r="I172" s="707">
        <v>27</v>
      </c>
      <c r="J172" s="707">
        <v>27</v>
      </c>
      <c r="K172" s="709">
        <v>0</v>
      </c>
      <c r="L172" s="270"/>
      <c r="M172" s="705" t="str">
        <f t="shared" si="2"/>
        <v/>
      </c>
    </row>
    <row r="173" spans="1:13" ht="14.45" customHeight="1" x14ac:dyDescent="0.2">
      <c r="A173" s="710" t="s">
        <v>497</v>
      </c>
      <c r="B173" s="706">
        <v>4.9214772</v>
      </c>
      <c r="C173" s="707">
        <v>0</v>
      </c>
      <c r="D173" s="707">
        <v>-4.9214772</v>
      </c>
      <c r="E173" s="708">
        <v>0</v>
      </c>
      <c r="F173" s="706">
        <v>0</v>
      </c>
      <c r="G173" s="707">
        <v>0</v>
      </c>
      <c r="H173" s="707">
        <v>5.5</v>
      </c>
      <c r="I173" s="707">
        <v>6</v>
      </c>
      <c r="J173" s="707">
        <v>6</v>
      </c>
      <c r="K173" s="709">
        <v>0</v>
      </c>
      <c r="L173" s="270"/>
      <c r="M173" s="705" t="str">
        <f t="shared" si="2"/>
        <v>X</v>
      </c>
    </row>
    <row r="174" spans="1:13" ht="14.45" customHeight="1" x14ac:dyDescent="0.2">
      <c r="A174" s="710" t="s">
        <v>498</v>
      </c>
      <c r="B174" s="706">
        <v>4.9214772</v>
      </c>
      <c r="C174" s="707">
        <v>0</v>
      </c>
      <c r="D174" s="707">
        <v>-4.9214772</v>
      </c>
      <c r="E174" s="708">
        <v>0</v>
      </c>
      <c r="F174" s="706">
        <v>0</v>
      </c>
      <c r="G174" s="707">
        <v>0</v>
      </c>
      <c r="H174" s="707">
        <v>5.5</v>
      </c>
      <c r="I174" s="707">
        <v>6</v>
      </c>
      <c r="J174" s="707">
        <v>6</v>
      </c>
      <c r="K174" s="709">
        <v>0</v>
      </c>
      <c r="L174" s="270"/>
      <c r="M174" s="705" t="str">
        <f t="shared" si="2"/>
        <v/>
      </c>
    </row>
    <row r="175" spans="1:13" ht="14.45" customHeight="1" x14ac:dyDescent="0.2">
      <c r="A175" s="710" t="s">
        <v>499</v>
      </c>
      <c r="B175" s="706">
        <v>5149.0042430999993</v>
      </c>
      <c r="C175" s="707">
        <v>5574.3055999999997</v>
      </c>
      <c r="D175" s="707">
        <v>425.30135690000043</v>
      </c>
      <c r="E175" s="708">
        <v>1.0825987582880576</v>
      </c>
      <c r="F175" s="706">
        <v>5324.7833087999998</v>
      </c>
      <c r="G175" s="707">
        <v>3993.5874815999996</v>
      </c>
      <c r="H175" s="707">
        <v>495.41101000000003</v>
      </c>
      <c r="I175" s="707">
        <v>4169.42742</v>
      </c>
      <c r="J175" s="707">
        <v>175.83993840000039</v>
      </c>
      <c r="K175" s="709">
        <v>0.78302292848413158</v>
      </c>
      <c r="L175" s="270"/>
      <c r="M175" s="705" t="str">
        <f t="shared" si="2"/>
        <v/>
      </c>
    </row>
    <row r="176" spans="1:13" ht="14.45" customHeight="1" x14ac:dyDescent="0.2">
      <c r="A176" s="710" t="s">
        <v>500</v>
      </c>
      <c r="B176" s="706">
        <v>5138.5088289000005</v>
      </c>
      <c r="C176" s="707">
        <v>5180.6656299999995</v>
      </c>
      <c r="D176" s="707">
        <v>42.156801099999029</v>
      </c>
      <c r="E176" s="708">
        <v>1.0082040923746012</v>
      </c>
      <c r="F176" s="706">
        <v>5324.7833087999998</v>
      </c>
      <c r="G176" s="707">
        <v>3993.5874815999996</v>
      </c>
      <c r="H176" s="707">
        <v>445.49642999999998</v>
      </c>
      <c r="I176" s="707">
        <v>4002.5660400000002</v>
      </c>
      <c r="J176" s="707">
        <v>8.9785584000005656</v>
      </c>
      <c r="K176" s="709">
        <v>0.75168618286966948</v>
      </c>
      <c r="L176" s="270"/>
      <c r="M176" s="705" t="str">
        <f t="shared" si="2"/>
        <v/>
      </c>
    </row>
    <row r="177" spans="1:13" ht="14.45" customHeight="1" x14ac:dyDescent="0.2">
      <c r="A177" s="710" t="s">
        <v>501</v>
      </c>
      <c r="B177" s="706">
        <v>5138.5088289000005</v>
      </c>
      <c r="C177" s="707">
        <v>5170.2897899999998</v>
      </c>
      <c r="D177" s="707">
        <v>31.780961099999331</v>
      </c>
      <c r="E177" s="708">
        <v>1.0061848606586519</v>
      </c>
      <c r="F177" s="706">
        <v>5324.7833087999998</v>
      </c>
      <c r="G177" s="707">
        <v>3993.5874815999996</v>
      </c>
      <c r="H177" s="707">
        <v>445.49642999999998</v>
      </c>
      <c r="I177" s="707">
        <v>3995.7476000000001</v>
      </c>
      <c r="J177" s="707">
        <v>2.160118400000556</v>
      </c>
      <c r="K177" s="709">
        <v>0.75040567254566592</v>
      </c>
      <c r="L177" s="270"/>
      <c r="M177" s="705" t="str">
        <f t="shared" si="2"/>
        <v>X</v>
      </c>
    </row>
    <row r="178" spans="1:13" ht="14.45" customHeight="1" x14ac:dyDescent="0.2">
      <c r="A178" s="710" t="s">
        <v>502</v>
      </c>
      <c r="B178" s="706">
        <v>350.1218988</v>
      </c>
      <c r="C178" s="707">
        <v>419.31061999999997</v>
      </c>
      <c r="D178" s="707">
        <v>69.188721199999975</v>
      </c>
      <c r="E178" s="708">
        <v>1.1976132353821223</v>
      </c>
      <c r="F178" s="706">
        <v>389.50293840000001</v>
      </c>
      <c r="G178" s="707">
        <v>292.12720379999996</v>
      </c>
      <c r="H178" s="707">
        <v>36.500260000000004</v>
      </c>
      <c r="I178" s="707">
        <v>327.12556000000001</v>
      </c>
      <c r="J178" s="707">
        <v>34.998356200000046</v>
      </c>
      <c r="K178" s="709">
        <v>0.83985389518180853</v>
      </c>
      <c r="L178" s="270"/>
      <c r="M178" s="705" t="str">
        <f t="shared" si="2"/>
        <v/>
      </c>
    </row>
    <row r="179" spans="1:13" ht="14.45" customHeight="1" x14ac:dyDescent="0.2">
      <c r="A179" s="710" t="s">
        <v>503</v>
      </c>
      <c r="B179" s="706">
        <v>2214.6844701</v>
      </c>
      <c r="C179" s="707">
        <v>2190.1605199999999</v>
      </c>
      <c r="D179" s="707">
        <v>-24.523950100000093</v>
      </c>
      <c r="E179" s="708">
        <v>0.98892666181973421</v>
      </c>
      <c r="F179" s="706">
        <v>2336.3495904000001</v>
      </c>
      <c r="G179" s="707">
        <v>1752.2621928000001</v>
      </c>
      <c r="H179" s="707">
        <v>194.69279</v>
      </c>
      <c r="I179" s="707">
        <v>1752.2501100000002</v>
      </c>
      <c r="J179" s="707">
        <v>-1.208279999991646E-2</v>
      </c>
      <c r="K179" s="709">
        <v>0.74999482834244946</v>
      </c>
      <c r="L179" s="270"/>
      <c r="M179" s="705" t="str">
        <f t="shared" si="2"/>
        <v/>
      </c>
    </row>
    <row r="180" spans="1:13" ht="14.45" customHeight="1" x14ac:dyDescent="0.2">
      <c r="A180" s="710" t="s">
        <v>504</v>
      </c>
      <c r="B180" s="706">
        <v>81.372</v>
      </c>
      <c r="C180" s="707">
        <v>80.531999999999996</v>
      </c>
      <c r="D180" s="707">
        <v>-0.84000000000000341</v>
      </c>
      <c r="E180" s="708">
        <v>0.98967703878483992</v>
      </c>
      <c r="F180" s="706">
        <v>71.867999999999995</v>
      </c>
      <c r="G180" s="707">
        <v>53.900999999999996</v>
      </c>
      <c r="H180" s="707">
        <v>7.7030000000000003</v>
      </c>
      <c r="I180" s="707">
        <v>57.329000000000001</v>
      </c>
      <c r="J180" s="707">
        <v>3.4280000000000044</v>
      </c>
      <c r="K180" s="709">
        <v>0.79769855846830307</v>
      </c>
      <c r="L180" s="270"/>
      <c r="M180" s="705" t="str">
        <f t="shared" si="2"/>
        <v/>
      </c>
    </row>
    <row r="181" spans="1:13" ht="14.45" customHeight="1" x14ac:dyDescent="0.2">
      <c r="A181" s="710" t="s">
        <v>505</v>
      </c>
      <c r="B181" s="706">
        <v>1166.3505</v>
      </c>
      <c r="C181" s="707">
        <v>1155.7050099999999</v>
      </c>
      <c r="D181" s="707">
        <v>-10.645490000000109</v>
      </c>
      <c r="E181" s="708">
        <v>0.99087282082015649</v>
      </c>
      <c r="F181" s="706">
        <v>1205.2780104000001</v>
      </c>
      <c r="G181" s="707">
        <v>903.95850780000001</v>
      </c>
      <c r="H181" s="707">
        <v>96.451639999999998</v>
      </c>
      <c r="I181" s="707">
        <v>867.70427000000007</v>
      </c>
      <c r="J181" s="707">
        <v>-36.254237799999942</v>
      </c>
      <c r="K181" s="709">
        <v>0.71992043537908057</v>
      </c>
      <c r="L181" s="270"/>
      <c r="M181" s="705" t="str">
        <f t="shared" si="2"/>
        <v/>
      </c>
    </row>
    <row r="182" spans="1:13" ht="14.45" customHeight="1" x14ac:dyDescent="0.2">
      <c r="A182" s="710" t="s">
        <v>506</v>
      </c>
      <c r="B182" s="706">
        <v>1315.1904</v>
      </c>
      <c r="C182" s="707">
        <v>1315.19048</v>
      </c>
      <c r="D182" s="707">
        <v>8.0000000025393092E-5</v>
      </c>
      <c r="E182" s="708">
        <v>1.0000000608276947</v>
      </c>
      <c r="F182" s="706">
        <v>1315.1904095999998</v>
      </c>
      <c r="G182" s="707">
        <v>986.39280719999988</v>
      </c>
      <c r="H182" s="707">
        <v>109.59921</v>
      </c>
      <c r="I182" s="707">
        <v>986.39288999999997</v>
      </c>
      <c r="J182" s="707">
        <v>8.2800000086535874E-5</v>
      </c>
      <c r="K182" s="709">
        <v>0.75000006295666355</v>
      </c>
      <c r="L182" s="270"/>
      <c r="M182" s="705" t="str">
        <f t="shared" si="2"/>
        <v/>
      </c>
    </row>
    <row r="183" spans="1:13" ht="14.45" customHeight="1" x14ac:dyDescent="0.2">
      <c r="A183" s="710" t="s">
        <v>507</v>
      </c>
      <c r="B183" s="706">
        <v>10.78956</v>
      </c>
      <c r="C183" s="707">
        <v>9.3911599999999993</v>
      </c>
      <c r="D183" s="707">
        <v>-1.3984000000000005</v>
      </c>
      <c r="E183" s="708">
        <v>0.87039323197609531</v>
      </c>
      <c r="F183" s="706">
        <v>6.59436</v>
      </c>
      <c r="G183" s="707">
        <v>4.9457699999999996</v>
      </c>
      <c r="H183" s="707">
        <v>0.54952999999999996</v>
      </c>
      <c r="I183" s="707">
        <v>4.9457700000000004</v>
      </c>
      <c r="J183" s="707">
        <v>8.8817841970012523E-16</v>
      </c>
      <c r="K183" s="709">
        <v>0.75000000000000011</v>
      </c>
      <c r="L183" s="270"/>
      <c r="M183" s="705" t="str">
        <f t="shared" si="2"/>
        <v/>
      </c>
    </row>
    <row r="184" spans="1:13" ht="14.45" customHeight="1" x14ac:dyDescent="0.2">
      <c r="A184" s="710" t="s">
        <v>508</v>
      </c>
      <c r="B184" s="706">
        <v>0</v>
      </c>
      <c r="C184" s="707">
        <v>10.37584</v>
      </c>
      <c r="D184" s="707">
        <v>10.37584</v>
      </c>
      <c r="E184" s="708">
        <v>0</v>
      </c>
      <c r="F184" s="706">
        <v>0</v>
      </c>
      <c r="G184" s="707">
        <v>0</v>
      </c>
      <c r="H184" s="707">
        <v>0</v>
      </c>
      <c r="I184" s="707">
        <v>6.8184399999999998</v>
      </c>
      <c r="J184" s="707">
        <v>6.8184399999999998</v>
      </c>
      <c r="K184" s="709">
        <v>0</v>
      </c>
      <c r="L184" s="270"/>
      <c r="M184" s="705" t="str">
        <f t="shared" si="2"/>
        <v>X</v>
      </c>
    </row>
    <row r="185" spans="1:13" ht="14.45" customHeight="1" x14ac:dyDescent="0.2">
      <c r="A185" s="710" t="s">
        <v>509</v>
      </c>
      <c r="B185" s="706">
        <v>0</v>
      </c>
      <c r="C185" s="707">
        <v>0</v>
      </c>
      <c r="D185" s="707">
        <v>0</v>
      </c>
      <c r="E185" s="708">
        <v>0</v>
      </c>
      <c r="F185" s="706">
        <v>0</v>
      </c>
      <c r="G185" s="707">
        <v>0</v>
      </c>
      <c r="H185" s="707">
        <v>0</v>
      </c>
      <c r="I185" s="707">
        <v>5.9770000000000003</v>
      </c>
      <c r="J185" s="707">
        <v>5.9770000000000003</v>
      </c>
      <c r="K185" s="709">
        <v>0</v>
      </c>
      <c r="L185" s="270"/>
      <c r="M185" s="705" t="str">
        <f t="shared" si="2"/>
        <v/>
      </c>
    </row>
    <row r="186" spans="1:13" ht="14.45" customHeight="1" x14ac:dyDescent="0.2">
      <c r="A186" s="710" t="s">
        <v>510</v>
      </c>
      <c r="B186" s="706">
        <v>0</v>
      </c>
      <c r="C186" s="707">
        <v>10.37584</v>
      </c>
      <c r="D186" s="707">
        <v>10.37584</v>
      </c>
      <c r="E186" s="708">
        <v>0</v>
      </c>
      <c r="F186" s="706">
        <v>0</v>
      </c>
      <c r="G186" s="707">
        <v>0</v>
      </c>
      <c r="H186" s="707">
        <v>0</v>
      </c>
      <c r="I186" s="707">
        <v>0.84144000000000008</v>
      </c>
      <c r="J186" s="707">
        <v>0.84144000000000008</v>
      </c>
      <c r="K186" s="709">
        <v>0</v>
      </c>
      <c r="L186" s="270"/>
      <c r="M186" s="705" t="str">
        <f t="shared" si="2"/>
        <v/>
      </c>
    </row>
    <row r="187" spans="1:13" ht="14.45" customHeight="1" x14ac:dyDescent="0.2">
      <c r="A187" s="710" t="s">
        <v>511</v>
      </c>
      <c r="B187" s="706">
        <v>10.495414199999999</v>
      </c>
      <c r="C187" s="707">
        <v>393.63996999999995</v>
      </c>
      <c r="D187" s="707">
        <v>383.14455579999992</v>
      </c>
      <c r="E187" s="708">
        <v>37.505901386912392</v>
      </c>
      <c r="F187" s="706">
        <v>0</v>
      </c>
      <c r="G187" s="707">
        <v>0</v>
      </c>
      <c r="H187" s="707">
        <v>49.914580000000001</v>
      </c>
      <c r="I187" s="707">
        <v>166.86138</v>
      </c>
      <c r="J187" s="707">
        <v>166.86138</v>
      </c>
      <c r="K187" s="709">
        <v>0</v>
      </c>
      <c r="L187" s="270"/>
      <c r="M187" s="705" t="str">
        <f t="shared" si="2"/>
        <v/>
      </c>
    </row>
    <row r="188" spans="1:13" ht="14.45" customHeight="1" x14ac:dyDescent="0.2">
      <c r="A188" s="710" t="s">
        <v>512</v>
      </c>
      <c r="B188" s="706">
        <v>0</v>
      </c>
      <c r="C188" s="707">
        <v>370.33295000000004</v>
      </c>
      <c r="D188" s="707">
        <v>370.33295000000004</v>
      </c>
      <c r="E188" s="708">
        <v>0</v>
      </c>
      <c r="F188" s="706">
        <v>0</v>
      </c>
      <c r="G188" s="707">
        <v>0</v>
      </c>
      <c r="H188" s="707">
        <v>34.251080000000002</v>
      </c>
      <c r="I188" s="707">
        <v>90.879379999999998</v>
      </c>
      <c r="J188" s="707">
        <v>90.879379999999998</v>
      </c>
      <c r="K188" s="709">
        <v>0</v>
      </c>
      <c r="L188" s="270"/>
      <c r="M188" s="705" t="str">
        <f t="shared" si="2"/>
        <v>X</v>
      </c>
    </row>
    <row r="189" spans="1:13" ht="14.45" customHeight="1" x14ac:dyDescent="0.2">
      <c r="A189" s="710" t="s">
        <v>513</v>
      </c>
      <c r="B189" s="706">
        <v>0</v>
      </c>
      <c r="C189" s="707">
        <v>71.769940000000005</v>
      </c>
      <c r="D189" s="707">
        <v>71.769940000000005</v>
      </c>
      <c r="E189" s="708">
        <v>0</v>
      </c>
      <c r="F189" s="706">
        <v>0</v>
      </c>
      <c r="G189" s="707">
        <v>0</v>
      </c>
      <c r="H189" s="707">
        <v>34.251080000000002</v>
      </c>
      <c r="I189" s="707">
        <v>72.693079999999995</v>
      </c>
      <c r="J189" s="707">
        <v>72.693079999999995</v>
      </c>
      <c r="K189" s="709">
        <v>0</v>
      </c>
      <c r="L189" s="270"/>
      <c r="M189" s="705" t="str">
        <f t="shared" si="2"/>
        <v/>
      </c>
    </row>
    <row r="190" spans="1:13" ht="14.45" customHeight="1" x14ac:dyDescent="0.2">
      <c r="A190" s="710" t="s">
        <v>514</v>
      </c>
      <c r="B190" s="706">
        <v>0</v>
      </c>
      <c r="C190" s="707">
        <v>298.56301000000002</v>
      </c>
      <c r="D190" s="707">
        <v>298.56301000000002</v>
      </c>
      <c r="E190" s="708">
        <v>0</v>
      </c>
      <c r="F190" s="706">
        <v>0</v>
      </c>
      <c r="G190" s="707">
        <v>0</v>
      </c>
      <c r="H190" s="707">
        <v>0</v>
      </c>
      <c r="I190" s="707">
        <v>18.186299999999999</v>
      </c>
      <c r="J190" s="707">
        <v>18.186299999999999</v>
      </c>
      <c r="K190" s="709">
        <v>0</v>
      </c>
      <c r="L190" s="270"/>
      <c r="M190" s="705" t="str">
        <f t="shared" si="2"/>
        <v/>
      </c>
    </row>
    <row r="191" spans="1:13" ht="14.45" customHeight="1" x14ac:dyDescent="0.2">
      <c r="A191" s="710" t="s">
        <v>515</v>
      </c>
      <c r="B191" s="706">
        <v>0</v>
      </c>
      <c r="C191" s="707">
        <v>5.5200200000000006</v>
      </c>
      <c r="D191" s="707">
        <v>5.5200200000000006</v>
      </c>
      <c r="E191" s="708">
        <v>0</v>
      </c>
      <c r="F191" s="706">
        <v>0</v>
      </c>
      <c r="G191" s="707">
        <v>0</v>
      </c>
      <c r="H191" s="707">
        <v>0</v>
      </c>
      <c r="I191" s="707">
        <v>7.3205</v>
      </c>
      <c r="J191" s="707">
        <v>7.3205</v>
      </c>
      <c r="K191" s="709">
        <v>0</v>
      </c>
      <c r="L191" s="270"/>
      <c r="M191" s="705" t="str">
        <f t="shared" si="2"/>
        <v>X</v>
      </c>
    </row>
    <row r="192" spans="1:13" ht="14.45" customHeight="1" x14ac:dyDescent="0.2">
      <c r="A192" s="710" t="s">
        <v>516</v>
      </c>
      <c r="B192" s="706">
        <v>0</v>
      </c>
      <c r="C192" s="707">
        <v>0</v>
      </c>
      <c r="D192" s="707">
        <v>0</v>
      </c>
      <c r="E192" s="708">
        <v>0</v>
      </c>
      <c r="F192" s="706">
        <v>0</v>
      </c>
      <c r="G192" s="707">
        <v>0</v>
      </c>
      <c r="H192" s="707">
        <v>0</v>
      </c>
      <c r="I192" s="707">
        <v>7.3205</v>
      </c>
      <c r="J192" s="707">
        <v>7.3205</v>
      </c>
      <c r="K192" s="709">
        <v>0</v>
      </c>
      <c r="L192" s="270"/>
      <c r="M192" s="705" t="str">
        <f t="shared" si="2"/>
        <v/>
      </c>
    </row>
    <row r="193" spans="1:13" ht="14.45" customHeight="1" x14ac:dyDescent="0.2">
      <c r="A193" s="710" t="s">
        <v>517</v>
      </c>
      <c r="B193" s="706">
        <v>0</v>
      </c>
      <c r="C193" s="707">
        <v>5.5200200000000006</v>
      </c>
      <c r="D193" s="707">
        <v>5.5200200000000006</v>
      </c>
      <c r="E193" s="708">
        <v>0</v>
      </c>
      <c r="F193" s="706">
        <v>0</v>
      </c>
      <c r="G193" s="707">
        <v>0</v>
      </c>
      <c r="H193" s="707">
        <v>0</v>
      </c>
      <c r="I193" s="707">
        <v>0</v>
      </c>
      <c r="J193" s="707">
        <v>0</v>
      </c>
      <c r="K193" s="709">
        <v>0</v>
      </c>
      <c r="L193" s="270"/>
      <c r="M193" s="705" t="str">
        <f t="shared" si="2"/>
        <v/>
      </c>
    </row>
    <row r="194" spans="1:13" ht="14.45" customHeight="1" x14ac:dyDescent="0.2">
      <c r="A194" s="710" t="s">
        <v>518</v>
      </c>
      <c r="B194" s="706">
        <v>10.495414199999999</v>
      </c>
      <c r="C194" s="707">
        <v>17.786999999999999</v>
      </c>
      <c r="D194" s="707">
        <v>7.2915858</v>
      </c>
      <c r="E194" s="708">
        <v>1.694740165662066</v>
      </c>
      <c r="F194" s="706">
        <v>0</v>
      </c>
      <c r="G194" s="707">
        <v>0</v>
      </c>
      <c r="H194" s="707">
        <v>4.5374999999999996</v>
      </c>
      <c r="I194" s="707">
        <v>4.5374999999999996</v>
      </c>
      <c r="J194" s="707">
        <v>4.5374999999999996</v>
      </c>
      <c r="K194" s="709">
        <v>0</v>
      </c>
      <c r="L194" s="270"/>
      <c r="M194" s="705" t="str">
        <f t="shared" si="2"/>
        <v>X</v>
      </c>
    </row>
    <row r="195" spans="1:13" ht="14.45" customHeight="1" x14ac:dyDescent="0.2">
      <c r="A195" s="710" t="s">
        <v>519</v>
      </c>
      <c r="B195" s="706">
        <v>10.495414199999999</v>
      </c>
      <c r="C195" s="707">
        <v>17.786999999999999</v>
      </c>
      <c r="D195" s="707">
        <v>7.2915858</v>
      </c>
      <c r="E195" s="708">
        <v>1.694740165662066</v>
      </c>
      <c r="F195" s="706">
        <v>0</v>
      </c>
      <c r="G195" s="707">
        <v>0</v>
      </c>
      <c r="H195" s="707">
        <v>4.5374999999999996</v>
      </c>
      <c r="I195" s="707">
        <v>4.5374999999999996</v>
      </c>
      <c r="J195" s="707">
        <v>4.5374999999999996</v>
      </c>
      <c r="K195" s="709">
        <v>0</v>
      </c>
      <c r="L195" s="270"/>
      <c r="M195" s="705" t="str">
        <f t="shared" si="2"/>
        <v/>
      </c>
    </row>
    <row r="196" spans="1:13" ht="14.45" customHeight="1" x14ac:dyDescent="0.2">
      <c r="A196" s="710" t="s">
        <v>520</v>
      </c>
      <c r="B196" s="706">
        <v>0</v>
      </c>
      <c r="C196" s="707">
        <v>0</v>
      </c>
      <c r="D196" s="707">
        <v>0</v>
      </c>
      <c r="E196" s="708">
        <v>0</v>
      </c>
      <c r="F196" s="706">
        <v>0</v>
      </c>
      <c r="G196" s="707">
        <v>0</v>
      </c>
      <c r="H196" s="707">
        <v>0</v>
      </c>
      <c r="I196" s="707">
        <v>52.997999999999998</v>
      </c>
      <c r="J196" s="707">
        <v>52.997999999999998</v>
      </c>
      <c r="K196" s="709">
        <v>0</v>
      </c>
      <c r="L196" s="270"/>
      <c r="M196" s="705" t="str">
        <f t="shared" si="2"/>
        <v>X</v>
      </c>
    </row>
    <row r="197" spans="1:13" ht="14.45" customHeight="1" x14ac:dyDescent="0.2">
      <c r="A197" s="710" t="s">
        <v>521</v>
      </c>
      <c r="B197" s="706">
        <v>0</v>
      </c>
      <c r="C197" s="707">
        <v>0</v>
      </c>
      <c r="D197" s="707">
        <v>0</v>
      </c>
      <c r="E197" s="708">
        <v>0</v>
      </c>
      <c r="F197" s="706">
        <v>0</v>
      </c>
      <c r="G197" s="707">
        <v>0</v>
      </c>
      <c r="H197" s="707">
        <v>0</v>
      </c>
      <c r="I197" s="707">
        <v>52.997999999999998</v>
      </c>
      <c r="J197" s="707">
        <v>52.997999999999998</v>
      </c>
      <c r="K197" s="709">
        <v>0</v>
      </c>
      <c r="L197" s="270"/>
      <c r="M197" s="705" t="str">
        <f t="shared" si="2"/>
        <v/>
      </c>
    </row>
    <row r="198" spans="1:13" ht="14.45" customHeight="1" x14ac:dyDescent="0.2">
      <c r="A198" s="710" t="s">
        <v>522</v>
      </c>
      <c r="B198" s="706">
        <v>0</v>
      </c>
      <c r="C198" s="707">
        <v>0</v>
      </c>
      <c r="D198" s="707">
        <v>0</v>
      </c>
      <c r="E198" s="708">
        <v>0</v>
      </c>
      <c r="F198" s="706">
        <v>0</v>
      </c>
      <c r="G198" s="707">
        <v>0</v>
      </c>
      <c r="H198" s="707">
        <v>11.125999999999999</v>
      </c>
      <c r="I198" s="707">
        <v>11.125999999999999</v>
      </c>
      <c r="J198" s="707">
        <v>11.125999999999999</v>
      </c>
      <c r="K198" s="709">
        <v>0</v>
      </c>
      <c r="L198" s="270"/>
      <c r="M198" s="705" t="str">
        <f t="shared" ref="M198:M261" si="3">IF(A198="HV","HV",IF(OR(LEFT(A198,16)="               5",LEFT(A198,16)="               6",LEFT(A198,16)="               7",LEFT(A198,16)="               8"),"X",""))</f>
        <v>X</v>
      </c>
    </row>
    <row r="199" spans="1:13" ht="14.45" customHeight="1" x14ac:dyDescent="0.2">
      <c r="A199" s="710" t="s">
        <v>523</v>
      </c>
      <c r="B199" s="706">
        <v>0</v>
      </c>
      <c r="C199" s="707">
        <v>0</v>
      </c>
      <c r="D199" s="707">
        <v>0</v>
      </c>
      <c r="E199" s="708">
        <v>0</v>
      </c>
      <c r="F199" s="706">
        <v>0</v>
      </c>
      <c r="G199" s="707">
        <v>0</v>
      </c>
      <c r="H199" s="707">
        <v>11.125999999999999</v>
      </c>
      <c r="I199" s="707">
        <v>11.125999999999999</v>
      </c>
      <c r="J199" s="707">
        <v>11.125999999999999</v>
      </c>
      <c r="K199" s="709">
        <v>0</v>
      </c>
      <c r="L199" s="270"/>
      <c r="M199" s="705" t="str">
        <f t="shared" si="3"/>
        <v/>
      </c>
    </row>
    <row r="200" spans="1:13" ht="14.45" customHeight="1" x14ac:dyDescent="0.2">
      <c r="A200" s="710" t="s">
        <v>524</v>
      </c>
      <c r="B200" s="706">
        <v>2217.1041960999996</v>
      </c>
      <c r="C200" s="707">
        <v>65331.893380000001</v>
      </c>
      <c r="D200" s="707">
        <v>63114.7891839</v>
      </c>
      <c r="E200" s="708">
        <v>29.467218317895099</v>
      </c>
      <c r="F200" s="706">
        <v>67089.539712600003</v>
      </c>
      <c r="G200" s="707">
        <v>50317.154784450002</v>
      </c>
      <c r="H200" s="707">
        <v>6657.4715199999991</v>
      </c>
      <c r="I200" s="707">
        <v>64309.519820000001</v>
      </c>
      <c r="J200" s="707">
        <v>13992.365035549999</v>
      </c>
      <c r="K200" s="709">
        <v>0.95856254336355373</v>
      </c>
      <c r="L200" s="270"/>
      <c r="M200" s="705" t="str">
        <f t="shared" si="3"/>
        <v/>
      </c>
    </row>
    <row r="201" spans="1:13" ht="14.45" customHeight="1" x14ac:dyDescent="0.2">
      <c r="A201" s="710" t="s">
        <v>525</v>
      </c>
      <c r="B201" s="706">
        <v>2141.3696364000002</v>
      </c>
      <c r="C201" s="707">
        <v>60075.611570000001</v>
      </c>
      <c r="D201" s="707">
        <v>57934.241933600002</v>
      </c>
      <c r="E201" s="708">
        <v>28.054760163218308</v>
      </c>
      <c r="F201" s="706">
        <v>67088.888651400004</v>
      </c>
      <c r="G201" s="707">
        <v>50316.666488550007</v>
      </c>
      <c r="H201" s="707">
        <v>6630.87309</v>
      </c>
      <c r="I201" s="707">
        <v>58790.331619999997</v>
      </c>
      <c r="J201" s="707">
        <v>8473.6651314499904</v>
      </c>
      <c r="K201" s="709">
        <v>0.87630504546706578</v>
      </c>
      <c r="L201" s="270"/>
      <c r="M201" s="705" t="str">
        <f t="shared" si="3"/>
        <v/>
      </c>
    </row>
    <row r="202" spans="1:13" ht="14.45" customHeight="1" x14ac:dyDescent="0.2">
      <c r="A202" s="710" t="s">
        <v>526</v>
      </c>
      <c r="B202" s="706">
        <v>2141.3696364000002</v>
      </c>
      <c r="C202" s="707">
        <v>60075.611570000001</v>
      </c>
      <c r="D202" s="707">
        <v>57934.241933600002</v>
      </c>
      <c r="E202" s="708">
        <v>28.054760163218308</v>
      </c>
      <c r="F202" s="706">
        <v>67088.888651400004</v>
      </c>
      <c r="G202" s="707">
        <v>50316.666488550007</v>
      </c>
      <c r="H202" s="707">
        <v>6630.87309</v>
      </c>
      <c r="I202" s="707">
        <v>58790.331619999997</v>
      </c>
      <c r="J202" s="707">
        <v>8473.6651314499904</v>
      </c>
      <c r="K202" s="709">
        <v>0.87630504546706578</v>
      </c>
      <c r="L202" s="270"/>
      <c r="M202" s="705" t="str">
        <f t="shared" si="3"/>
        <v/>
      </c>
    </row>
    <row r="203" spans="1:13" ht="14.45" customHeight="1" x14ac:dyDescent="0.2">
      <c r="A203" s="710" t="s">
        <v>527</v>
      </c>
      <c r="B203" s="706">
        <v>2141.3696364000002</v>
      </c>
      <c r="C203" s="707">
        <v>776.19096000000002</v>
      </c>
      <c r="D203" s="707">
        <v>-1365.1786764000003</v>
      </c>
      <c r="E203" s="708">
        <v>0.36247406650675529</v>
      </c>
      <c r="F203" s="706">
        <v>1641.4545297</v>
      </c>
      <c r="G203" s="707">
        <v>1231.0908972749999</v>
      </c>
      <c r="H203" s="707">
        <v>195.80155999999999</v>
      </c>
      <c r="I203" s="707">
        <v>654.51156000000003</v>
      </c>
      <c r="J203" s="707">
        <v>-576.57933727499983</v>
      </c>
      <c r="K203" s="709">
        <v>0.398738769888205</v>
      </c>
      <c r="L203" s="270"/>
      <c r="M203" s="705" t="str">
        <f t="shared" si="3"/>
        <v>X</v>
      </c>
    </row>
    <row r="204" spans="1:13" ht="14.45" customHeight="1" x14ac:dyDescent="0.2">
      <c r="A204" s="710" t="s">
        <v>528</v>
      </c>
      <c r="B204" s="706">
        <v>0</v>
      </c>
      <c r="C204" s="707">
        <v>0.1</v>
      </c>
      <c r="D204" s="707">
        <v>0.1</v>
      </c>
      <c r="E204" s="708">
        <v>0</v>
      </c>
      <c r="F204" s="706">
        <v>0</v>
      </c>
      <c r="G204" s="707">
        <v>0</v>
      </c>
      <c r="H204" s="707">
        <v>0</v>
      </c>
      <c r="I204" s="707">
        <v>0.10199999999999999</v>
      </c>
      <c r="J204" s="707">
        <v>0.10199999999999999</v>
      </c>
      <c r="K204" s="709">
        <v>0</v>
      </c>
      <c r="L204" s="270"/>
      <c r="M204" s="705" t="str">
        <f t="shared" si="3"/>
        <v/>
      </c>
    </row>
    <row r="205" spans="1:13" ht="14.45" customHeight="1" x14ac:dyDescent="0.2">
      <c r="A205" s="710" t="s">
        <v>529</v>
      </c>
      <c r="B205" s="706">
        <v>292.97829100000001</v>
      </c>
      <c r="C205" s="707">
        <v>232.4521</v>
      </c>
      <c r="D205" s="707">
        <v>-60.526191000000011</v>
      </c>
      <c r="E205" s="708">
        <v>0.79341066263506876</v>
      </c>
      <c r="F205" s="706">
        <v>296.06227330000002</v>
      </c>
      <c r="G205" s="707">
        <v>222.04670497500001</v>
      </c>
      <c r="H205" s="707">
        <v>12</v>
      </c>
      <c r="I205" s="707">
        <v>139.19999999999999</v>
      </c>
      <c r="J205" s="707">
        <v>-82.846704975000023</v>
      </c>
      <c r="K205" s="709">
        <v>0.47017135431824703</v>
      </c>
      <c r="L205" s="270"/>
      <c r="M205" s="705" t="str">
        <f t="shared" si="3"/>
        <v/>
      </c>
    </row>
    <row r="206" spans="1:13" ht="14.45" customHeight="1" x14ac:dyDescent="0.2">
      <c r="A206" s="710" t="s">
        <v>530</v>
      </c>
      <c r="B206" s="706">
        <v>1829.6751546</v>
      </c>
      <c r="C206" s="707">
        <v>527.89343999999994</v>
      </c>
      <c r="D206" s="707">
        <v>-1301.7817146000002</v>
      </c>
      <c r="E206" s="708">
        <v>0.28851757574169334</v>
      </c>
      <c r="F206" s="706">
        <v>1323.3231936000002</v>
      </c>
      <c r="G206" s="707">
        <v>992.49239520000015</v>
      </c>
      <c r="H206" s="707">
        <v>183.80155999999999</v>
      </c>
      <c r="I206" s="707">
        <v>500.50040000000001</v>
      </c>
      <c r="J206" s="707">
        <v>-491.99199520000013</v>
      </c>
      <c r="K206" s="709">
        <v>0.37821478715144913</v>
      </c>
      <c r="L206" s="270"/>
      <c r="M206" s="705" t="str">
        <f t="shared" si="3"/>
        <v/>
      </c>
    </row>
    <row r="207" spans="1:13" ht="14.45" customHeight="1" x14ac:dyDescent="0.2">
      <c r="A207" s="710" t="s">
        <v>531</v>
      </c>
      <c r="B207" s="706">
        <v>18.7161908</v>
      </c>
      <c r="C207" s="707">
        <v>15.745419999999999</v>
      </c>
      <c r="D207" s="707">
        <v>-2.9707708000000004</v>
      </c>
      <c r="E207" s="708">
        <v>0.8412726803362145</v>
      </c>
      <c r="F207" s="706">
        <v>22.069062800000001</v>
      </c>
      <c r="G207" s="707">
        <v>16.551797100000002</v>
      </c>
      <c r="H207" s="707">
        <v>0</v>
      </c>
      <c r="I207" s="707">
        <v>14.709160000000001</v>
      </c>
      <c r="J207" s="707">
        <v>-1.842637100000001</v>
      </c>
      <c r="K207" s="709">
        <v>0.66650587445879217</v>
      </c>
      <c r="L207" s="270"/>
      <c r="M207" s="705" t="str">
        <f t="shared" si="3"/>
        <v/>
      </c>
    </row>
    <row r="208" spans="1:13" ht="14.45" customHeight="1" x14ac:dyDescent="0.2">
      <c r="A208" s="710" t="s">
        <v>532</v>
      </c>
      <c r="B208" s="706">
        <v>0</v>
      </c>
      <c r="C208" s="707">
        <v>473.16469000000001</v>
      </c>
      <c r="D208" s="707">
        <v>473.16469000000001</v>
      </c>
      <c r="E208" s="708">
        <v>0</v>
      </c>
      <c r="F208" s="706">
        <v>1619.4945296000001</v>
      </c>
      <c r="G208" s="707">
        <v>1214.6208971999999</v>
      </c>
      <c r="H208" s="707">
        <v>7.8659999999999994E-2</v>
      </c>
      <c r="I208" s="707">
        <v>19.108550000000001</v>
      </c>
      <c r="J208" s="707">
        <v>-1195.5123472</v>
      </c>
      <c r="K208" s="709">
        <v>1.1799082769806967E-2</v>
      </c>
      <c r="L208" s="270"/>
      <c r="M208" s="705" t="str">
        <f t="shared" si="3"/>
        <v>X</v>
      </c>
    </row>
    <row r="209" spans="1:13" ht="14.45" customHeight="1" x14ac:dyDescent="0.2">
      <c r="A209" s="710" t="s">
        <v>533</v>
      </c>
      <c r="B209" s="706">
        <v>0</v>
      </c>
      <c r="C209" s="707">
        <v>399.12061</v>
      </c>
      <c r="D209" s="707">
        <v>399.12061</v>
      </c>
      <c r="E209" s="708">
        <v>0</v>
      </c>
      <c r="F209" s="706">
        <v>1352.6996786</v>
      </c>
      <c r="G209" s="707">
        <v>1014.52475895</v>
      </c>
      <c r="H209" s="707">
        <v>0</v>
      </c>
      <c r="I209" s="707">
        <v>0</v>
      </c>
      <c r="J209" s="707">
        <v>-1014.52475895</v>
      </c>
      <c r="K209" s="709">
        <v>0</v>
      </c>
      <c r="L209" s="270"/>
      <c r="M209" s="705" t="str">
        <f t="shared" si="3"/>
        <v/>
      </c>
    </row>
    <row r="210" spans="1:13" ht="14.45" customHeight="1" x14ac:dyDescent="0.2">
      <c r="A210" s="710" t="s">
        <v>534</v>
      </c>
      <c r="B210" s="706">
        <v>0</v>
      </c>
      <c r="C210" s="707">
        <v>74.044080000000008</v>
      </c>
      <c r="D210" s="707">
        <v>74.044080000000008</v>
      </c>
      <c r="E210" s="708">
        <v>0</v>
      </c>
      <c r="F210" s="706">
        <v>266.79485100000005</v>
      </c>
      <c r="G210" s="707">
        <v>200.09613825000002</v>
      </c>
      <c r="H210" s="707">
        <v>7.8659999999999994E-2</v>
      </c>
      <c r="I210" s="707">
        <v>19.108550000000001</v>
      </c>
      <c r="J210" s="707">
        <v>-180.98758825000002</v>
      </c>
      <c r="K210" s="709">
        <v>7.1622634126473447E-2</v>
      </c>
      <c r="L210" s="270"/>
      <c r="M210" s="705" t="str">
        <f t="shared" si="3"/>
        <v/>
      </c>
    </row>
    <row r="211" spans="1:13" ht="14.45" customHeight="1" x14ac:dyDescent="0.2">
      <c r="A211" s="710" t="s">
        <v>535</v>
      </c>
      <c r="B211" s="706">
        <v>0</v>
      </c>
      <c r="C211" s="707">
        <v>0</v>
      </c>
      <c r="D211" s="707">
        <v>0</v>
      </c>
      <c r="E211" s="708">
        <v>0</v>
      </c>
      <c r="F211" s="706">
        <v>0</v>
      </c>
      <c r="G211" s="707">
        <v>0</v>
      </c>
      <c r="H211" s="707">
        <v>0</v>
      </c>
      <c r="I211" s="707">
        <v>-0.25006</v>
      </c>
      <c r="J211" s="707">
        <v>-0.25006</v>
      </c>
      <c r="K211" s="709">
        <v>0</v>
      </c>
      <c r="L211" s="270"/>
      <c r="M211" s="705" t="str">
        <f t="shared" si="3"/>
        <v>X</v>
      </c>
    </row>
    <row r="212" spans="1:13" ht="14.45" customHeight="1" x14ac:dyDescent="0.2">
      <c r="A212" s="710" t="s">
        <v>536</v>
      </c>
      <c r="B212" s="706">
        <v>0</v>
      </c>
      <c r="C212" s="707">
        <v>0</v>
      </c>
      <c r="D212" s="707">
        <v>0</v>
      </c>
      <c r="E212" s="708">
        <v>0</v>
      </c>
      <c r="F212" s="706">
        <v>0</v>
      </c>
      <c r="G212" s="707">
        <v>0</v>
      </c>
      <c r="H212" s="707">
        <v>0</v>
      </c>
      <c r="I212" s="707">
        <v>-0.25006</v>
      </c>
      <c r="J212" s="707">
        <v>-0.25006</v>
      </c>
      <c r="K212" s="709">
        <v>0</v>
      </c>
      <c r="L212" s="270"/>
      <c r="M212" s="705" t="str">
        <f t="shared" si="3"/>
        <v/>
      </c>
    </row>
    <row r="213" spans="1:13" ht="14.45" customHeight="1" x14ac:dyDescent="0.2">
      <c r="A213" s="710" t="s">
        <v>537</v>
      </c>
      <c r="B213" s="706">
        <v>0</v>
      </c>
      <c r="C213" s="707">
        <v>56554.336479999998</v>
      </c>
      <c r="D213" s="707">
        <v>56554.336479999998</v>
      </c>
      <c r="E213" s="708">
        <v>0</v>
      </c>
      <c r="F213" s="706">
        <v>63827.939592100003</v>
      </c>
      <c r="G213" s="707">
        <v>47870.954694075008</v>
      </c>
      <c r="H213" s="707">
        <v>6198.5459000000001</v>
      </c>
      <c r="I213" s="707">
        <v>56806.879479999996</v>
      </c>
      <c r="J213" s="707">
        <v>8935.9247859249881</v>
      </c>
      <c r="K213" s="709">
        <v>0.89000020748015807</v>
      </c>
      <c r="L213" s="270"/>
      <c r="M213" s="705" t="str">
        <f t="shared" si="3"/>
        <v>X</v>
      </c>
    </row>
    <row r="214" spans="1:13" ht="14.45" customHeight="1" x14ac:dyDescent="0.2">
      <c r="A214" s="710" t="s">
        <v>538</v>
      </c>
      <c r="B214" s="706">
        <v>0</v>
      </c>
      <c r="C214" s="707">
        <v>56554.336479999998</v>
      </c>
      <c r="D214" s="707">
        <v>56554.336479999998</v>
      </c>
      <c r="E214" s="708">
        <v>0</v>
      </c>
      <c r="F214" s="706">
        <v>63827.939592100003</v>
      </c>
      <c r="G214" s="707">
        <v>47870.954694075008</v>
      </c>
      <c r="H214" s="707">
        <v>6198.5459000000001</v>
      </c>
      <c r="I214" s="707">
        <v>56806.879479999996</v>
      </c>
      <c r="J214" s="707">
        <v>8935.9247859249881</v>
      </c>
      <c r="K214" s="709">
        <v>0.89000020748015807</v>
      </c>
      <c r="L214" s="270"/>
      <c r="M214" s="705" t="str">
        <f t="shared" si="3"/>
        <v/>
      </c>
    </row>
    <row r="215" spans="1:13" ht="14.45" customHeight="1" x14ac:dyDescent="0.2">
      <c r="A215" s="710" t="s">
        <v>539</v>
      </c>
      <c r="B215" s="706">
        <v>0</v>
      </c>
      <c r="C215" s="707">
        <v>2271.9194400000001</v>
      </c>
      <c r="D215" s="707">
        <v>2271.9194400000001</v>
      </c>
      <c r="E215" s="708">
        <v>0</v>
      </c>
      <c r="F215" s="706">
        <v>0</v>
      </c>
      <c r="G215" s="707">
        <v>0</v>
      </c>
      <c r="H215" s="707">
        <v>236.44696999999999</v>
      </c>
      <c r="I215" s="707">
        <v>1310.0820900000001</v>
      </c>
      <c r="J215" s="707">
        <v>1310.0820900000001</v>
      </c>
      <c r="K215" s="709">
        <v>0</v>
      </c>
      <c r="L215" s="270"/>
      <c r="M215" s="705" t="str">
        <f t="shared" si="3"/>
        <v>X</v>
      </c>
    </row>
    <row r="216" spans="1:13" ht="14.45" customHeight="1" x14ac:dyDescent="0.2">
      <c r="A216" s="710" t="s">
        <v>540</v>
      </c>
      <c r="B216" s="706">
        <v>0</v>
      </c>
      <c r="C216" s="707">
        <v>2271.9194400000001</v>
      </c>
      <c r="D216" s="707">
        <v>2271.9194400000001</v>
      </c>
      <c r="E216" s="708">
        <v>0</v>
      </c>
      <c r="F216" s="706">
        <v>0</v>
      </c>
      <c r="G216" s="707">
        <v>0</v>
      </c>
      <c r="H216" s="707">
        <v>236.44696999999999</v>
      </c>
      <c r="I216" s="707">
        <v>1310.0820900000001</v>
      </c>
      <c r="J216" s="707">
        <v>1310.0820900000001</v>
      </c>
      <c r="K216" s="709">
        <v>0</v>
      </c>
      <c r="L216" s="270"/>
      <c r="M216" s="705" t="str">
        <f t="shared" si="3"/>
        <v/>
      </c>
    </row>
    <row r="217" spans="1:13" ht="14.45" customHeight="1" x14ac:dyDescent="0.2">
      <c r="A217" s="710" t="s">
        <v>541</v>
      </c>
      <c r="B217" s="706">
        <v>75.757028500000004</v>
      </c>
      <c r="C217" s="707">
        <v>188.42549</v>
      </c>
      <c r="D217" s="707">
        <v>112.66846149999999</v>
      </c>
      <c r="E217" s="708">
        <v>2.4872344352841136</v>
      </c>
      <c r="F217" s="706">
        <v>0.65106120000000001</v>
      </c>
      <c r="G217" s="707">
        <v>0.4882959</v>
      </c>
      <c r="H217" s="707">
        <v>22.020439999999997</v>
      </c>
      <c r="I217" s="707">
        <v>154.49519000000001</v>
      </c>
      <c r="J217" s="707">
        <v>154.00689410000001</v>
      </c>
      <c r="K217" s="709">
        <v>237.29749215588336</v>
      </c>
      <c r="L217" s="270"/>
      <c r="M217" s="705" t="str">
        <f t="shared" si="3"/>
        <v/>
      </c>
    </row>
    <row r="218" spans="1:13" ht="14.45" customHeight="1" x14ac:dyDescent="0.2">
      <c r="A218" s="710" t="s">
        <v>542</v>
      </c>
      <c r="B218" s="706">
        <v>0</v>
      </c>
      <c r="C218" s="707">
        <v>86</v>
      </c>
      <c r="D218" s="707">
        <v>86</v>
      </c>
      <c r="E218" s="708">
        <v>0</v>
      </c>
      <c r="F218" s="706">
        <v>0</v>
      </c>
      <c r="G218" s="707">
        <v>0</v>
      </c>
      <c r="H218" s="707">
        <v>22.02</v>
      </c>
      <c r="I218" s="707">
        <v>104.27</v>
      </c>
      <c r="J218" s="707">
        <v>104.27</v>
      </c>
      <c r="K218" s="709">
        <v>0</v>
      </c>
      <c r="L218" s="270"/>
      <c r="M218" s="705" t="str">
        <f t="shared" si="3"/>
        <v/>
      </c>
    </row>
    <row r="219" spans="1:13" ht="14.45" customHeight="1" x14ac:dyDescent="0.2">
      <c r="A219" s="710" t="s">
        <v>543</v>
      </c>
      <c r="B219" s="706">
        <v>0</v>
      </c>
      <c r="C219" s="707">
        <v>0</v>
      </c>
      <c r="D219" s="707">
        <v>0</v>
      </c>
      <c r="E219" s="708">
        <v>0</v>
      </c>
      <c r="F219" s="706">
        <v>0</v>
      </c>
      <c r="G219" s="707">
        <v>0</v>
      </c>
      <c r="H219" s="707">
        <v>12.02</v>
      </c>
      <c r="I219" s="707">
        <v>12.02</v>
      </c>
      <c r="J219" s="707">
        <v>12.02</v>
      </c>
      <c r="K219" s="709">
        <v>0</v>
      </c>
      <c r="L219" s="270"/>
      <c r="M219" s="705" t="str">
        <f t="shared" si="3"/>
        <v>X</v>
      </c>
    </row>
    <row r="220" spans="1:13" ht="14.45" customHeight="1" x14ac:dyDescent="0.2">
      <c r="A220" s="710" t="s">
        <v>544</v>
      </c>
      <c r="B220" s="706">
        <v>0</v>
      </c>
      <c r="C220" s="707">
        <v>0</v>
      </c>
      <c r="D220" s="707">
        <v>0</v>
      </c>
      <c r="E220" s="708">
        <v>0</v>
      </c>
      <c r="F220" s="706">
        <v>0</v>
      </c>
      <c r="G220" s="707">
        <v>0</v>
      </c>
      <c r="H220" s="707">
        <v>12.02</v>
      </c>
      <c r="I220" s="707">
        <v>12.02</v>
      </c>
      <c r="J220" s="707">
        <v>12.02</v>
      </c>
      <c r="K220" s="709">
        <v>0</v>
      </c>
      <c r="L220" s="270"/>
      <c r="M220" s="705" t="str">
        <f t="shared" si="3"/>
        <v/>
      </c>
    </row>
    <row r="221" spans="1:13" ht="14.45" customHeight="1" x14ac:dyDescent="0.2">
      <c r="A221" s="710" t="s">
        <v>545</v>
      </c>
      <c r="B221" s="706">
        <v>0</v>
      </c>
      <c r="C221" s="707">
        <v>86</v>
      </c>
      <c r="D221" s="707">
        <v>86</v>
      </c>
      <c r="E221" s="708">
        <v>0</v>
      </c>
      <c r="F221" s="706">
        <v>0</v>
      </c>
      <c r="G221" s="707">
        <v>0</v>
      </c>
      <c r="H221" s="707">
        <v>10</v>
      </c>
      <c r="I221" s="707">
        <v>92.25</v>
      </c>
      <c r="J221" s="707">
        <v>92.25</v>
      </c>
      <c r="K221" s="709">
        <v>0</v>
      </c>
      <c r="L221" s="270"/>
      <c r="M221" s="705" t="str">
        <f t="shared" si="3"/>
        <v>X</v>
      </c>
    </row>
    <row r="222" spans="1:13" ht="14.45" customHeight="1" x14ac:dyDescent="0.2">
      <c r="A222" s="710" t="s">
        <v>546</v>
      </c>
      <c r="B222" s="706">
        <v>0</v>
      </c>
      <c r="C222" s="707">
        <v>86</v>
      </c>
      <c r="D222" s="707">
        <v>86</v>
      </c>
      <c r="E222" s="708">
        <v>0</v>
      </c>
      <c r="F222" s="706">
        <v>0</v>
      </c>
      <c r="G222" s="707">
        <v>0</v>
      </c>
      <c r="H222" s="707">
        <v>10</v>
      </c>
      <c r="I222" s="707">
        <v>92.25</v>
      </c>
      <c r="J222" s="707">
        <v>92.25</v>
      </c>
      <c r="K222" s="709">
        <v>0</v>
      </c>
      <c r="L222" s="270"/>
      <c r="M222" s="705" t="str">
        <f t="shared" si="3"/>
        <v/>
      </c>
    </row>
    <row r="223" spans="1:13" ht="14.45" customHeight="1" x14ac:dyDescent="0.2">
      <c r="A223" s="710" t="s">
        <v>547</v>
      </c>
      <c r="B223" s="706">
        <v>75.757028500000004</v>
      </c>
      <c r="C223" s="707">
        <v>102.42549000000001</v>
      </c>
      <c r="D223" s="707">
        <v>26.668461500000006</v>
      </c>
      <c r="E223" s="708">
        <v>1.3520262347671148</v>
      </c>
      <c r="F223" s="706">
        <v>0.65106120000000001</v>
      </c>
      <c r="G223" s="707">
        <v>0.4882959</v>
      </c>
      <c r="H223" s="707">
        <v>4.4000000000000002E-4</v>
      </c>
      <c r="I223" s="707">
        <v>50.225190000000005</v>
      </c>
      <c r="J223" s="707">
        <v>49.736894100000008</v>
      </c>
      <c r="K223" s="709">
        <v>77.143577285821991</v>
      </c>
      <c r="L223" s="270"/>
      <c r="M223" s="705" t="str">
        <f t="shared" si="3"/>
        <v/>
      </c>
    </row>
    <row r="224" spans="1:13" ht="14.45" customHeight="1" x14ac:dyDescent="0.2">
      <c r="A224" s="710" t="s">
        <v>548</v>
      </c>
      <c r="B224" s="706">
        <v>0</v>
      </c>
      <c r="C224" s="707">
        <v>9.999229999999999</v>
      </c>
      <c r="D224" s="707">
        <v>9.999229999999999</v>
      </c>
      <c r="E224" s="708">
        <v>0</v>
      </c>
      <c r="F224" s="706">
        <v>0</v>
      </c>
      <c r="G224" s="707">
        <v>0</v>
      </c>
      <c r="H224" s="707">
        <v>4.4000000000000002E-4</v>
      </c>
      <c r="I224" s="707">
        <v>1.66E-3</v>
      </c>
      <c r="J224" s="707">
        <v>1.66E-3</v>
      </c>
      <c r="K224" s="709">
        <v>0</v>
      </c>
      <c r="L224" s="270"/>
      <c r="M224" s="705" t="str">
        <f t="shared" si="3"/>
        <v>X</v>
      </c>
    </row>
    <row r="225" spans="1:13" ht="14.45" customHeight="1" x14ac:dyDescent="0.2">
      <c r="A225" s="710" t="s">
        <v>549</v>
      </c>
      <c r="B225" s="706">
        <v>0</v>
      </c>
      <c r="C225" s="707">
        <v>-7.7000000000000007E-4</v>
      </c>
      <c r="D225" s="707">
        <v>-7.7000000000000007E-4</v>
      </c>
      <c r="E225" s="708">
        <v>0</v>
      </c>
      <c r="F225" s="706">
        <v>0</v>
      </c>
      <c r="G225" s="707">
        <v>0</v>
      </c>
      <c r="H225" s="707">
        <v>4.4000000000000002E-4</v>
      </c>
      <c r="I225" s="707">
        <v>1.66E-3</v>
      </c>
      <c r="J225" s="707">
        <v>1.66E-3</v>
      </c>
      <c r="K225" s="709">
        <v>0</v>
      </c>
      <c r="L225" s="270"/>
      <c r="M225" s="705" t="str">
        <f t="shared" si="3"/>
        <v/>
      </c>
    </row>
    <row r="226" spans="1:13" ht="14.45" customHeight="1" x14ac:dyDescent="0.2">
      <c r="A226" s="710" t="s">
        <v>550</v>
      </c>
      <c r="B226" s="706">
        <v>0</v>
      </c>
      <c r="C226" s="707">
        <v>10</v>
      </c>
      <c r="D226" s="707">
        <v>10</v>
      </c>
      <c r="E226" s="708">
        <v>0</v>
      </c>
      <c r="F226" s="706">
        <v>0</v>
      </c>
      <c r="G226" s="707">
        <v>0</v>
      </c>
      <c r="H226" s="707">
        <v>0</v>
      </c>
      <c r="I226" s="707">
        <v>0</v>
      </c>
      <c r="J226" s="707">
        <v>0</v>
      </c>
      <c r="K226" s="709">
        <v>0</v>
      </c>
      <c r="L226" s="270"/>
      <c r="M226" s="705" t="str">
        <f t="shared" si="3"/>
        <v/>
      </c>
    </row>
    <row r="227" spans="1:13" ht="14.45" customHeight="1" x14ac:dyDescent="0.2">
      <c r="A227" s="710" t="s">
        <v>551</v>
      </c>
      <c r="B227" s="706">
        <v>75.757028500000004</v>
      </c>
      <c r="C227" s="707">
        <v>92.426259999999999</v>
      </c>
      <c r="D227" s="707">
        <v>16.669231499999995</v>
      </c>
      <c r="E227" s="708">
        <v>1.2200354452920497</v>
      </c>
      <c r="F227" s="706">
        <v>0.65106120000000001</v>
      </c>
      <c r="G227" s="707">
        <v>0.4882959</v>
      </c>
      <c r="H227" s="707">
        <v>0</v>
      </c>
      <c r="I227" s="707">
        <v>50.223529999999997</v>
      </c>
      <c r="J227" s="707">
        <v>49.7352341</v>
      </c>
      <c r="K227" s="709">
        <v>77.141027602320634</v>
      </c>
      <c r="L227" s="270"/>
      <c r="M227" s="705" t="str">
        <f t="shared" si="3"/>
        <v>X</v>
      </c>
    </row>
    <row r="228" spans="1:13" ht="14.45" customHeight="1" x14ac:dyDescent="0.2">
      <c r="A228" s="710" t="s">
        <v>552</v>
      </c>
      <c r="B228" s="706">
        <v>0</v>
      </c>
      <c r="C228" s="707">
        <v>0</v>
      </c>
      <c r="D228" s="707">
        <v>0</v>
      </c>
      <c r="E228" s="708">
        <v>0</v>
      </c>
      <c r="F228" s="706">
        <v>0</v>
      </c>
      <c r="G228" s="707">
        <v>0</v>
      </c>
      <c r="H228" s="707">
        <v>0</v>
      </c>
      <c r="I228" s="707">
        <v>0.17</v>
      </c>
      <c r="J228" s="707">
        <v>0.17</v>
      </c>
      <c r="K228" s="709">
        <v>0</v>
      </c>
      <c r="L228" s="270"/>
      <c r="M228" s="705" t="str">
        <f t="shared" si="3"/>
        <v/>
      </c>
    </row>
    <row r="229" spans="1:13" ht="14.45" customHeight="1" x14ac:dyDescent="0.2">
      <c r="A229" s="710" t="s">
        <v>553</v>
      </c>
      <c r="B229" s="706">
        <v>0</v>
      </c>
      <c r="C229" s="707">
        <v>0.112</v>
      </c>
      <c r="D229" s="707">
        <v>0.112</v>
      </c>
      <c r="E229" s="708">
        <v>0</v>
      </c>
      <c r="F229" s="706">
        <v>0.65106120000000001</v>
      </c>
      <c r="G229" s="707">
        <v>0.4882959</v>
      </c>
      <c r="H229" s="707">
        <v>0</v>
      </c>
      <c r="I229" s="707">
        <v>6.0100000000000001E-2</v>
      </c>
      <c r="J229" s="707">
        <v>-0.42819590000000002</v>
      </c>
      <c r="K229" s="709">
        <v>9.2310830379693953E-2</v>
      </c>
      <c r="L229" s="270"/>
      <c r="M229" s="705" t="str">
        <f t="shared" si="3"/>
        <v/>
      </c>
    </row>
    <row r="230" spans="1:13" ht="14.45" customHeight="1" x14ac:dyDescent="0.2">
      <c r="A230" s="710" t="s">
        <v>554</v>
      </c>
      <c r="B230" s="706">
        <v>75.757028500000004</v>
      </c>
      <c r="C230" s="707">
        <v>92.31425999999999</v>
      </c>
      <c r="D230" s="707">
        <v>16.557231499999986</v>
      </c>
      <c r="E230" s="708">
        <v>1.2185570346123065</v>
      </c>
      <c r="F230" s="706">
        <v>0</v>
      </c>
      <c r="G230" s="707">
        <v>0</v>
      </c>
      <c r="H230" s="707">
        <v>0</v>
      </c>
      <c r="I230" s="707">
        <v>49.993430000000004</v>
      </c>
      <c r="J230" s="707">
        <v>49.993430000000004</v>
      </c>
      <c r="K230" s="709">
        <v>0</v>
      </c>
      <c r="L230" s="270"/>
      <c r="M230" s="705" t="str">
        <f t="shared" si="3"/>
        <v/>
      </c>
    </row>
    <row r="231" spans="1:13" ht="14.45" customHeight="1" x14ac:dyDescent="0.2">
      <c r="A231" s="710" t="s">
        <v>555</v>
      </c>
      <c r="B231" s="706">
        <v>-2.2468800000000001E-2</v>
      </c>
      <c r="C231" s="707">
        <v>0</v>
      </c>
      <c r="D231" s="707">
        <v>2.2468800000000001E-2</v>
      </c>
      <c r="E231" s="708">
        <v>0</v>
      </c>
      <c r="F231" s="706">
        <v>0</v>
      </c>
      <c r="G231" s="707">
        <v>0</v>
      </c>
      <c r="H231" s="707">
        <v>0</v>
      </c>
      <c r="I231" s="707">
        <v>0</v>
      </c>
      <c r="J231" s="707">
        <v>0</v>
      </c>
      <c r="K231" s="709">
        <v>0</v>
      </c>
      <c r="L231" s="270"/>
      <c r="M231" s="705" t="str">
        <f t="shared" si="3"/>
        <v/>
      </c>
    </row>
    <row r="232" spans="1:13" ht="14.45" customHeight="1" x14ac:dyDescent="0.2">
      <c r="A232" s="710" t="s">
        <v>556</v>
      </c>
      <c r="B232" s="706">
        <v>-2.2468800000000001E-2</v>
      </c>
      <c r="C232" s="707">
        <v>0</v>
      </c>
      <c r="D232" s="707">
        <v>2.2468800000000001E-2</v>
      </c>
      <c r="E232" s="708">
        <v>0</v>
      </c>
      <c r="F232" s="706">
        <v>0</v>
      </c>
      <c r="G232" s="707">
        <v>0</v>
      </c>
      <c r="H232" s="707">
        <v>0</v>
      </c>
      <c r="I232" s="707">
        <v>0</v>
      </c>
      <c r="J232" s="707">
        <v>0</v>
      </c>
      <c r="K232" s="709">
        <v>0</v>
      </c>
      <c r="L232" s="270"/>
      <c r="M232" s="705" t="str">
        <f t="shared" si="3"/>
        <v/>
      </c>
    </row>
    <row r="233" spans="1:13" ht="14.45" customHeight="1" x14ac:dyDescent="0.2">
      <c r="A233" s="710" t="s">
        <v>557</v>
      </c>
      <c r="B233" s="706">
        <v>-2.2468800000000001E-2</v>
      </c>
      <c r="C233" s="707">
        <v>0</v>
      </c>
      <c r="D233" s="707">
        <v>2.2468800000000001E-2</v>
      </c>
      <c r="E233" s="708">
        <v>0</v>
      </c>
      <c r="F233" s="706">
        <v>0</v>
      </c>
      <c r="G233" s="707">
        <v>0</v>
      </c>
      <c r="H233" s="707">
        <v>0</v>
      </c>
      <c r="I233" s="707">
        <v>0</v>
      </c>
      <c r="J233" s="707">
        <v>0</v>
      </c>
      <c r="K233" s="709">
        <v>0</v>
      </c>
      <c r="L233" s="270"/>
      <c r="M233" s="705" t="str">
        <f t="shared" si="3"/>
        <v>X</v>
      </c>
    </row>
    <row r="234" spans="1:13" ht="14.45" customHeight="1" x14ac:dyDescent="0.2">
      <c r="A234" s="710" t="s">
        <v>558</v>
      </c>
      <c r="B234" s="706">
        <v>-2.2468800000000001E-2</v>
      </c>
      <c r="C234" s="707">
        <v>0</v>
      </c>
      <c r="D234" s="707">
        <v>2.2468800000000001E-2</v>
      </c>
      <c r="E234" s="708">
        <v>0</v>
      </c>
      <c r="F234" s="706">
        <v>0</v>
      </c>
      <c r="G234" s="707">
        <v>0</v>
      </c>
      <c r="H234" s="707">
        <v>0</v>
      </c>
      <c r="I234" s="707">
        <v>0</v>
      </c>
      <c r="J234" s="707">
        <v>0</v>
      </c>
      <c r="K234" s="709">
        <v>0</v>
      </c>
      <c r="L234" s="270"/>
      <c r="M234" s="705" t="str">
        <f t="shared" si="3"/>
        <v/>
      </c>
    </row>
    <row r="235" spans="1:13" ht="14.45" customHeight="1" x14ac:dyDescent="0.2">
      <c r="A235" s="710" t="s">
        <v>559</v>
      </c>
      <c r="B235" s="706">
        <v>0</v>
      </c>
      <c r="C235" s="707">
        <v>5067.8563199999999</v>
      </c>
      <c r="D235" s="707">
        <v>5067.8563199999999</v>
      </c>
      <c r="E235" s="708">
        <v>0</v>
      </c>
      <c r="F235" s="706">
        <v>0</v>
      </c>
      <c r="G235" s="707">
        <v>0</v>
      </c>
      <c r="H235" s="707">
        <v>4.5779899999999998</v>
      </c>
      <c r="I235" s="707">
        <v>5364.69301</v>
      </c>
      <c r="J235" s="707">
        <v>5364.69301</v>
      </c>
      <c r="K235" s="709">
        <v>0</v>
      </c>
      <c r="L235" s="270"/>
      <c r="M235" s="705" t="str">
        <f t="shared" si="3"/>
        <v/>
      </c>
    </row>
    <row r="236" spans="1:13" ht="14.45" customHeight="1" x14ac:dyDescent="0.2">
      <c r="A236" s="710" t="s">
        <v>560</v>
      </c>
      <c r="B236" s="706">
        <v>0</v>
      </c>
      <c r="C236" s="707">
        <v>5067.8563199999999</v>
      </c>
      <c r="D236" s="707">
        <v>5067.8563199999999</v>
      </c>
      <c r="E236" s="708">
        <v>0</v>
      </c>
      <c r="F236" s="706">
        <v>0</v>
      </c>
      <c r="G236" s="707">
        <v>0</v>
      </c>
      <c r="H236" s="707">
        <v>4.5779899999999998</v>
      </c>
      <c r="I236" s="707">
        <v>5364.69301</v>
      </c>
      <c r="J236" s="707">
        <v>5364.69301</v>
      </c>
      <c r="K236" s="709">
        <v>0</v>
      </c>
      <c r="L236" s="270"/>
      <c r="M236" s="705" t="str">
        <f t="shared" si="3"/>
        <v/>
      </c>
    </row>
    <row r="237" spans="1:13" ht="14.45" customHeight="1" x14ac:dyDescent="0.2">
      <c r="A237" s="710" t="s">
        <v>561</v>
      </c>
      <c r="B237" s="706">
        <v>0</v>
      </c>
      <c r="C237" s="707">
        <v>5045.2303200000006</v>
      </c>
      <c r="D237" s="707">
        <v>5045.2303200000006</v>
      </c>
      <c r="E237" s="708">
        <v>0</v>
      </c>
      <c r="F237" s="706">
        <v>0</v>
      </c>
      <c r="G237" s="707">
        <v>0</v>
      </c>
      <c r="H237" s="707">
        <v>0</v>
      </c>
      <c r="I237" s="707">
        <v>5323.49118</v>
      </c>
      <c r="J237" s="707">
        <v>5323.49118</v>
      </c>
      <c r="K237" s="709">
        <v>0</v>
      </c>
      <c r="L237" s="270"/>
      <c r="M237" s="705" t="str">
        <f t="shared" si="3"/>
        <v>X</v>
      </c>
    </row>
    <row r="238" spans="1:13" ht="14.45" customHeight="1" x14ac:dyDescent="0.2">
      <c r="A238" s="710" t="s">
        <v>562</v>
      </c>
      <c r="B238" s="706">
        <v>0</v>
      </c>
      <c r="C238" s="707">
        <v>5045.2303200000006</v>
      </c>
      <c r="D238" s="707">
        <v>5045.2303200000006</v>
      </c>
      <c r="E238" s="708">
        <v>0</v>
      </c>
      <c r="F238" s="706">
        <v>0</v>
      </c>
      <c r="G238" s="707">
        <v>0</v>
      </c>
      <c r="H238" s="707">
        <v>0</v>
      </c>
      <c r="I238" s="707">
        <v>5323.49118</v>
      </c>
      <c r="J238" s="707">
        <v>5323.49118</v>
      </c>
      <c r="K238" s="709">
        <v>0</v>
      </c>
      <c r="L238" s="270"/>
      <c r="M238" s="705" t="str">
        <f t="shared" si="3"/>
        <v/>
      </c>
    </row>
    <row r="239" spans="1:13" ht="14.45" customHeight="1" x14ac:dyDescent="0.2">
      <c r="A239" s="710" t="s">
        <v>563</v>
      </c>
      <c r="B239" s="706">
        <v>0</v>
      </c>
      <c r="C239" s="707">
        <v>22.626000000000001</v>
      </c>
      <c r="D239" s="707">
        <v>22.626000000000001</v>
      </c>
      <c r="E239" s="708">
        <v>0</v>
      </c>
      <c r="F239" s="706">
        <v>0</v>
      </c>
      <c r="G239" s="707">
        <v>0</v>
      </c>
      <c r="H239" s="707">
        <v>4.5779899999999998</v>
      </c>
      <c r="I239" s="707">
        <v>41.201830000000001</v>
      </c>
      <c r="J239" s="707">
        <v>41.201830000000001</v>
      </c>
      <c r="K239" s="709">
        <v>0</v>
      </c>
      <c r="L239" s="270"/>
      <c r="M239" s="705" t="str">
        <f t="shared" si="3"/>
        <v>X</v>
      </c>
    </row>
    <row r="240" spans="1:13" ht="14.45" customHeight="1" x14ac:dyDescent="0.2">
      <c r="A240" s="710" t="s">
        <v>564</v>
      </c>
      <c r="B240" s="706">
        <v>0</v>
      </c>
      <c r="C240" s="707">
        <v>22.626000000000001</v>
      </c>
      <c r="D240" s="707">
        <v>22.626000000000001</v>
      </c>
      <c r="E240" s="708">
        <v>0</v>
      </c>
      <c r="F240" s="706">
        <v>0</v>
      </c>
      <c r="G240" s="707">
        <v>0</v>
      </c>
      <c r="H240" s="707">
        <v>4.5779899999999998</v>
      </c>
      <c r="I240" s="707">
        <v>41.201830000000001</v>
      </c>
      <c r="J240" s="707">
        <v>41.201830000000001</v>
      </c>
      <c r="K240" s="709">
        <v>0</v>
      </c>
      <c r="L240" s="270"/>
      <c r="M240" s="705" t="str">
        <f t="shared" si="3"/>
        <v/>
      </c>
    </row>
    <row r="241" spans="1:13" ht="14.45" customHeight="1" x14ac:dyDescent="0.2">
      <c r="A241" s="710" t="s">
        <v>565</v>
      </c>
      <c r="B241" s="706">
        <v>0</v>
      </c>
      <c r="C241" s="707">
        <v>9506.3860000000004</v>
      </c>
      <c r="D241" s="707">
        <v>9506.3860000000004</v>
      </c>
      <c r="E241" s="708">
        <v>0</v>
      </c>
      <c r="F241" s="706">
        <v>0</v>
      </c>
      <c r="G241" s="707">
        <v>0</v>
      </c>
      <c r="H241" s="707">
        <v>779.41070999999999</v>
      </c>
      <c r="I241" s="707">
        <v>8325.7031299999999</v>
      </c>
      <c r="J241" s="707">
        <v>8325.7031299999999</v>
      </c>
      <c r="K241" s="709">
        <v>0</v>
      </c>
      <c r="L241" s="270"/>
      <c r="M241" s="705" t="str">
        <f t="shared" si="3"/>
        <v/>
      </c>
    </row>
    <row r="242" spans="1:13" ht="14.45" customHeight="1" x14ac:dyDescent="0.2">
      <c r="A242" s="710" t="s">
        <v>566</v>
      </c>
      <c r="B242" s="706">
        <v>0</v>
      </c>
      <c r="C242" s="707">
        <v>9506.3860000000004</v>
      </c>
      <c r="D242" s="707">
        <v>9506.3860000000004</v>
      </c>
      <c r="E242" s="708">
        <v>0</v>
      </c>
      <c r="F242" s="706">
        <v>0</v>
      </c>
      <c r="G242" s="707">
        <v>0</v>
      </c>
      <c r="H242" s="707">
        <v>779.41070999999999</v>
      </c>
      <c r="I242" s="707">
        <v>8325.7031299999999</v>
      </c>
      <c r="J242" s="707">
        <v>8325.7031299999999</v>
      </c>
      <c r="K242" s="709">
        <v>0</v>
      </c>
      <c r="L242" s="270"/>
      <c r="M242" s="705" t="str">
        <f t="shared" si="3"/>
        <v/>
      </c>
    </row>
    <row r="243" spans="1:13" ht="14.45" customHeight="1" x14ac:dyDescent="0.2">
      <c r="A243" s="710" t="s">
        <v>567</v>
      </c>
      <c r="B243" s="706">
        <v>0</v>
      </c>
      <c r="C243" s="707">
        <v>9506.3860000000004</v>
      </c>
      <c r="D243" s="707">
        <v>9506.3860000000004</v>
      </c>
      <c r="E243" s="708">
        <v>0</v>
      </c>
      <c r="F243" s="706">
        <v>0</v>
      </c>
      <c r="G243" s="707">
        <v>0</v>
      </c>
      <c r="H243" s="707">
        <v>779.41070999999999</v>
      </c>
      <c r="I243" s="707">
        <v>8325.7031299999999</v>
      </c>
      <c r="J243" s="707">
        <v>8325.7031299999999</v>
      </c>
      <c r="K243" s="709">
        <v>0</v>
      </c>
      <c r="L243" s="270"/>
      <c r="M243" s="705" t="str">
        <f t="shared" si="3"/>
        <v/>
      </c>
    </row>
    <row r="244" spans="1:13" ht="14.45" customHeight="1" x14ac:dyDescent="0.2">
      <c r="A244" s="710" t="s">
        <v>568</v>
      </c>
      <c r="B244" s="706">
        <v>0</v>
      </c>
      <c r="C244" s="707">
        <v>119.50507</v>
      </c>
      <c r="D244" s="707">
        <v>119.50507</v>
      </c>
      <c r="E244" s="708">
        <v>0</v>
      </c>
      <c r="F244" s="706">
        <v>0</v>
      </c>
      <c r="G244" s="707">
        <v>0</v>
      </c>
      <c r="H244" s="707">
        <v>13.324</v>
      </c>
      <c r="I244" s="707">
        <v>111.74796000000001</v>
      </c>
      <c r="J244" s="707">
        <v>111.74796000000001</v>
      </c>
      <c r="K244" s="709">
        <v>0</v>
      </c>
      <c r="L244" s="270"/>
      <c r="M244" s="705" t="str">
        <f t="shared" si="3"/>
        <v>X</v>
      </c>
    </row>
    <row r="245" spans="1:13" ht="14.45" customHeight="1" x14ac:dyDescent="0.2">
      <c r="A245" s="710" t="s">
        <v>569</v>
      </c>
      <c r="B245" s="706">
        <v>0</v>
      </c>
      <c r="C245" s="707">
        <v>119.50507</v>
      </c>
      <c r="D245" s="707">
        <v>119.50507</v>
      </c>
      <c r="E245" s="708">
        <v>0</v>
      </c>
      <c r="F245" s="706">
        <v>0</v>
      </c>
      <c r="G245" s="707">
        <v>0</v>
      </c>
      <c r="H245" s="707">
        <v>13.324</v>
      </c>
      <c r="I245" s="707">
        <v>111.74796000000001</v>
      </c>
      <c r="J245" s="707">
        <v>111.74796000000001</v>
      </c>
      <c r="K245" s="709">
        <v>0</v>
      </c>
      <c r="L245" s="270"/>
      <c r="M245" s="705" t="str">
        <f t="shared" si="3"/>
        <v/>
      </c>
    </row>
    <row r="246" spans="1:13" ht="14.45" customHeight="1" x14ac:dyDescent="0.2">
      <c r="A246" s="710" t="s">
        <v>570</v>
      </c>
      <c r="B246" s="706">
        <v>0</v>
      </c>
      <c r="C246" s="707">
        <v>42.28</v>
      </c>
      <c r="D246" s="707">
        <v>42.28</v>
      </c>
      <c r="E246" s="708">
        <v>0</v>
      </c>
      <c r="F246" s="706">
        <v>0</v>
      </c>
      <c r="G246" s="707">
        <v>0</v>
      </c>
      <c r="H246" s="707">
        <v>3.74</v>
      </c>
      <c r="I246" s="707">
        <v>49.81</v>
      </c>
      <c r="J246" s="707">
        <v>49.81</v>
      </c>
      <c r="K246" s="709">
        <v>0</v>
      </c>
      <c r="L246" s="270"/>
      <c r="M246" s="705" t="str">
        <f t="shared" si="3"/>
        <v>X</v>
      </c>
    </row>
    <row r="247" spans="1:13" ht="14.45" customHeight="1" x14ac:dyDescent="0.2">
      <c r="A247" s="710" t="s">
        <v>571</v>
      </c>
      <c r="B247" s="706">
        <v>0</v>
      </c>
      <c r="C247" s="707">
        <v>41.26</v>
      </c>
      <c r="D247" s="707">
        <v>41.26</v>
      </c>
      <c r="E247" s="708">
        <v>0</v>
      </c>
      <c r="F247" s="706">
        <v>0</v>
      </c>
      <c r="G247" s="707">
        <v>0</v>
      </c>
      <c r="H247" s="707">
        <v>2.72</v>
      </c>
      <c r="I247" s="707">
        <v>31.96</v>
      </c>
      <c r="J247" s="707">
        <v>31.96</v>
      </c>
      <c r="K247" s="709">
        <v>0</v>
      </c>
      <c r="L247" s="270"/>
      <c r="M247" s="705" t="str">
        <f t="shared" si="3"/>
        <v/>
      </c>
    </row>
    <row r="248" spans="1:13" ht="14.45" customHeight="1" x14ac:dyDescent="0.2">
      <c r="A248" s="710" t="s">
        <v>572</v>
      </c>
      <c r="B248" s="706">
        <v>0</v>
      </c>
      <c r="C248" s="707">
        <v>1.02</v>
      </c>
      <c r="D248" s="707">
        <v>1.02</v>
      </c>
      <c r="E248" s="708">
        <v>0</v>
      </c>
      <c r="F248" s="706">
        <v>0</v>
      </c>
      <c r="G248" s="707">
        <v>0</v>
      </c>
      <c r="H248" s="707">
        <v>1.02</v>
      </c>
      <c r="I248" s="707">
        <v>17.850000000000001</v>
      </c>
      <c r="J248" s="707">
        <v>17.850000000000001</v>
      </c>
      <c r="K248" s="709">
        <v>0</v>
      </c>
      <c r="L248" s="270"/>
      <c r="M248" s="705" t="str">
        <f t="shared" si="3"/>
        <v/>
      </c>
    </row>
    <row r="249" spans="1:13" ht="14.45" customHeight="1" x14ac:dyDescent="0.2">
      <c r="A249" s="710" t="s">
        <v>573</v>
      </c>
      <c r="B249" s="706">
        <v>0</v>
      </c>
      <c r="C249" s="707">
        <v>112.60788000000001</v>
      </c>
      <c r="D249" s="707">
        <v>112.60788000000001</v>
      </c>
      <c r="E249" s="708">
        <v>0</v>
      </c>
      <c r="F249" s="706">
        <v>0</v>
      </c>
      <c r="G249" s="707">
        <v>0</v>
      </c>
      <c r="H249" s="707">
        <v>8.9145000000000003</v>
      </c>
      <c r="I249" s="707">
        <v>90.71538000000001</v>
      </c>
      <c r="J249" s="707">
        <v>90.71538000000001</v>
      </c>
      <c r="K249" s="709">
        <v>0</v>
      </c>
      <c r="L249" s="270"/>
      <c r="M249" s="705" t="str">
        <f t="shared" si="3"/>
        <v>X</v>
      </c>
    </row>
    <row r="250" spans="1:13" ht="14.45" customHeight="1" x14ac:dyDescent="0.2">
      <c r="A250" s="710" t="s">
        <v>574</v>
      </c>
      <c r="B250" s="706">
        <v>0</v>
      </c>
      <c r="C250" s="707">
        <v>80.152000000000001</v>
      </c>
      <c r="D250" s="707">
        <v>80.152000000000001</v>
      </c>
      <c r="E250" s="708">
        <v>0</v>
      </c>
      <c r="F250" s="706">
        <v>0</v>
      </c>
      <c r="G250" s="707">
        <v>0</v>
      </c>
      <c r="H250" s="707">
        <v>3.7240000000000002</v>
      </c>
      <c r="I250" s="707">
        <v>27.795999999999999</v>
      </c>
      <c r="J250" s="707">
        <v>27.795999999999999</v>
      </c>
      <c r="K250" s="709">
        <v>0</v>
      </c>
      <c r="L250" s="270"/>
      <c r="M250" s="705" t="str">
        <f t="shared" si="3"/>
        <v/>
      </c>
    </row>
    <row r="251" spans="1:13" ht="14.45" customHeight="1" x14ac:dyDescent="0.2">
      <c r="A251" s="710" t="s">
        <v>575</v>
      </c>
      <c r="B251" s="706">
        <v>0</v>
      </c>
      <c r="C251" s="707">
        <v>16.897400000000001</v>
      </c>
      <c r="D251" s="707">
        <v>16.897400000000001</v>
      </c>
      <c r="E251" s="708">
        <v>0</v>
      </c>
      <c r="F251" s="706">
        <v>0</v>
      </c>
      <c r="G251" s="707">
        <v>0</v>
      </c>
      <c r="H251" s="707">
        <v>3.2354000000000003</v>
      </c>
      <c r="I251" s="707">
        <v>46.8611</v>
      </c>
      <c r="J251" s="707">
        <v>46.8611</v>
      </c>
      <c r="K251" s="709">
        <v>0</v>
      </c>
      <c r="L251" s="270"/>
      <c r="M251" s="705" t="str">
        <f t="shared" si="3"/>
        <v/>
      </c>
    </row>
    <row r="252" spans="1:13" ht="14.45" customHeight="1" x14ac:dyDescent="0.2">
      <c r="A252" s="710" t="s">
        <v>576</v>
      </c>
      <c r="B252" s="706">
        <v>0</v>
      </c>
      <c r="C252" s="707">
        <v>15.558479999999999</v>
      </c>
      <c r="D252" s="707">
        <v>15.558479999999999</v>
      </c>
      <c r="E252" s="708">
        <v>0</v>
      </c>
      <c r="F252" s="706">
        <v>0</v>
      </c>
      <c r="G252" s="707">
        <v>0</v>
      </c>
      <c r="H252" s="707">
        <v>1.9550999999999998</v>
      </c>
      <c r="I252" s="707">
        <v>16.05828</v>
      </c>
      <c r="J252" s="707">
        <v>16.05828</v>
      </c>
      <c r="K252" s="709">
        <v>0</v>
      </c>
      <c r="L252" s="270"/>
      <c r="M252" s="705" t="str">
        <f t="shared" si="3"/>
        <v/>
      </c>
    </row>
    <row r="253" spans="1:13" ht="14.45" customHeight="1" x14ac:dyDescent="0.2">
      <c r="A253" s="710" t="s">
        <v>577</v>
      </c>
      <c r="B253" s="706">
        <v>0</v>
      </c>
      <c r="C253" s="707">
        <v>45.276129999999995</v>
      </c>
      <c r="D253" s="707">
        <v>45.276129999999995</v>
      </c>
      <c r="E253" s="708">
        <v>0</v>
      </c>
      <c r="F253" s="706">
        <v>0</v>
      </c>
      <c r="G253" s="707">
        <v>0</v>
      </c>
      <c r="H253" s="707">
        <v>3.8011900000000001</v>
      </c>
      <c r="I253" s="707">
        <v>34.423960000000001</v>
      </c>
      <c r="J253" s="707">
        <v>34.423960000000001</v>
      </c>
      <c r="K253" s="709">
        <v>0</v>
      </c>
      <c r="L253" s="270"/>
      <c r="M253" s="705" t="str">
        <f t="shared" si="3"/>
        <v>X</v>
      </c>
    </row>
    <row r="254" spans="1:13" ht="14.45" customHeight="1" x14ac:dyDescent="0.2">
      <c r="A254" s="710" t="s">
        <v>578</v>
      </c>
      <c r="B254" s="706">
        <v>0</v>
      </c>
      <c r="C254" s="707">
        <v>45.276129999999995</v>
      </c>
      <c r="D254" s="707">
        <v>45.276129999999995</v>
      </c>
      <c r="E254" s="708">
        <v>0</v>
      </c>
      <c r="F254" s="706">
        <v>0</v>
      </c>
      <c r="G254" s="707">
        <v>0</v>
      </c>
      <c r="H254" s="707">
        <v>3.8011900000000001</v>
      </c>
      <c r="I254" s="707">
        <v>34.423960000000001</v>
      </c>
      <c r="J254" s="707">
        <v>34.423960000000001</v>
      </c>
      <c r="K254" s="709">
        <v>0</v>
      </c>
      <c r="L254" s="270"/>
      <c r="M254" s="705" t="str">
        <f t="shared" si="3"/>
        <v/>
      </c>
    </row>
    <row r="255" spans="1:13" ht="14.45" customHeight="1" x14ac:dyDescent="0.2">
      <c r="A255" s="710" t="s">
        <v>579</v>
      </c>
      <c r="B255" s="706">
        <v>0</v>
      </c>
      <c r="C255" s="707">
        <v>7.8710000000000004</v>
      </c>
      <c r="D255" s="707">
        <v>7.8710000000000004</v>
      </c>
      <c r="E255" s="708">
        <v>0</v>
      </c>
      <c r="F255" s="706">
        <v>0</v>
      </c>
      <c r="G255" s="707">
        <v>0</v>
      </c>
      <c r="H255" s="707">
        <v>0.67</v>
      </c>
      <c r="I255" s="707">
        <v>4.9939999999999998</v>
      </c>
      <c r="J255" s="707">
        <v>4.9939999999999998</v>
      </c>
      <c r="K255" s="709">
        <v>0</v>
      </c>
      <c r="L255" s="270"/>
      <c r="M255" s="705" t="str">
        <f t="shared" si="3"/>
        <v>X</v>
      </c>
    </row>
    <row r="256" spans="1:13" ht="14.45" customHeight="1" x14ac:dyDescent="0.2">
      <c r="A256" s="710" t="s">
        <v>580</v>
      </c>
      <c r="B256" s="706">
        <v>0</v>
      </c>
      <c r="C256" s="707">
        <v>7.8710000000000004</v>
      </c>
      <c r="D256" s="707">
        <v>7.8710000000000004</v>
      </c>
      <c r="E256" s="708">
        <v>0</v>
      </c>
      <c r="F256" s="706">
        <v>0</v>
      </c>
      <c r="G256" s="707">
        <v>0</v>
      </c>
      <c r="H256" s="707">
        <v>0.67</v>
      </c>
      <c r="I256" s="707">
        <v>4.9939999999999998</v>
      </c>
      <c r="J256" s="707">
        <v>4.9939999999999998</v>
      </c>
      <c r="K256" s="709">
        <v>0</v>
      </c>
      <c r="L256" s="270"/>
      <c r="M256" s="705" t="str">
        <f t="shared" si="3"/>
        <v/>
      </c>
    </row>
    <row r="257" spans="1:13" ht="14.45" customHeight="1" x14ac:dyDescent="0.2">
      <c r="A257" s="710" t="s">
        <v>581</v>
      </c>
      <c r="B257" s="706">
        <v>0</v>
      </c>
      <c r="C257" s="707">
        <v>1697.5358799999999</v>
      </c>
      <c r="D257" s="707">
        <v>1697.5358799999999</v>
      </c>
      <c r="E257" s="708">
        <v>0</v>
      </c>
      <c r="F257" s="706">
        <v>0</v>
      </c>
      <c r="G257" s="707">
        <v>0</v>
      </c>
      <c r="H257" s="707">
        <v>109.53694999999999</v>
      </c>
      <c r="I257" s="707">
        <v>1047.89021</v>
      </c>
      <c r="J257" s="707">
        <v>1047.89021</v>
      </c>
      <c r="K257" s="709">
        <v>0</v>
      </c>
      <c r="L257" s="270"/>
      <c r="M257" s="705" t="str">
        <f t="shared" si="3"/>
        <v>X</v>
      </c>
    </row>
    <row r="258" spans="1:13" ht="14.45" customHeight="1" x14ac:dyDescent="0.2">
      <c r="A258" s="710" t="s">
        <v>582</v>
      </c>
      <c r="B258" s="706">
        <v>0</v>
      </c>
      <c r="C258" s="707">
        <v>1697.5358799999999</v>
      </c>
      <c r="D258" s="707">
        <v>1697.5358799999999</v>
      </c>
      <c r="E258" s="708">
        <v>0</v>
      </c>
      <c r="F258" s="706">
        <v>0</v>
      </c>
      <c r="G258" s="707">
        <v>0</v>
      </c>
      <c r="H258" s="707">
        <v>109.53694999999999</v>
      </c>
      <c r="I258" s="707">
        <v>1047.89021</v>
      </c>
      <c r="J258" s="707">
        <v>1047.89021</v>
      </c>
      <c r="K258" s="709">
        <v>0</v>
      </c>
      <c r="L258" s="270"/>
      <c r="M258" s="705" t="str">
        <f t="shared" si="3"/>
        <v/>
      </c>
    </row>
    <row r="259" spans="1:13" ht="14.45" customHeight="1" x14ac:dyDescent="0.2">
      <c r="A259" s="710" t="s">
        <v>583</v>
      </c>
      <c r="B259" s="706">
        <v>0</v>
      </c>
      <c r="C259" s="707">
        <v>876.05302000000006</v>
      </c>
      <c r="D259" s="707">
        <v>876.05302000000006</v>
      </c>
      <c r="E259" s="708">
        <v>0</v>
      </c>
      <c r="F259" s="706">
        <v>0</v>
      </c>
      <c r="G259" s="707">
        <v>0</v>
      </c>
      <c r="H259" s="707">
        <v>89.912220000000005</v>
      </c>
      <c r="I259" s="707">
        <v>713.16935000000001</v>
      </c>
      <c r="J259" s="707">
        <v>713.16935000000001</v>
      </c>
      <c r="K259" s="709">
        <v>0</v>
      </c>
      <c r="L259" s="270"/>
      <c r="M259" s="705" t="str">
        <f t="shared" si="3"/>
        <v>X</v>
      </c>
    </row>
    <row r="260" spans="1:13" ht="14.45" customHeight="1" x14ac:dyDescent="0.2">
      <c r="A260" s="710" t="s">
        <v>584</v>
      </c>
      <c r="B260" s="706">
        <v>0</v>
      </c>
      <c r="C260" s="707">
        <v>876.05302000000006</v>
      </c>
      <c r="D260" s="707">
        <v>876.05302000000006</v>
      </c>
      <c r="E260" s="708">
        <v>0</v>
      </c>
      <c r="F260" s="706">
        <v>0</v>
      </c>
      <c r="G260" s="707">
        <v>0</v>
      </c>
      <c r="H260" s="707">
        <v>89.912220000000005</v>
      </c>
      <c r="I260" s="707">
        <v>713.16935000000001</v>
      </c>
      <c r="J260" s="707">
        <v>713.16935000000001</v>
      </c>
      <c r="K260" s="709">
        <v>0</v>
      </c>
      <c r="L260" s="270"/>
      <c r="M260" s="705" t="str">
        <f t="shared" si="3"/>
        <v/>
      </c>
    </row>
    <row r="261" spans="1:13" ht="14.45" customHeight="1" x14ac:dyDescent="0.2">
      <c r="A261" s="710" t="s">
        <v>585</v>
      </c>
      <c r="B261" s="706">
        <v>0</v>
      </c>
      <c r="C261" s="707">
        <v>6379.3388700000005</v>
      </c>
      <c r="D261" s="707">
        <v>6379.3388700000005</v>
      </c>
      <c r="E261" s="708">
        <v>0</v>
      </c>
      <c r="F261" s="706">
        <v>0</v>
      </c>
      <c r="G261" s="707">
        <v>0</v>
      </c>
      <c r="H261" s="707">
        <v>505.50968</v>
      </c>
      <c r="I261" s="707">
        <v>6068.7282000000005</v>
      </c>
      <c r="J261" s="707">
        <v>6068.7282000000005</v>
      </c>
      <c r="K261" s="709">
        <v>0</v>
      </c>
      <c r="L261" s="270"/>
      <c r="M261" s="705" t="str">
        <f t="shared" si="3"/>
        <v>X</v>
      </c>
    </row>
    <row r="262" spans="1:13" ht="14.45" customHeight="1" x14ac:dyDescent="0.2">
      <c r="A262" s="710" t="s">
        <v>586</v>
      </c>
      <c r="B262" s="706">
        <v>0</v>
      </c>
      <c r="C262" s="707">
        <v>6379.3388700000005</v>
      </c>
      <c r="D262" s="707">
        <v>6379.3388700000005</v>
      </c>
      <c r="E262" s="708">
        <v>0</v>
      </c>
      <c r="F262" s="706">
        <v>0</v>
      </c>
      <c r="G262" s="707">
        <v>0</v>
      </c>
      <c r="H262" s="707">
        <v>505.50968</v>
      </c>
      <c r="I262" s="707">
        <v>6068.7282000000005</v>
      </c>
      <c r="J262" s="707">
        <v>6068.7282000000005</v>
      </c>
      <c r="K262" s="709">
        <v>0</v>
      </c>
      <c r="L262" s="270"/>
      <c r="M262" s="705" t="str">
        <f t="shared" ref="M262:M325" si="4">IF(A262="HV","HV",IF(OR(LEFT(A262,16)="               5",LEFT(A262,16)="               6",LEFT(A262,16)="               7",LEFT(A262,16)="               8"),"X",""))</f>
        <v/>
      </c>
    </row>
    <row r="263" spans="1:13" ht="14.45" customHeight="1" x14ac:dyDescent="0.2">
      <c r="A263" s="710" t="s">
        <v>587</v>
      </c>
      <c r="B263" s="706">
        <v>0</v>
      </c>
      <c r="C263" s="707">
        <v>225.91815</v>
      </c>
      <c r="D263" s="707">
        <v>225.91815</v>
      </c>
      <c r="E263" s="708">
        <v>0</v>
      </c>
      <c r="F263" s="706">
        <v>0</v>
      </c>
      <c r="G263" s="707">
        <v>0</v>
      </c>
      <c r="H263" s="707">
        <v>44.00217</v>
      </c>
      <c r="I263" s="707">
        <v>204.22407000000001</v>
      </c>
      <c r="J263" s="707">
        <v>204.22407000000001</v>
      </c>
      <c r="K263" s="709">
        <v>0</v>
      </c>
      <c r="L263" s="270"/>
      <c r="M263" s="705" t="str">
        <f t="shared" si="4"/>
        <v>X</v>
      </c>
    </row>
    <row r="264" spans="1:13" ht="14.45" customHeight="1" x14ac:dyDescent="0.2">
      <c r="A264" s="710" t="s">
        <v>588</v>
      </c>
      <c r="B264" s="706">
        <v>0</v>
      </c>
      <c r="C264" s="707">
        <v>225.91815</v>
      </c>
      <c r="D264" s="707">
        <v>225.91815</v>
      </c>
      <c r="E264" s="708">
        <v>0</v>
      </c>
      <c r="F264" s="706">
        <v>0</v>
      </c>
      <c r="G264" s="707">
        <v>0</v>
      </c>
      <c r="H264" s="707">
        <v>44.00217</v>
      </c>
      <c r="I264" s="707">
        <v>204.22407000000001</v>
      </c>
      <c r="J264" s="707">
        <v>204.22407000000001</v>
      </c>
      <c r="K264" s="709">
        <v>0</v>
      </c>
      <c r="L264" s="270"/>
      <c r="M264" s="705" t="str">
        <f t="shared" si="4"/>
        <v/>
      </c>
    </row>
    <row r="265" spans="1:13" ht="14.45" customHeight="1" x14ac:dyDescent="0.2">
      <c r="A265" s="710" t="s">
        <v>589</v>
      </c>
      <c r="B265" s="706">
        <v>0</v>
      </c>
      <c r="C265" s="707">
        <v>40.340170000000001</v>
      </c>
      <c r="D265" s="707">
        <v>40.340170000000001</v>
      </c>
      <c r="E265" s="708">
        <v>0</v>
      </c>
      <c r="F265" s="706">
        <v>0</v>
      </c>
      <c r="G265" s="707">
        <v>0</v>
      </c>
      <c r="H265" s="707">
        <v>3.0754099999999998</v>
      </c>
      <c r="I265" s="707">
        <v>35.411050000000003</v>
      </c>
      <c r="J265" s="707">
        <v>35.411050000000003</v>
      </c>
      <c r="K265" s="709">
        <v>0</v>
      </c>
      <c r="L265" s="270"/>
      <c r="M265" s="705" t="str">
        <f t="shared" si="4"/>
        <v/>
      </c>
    </row>
    <row r="266" spans="1:13" ht="14.45" customHeight="1" x14ac:dyDescent="0.2">
      <c r="A266" s="710" t="s">
        <v>590</v>
      </c>
      <c r="B266" s="706">
        <v>0</v>
      </c>
      <c r="C266" s="707">
        <v>40.340170000000001</v>
      </c>
      <c r="D266" s="707">
        <v>40.340170000000001</v>
      </c>
      <c r="E266" s="708">
        <v>0</v>
      </c>
      <c r="F266" s="706">
        <v>0</v>
      </c>
      <c r="G266" s="707">
        <v>0</v>
      </c>
      <c r="H266" s="707">
        <v>3.0754099999999998</v>
      </c>
      <c r="I266" s="707">
        <v>35.411050000000003</v>
      </c>
      <c r="J266" s="707">
        <v>35.411050000000003</v>
      </c>
      <c r="K266" s="709">
        <v>0</v>
      </c>
      <c r="L266" s="270"/>
      <c r="M266" s="705" t="str">
        <f t="shared" si="4"/>
        <v/>
      </c>
    </row>
    <row r="267" spans="1:13" ht="14.45" customHeight="1" x14ac:dyDescent="0.2">
      <c r="A267" s="710" t="s">
        <v>591</v>
      </c>
      <c r="B267" s="706">
        <v>0</v>
      </c>
      <c r="C267" s="707">
        <v>40.340170000000001</v>
      </c>
      <c r="D267" s="707">
        <v>40.340170000000001</v>
      </c>
      <c r="E267" s="708">
        <v>0</v>
      </c>
      <c r="F267" s="706">
        <v>0</v>
      </c>
      <c r="G267" s="707">
        <v>0</v>
      </c>
      <c r="H267" s="707">
        <v>3.0754099999999998</v>
      </c>
      <c r="I267" s="707">
        <v>35.411050000000003</v>
      </c>
      <c r="J267" s="707">
        <v>35.411050000000003</v>
      </c>
      <c r="K267" s="709">
        <v>0</v>
      </c>
      <c r="L267" s="270"/>
      <c r="M267" s="705" t="str">
        <f t="shared" si="4"/>
        <v/>
      </c>
    </row>
    <row r="268" spans="1:13" ht="14.45" customHeight="1" x14ac:dyDescent="0.2">
      <c r="A268" s="710" t="s">
        <v>592</v>
      </c>
      <c r="B268" s="706">
        <v>0</v>
      </c>
      <c r="C268" s="707">
        <v>40.340170000000001</v>
      </c>
      <c r="D268" s="707">
        <v>40.340170000000001</v>
      </c>
      <c r="E268" s="708">
        <v>0</v>
      </c>
      <c r="F268" s="706">
        <v>0</v>
      </c>
      <c r="G268" s="707">
        <v>0</v>
      </c>
      <c r="H268" s="707">
        <v>3.0754099999999998</v>
      </c>
      <c r="I268" s="707">
        <v>35.411050000000003</v>
      </c>
      <c r="J268" s="707">
        <v>35.411050000000003</v>
      </c>
      <c r="K268" s="709">
        <v>0</v>
      </c>
      <c r="L268" s="270"/>
      <c r="M268" s="705" t="str">
        <f t="shared" si="4"/>
        <v>X</v>
      </c>
    </row>
    <row r="269" spans="1:13" ht="14.45" customHeight="1" x14ac:dyDescent="0.2">
      <c r="A269" s="710" t="s">
        <v>593</v>
      </c>
      <c r="B269" s="706">
        <v>0</v>
      </c>
      <c r="C269" s="707">
        <v>40.183970000000002</v>
      </c>
      <c r="D269" s="707">
        <v>40.183970000000002</v>
      </c>
      <c r="E269" s="708">
        <v>0</v>
      </c>
      <c r="F269" s="706">
        <v>0</v>
      </c>
      <c r="G269" s="707">
        <v>0</v>
      </c>
      <c r="H269" s="707">
        <v>3.0754099999999998</v>
      </c>
      <c r="I269" s="707">
        <v>35.411050000000003</v>
      </c>
      <c r="J269" s="707">
        <v>35.411050000000003</v>
      </c>
      <c r="K269" s="709">
        <v>0</v>
      </c>
      <c r="L269" s="270"/>
      <c r="M269" s="705" t="str">
        <f t="shared" si="4"/>
        <v/>
      </c>
    </row>
    <row r="270" spans="1:13" ht="14.45" customHeight="1" x14ac:dyDescent="0.2">
      <c r="A270" s="710" t="s">
        <v>594</v>
      </c>
      <c r="B270" s="706">
        <v>0</v>
      </c>
      <c r="C270" s="707">
        <v>0.15619999999999998</v>
      </c>
      <c r="D270" s="707">
        <v>0.15619999999999998</v>
      </c>
      <c r="E270" s="708">
        <v>0</v>
      </c>
      <c r="F270" s="706">
        <v>0</v>
      </c>
      <c r="G270" s="707">
        <v>0</v>
      </c>
      <c r="H270" s="707">
        <v>0</v>
      </c>
      <c r="I270" s="707">
        <v>0</v>
      </c>
      <c r="J270" s="707">
        <v>0</v>
      </c>
      <c r="K270" s="709">
        <v>0</v>
      </c>
      <c r="L270" s="270"/>
      <c r="M270" s="705" t="str">
        <f t="shared" si="4"/>
        <v/>
      </c>
    </row>
    <row r="271" spans="1:13" ht="14.45" customHeight="1" x14ac:dyDescent="0.2">
      <c r="A271" s="710"/>
      <c r="B271" s="706"/>
      <c r="C271" s="707"/>
      <c r="D271" s="707"/>
      <c r="E271" s="708"/>
      <c r="F271" s="706"/>
      <c r="G271" s="707"/>
      <c r="H271" s="707"/>
      <c r="I271" s="707"/>
      <c r="J271" s="707"/>
      <c r="K271" s="709"/>
      <c r="L271" s="270"/>
      <c r="M271" s="705" t="str">
        <f t="shared" si="4"/>
        <v/>
      </c>
    </row>
    <row r="272" spans="1:13" ht="14.45" customHeight="1" x14ac:dyDescent="0.2">
      <c r="A272" s="710"/>
      <c r="B272" s="706"/>
      <c r="C272" s="707"/>
      <c r="D272" s="707"/>
      <c r="E272" s="708"/>
      <c r="F272" s="706"/>
      <c r="G272" s="707"/>
      <c r="H272" s="707"/>
      <c r="I272" s="707"/>
      <c r="J272" s="707"/>
      <c r="K272" s="709"/>
      <c r="L272" s="270"/>
      <c r="M272" s="705" t="str">
        <f t="shared" si="4"/>
        <v/>
      </c>
    </row>
    <row r="273" spans="1:13" ht="14.45" customHeight="1" x14ac:dyDescent="0.2">
      <c r="A273" s="710"/>
      <c r="B273" s="706"/>
      <c r="C273" s="707"/>
      <c r="D273" s="707"/>
      <c r="E273" s="708"/>
      <c r="F273" s="706"/>
      <c r="G273" s="707"/>
      <c r="H273" s="707"/>
      <c r="I273" s="707"/>
      <c r="J273" s="707"/>
      <c r="K273" s="709"/>
      <c r="L273" s="270"/>
      <c r="M273" s="705" t="str">
        <f t="shared" si="4"/>
        <v/>
      </c>
    </row>
    <row r="274" spans="1:13" ht="14.45" customHeight="1" x14ac:dyDescent="0.2">
      <c r="A274" s="710"/>
      <c r="B274" s="706"/>
      <c r="C274" s="707"/>
      <c r="D274" s="707"/>
      <c r="E274" s="708"/>
      <c r="F274" s="706"/>
      <c r="G274" s="707"/>
      <c r="H274" s="707"/>
      <c r="I274" s="707"/>
      <c r="J274" s="707"/>
      <c r="K274" s="709"/>
      <c r="L274" s="270"/>
      <c r="M274" s="705" t="str">
        <f t="shared" si="4"/>
        <v/>
      </c>
    </row>
    <row r="275" spans="1:13" ht="14.45" customHeight="1" x14ac:dyDescent="0.2">
      <c r="A275" s="710"/>
      <c r="B275" s="706"/>
      <c r="C275" s="707"/>
      <c r="D275" s="707"/>
      <c r="E275" s="708"/>
      <c r="F275" s="706"/>
      <c r="G275" s="707"/>
      <c r="H275" s="707"/>
      <c r="I275" s="707"/>
      <c r="J275" s="707"/>
      <c r="K275" s="709"/>
      <c r="L275" s="270"/>
      <c r="M275" s="705" t="str">
        <f t="shared" si="4"/>
        <v/>
      </c>
    </row>
    <row r="276" spans="1:13" ht="14.45" customHeight="1" x14ac:dyDescent="0.2">
      <c r="A276" s="710"/>
      <c r="B276" s="706"/>
      <c r="C276" s="707"/>
      <c r="D276" s="707"/>
      <c r="E276" s="708"/>
      <c r="F276" s="706"/>
      <c r="G276" s="707"/>
      <c r="H276" s="707"/>
      <c r="I276" s="707"/>
      <c r="J276" s="707"/>
      <c r="K276" s="709"/>
      <c r="L276" s="270"/>
      <c r="M276" s="705" t="str">
        <f t="shared" si="4"/>
        <v/>
      </c>
    </row>
    <row r="277" spans="1:13" ht="14.45" customHeight="1" x14ac:dyDescent="0.2">
      <c r="A277" s="710"/>
      <c r="B277" s="706"/>
      <c r="C277" s="707"/>
      <c r="D277" s="707"/>
      <c r="E277" s="708"/>
      <c r="F277" s="706"/>
      <c r="G277" s="707"/>
      <c r="H277" s="707"/>
      <c r="I277" s="707"/>
      <c r="J277" s="707"/>
      <c r="K277" s="709"/>
      <c r="L277" s="270"/>
      <c r="M277" s="705" t="str">
        <f t="shared" si="4"/>
        <v/>
      </c>
    </row>
    <row r="278" spans="1:13" ht="14.45" customHeight="1" x14ac:dyDescent="0.2">
      <c r="A278" s="710"/>
      <c r="B278" s="706"/>
      <c r="C278" s="707"/>
      <c r="D278" s="707"/>
      <c r="E278" s="708"/>
      <c r="F278" s="706"/>
      <c r="G278" s="707"/>
      <c r="H278" s="707"/>
      <c r="I278" s="707"/>
      <c r="J278" s="707"/>
      <c r="K278" s="709"/>
      <c r="L278" s="270"/>
      <c r="M278" s="705" t="str">
        <f t="shared" si="4"/>
        <v/>
      </c>
    </row>
    <row r="279" spans="1:13" ht="14.45" customHeight="1" x14ac:dyDescent="0.2">
      <c r="A279" s="710"/>
      <c r="B279" s="706"/>
      <c r="C279" s="707"/>
      <c r="D279" s="707"/>
      <c r="E279" s="708"/>
      <c r="F279" s="706"/>
      <c r="G279" s="707"/>
      <c r="H279" s="707"/>
      <c r="I279" s="707"/>
      <c r="J279" s="707"/>
      <c r="K279" s="709"/>
      <c r="L279" s="270"/>
      <c r="M279" s="705" t="str">
        <f t="shared" si="4"/>
        <v/>
      </c>
    </row>
    <row r="280" spans="1:13" ht="14.45" customHeight="1" x14ac:dyDescent="0.2">
      <c r="A280" s="710"/>
      <c r="B280" s="706"/>
      <c r="C280" s="707"/>
      <c r="D280" s="707"/>
      <c r="E280" s="708"/>
      <c r="F280" s="706"/>
      <c r="G280" s="707"/>
      <c r="H280" s="707"/>
      <c r="I280" s="707"/>
      <c r="J280" s="707"/>
      <c r="K280" s="709"/>
      <c r="L280" s="270"/>
      <c r="M280" s="705" t="str">
        <f t="shared" si="4"/>
        <v/>
      </c>
    </row>
    <row r="281" spans="1:13" ht="14.45" customHeight="1" x14ac:dyDescent="0.2">
      <c r="A281" s="710"/>
      <c r="B281" s="706"/>
      <c r="C281" s="707"/>
      <c r="D281" s="707"/>
      <c r="E281" s="708"/>
      <c r="F281" s="706"/>
      <c r="G281" s="707"/>
      <c r="H281" s="707"/>
      <c r="I281" s="707"/>
      <c r="J281" s="707"/>
      <c r="K281" s="709"/>
      <c r="L281" s="270"/>
      <c r="M281" s="705" t="str">
        <f t="shared" si="4"/>
        <v/>
      </c>
    </row>
    <row r="282" spans="1:13" ht="14.45" customHeight="1" x14ac:dyDescent="0.2">
      <c r="A282" s="710"/>
      <c r="B282" s="706"/>
      <c r="C282" s="707"/>
      <c r="D282" s="707"/>
      <c r="E282" s="708"/>
      <c r="F282" s="706"/>
      <c r="G282" s="707"/>
      <c r="H282" s="707"/>
      <c r="I282" s="707"/>
      <c r="J282" s="707"/>
      <c r="K282" s="709"/>
      <c r="L282" s="270"/>
      <c r="M282" s="705" t="str">
        <f t="shared" si="4"/>
        <v/>
      </c>
    </row>
    <row r="283" spans="1:13" ht="14.45" customHeight="1" x14ac:dyDescent="0.2">
      <c r="A283" s="710"/>
      <c r="B283" s="706"/>
      <c r="C283" s="707"/>
      <c r="D283" s="707"/>
      <c r="E283" s="708"/>
      <c r="F283" s="706"/>
      <c r="G283" s="707"/>
      <c r="H283" s="707"/>
      <c r="I283" s="707"/>
      <c r="J283" s="707"/>
      <c r="K283" s="709"/>
      <c r="L283" s="270"/>
      <c r="M283" s="705" t="str">
        <f t="shared" si="4"/>
        <v/>
      </c>
    </row>
    <row r="284" spans="1:13" ht="14.45" customHeight="1" x14ac:dyDescent="0.2">
      <c r="A284" s="710"/>
      <c r="B284" s="706"/>
      <c r="C284" s="707"/>
      <c r="D284" s="707"/>
      <c r="E284" s="708"/>
      <c r="F284" s="706"/>
      <c r="G284" s="707"/>
      <c r="H284" s="707"/>
      <c r="I284" s="707"/>
      <c r="J284" s="707"/>
      <c r="K284" s="709"/>
      <c r="L284" s="270"/>
      <c r="M284" s="705" t="str">
        <f t="shared" si="4"/>
        <v/>
      </c>
    </row>
    <row r="285" spans="1:13" ht="14.45" customHeight="1" x14ac:dyDescent="0.2">
      <c r="A285" s="710"/>
      <c r="B285" s="706"/>
      <c r="C285" s="707"/>
      <c r="D285" s="707"/>
      <c r="E285" s="708"/>
      <c r="F285" s="706"/>
      <c r="G285" s="707"/>
      <c r="H285" s="707"/>
      <c r="I285" s="707"/>
      <c r="J285" s="707"/>
      <c r="K285" s="709"/>
      <c r="L285" s="270"/>
      <c r="M285" s="705" t="str">
        <f t="shared" si="4"/>
        <v/>
      </c>
    </row>
    <row r="286" spans="1:13" ht="14.45" customHeight="1" x14ac:dyDescent="0.2">
      <c r="A286" s="710"/>
      <c r="B286" s="706"/>
      <c r="C286" s="707"/>
      <c r="D286" s="707"/>
      <c r="E286" s="708"/>
      <c r="F286" s="706"/>
      <c r="G286" s="707"/>
      <c r="H286" s="707"/>
      <c r="I286" s="707"/>
      <c r="J286" s="707"/>
      <c r="K286" s="709"/>
      <c r="L286" s="270"/>
      <c r="M286" s="705" t="str">
        <f t="shared" si="4"/>
        <v/>
      </c>
    </row>
    <row r="287" spans="1:13" ht="14.45" customHeight="1" x14ac:dyDescent="0.2">
      <c r="A287" s="710"/>
      <c r="B287" s="706"/>
      <c r="C287" s="707"/>
      <c r="D287" s="707"/>
      <c r="E287" s="708"/>
      <c r="F287" s="706"/>
      <c r="G287" s="707"/>
      <c r="H287" s="707"/>
      <c r="I287" s="707"/>
      <c r="J287" s="707"/>
      <c r="K287" s="709"/>
      <c r="L287" s="270"/>
      <c r="M287" s="705" t="str">
        <f t="shared" si="4"/>
        <v/>
      </c>
    </row>
    <row r="288" spans="1:13" ht="14.45" customHeight="1" x14ac:dyDescent="0.2">
      <c r="A288" s="710"/>
      <c r="B288" s="706"/>
      <c r="C288" s="707"/>
      <c r="D288" s="707"/>
      <c r="E288" s="708"/>
      <c r="F288" s="706"/>
      <c r="G288" s="707"/>
      <c r="H288" s="707"/>
      <c r="I288" s="707"/>
      <c r="J288" s="707"/>
      <c r="K288" s="709"/>
      <c r="L288" s="270"/>
      <c r="M288" s="705" t="str">
        <f t="shared" si="4"/>
        <v/>
      </c>
    </row>
    <row r="289" spans="1:13" ht="14.45" customHeight="1" x14ac:dyDescent="0.2">
      <c r="A289" s="710"/>
      <c r="B289" s="706"/>
      <c r="C289" s="707"/>
      <c r="D289" s="707"/>
      <c r="E289" s="708"/>
      <c r="F289" s="706"/>
      <c r="G289" s="707"/>
      <c r="H289" s="707"/>
      <c r="I289" s="707"/>
      <c r="J289" s="707"/>
      <c r="K289" s="709"/>
      <c r="L289" s="270"/>
      <c r="M289" s="705" t="str">
        <f t="shared" si="4"/>
        <v/>
      </c>
    </row>
    <row r="290" spans="1:13" ht="14.45" customHeight="1" x14ac:dyDescent="0.2">
      <c r="A290" s="710"/>
      <c r="B290" s="706"/>
      <c r="C290" s="707"/>
      <c r="D290" s="707"/>
      <c r="E290" s="708"/>
      <c r="F290" s="706"/>
      <c r="G290" s="707"/>
      <c r="H290" s="707"/>
      <c r="I290" s="707"/>
      <c r="J290" s="707"/>
      <c r="K290" s="709"/>
      <c r="L290" s="270"/>
      <c r="M290" s="705" t="str">
        <f t="shared" si="4"/>
        <v/>
      </c>
    </row>
    <row r="291" spans="1:13" ht="14.45" customHeight="1" x14ac:dyDescent="0.2">
      <c r="A291" s="710"/>
      <c r="B291" s="706"/>
      <c r="C291" s="707"/>
      <c r="D291" s="707"/>
      <c r="E291" s="708"/>
      <c r="F291" s="706"/>
      <c r="G291" s="707"/>
      <c r="H291" s="707"/>
      <c r="I291" s="707"/>
      <c r="J291" s="707"/>
      <c r="K291" s="709"/>
      <c r="L291" s="270"/>
      <c r="M291" s="705" t="str">
        <f t="shared" si="4"/>
        <v/>
      </c>
    </row>
    <row r="292" spans="1:13" ht="14.45" customHeight="1" x14ac:dyDescent="0.2">
      <c r="A292" s="710"/>
      <c r="B292" s="706"/>
      <c r="C292" s="707"/>
      <c r="D292" s="707"/>
      <c r="E292" s="708"/>
      <c r="F292" s="706"/>
      <c r="G292" s="707"/>
      <c r="H292" s="707"/>
      <c r="I292" s="707"/>
      <c r="J292" s="707"/>
      <c r="K292" s="709"/>
      <c r="L292" s="270"/>
      <c r="M292" s="705" t="str">
        <f t="shared" si="4"/>
        <v/>
      </c>
    </row>
    <row r="293" spans="1:13" ht="14.45" customHeight="1" x14ac:dyDescent="0.2">
      <c r="A293" s="710"/>
      <c r="B293" s="706"/>
      <c r="C293" s="707"/>
      <c r="D293" s="707"/>
      <c r="E293" s="708"/>
      <c r="F293" s="706"/>
      <c r="G293" s="707"/>
      <c r="H293" s="707"/>
      <c r="I293" s="707"/>
      <c r="J293" s="707"/>
      <c r="K293" s="709"/>
      <c r="L293" s="270"/>
      <c r="M293" s="705" t="str">
        <f t="shared" si="4"/>
        <v/>
      </c>
    </row>
    <row r="294" spans="1:13" ht="14.45" customHeight="1" x14ac:dyDescent="0.2">
      <c r="A294" s="710"/>
      <c r="B294" s="706"/>
      <c r="C294" s="707"/>
      <c r="D294" s="707"/>
      <c r="E294" s="708"/>
      <c r="F294" s="706"/>
      <c r="G294" s="707"/>
      <c r="H294" s="707"/>
      <c r="I294" s="707"/>
      <c r="J294" s="707"/>
      <c r="K294" s="709"/>
      <c r="L294" s="270"/>
      <c r="M294" s="705" t="str">
        <f t="shared" si="4"/>
        <v/>
      </c>
    </row>
    <row r="295" spans="1:13" ht="14.45" customHeight="1" x14ac:dyDescent="0.2">
      <c r="A295" s="710"/>
      <c r="B295" s="706"/>
      <c r="C295" s="707"/>
      <c r="D295" s="707"/>
      <c r="E295" s="708"/>
      <c r="F295" s="706"/>
      <c r="G295" s="707"/>
      <c r="H295" s="707"/>
      <c r="I295" s="707"/>
      <c r="J295" s="707"/>
      <c r="K295" s="709"/>
      <c r="L295" s="270"/>
      <c r="M295" s="705" t="str">
        <f t="shared" si="4"/>
        <v/>
      </c>
    </row>
    <row r="296" spans="1:13" ht="14.45" customHeight="1" x14ac:dyDescent="0.2">
      <c r="A296" s="710"/>
      <c r="B296" s="706"/>
      <c r="C296" s="707"/>
      <c r="D296" s="707"/>
      <c r="E296" s="708"/>
      <c r="F296" s="706"/>
      <c r="G296" s="707"/>
      <c r="H296" s="707"/>
      <c r="I296" s="707"/>
      <c r="J296" s="707"/>
      <c r="K296" s="709"/>
      <c r="L296" s="270"/>
      <c r="M296" s="705" t="str">
        <f t="shared" si="4"/>
        <v/>
      </c>
    </row>
    <row r="297" spans="1:13" ht="14.45" customHeight="1" x14ac:dyDescent="0.2">
      <c r="A297" s="710"/>
      <c r="B297" s="706"/>
      <c r="C297" s="707"/>
      <c r="D297" s="707"/>
      <c r="E297" s="708"/>
      <c r="F297" s="706"/>
      <c r="G297" s="707"/>
      <c r="H297" s="707"/>
      <c r="I297" s="707"/>
      <c r="J297" s="707"/>
      <c r="K297" s="709"/>
      <c r="L297" s="270"/>
      <c r="M297" s="705" t="str">
        <f t="shared" si="4"/>
        <v/>
      </c>
    </row>
    <row r="298" spans="1:13" ht="14.45" customHeight="1" x14ac:dyDescent="0.2">
      <c r="A298" s="710"/>
      <c r="B298" s="706"/>
      <c r="C298" s="707"/>
      <c r="D298" s="707"/>
      <c r="E298" s="708"/>
      <c r="F298" s="706"/>
      <c r="G298" s="707"/>
      <c r="H298" s="707"/>
      <c r="I298" s="707"/>
      <c r="J298" s="707"/>
      <c r="K298" s="709"/>
      <c r="L298" s="270"/>
      <c r="M298" s="705" t="str">
        <f t="shared" si="4"/>
        <v/>
      </c>
    </row>
    <row r="299" spans="1:13" ht="14.45" customHeight="1" x14ac:dyDescent="0.2">
      <c r="A299" s="710"/>
      <c r="B299" s="706"/>
      <c r="C299" s="707"/>
      <c r="D299" s="707"/>
      <c r="E299" s="708"/>
      <c r="F299" s="706"/>
      <c r="G299" s="707"/>
      <c r="H299" s="707"/>
      <c r="I299" s="707"/>
      <c r="J299" s="707"/>
      <c r="K299" s="709"/>
      <c r="L299" s="270"/>
      <c r="M299" s="705" t="str">
        <f t="shared" si="4"/>
        <v/>
      </c>
    </row>
    <row r="300" spans="1:13" ht="14.45" customHeight="1" x14ac:dyDescent="0.2">
      <c r="A300" s="710"/>
      <c r="B300" s="706"/>
      <c r="C300" s="707"/>
      <c r="D300" s="707"/>
      <c r="E300" s="708"/>
      <c r="F300" s="706"/>
      <c r="G300" s="707"/>
      <c r="H300" s="707"/>
      <c r="I300" s="707"/>
      <c r="J300" s="707"/>
      <c r="K300" s="709"/>
      <c r="L300" s="270"/>
      <c r="M300" s="705" t="str">
        <f t="shared" si="4"/>
        <v/>
      </c>
    </row>
    <row r="301" spans="1:13" ht="14.45" customHeight="1" x14ac:dyDescent="0.2">
      <c r="A301" s="710"/>
      <c r="B301" s="706"/>
      <c r="C301" s="707"/>
      <c r="D301" s="707"/>
      <c r="E301" s="708"/>
      <c r="F301" s="706"/>
      <c r="G301" s="707"/>
      <c r="H301" s="707"/>
      <c r="I301" s="707"/>
      <c r="J301" s="707"/>
      <c r="K301" s="709"/>
      <c r="L301" s="270"/>
      <c r="M301" s="705" t="str">
        <f t="shared" si="4"/>
        <v/>
      </c>
    </row>
    <row r="302" spans="1:13" ht="14.45" customHeight="1" x14ac:dyDescent="0.2">
      <c r="A302" s="710"/>
      <c r="B302" s="706"/>
      <c r="C302" s="707"/>
      <c r="D302" s="707"/>
      <c r="E302" s="708"/>
      <c r="F302" s="706"/>
      <c r="G302" s="707"/>
      <c r="H302" s="707"/>
      <c r="I302" s="707"/>
      <c r="J302" s="707"/>
      <c r="K302" s="709"/>
      <c r="L302" s="270"/>
      <c r="M302" s="705" t="str">
        <f t="shared" si="4"/>
        <v/>
      </c>
    </row>
    <row r="303" spans="1:13" ht="14.45" customHeight="1" x14ac:dyDescent="0.2">
      <c r="A303" s="710"/>
      <c r="B303" s="706"/>
      <c r="C303" s="707"/>
      <c r="D303" s="707"/>
      <c r="E303" s="708"/>
      <c r="F303" s="706"/>
      <c r="G303" s="707"/>
      <c r="H303" s="707"/>
      <c r="I303" s="707"/>
      <c r="J303" s="707"/>
      <c r="K303" s="709"/>
      <c r="L303" s="270"/>
      <c r="M303" s="705" t="str">
        <f t="shared" si="4"/>
        <v/>
      </c>
    </row>
    <row r="304" spans="1:13" ht="14.45" customHeight="1" x14ac:dyDescent="0.2">
      <c r="A304" s="710"/>
      <c r="B304" s="706"/>
      <c r="C304" s="707"/>
      <c r="D304" s="707"/>
      <c r="E304" s="708"/>
      <c r="F304" s="706"/>
      <c r="G304" s="707"/>
      <c r="H304" s="707"/>
      <c r="I304" s="707"/>
      <c r="J304" s="707"/>
      <c r="K304" s="709"/>
      <c r="L304" s="270"/>
      <c r="M304" s="705" t="str">
        <f t="shared" si="4"/>
        <v/>
      </c>
    </row>
    <row r="305" spans="1:13" ht="14.45" customHeight="1" x14ac:dyDescent="0.2">
      <c r="A305" s="710"/>
      <c r="B305" s="706"/>
      <c r="C305" s="707"/>
      <c r="D305" s="707"/>
      <c r="E305" s="708"/>
      <c r="F305" s="706"/>
      <c r="G305" s="707"/>
      <c r="H305" s="707"/>
      <c r="I305" s="707"/>
      <c r="J305" s="707"/>
      <c r="K305" s="709"/>
      <c r="L305" s="270"/>
      <c r="M305" s="705" t="str">
        <f t="shared" si="4"/>
        <v/>
      </c>
    </row>
    <row r="306" spans="1:13" ht="14.45" customHeight="1" x14ac:dyDescent="0.2">
      <c r="A306" s="710"/>
      <c r="B306" s="706"/>
      <c r="C306" s="707"/>
      <c r="D306" s="707"/>
      <c r="E306" s="708"/>
      <c r="F306" s="706"/>
      <c r="G306" s="707"/>
      <c r="H306" s="707"/>
      <c r="I306" s="707"/>
      <c r="J306" s="707"/>
      <c r="K306" s="709"/>
      <c r="L306" s="270"/>
      <c r="M306" s="705" t="str">
        <f t="shared" si="4"/>
        <v/>
      </c>
    </row>
    <row r="307" spans="1:13" ht="14.45" customHeight="1" x14ac:dyDescent="0.2">
      <c r="A307" s="710"/>
      <c r="B307" s="706"/>
      <c r="C307" s="707"/>
      <c r="D307" s="707"/>
      <c r="E307" s="708"/>
      <c r="F307" s="706"/>
      <c r="G307" s="707"/>
      <c r="H307" s="707"/>
      <c r="I307" s="707"/>
      <c r="J307" s="707"/>
      <c r="K307" s="709"/>
      <c r="L307" s="270"/>
      <c r="M307" s="705" t="str">
        <f t="shared" si="4"/>
        <v/>
      </c>
    </row>
    <row r="308" spans="1:13" ht="14.45" customHeight="1" x14ac:dyDescent="0.2">
      <c r="A308" s="710"/>
      <c r="B308" s="706"/>
      <c r="C308" s="707"/>
      <c r="D308" s="707"/>
      <c r="E308" s="708"/>
      <c r="F308" s="706"/>
      <c r="G308" s="707"/>
      <c r="H308" s="707"/>
      <c r="I308" s="707"/>
      <c r="J308" s="707"/>
      <c r="K308" s="709"/>
      <c r="L308" s="270"/>
      <c r="M308" s="705" t="str">
        <f t="shared" si="4"/>
        <v/>
      </c>
    </row>
    <row r="309" spans="1:13" ht="14.45" customHeight="1" x14ac:dyDescent="0.2">
      <c r="A309" s="710"/>
      <c r="B309" s="706"/>
      <c r="C309" s="707"/>
      <c r="D309" s="707"/>
      <c r="E309" s="708"/>
      <c r="F309" s="706"/>
      <c r="G309" s="707"/>
      <c r="H309" s="707"/>
      <c r="I309" s="707"/>
      <c r="J309" s="707"/>
      <c r="K309" s="709"/>
      <c r="L309" s="270"/>
      <c r="M309" s="705" t="str">
        <f t="shared" si="4"/>
        <v/>
      </c>
    </row>
    <row r="310" spans="1:13" ht="14.45" customHeight="1" x14ac:dyDescent="0.2">
      <c r="A310" s="710"/>
      <c r="B310" s="706"/>
      <c r="C310" s="707"/>
      <c r="D310" s="707"/>
      <c r="E310" s="708"/>
      <c r="F310" s="706"/>
      <c r="G310" s="707"/>
      <c r="H310" s="707"/>
      <c r="I310" s="707"/>
      <c r="J310" s="707"/>
      <c r="K310" s="709"/>
      <c r="L310" s="270"/>
      <c r="M310" s="705" t="str">
        <f t="shared" si="4"/>
        <v/>
      </c>
    </row>
    <row r="311" spans="1:13" ht="14.45" customHeight="1" x14ac:dyDescent="0.2">
      <c r="A311" s="710"/>
      <c r="B311" s="706"/>
      <c r="C311" s="707"/>
      <c r="D311" s="707"/>
      <c r="E311" s="708"/>
      <c r="F311" s="706"/>
      <c r="G311" s="707"/>
      <c r="H311" s="707"/>
      <c r="I311" s="707"/>
      <c r="J311" s="707"/>
      <c r="K311" s="709"/>
      <c r="L311" s="270"/>
      <c r="M311" s="705" t="str">
        <f t="shared" si="4"/>
        <v/>
      </c>
    </row>
    <row r="312" spans="1:13" ht="14.45" customHeight="1" x14ac:dyDescent="0.2">
      <c r="A312" s="710"/>
      <c r="B312" s="706"/>
      <c r="C312" s="707"/>
      <c r="D312" s="707"/>
      <c r="E312" s="708"/>
      <c r="F312" s="706"/>
      <c r="G312" s="707"/>
      <c r="H312" s="707"/>
      <c r="I312" s="707"/>
      <c r="J312" s="707"/>
      <c r="K312" s="709"/>
      <c r="L312" s="270"/>
      <c r="M312" s="705" t="str">
        <f t="shared" si="4"/>
        <v/>
      </c>
    </row>
    <row r="313" spans="1:13" ht="14.45" customHeight="1" x14ac:dyDescent="0.2">
      <c r="A313" s="710"/>
      <c r="B313" s="706"/>
      <c r="C313" s="707"/>
      <c r="D313" s="707"/>
      <c r="E313" s="708"/>
      <c r="F313" s="706"/>
      <c r="G313" s="707"/>
      <c r="H313" s="707"/>
      <c r="I313" s="707"/>
      <c r="J313" s="707"/>
      <c r="K313" s="709"/>
      <c r="L313" s="270"/>
      <c r="M313" s="705" t="str">
        <f t="shared" si="4"/>
        <v/>
      </c>
    </row>
    <row r="314" spans="1:13" ht="14.45" customHeight="1" x14ac:dyDescent="0.2">
      <c r="A314" s="710"/>
      <c r="B314" s="706"/>
      <c r="C314" s="707"/>
      <c r="D314" s="707"/>
      <c r="E314" s="708"/>
      <c r="F314" s="706"/>
      <c r="G314" s="707"/>
      <c r="H314" s="707"/>
      <c r="I314" s="707"/>
      <c r="J314" s="707"/>
      <c r="K314" s="709"/>
      <c r="L314" s="270"/>
      <c r="M314" s="705" t="str">
        <f t="shared" si="4"/>
        <v/>
      </c>
    </row>
    <row r="315" spans="1:13" ht="14.45" customHeight="1" x14ac:dyDescent="0.2">
      <c r="A315" s="710"/>
      <c r="B315" s="706"/>
      <c r="C315" s="707"/>
      <c r="D315" s="707"/>
      <c r="E315" s="708"/>
      <c r="F315" s="706"/>
      <c r="G315" s="707"/>
      <c r="H315" s="707"/>
      <c r="I315" s="707"/>
      <c r="J315" s="707"/>
      <c r="K315" s="709"/>
      <c r="L315" s="270"/>
      <c r="M315" s="705" t="str">
        <f t="shared" si="4"/>
        <v/>
      </c>
    </row>
    <row r="316" spans="1:13" ht="14.45" customHeight="1" x14ac:dyDescent="0.2">
      <c r="A316" s="710"/>
      <c r="B316" s="706"/>
      <c r="C316" s="707"/>
      <c r="D316" s="707"/>
      <c r="E316" s="708"/>
      <c r="F316" s="706"/>
      <c r="G316" s="707"/>
      <c r="H316" s="707"/>
      <c r="I316" s="707"/>
      <c r="J316" s="707"/>
      <c r="K316" s="709"/>
      <c r="L316" s="270"/>
      <c r="M316" s="705" t="str">
        <f t="shared" si="4"/>
        <v/>
      </c>
    </row>
    <row r="317" spans="1:13" ht="14.45" customHeight="1" x14ac:dyDescent="0.2">
      <c r="A317" s="710"/>
      <c r="B317" s="706"/>
      <c r="C317" s="707"/>
      <c r="D317" s="707"/>
      <c r="E317" s="708"/>
      <c r="F317" s="706"/>
      <c r="G317" s="707"/>
      <c r="H317" s="707"/>
      <c r="I317" s="707"/>
      <c r="J317" s="707"/>
      <c r="K317" s="709"/>
      <c r="L317" s="270"/>
      <c r="M317" s="705" t="str">
        <f t="shared" si="4"/>
        <v/>
      </c>
    </row>
    <row r="318" spans="1:13" ht="14.45" customHeight="1" x14ac:dyDescent="0.2">
      <c r="A318" s="710"/>
      <c r="B318" s="706"/>
      <c r="C318" s="707"/>
      <c r="D318" s="707"/>
      <c r="E318" s="708"/>
      <c r="F318" s="706"/>
      <c r="G318" s="707"/>
      <c r="H318" s="707"/>
      <c r="I318" s="707"/>
      <c r="J318" s="707"/>
      <c r="K318" s="709"/>
      <c r="L318" s="270"/>
      <c r="M318" s="705" t="str">
        <f t="shared" si="4"/>
        <v/>
      </c>
    </row>
    <row r="319" spans="1:13" ht="14.45" customHeight="1" x14ac:dyDescent="0.2">
      <c r="A319" s="710"/>
      <c r="B319" s="706"/>
      <c r="C319" s="707"/>
      <c r="D319" s="707"/>
      <c r="E319" s="708"/>
      <c r="F319" s="706"/>
      <c r="G319" s="707"/>
      <c r="H319" s="707"/>
      <c r="I319" s="707"/>
      <c r="J319" s="707"/>
      <c r="K319" s="709"/>
      <c r="L319" s="270"/>
      <c r="M319" s="705" t="str">
        <f t="shared" si="4"/>
        <v/>
      </c>
    </row>
    <row r="320" spans="1:13" ht="14.45" customHeight="1" x14ac:dyDescent="0.2">
      <c r="A320" s="710"/>
      <c r="B320" s="706"/>
      <c r="C320" s="707"/>
      <c r="D320" s="707"/>
      <c r="E320" s="708"/>
      <c r="F320" s="706"/>
      <c r="G320" s="707"/>
      <c r="H320" s="707"/>
      <c r="I320" s="707"/>
      <c r="J320" s="707"/>
      <c r="K320" s="709"/>
      <c r="L320" s="270"/>
      <c r="M320" s="705" t="str">
        <f t="shared" si="4"/>
        <v/>
      </c>
    </row>
    <row r="321" spans="1:13" ht="14.45" customHeight="1" x14ac:dyDescent="0.2">
      <c r="A321" s="710"/>
      <c r="B321" s="706"/>
      <c r="C321" s="707"/>
      <c r="D321" s="707"/>
      <c r="E321" s="708"/>
      <c r="F321" s="706"/>
      <c r="G321" s="707"/>
      <c r="H321" s="707"/>
      <c r="I321" s="707"/>
      <c r="J321" s="707"/>
      <c r="K321" s="709"/>
      <c r="L321" s="270"/>
      <c r="M321" s="705" t="str">
        <f t="shared" si="4"/>
        <v/>
      </c>
    </row>
    <row r="322" spans="1:13" ht="14.45" customHeight="1" x14ac:dyDescent="0.2">
      <c r="A322" s="710"/>
      <c r="B322" s="706"/>
      <c r="C322" s="707"/>
      <c r="D322" s="707"/>
      <c r="E322" s="708"/>
      <c r="F322" s="706"/>
      <c r="G322" s="707"/>
      <c r="H322" s="707"/>
      <c r="I322" s="707"/>
      <c r="J322" s="707"/>
      <c r="K322" s="709"/>
      <c r="L322" s="270"/>
      <c r="M322" s="705" t="str">
        <f t="shared" si="4"/>
        <v/>
      </c>
    </row>
    <row r="323" spans="1:13" ht="14.45" customHeight="1" x14ac:dyDescent="0.2">
      <c r="A323" s="710"/>
      <c r="B323" s="706"/>
      <c r="C323" s="707"/>
      <c r="D323" s="707"/>
      <c r="E323" s="708"/>
      <c r="F323" s="706"/>
      <c r="G323" s="707"/>
      <c r="H323" s="707"/>
      <c r="I323" s="707"/>
      <c r="J323" s="707"/>
      <c r="K323" s="709"/>
      <c r="L323" s="270"/>
      <c r="M323" s="705" t="str">
        <f t="shared" si="4"/>
        <v/>
      </c>
    </row>
    <row r="324" spans="1:13" ht="14.45" customHeight="1" x14ac:dyDescent="0.2">
      <c r="A324" s="710"/>
      <c r="B324" s="706"/>
      <c r="C324" s="707"/>
      <c r="D324" s="707"/>
      <c r="E324" s="708"/>
      <c r="F324" s="706"/>
      <c r="G324" s="707"/>
      <c r="H324" s="707"/>
      <c r="I324" s="707"/>
      <c r="J324" s="707"/>
      <c r="K324" s="709"/>
      <c r="L324" s="270"/>
      <c r="M324" s="705" t="str">
        <f t="shared" si="4"/>
        <v/>
      </c>
    </row>
    <row r="325" spans="1:13" ht="14.45" customHeight="1" x14ac:dyDescent="0.2">
      <c r="A325" s="710"/>
      <c r="B325" s="706"/>
      <c r="C325" s="707"/>
      <c r="D325" s="707"/>
      <c r="E325" s="708"/>
      <c r="F325" s="706"/>
      <c r="G325" s="707"/>
      <c r="H325" s="707"/>
      <c r="I325" s="707"/>
      <c r="J325" s="707"/>
      <c r="K325" s="709"/>
      <c r="L325" s="270"/>
      <c r="M325" s="705" t="str">
        <f t="shared" si="4"/>
        <v/>
      </c>
    </row>
    <row r="326" spans="1:13" ht="14.45" customHeight="1" x14ac:dyDescent="0.2">
      <c r="A326" s="710"/>
      <c r="B326" s="706"/>
      <c r="C326" s="707"/>
      <c r="D326" s="707"/>
      <c r="E326" s="708"/>
      <c r="F326" s="706"/>
      <c r="G326" s="707"/>
      <c r="H326" s="707"/>
      <c r="I326" s="707"/>
      <c r="J326" s="707"/>
      <c r="K326" s="709"/>
      <c r="L326" s="270"/>
      <c r="M326" s="705" t="str">
        <f t="shared" ref="M326:M389" si="5">IF(A326="HV","HV",IF(OR(LEFT(A326,16)="               5",LEFT(A326,16)="               6",LEFT(A326,16)="               7",LEFT(A326,16)="               8"),"X",""))</f>
        <v/>
      </c>
    </row>
    <row r="327" spans="1:13" ht="14.45" customHeight="1" x14ac:dyDescent="0.2">
      <c r="A327" s="710"/>
      <c r="B327" s="706"/>
      <c r="C327" s="707"/>
      <c r="D327" s="707"/>
      <c r="E327" s="708"/>
      <c r="F327" s="706"/>
      <c r="G327" s="707"/>
      <c r="H327" s="707"/>
      <c r="I327" s="707"/>
      <c r="J327" s="707"/>
      <c r="K327" s="709"/>
      <c r="L327" s="270"/>
      <c r="M327" s="705" t="str">
        <f t="shared" si="5"/>
        <v/>
      </c>
    </row>
    <row r="328" spans="1:13" ht="14.45" customHeight="1" x14ac:dyDescent="0.2">
      <c r="A328" s="710"/>
      <c r="B328" s="706"/>
      <c r="C328" s="707"/>
      <c r="D328" s="707"/>
      <c r="E328" s="708"/>
      <c r="F328" s="706"/>
      <c r="G328" s="707"/>
      <c r="H328" s="707"/>
      <c r="I328" s="707"/>
      <c r="J328" s="707"/>
      <c r="K328" s="709"/>
      <c r="L328" s="270"/>
      <c r="M328" s="705" t="str">
        <f t="shared" si="5"/>
        <v/>
      </c>
    </row>
    <row r="329" spans="1:13" ht="14.45" customHeight="1" x14ac:dyDescent="0.2">
      <c r="A329" s="710"/>
      <c r="B329" s="706"/>
      <c r="C329" s="707"/>
      <c r="D329" s="707"/>
      <c r="E329" s="708"/>
      <c r="F329" s="706"/>
      <c r="G329" s="707"/>
      <c r="H329" s="707"/>
      <c r="I329" s="707"/>
      <c r="J329" s="707"/>
      <c r="K329" s="709"/>
      <c r="L329" s="270"/>
      <c r="M329" s="705" t="str">
        <f t="shared" si="5"/>
        <v/>
      </c>
    </row>
    <row r="330" spans="1:13" ht="14.45" customHeight="1" x14ac:dyDescent="0.2">
      <c r="A330" s="710"/>
      <c r="B330" s="706"/>
      <c r="C330" s="707"/>
      <c r="D330" s="707"/>
      <c r="E330" s="708"/>
      <c r="F330" s="706"/>
      <c r="G330" s="707"/>
      <c r="H330" s="707"/>
      <c r="I330" s="707"/>
      <c r="J330" s="707"/>
      <c r="K330" s="709"/>
      <c r="L330" s="270"/>
      <c r="M330" s="705" t="str">
        <f t="shared" si="5"/>
        <v/>
      </c>
    </row>
    <row r="331" spans="1:13" ht="14.45" customHeight="1" x14ac:dyDescent="0.2">
      <c r="A331" s="710"/>
      <c r="B331" s="706"/>
      <c r="C331" s="707"/>
      <c r="D331" s="707"/>
      <c r="E331" s="708"/>
      <c r="F331" s="706"/>
      <c r="G331" s="707"/>
      <c r="H331" s="707"/>
      <c r="I331" s="707"/>
      <c r="J331" s="707"/>
      <c r="K331" s="709"/>
      <c r="L331" s="270"/>
      <c r="M331" s="705" t="str">
        <f t="shared" si="5"/>
        <v/>
      </c>
    </row>
    <row r="332" spans="1:13" ht="14.45" customHeight="1" x14ac:dyDescent="0.2">
      <c r="A332" s="710"/>
      <c r="B332" s="706"/>
      <c r="C332" s="707"/>
      <c r="D332" s="707"/>
      <c r="E332" s="708"/>
      <c r="F332" s="706"/>
      <c r="G332" s="707"/>
      <c r="H332" s="707"/>
      <c r="I332" s="707"/>
      <c r="J332" s="707"/>
      <c r="K332" s="709"/>
      <c r="L332" s="270"/>
      <c r="M332" s="705" t="str">
        <f t="shared" si="5"/>
        <v/>
      </c>
    </row>
    <row r="333" spans="1:13" ht="14.45" customHeight="1" x14ac:dyDescent="0.2">
      <c r="A333" s="710"/>
      <c r="B333" s="706"/>
      <c r="C333" s="707"/>
      <c r="D333" s="707"/>
      <c r="E333" s="708"/>
      <c r="F333" s="706"/>
      <c r="G333" s="707"/>
      <c r="H333" s="707"/>
      <c r="I333" s="707"/>
      <c r="J333" s="707"/>
      <c r="K333" s="709"/>
      <c r="L333" s="270"/>
      <c r="M333" s="705" t="str">
        <f t="shared" si="5"/>
        <v/>
      </c>
    </row>
    <row r="334" spans="1:13" ht="14.45" customHeight="1" x14ac:dyDescent="0.2">
      <c r="A334" s="710"/>
      <c r="B334" s="706"/>
      <c r="C334" s="707"/>
      <c r="D334" s="707"/>
      <c r="E334" s="708"/>
      <c r="F334" s="706"/>
      <c r="G334" s="707"/>
      <c r="H334" s="707"/>
      <c r="I334" s="707"/>
      <c r="J334" s="707"/>
      <c r="K334" s="709"/>
      <c r="L334" s="270"/>
      <c r="M334" s="705" t="str">
        <f t="shared" si="5"/>
        <v/>
      </c>
    </row>
    <row r="335" spans="1:13" ht="14.45" customHeight="1" x14ac:dyDescent="0.2">
      <c r="A335" s="710"/>
      <c r="B335" s="706"/>
      <c r="C335" s="707"/>
      <c r="D335" s="707"/>
      <c r="E335" s="708"/>
      <c r="F335" s="706"/>
      <c r="G335" s="707"/>
      <c r="H335" s="707"/>
      <c r="I335" s="707"/>
      <c r="J335" s="707"/>
      <c r="K335" s="709"/>
      <c r="L335" s="270"/>
      <c r="M335" s="705" t="str">
        <f t="shared" si="5"/>
        <v/>
      </c>
    </row>
    <row r="336" spans="1:13" ht="14.45" customHeight="1" x14ac:dyDescent="0.2">
      <c r="A336" s="710"/>
      <c r="B336" s="706"/>
      <c r="C336" s="707"/>
      <c r="D336" s="707"/>
      <c r="E336" s="708"/>
      <c r="F336" s="706"/>
      <c r="G336" s="707"/>
      <c r="H336" s="707"/>
      <c r="I336" s="707"/>
      <c r="J336" s="707"/>
      <c r="K336" s="709"/>
      <c r="L336" s="270"/>
      <c r="M336" s="705" t="str">
        <f t="shared" si="5"/>
        <v/>
      </c>
    </row>
    <row r="337" spans="1:13" ht="14.45" customHeight="1" x14ac:dyDescent="0.2">
      <c r="A337" s="710"/>
      <c r="B337" s="706"/>
      <c r="C337" s="707"/>
      <c r="D337" s="707"/>
      <c r="E337" s="708"/>
      <c r="F337" s="706"/>
      <c r="G337" s="707"/>
      <c r="H337" s="707"/>
      <c r="I337" s="707"/>
      <c r="J337" s="707"/>
      <c r="K337" s="709"/>
      <c r="L337" s="270"/>
      <c r="M337" s="705" t="str">
        <f t="shared" si="5"/>
        <v/>
      </c>
    </row>
    <row r="338" spans="1:13" ht="14.45" customHeight="1" x14ac:dyDescent="0.2">
      <c r="A338" s="710"/>
      <c r="B338" s="706"/>
      <c r="C338" s="707"/>
      <c r="D338" s="707"/>
      <c r="E338" s="708"/>
      <c r="F338" s="706"/>
      <c r="G338" s="707"/>
      <c r="H338" s="707"/>
      <c r="I338" s="707"/>
      <c r="J338" s="707"/>
      <c r="K338" s="709"/>
      <c r="L338" s="270"/>
      <c r="M338" s="705" t="str">
        <f t="shared" si="5"/>
        <v/>
      </c>
    </row>
    <row r="339" spans="1:13" ht="14.45" customHeight="1" x14ac:dyDescent="0.2">
      <c r="A339" s="710"/>
      <c r="B339" s="706"/>
      <c r="C339" s="707"/>
      <c r="D339" s="707"/>
      <c r="E339" s="708"/>
      <c r="F339" s="706"/>
      <c r="G339" s="707"/>
      <c r="H339" s="707"/>
      <c r="I339" s="707"/>
      <c r="J339" s="707"/>
      <c r="K339" s="709"/>
      <c r="L339" s="270"/>
      <c r="M339" s="705" t="str">
        <f t="shared" si="5"/>
        <v/>
      </c>
    </row>
    <row r="340" spans="1:13" ht="14.45" customHeight="1" x14ac:dyDescent="0.2">
      <c r="A340" s="710"/>
      <c r="B340" s="706"/>
      <c r="C340" s="707"/>
      <c r="D340" s="707"/>
      <c r="E340" s="708"/>
      <c r="F340" s="706"/>
      <c r="G340" s="707"/>
      <c r="H340" s="707"/>
      <c r="I340" s="707"/>
      <c r="J340" s="707"/>
      <c r="K340" s="709"/>
      <c r="L340" s="270"/>
      <c r="M340" s="705" t="str">
        <f t="shared" si="5"/>
        <v/>
      </c>
    </row>
    <row r="341" spans="1:13" ht="14.45" customHeight="1" x14ac:dyDescent="0.2">
      <c r="A341" s="710"/>
      <c r="B341" s="706"/>
      <c r="C341" s="707"/>
      <c r="D341" s="707"/>
      <c r="E341" s="708"/>
      <c r="F341" s="706"/>
      <c r="G341" s="707"/>
      <c r="H341" s="707"/>
      <c r="I341" s="707"/>
      <c r="J341" s="707"/>
      <c r="K341" s="709"/>
      <c r="L341" s="270"/>
      <c r="M341" s="705" t="str">
        <f t="shared" si="5"/>
        <v/>
      </c>
    </row>
    <row r="342" spans="1:13" ht="14.45" customHeight="1" x14ac:dyDescent="0.2">
      <c r="A342" s="710"/>
      <c r="B342" s="706"/>
      <c r="C342" s="707"/>
      <c r="D342" s="707"/>
      <c r="E342" s="708"/>
      <c r="F342" s="706"/>
      <c r="G342" s="707"/>
      <c r="H342" s="707"/>
      <c r="I342" s="707"/>
      <c r="J342" s="707"/>
      <c r="K342" s="709"/>
      <c r="L342" s="270"/>
      <c r="M342" s="705" t="str">
        <f t="shared" si="5"/>
        <v/>
      </c>
    </row>
    <row r="343" spans="1:13" ht="14.45" customHeight="1" x14ac:dyDescent="0.2">
      <c r="A343" s="710"/>
      <c r="B343" s="706"/>
      <c r="C343" s="707"/>
      <c r="D343" s="707"/>
      <c r="E343" s="708"/>
      <c r="F343" s="706"/>
      <c r="G343" s="707"/>
      <c r="H343" s="707"/>
      <c r="I343" s="707"/>
      <c r="J343" s="707"/>
      <c r="K343" s="709"/>
      <c r="L343" s="270"/>
      <c r="M343" s="705" t="str">
        <f t="shared" si="5"/>
        <v/>
      </c>
    </row>
    <row r="344" spans="1:13" ht="14.45" customHeight="1" x14ac:dyDescent="0.2">
      <c r="A344" s="710"/>
      <c r="B344" s="706"/>
      <c r="C344" s="707"/>
      <c r="D344" s="707"/>
      <c r="E344" s="708"/>
      <c r="F344" s="706"/>
      <c r="G344" s="707"/>
      <c r="H344" s="707"/>
      <c r="I344" s="707"/>
      <c r="J344" s="707"/>
      <c r="K344" s="709"/>
      <c r="L344" s="270"/>
      <c r="M344" s="705" t="str">
        <f t="shared" si="5"/>
        <v/>
      </c>
    </row>
    <row r="345" spans="1:13" ht="14.45" customHeight="1" x14ac:dyDescent="0.2">
      <c r="A345" s="710"/>
      <c r="B345" s="706"/>
      <c r="C345" s="707"/>
      <c r="D345" s="707"/>
      <c r="E345" s="708"/>
      <c r="F345" s="706"/>
      <c r="G345" s="707"/>
      <c r="H345" s="707"/>
      <c r="I345" s="707"/>
      <c r="J345" s="707"/>
      <c r="K345" s="709"/>
      <c r="L345" s="270"/>
      <c r="M345" s="705" t="str">
        <f t="shared" si="5"/>
        <v/>
      </c>
    </row>
    <row r="346" spans="1:13" ht="14.45" customHeight="1" x14ac:dyDescent="0.2">
      <c r="A346" s="710"/>
      <c r="B346" s="706"/>
      <c r="C346" s="707"/>
      <c r="D346" s="707"/>
      <c r="E346" s="708"/>
      <c r="F346" s="706"/>
      <c r="G346" s="707"/>
      <c r="H346" s="707"/>
      <c r="I346" s="707"/>
      <c r="J346" s="707"/>
      <c r="K346" s="709"/>
      <c r="L346" s="270"/>
      <c r="M346" s="705" t="str">
        <f t="shared" si="5"/>
        <v/>
      </c>
    </row>
    <row r="347" spans="1:13" ht="14.45" customHeight="1" x14ac:dyDescent="0.2">
      <c r="A347" s="710"/>
      <c r="B347" s="706"/>
      <c r="C347" s="707"/>
      <c r="D347" s="707"/>
      <c r="E347" s="708"/>
      <c r="F347" s="706"/>
      <c r="G347" s="707"/>
      <c r="H347" s="707"/>
      <c r="I347" s="707"/>
      <c r="J347" s="707"/>
      <c r="K347" s="709"/>
      <c r="L347" s="270"/>
      <c r="M347" s="705" t="str">
        <f t="shared" si="5"/>
        <v/>
      </c>
    </row>
    <row r="348" spans="1:13" ht="14.45" customHeight="1" x14ac:dyDescent="0.2">
      <c r="A348" s="710"/>
      <c r="B348" s="706"/>
      <c r="C348" s="707"/>
      <c r="D348" s="707"/>
      <c r="E348" s="708"/>
      <c r="F348" s="706"/>
      <c r="G348" s="707"/>
      <c r="H348" s="707"/>
      <c r="I348" s="707"/>
      <c r="J348" s="707"/>
      <c r="K348" s="709"/>
      <c r="L348" s="270"/>
      <c r="M348" s="705" t="str">
        <f t="shared" si="5"/>
        <v/>
      </c>
    </row>
    <row r="349" spans="1:13" ht="14.45" customHeight="1" x14ac:dyDescent="0.2">
      <c r="A349" s="710"/>
      <c r="B349" s="706"/>
      <c r="C349" s="707"/>
      <c r="D349" s="707"/>
      <c r="E349" s="708"/>
      <c r="F349" s="706"/>
      <c r="G349" s="707"/>
      <c r="H349" s="707"/>
      <c r="I349" s="707"/>
      <c r="J349" s="707"/>
      <c r="K349" s="709"/>
      <c r="L349" s="270"/>
      <c r="M349" s="705" t="str">
        <f t="shared" si="5"/>
        <v/>
      </c>
    </row>
    <row r="350" spans="1:13" ht="14.45" customHeight="1" x14ac:dyDescent="0.2">
      <c r="A350" s="710"/>
      <c r="B350" s="706"/>
      <c r="C350" s="707"/>
      <c r="D350" s="707"/>
      <c r="E350" s="708"/>
      <c r="F350" s="706"/>
      <c r="G350" s="707"/>
      <c r="H350" s="707"/>
      <c r="I350" s="707"/>
      <c r="J350" s="707"/>
      <c r="K350" s="709"/>
      <c r="L350" s="270"/>
      <c r="M350" s="705" t="str">
        <f t="shared" si="5"/>
        <v/>
      </c>
    </row>
    <row r="351" spans="1:13" ht="14.45" customHeight="1" x14ac:dyDescent="0.2">
      <c r="A351" s="710"/>
      <c r="B351" s="706"/>
      <c r="C351" s="707"/>
      <c r="D351" s="707"/>
      <c r="E351" s="708"/>
      <c r="F351" s="706"/>
      <c r="G351" s="707"/>
      <c r="H351" s="707"/>
      <c r="I351" s="707"/>
      <c r="J351" s="707"/>
      <c r="K351" s="709"/>
      <c r="L351" s="270"/>
      <c r="M351" s="705" t="str">
        <f t="shared" si="5"/>
        <v/>
      </c>
    </row>
    <row r="352" spans="1:13" ht="14.45" customHeight="1" x14ac:dyDescent="0.2">
      <c r="A352" s="710"/>
      <c r="B352" s="706"/>
      <c r="C352" s="707"/>
      <c r="D352" s="707"/>
      <c r="E352" s="708"/>
      <c r="F352" s="706"/>
      <c r="G352" s="707"/>
      <c r="H352" s="707"/>
      <c r="I352" s="707"/>
      <c r="J352" s="707"/>
      <c r="K352" s="709"/>
      <c r="L352" s="270"/>
      <c r="M352" s="705" t="str">
        <f t="shared" si="5"/>
        <v/>
      </c>
    </row>
    <row r="353" spans="1:13" ht="14.45" customHeight="1" x14ac:dyDescent="0.2">
      <c r="A353" s="710"/>
      <c r="B353" s="706"/>
      <c r="C353" s="707"/>
      <c r="D353" s="707"/>
      <c r="E353" s="708"/>
      <c r="F353" s="706"/>
      <c r="G353" s="707"/>
      <c r="H353" s="707"/>
      <c r="I353" s="707"/>
      <c r="J353" s="707"/>
      <c r="K353" s="709"/>
      <c r="L353" s="270"/>
      <c r="M353" s="705" t="str">
        <f t="shared" si="5"/>
        <v/>
      </c>
    </row>
    <row r="354" spans="1:13" ht="14.45" customHeight="1" x14ac:dyDescent="0.2">
      <c r="A354" s="710"/>
      <c r="B354" s="706"/>
      <c r="C354" s="707"/>
      <c r="D354" s="707"/>
      <c r="E354" s="708"/>
      <c r="F354" s="706"/>
      <c r="G354" s="707"/>
      <c r="H354" s="707"/>
      <c r="I354" s="707"/>
      <c r="J354" s="707"/>
      <c r="K354" s="709"/>
      <c r="L354" s="270"/>
      <c r="M354" s="705" t="str">
        <f t="shared" si="5"/>
        <v/>
      </c>
    </row>
    <row r="355" spans="1:13" ht="14.45" customHeight="1" x14ac:dyDescent="0.2">
      <c r="A355" s="710"/>
      <c r="B355" s="706"/>
      <c r="C355" s="707"/>
      <c r="D355" s="707"/>
      <c r="E355" s="708"/>
      <c r="F355" s="706"/>
      <c r="G355" s="707"/>
      <c r="H355" s="707"/>
      <c r="I355" s="707"/>
      <c r="J355" s="707"/>
      <c r="K355" s="709"/>
      <c r="L355" s="270"/>
      <c r="M355" s="705" t="str">
        <f t="shared" si="5"/>
        <v/>
      </c>
    </row>
    <row r="356" spans="1:13" ht="14.45" customHeight="1" x14ac:dyDescent="0.2">
      <c r="A356" s="710"/>
      <c r="B356" s="706"/>
      <c r="C356" s="707"/>
      <c r="D356" s="707"/>
      <c r="E356" s="708"/>
      <c r="F356" s="706"/>
      <c r="G356" s="707"/>
      <c r="H356" s="707"/>
      <c r="I356" s="707"/>
      <c r="J356" s="707"/>
      <c r="K356" s="709"/>
      <c r="L356" s="270"/>
      <c r="M356" s="705" t="str">
        <f t="shared" si="5"/>
        <v/>
      </c>
    </row>
    <row r="357" spans="1:13" ht="14.45" customHeight="1" x14ac:dyDescent="0.2">
      <c r="A357" s="710"/>
      <c r="B357" s="706"/>
      <c r="C357" s="707"/>
      <c r="D357" s="707"/>
      <c r="E357" s="708"/>
      <c r="F357" s="706"/>
      <c r="G357" s="707"/>
      <c r="H357" s="707"/>
      <c r="I357" s="707"/>
      <c r="J357" s="707"/>
      <c r="K357" s="709"/>
      <c r="L357" s="270"/>
      <c r="M357" s="705" t="str">
        <f t="shared" si="5"/>
        <v/>
      </c>
    </row>
    <row r="358" spans="1:13" ht="14.45" customHeight="1" x14ac:dyDescent="0.2">
      <c r="A358" s="710"/>
      <c r="B358" s="706"/>
      <c r="C358" s="707"/>
      <c r="D358" s="707"/>
      <c r="E358" s="708"/>
      <c r="F358" s="706"/>
      <c r="G358" s="707"/>
      <c r="H358" s="707"/>
      <c r="I358" s="707"/>
      <c r="J358" s="707"/>
      <c r="K358" s="709"/>
      <c r="L358" s="270"/>
      <c r="M358" s="705" t="str">
        <f t="shared" si="5"/>
        <v/>
      </c>
    </row>
    <row r="359" spans="1:13" ht="14.45" customHeight="1" x14ac:dyDescent="0.2">
      <c r="A359" s="710"/>
      <c r="B359" s="706"/>
      <c r="C359" s="707"/>
      <c r="D359" s="707"/>
      <c r="E359" s="708"/>
      <c r="F359" s="706"/>
      <c r="G359" s="707"/>
      <c r="H359" s="707"/>
      <c r="I359" s="707"/>
      <c r="J359" s="707"/>
      <c r="K359" s="709"/>
      <c r="L359" s="270"/>
      <c r="M359" s="705" t="str">
        <f t="shared" si="5"/>
        <v/>
      </c>
    </row>
    <row r="360" spans="1:13" ht="14.45" customHeight="1" x14ac:dyDescent="0.2">
      <c r="A360" s="710"/>
      <c r="B360" s="706"/>
      <c r="C360" s="707"/>
      <c r="D360" s="707"/>
      <c r="E360" s="708"/>
      <c r="F360" s="706"/>
      <c r="G360" s="707"/>
      <c r="H360" s="707"/>
      <c r="I360" s="707"/>
      <c r="J360" s="707"/>
      <c r="K360" s="709"/>
      <c r="L360" s="270"/>
      <c r="M360" s="705" t="str">
        <f t="shared" si="5"/>
        <v/>
      </c>
    </row>
    <row r="361" spans="1:13" ht="14.45" customHeight="1" x14ac:dyDescent="0.2">
      <c r="A361" s="710"/>
      <c r="B361" s="706"/>
      <c r="C361" s="707"/>
      <c r="D361" s="707"/>
      <c r="E361" s="708"/>
      <c r="F361" s="706"/>
      <c r="G361" s="707"/>
      <c r="H361" s="707"/>
      <c r="I361" s="707"/>
      <c r="J361" s="707"/>
      <c r="K361" s="709"/>
      <c r="L361" s="270"/>
      <c r="M361" s="705" t="str">
        <f t="shared" si="5"/>
        <v/>
      </c>
    </row>
    <row r="362" spans="1:13" ht="14.45" customHeight="1" x14ac:dyDescent="0.2">
      <c r="A362" s="710"/>
      <c r="B362" s="706"/>
      <c r="C362" s="707"/>
      <c r="D362" s="707"/>
      <c r="E362" s="708"/>
      <c r="F362" s="706"/>
      <c r="G362" s="707"/>
      <c r="H362" s="707"/>
      <c r="I362" s="707"/>
      <c r="J362" s="707"/>
      <c r="K362" s="709"/>
      <c r="L362" s="270"/>
      <c r="M362" s="705" t="str">
        <f t="shared" si="5"/>
        <v/>
      </c>
    </row>
    <row r="363" spans="1:13" ht="14.45" customHeight="1" x14ac:dyDescent="0.2">
      <c r="A363" s="710"/>
      <c r="B363" s="706"/>
      <c r="C363" s="707"/>
      <c r="D363" s="707"/>
      <c r="E363" s="708"/>
      <c r="F363" s="706"/>
      <c r="G363" s="707"/>
      <c r="H363" s="707"/>
      <c r="I363" s="707"/>
      <c r="J363" s="707"/>
      <c r="K363" s="709"/>
      <c r="L363" s="270"/>
      <c r="M363" s="705" t="str">
        <f t="shared" si="5"/>
        <v/>
      </c>
    </row>
    <row r="364" spans="1:13" ht="14.45" customHeight="1" x14ac:dyDescent="0.2">
      <c r="A364" s="710"/>
      <c r="B364" s="706"/>
      <c r="C364" s="707"/>
      <c r="D364" s="707"/>
      <c r="E364" s="708"/>
      <c r="F364" s="706"/>
      <c r="G364" s="707"/>
      <c r="H364" s="707"/>
      <c r="I364" s="707"/>
      <c r="J364" s="707"/>
      <c r="K364" s="709"/>
      <c r="L364" s="270"/>
      <c r="M364" s="705" t="str">
        <f t="shared" si="5"/>
        <v/>
      </c>
    </row>
    <row r="365" spans="1:13" ht="14.45" customHeight="1" x14ac:dyDescent="0.2">
      <c r="A365" s="710"/>
      <c r="B365" s="706"/>
      <c r="C365" s="707"/>
      <c r="D365" s="707"/>
      <c r="E365" s="708"/>
      <c r="F365" s="706"/>
      <c r="G365" s="707"/>
      <c r="H365" s="707"/>
      <c r="I365" s="707"/>
      <c r="J365" s="707"/>
      <c r="K365" s="709"/>
      <c r="L365" s="270"/>
      <c r="M365" s="705" t="str">
        <f t="shared" si="5"/>
        <v/>
      </c>
    </row>
    <row r="366" spans="1:13" ht="14.45" customHeight="1" x14ac:dyDescent="0.2">
      <c r="A366" s="710"/>
      <c r="B366" s="706"/>
      <c r="C366" s="707"/>
      <c r="D366" s="707"/>
      <c r="E366" s="708"/>
      <c r="F366" s="706"/>
      <c r="G366" s="707"/>
      <c r="H366" s="707"/>
      <c r="I366" s="707"/>
      <c r="J366" s="707"/>
      <c r="K366" s="709"/>
      <c r="L366" s="270"/>
      <c r="M366" s="705" t="str">
        <f t="shared" si="5"/>
        <v/>
      </c>
    </row>
    <row r="367" spans="1:13" ht="14.45" customHeight="1" x14ac:dyDescent="0.2">
      <c r="A367" s="710"/>
      <c r="B367" s="706"/>
      <c r="C367" s="707"/>
      <c r="D367" s="707"/>
      <c r="E367" s="708"/>
      <c r="F367" s="706"/>
      <c r="G367" s="707"/>
      <c r="H367" s="707"/>
      <c r="I367" s="707"/>
      <c r="J367" s="707"/>
      <c r="K367" s="709"/>
      <c r="L367" s="270"/>
      <c r="M367" s="705" t="str">
        <f t="shared" si="5"/>
        <v/>
      </c>
    </row>
    <row r="368" spans="1:13" ht="14.45" customHeight="1" x14ac:dyDescent="0.2">
      <c r="A368" s="710"/>
      <c r="B368" s="706"/>
      <c r="C368" s="707"/>
      <c r="D368" s="707"/>
      <c r="E368" s="708"/>
      <c r="F368" s="706"/>
      <c r="G368" s="707"/>
      <c r="H368" s="707"/>
      <c r="I368" s="707"/>
      <c r="J368" s="707"/>
      <c r="K368" s="709"/>
      <c r="L368" s="270"/>
      <c r="M368" s="705" t="str">
        <f t="shared" si="5"/>
        <v/>
      </c>
    </row>
    <row r="369" spans="1:13" ht="14.45" customHeight="1" x14ac:dyDescent="0.2">
      <c r="A369" s="710"/>
      <c r="B369" s="706"/>
      <c r="C369" s="707"/>
      <c r="D369" s="707"/>
      <c r="E369" s="708"/>
      <c r="F369" s="706"/>
      <c r="G369" s="707"/>
      <c r="H369" s="707"/>
      <c r="I369" s="707"/>
      <c r="J369" s="707"/>
      <c r="K369" s="709"/>
      <c r="L369" s="270"/>
      <c r="M369" s="705" t="str">
        <f t="shared" si="5"/>
        <v/>
      </c>
    </row>
    <row r="370" spans="1:13" ht="14.45" customHeight="1" x14ac:dyDescent="0.2">
      <c r="A370" s="710"/>
      <c r="B370" s="706"/>
      <c r="C370" s="707"/>
      <c r="D370" s="707"/>
      <c r="E370" s="708"/>
      <c r="F370" s="706"/>
      <c r="G370" s="707"/>
      <c r="H370" s="707"/>
      <c r="I370" s="707"/>
      <c r="J370" s="707"/>
      <c r="K370" s="709"/>
      <c r="L370" s="270"/>
      <c r="M370" s="705" t="str">
        <f t="shared" si="5"/>
        <v/>
      </c>
    </row>
    <row r="371" spans="1:13" ht="14.45" customHeight="1" x14ac:dyDescent="0.2">
      <c r="A371" s="710"/>
      <c r="B371" s="706"/>
      <c r="C371" s="707"/>
      <c r="D371" s="707"/>
      <c r="E371" s="708"/>
      <c r="F371" s="706"/>
      <c r="G371" s="707"/>
      <c r="H371" s="707"/>
      <c r="I371" s="707"/>
      <c r="J371" s="707"/>
      <c r="K371" s="709"/>
      <c r="L371" s="270"/>
      <c r="M371" s="705" t="str">
        <f t="shared" si="5"/>
        <v/>
      </c>
    </row>
    <row r="372" spans="1:13" ht="14.45" customHeight="1" x14ac:dyDescent="0.2">
      <c r="A372" s="710"/>
      <c r="B372" s="706"/>
      <c r="C372" s="707"/>
      <c r="D372" s="707"/>
      <c r="E372" s="708"/>
      <c r="F372" s="706"/>
      <c r="G372" s="707"/>
      <c r="H372" s="707"/>
      <c r="I372" s="707"/>
      <c r="J372" s="707"/>
      <c r="K372" s="709"/>
      <c r="L372" s="270"/>
      <c r="M372" s="705" t="str">
        <f t="shared" si="5"/>
        <v/>
      </c>
    </row>
    <row r="373" spans="1:13" ht="14.45" customHeight="1" x14ac:dyDescent="0.2">
      <c r="A373" s="710"/>
      <c r="B373" s="706"/>
      <c r="C373" s="707"/>
      <c r="D373" s="707"/>
      <c r="E373" s="708"/>
      <c r="F373" s="706"/>
      <c r="G373" s="707"/>
      <c r="H373" s="707"/>
      <c r="I373" s="707"/>
      <c r="J373" s="707"/>
      <c r="K373" s="709"/>
      <c r="L373" s="270"/>
      <c r="M373" s="705" t="str">
        <f t="shared" si="5"/>
        <v/>
      </c>
    </row>
    <row r="374" spans="1:13" ht="14.45" customHeight="1" x14ac:dyDescent="0.2">
      <c r="A374" s="710"/>
      <c r="B374" s="706"/>
      <c r="C374" s="707"/>
      <c r="D374" s="707"/>
      <c r="E374" s="708"/>
      <c r="F374" s="706"/>
      <c r="G374" s="707"/>
      <c r="H374" s="707"/>
      <c r="I374" s="707"/>
      <c r="J374" s="707"/>
      <c r="K374" s="709"/>
      <c r="L374" s="270"/>
      <c r="M374" s="705" t="str">
        <f t="shared" si="5"/>
        <v/>
      </c>
    </row>
    <row r="375" spans="1:13" ht="14.45" customHeight="1" x14ac:dyDescent="0.2">
      <c r="A375" s="710"/>
      <c r="B375" s="706"/>
      <c r="C375" s="707"/>
      <c r="D375" s="707"/>
      <c r="E375" s="708"/>
      <c r="F375" s="706"/>
      <c r="G375" s="707"/>
      <c r="H375" s="707"/>
      <c r="I375" s="707"/>
      <c r="J375" s="707"/>
      <c r="K375" s="709"/>
      <c r="L375" s="270"/>
      <c r="M375" s="705" t="str">
        <f t="shared" si="5"/>
        <v/>
      </c>
    </row>
    <row r="376" spans="1:13" ht="14.45" customHeight="1" x14ac:dyDescent="0.2">
      <c r="A376" s="710"/>
      <c r="B376" s="706"/>
      <c r="C376" s="707"/>
      <c r="D376" s="707"/>
      <c r="E376" s="708"/>
      <c r="F376" s="706"/>
      <c r="G376" s="707"/>
      <c r="H376" s="707"/>
      <c r="I376" s="707"/>
      <c r="J376" s="707"/>
      <c r="K376" s="709"/>
      <c r="L376" s="270"/>
      <c r="M376" s="705" t="str">
        <f t="shared" si="5"/>
        <v/>
      </c>
    </row>
    <row r="377" spans="1:13" ht="14.45" customHeight="1" x14ac:dyDescent="0.2">
      <c r="A377" s="710"/>
      <c r="B377" s="706"/>
      <c r="C377" s="707"/>
      <c r="D377" s="707"/>
      <c r="E377" s="708"/>
      <c r="F377" s="706"/>
      <c r="G377" s="707"/>
      <c r="H377" s="707"/>
      <c r="I377" s="707"/>
      <c r="J377" s="707"/>
      <c r="K377" s="709"/>
      <c r="L377" s="270"/>
      <c r="M377" s="705" t="str">
        <f t="shared" si="5"/>
        <v/>
      </c>
    </row>
    <row r="378" spans="1:13" ht="14.45" customHeight="1" x14ac:dyDescent="0.2">
      <c r="A378" s="710"/>
      <c r="B378" s="706"/>
      <c r="C378" s="707"/>
      <c r="D378" s="707"/>
      <c r="E378" s="708"/>
      <c r="F378" s="706"/>
      <c r="G378" s="707"/>
      <c r="H378" s="707"/>
      <c r="I378" s="707"/>
      <c r="J378" s="707"/>
      <c r="K378" s="709"/>
      <c r="L378" s="270"/>
      <c r="M378" s="705" t="str">
        <f t="shared" si="5"/>
        <v/>
      </c>
    </row>
    <row r="379" spans="1:13" ht="14.45" customHeight="1" x14ac:dyDescent="0.2">
      <c r="A379" s="710"/>
      <c r="B379" s="706"/>
      <c r="C379" s="707"/>
      <c r="D379" s="707"/>
      <c r="E379" s="708"/>
      <c r="F379" s="706"/>
      <c r="G379" s="707"/>
      <c r="H379" s="707"/>
      <c r="I379" s="707"/>
      <c r="J379" s="707"/>
      <c r="K379" s="709"/>
      <c r="L379" s="270"/>
      <c r="M379" s="705" t="str">
        <f t="shared" si="5"/>
        <v/>
      </c>
    </row>
    <row r="380" spans="1:13" ht="14.45" customHeight="1" x14ac:dyDescent="0.2">
      <c r="A380" s="710"/>
      <c r="B380" s="706"/>
      <c r="C380" s="707"/>
      <c r="D380" s="707"/>
      <c r="E380" s="708"/>
      <c r="F380" s="706"/>
      <c r="G380" s="707"/>
      <c r="H380" s="707"/>
      <c r="I380" s="707"/>
      <c r="J380" s="707"/>
      <c r="K380" s="709"/>
      <c r="L380" s="270"/>
      <c r="M380" s="705" t="str">
        <f t="shared" si="5"/>
        <v/>
      </c>
    </row>
    <row r="381" spans="1:13" ht="14.45" customHeight="1" x14ac:dyDescent="0.2">
      <c r="A381" s="710"/>
      <c r="B381" s="706"/>
      <c r="C381" s="707"/>
      <c r="D381" s="707"/>
      <c r="E381" s="708"/>
      <c r="F381" s="706"/>
      <c r="G381" s="707"/>
      <c r="H381" s="707"/>
      <c r="I381" s="707"/>
      <c r="J381" s="707"/>
      <c r="K381" s="709"/>
      <c r="L381" s="270"/>
      <c r="M381" s="705" t="str">
        <f t="shared" si="5"/>
        <v/>
      </c>
    </row>
    <row r="382" spans="1:13" ht="14.45" customHeight="1" x14ac:dyDescent="0.2">
      <c r="A382" s="710"/>
      <c r="B382" s="706"/>
      <c r="C382" s="707"/>
      <c r="D382" s="707"/>
      <c r="E382" s="708"/>
      <c r="F382" s="706"/>
      <c r="G382" s="707"/>
      <c r="H382" s="707"/>
      <c r="I382" s="707"/>
      <c r="J382" s="707"/>
      <c r="K382" s="709"/>
      <c r="L382" s="270"/>
      <c r="M382" s="705" t="str">
        <f t="shared" si="5"/>
        <v/>
      </c>
    </row>
    <row r="383" spans="1:13" ht="14.45" customHeight="1" x14ac:dyDescent="0.2">
      <c r="A383" s="710"/>
      <c r="B383" s="706"/>
      <c r="C383" s="707"/>
      <c r="D383" s="707"/>
      <c r="E383" s="708"/>
      <c r="F383" s="706"/>
      <c r="G383" s="707"/>
      <c r="H383" s="707"/>
      <c r="I383" s="707"/>
      <c r="J383" s="707"/>
      <c r="K383" s="709"/>
      <c r="L383" s="270"/>
      <c r="M383" s="705" t="str">
        <f t="shared" si="5"/>
        <v/>
      </c>
    </row>
    <row r="384" spans="1:13" ht="14.45" customHeight="1" x14ac:dyDescent="0.2">
      <c r="A384" s="710"/>
      <c r="B384" s="706"/>
      <c r="C384" s="707"/>
      <c r="D384" s="707"/>
      <c r="E384" s="708"/>
      <c r="F384" s="706"/>
      <c r="G384" s="707"/>
      <c r="H384" s="707"/>
      <c r="I384" s="707"/>
      <c r="J384" s="707"/>
      <c r="K384" s="709"/>
      <c r="L384" s="270"/>
      <c r="M384" s="705" t="str">
        <f t="shared" si="5"/>
        <v/>
      </c>
    </row>
    <row r="385" spans="1:13" ht="14.45" customHeight="1" x14ac:dyDescent="0.2">
      <c r="A385" s="710"/>
      <c r="B385" s="706"/>
      <c r="C385" s="707"/>
      <c r="D385" s="707"/>
      <c r="E385" s="708"/>
      <c r="F385" s="706"/>
      <c r="G385" s="707"/>
      <c r="H385" s="707"/>
      <c r="I385" s="707"/>
      <c r="J385" s="707"/>
      <c r="K385" s="709"/>
      <c r="L385" s="270"/>
      <c r="M385" s="705" t="str">
        <f t="shared" si="5"/>
        <v/>
      </c>
    </row>
    <row r="386" spans="1:13" ht="14.45" customHeight="1" x14ac:dyDescent="0.2">
      <c r="A386" s="710"/>
      <c r="B386" s="706"/>
      <c r="C386" s="707"/>
      <c r="D386" s="707"/>
      <c r="E386" s="708"/>
      <c r="F386" s="706"/>
      <c r="G386" s="707"/>
      <c r="H386" s="707"/>
      <c r="I386" s="707"/>
      <c r="J386" s="707"/>
      <c r="K386" s="709"/>
      <c r="L386" s="270"/>
      <c r="M386" s="705" t="str">
        <f t="shared" si="5"/>
        <v/>
      </c>
    </row>
    <row r="387" spans="1:13" ht="14.45" customHeight="1" x14ac:dyDescent="0.2">
      <c r="A387" s="710"/>
      <c r="B387" s="706"/>
      <c r="C387" s="707"/>
      <c r="D387" s="707"/>
      <c r="E387" s="708"/>
      <c r="F387" s="706"/>
      <c r="G387" s="707"/>
      <c r="H387" s="707"/>
      <c r="I387" s="707"/>
      <c r="J387" s="707"/>
      <c r="K387" s="709"/>
      <c r="L387" s="270"/>
      <c r="M387" s="705" t="str">
        <f t="shared" si="5"/>
        <v/>
      </c>
    </row>
    <row r="388" spans="1:13" ht="14.45" customHeight="1" x14ac:dyDescent="0.2">
      <c r="A388" s="710"/>
      <c r="B388" s="706"/>
      <c r="C388" s="707"/>
      <c r="D388" s="707"/>
      <c r="E388" s="708"/>
      <c r="F388" s="706"/>
      <c r="G388" s="707"/>
      <c r="H388" s="707"/>
      <c r="I388" s="707"/>
      <c r="J388" s="707"/>
      <c r="K388" s="709"/>
      <c r="L388" s="270"/>
      <c r="M388" s="705" t="str">
        <f t="shared" si="5"/>
        <v/>
      </c>
    </row>
    <row r="389" spans="1:13" ht="14.45" customHeight="1" x14ac:dyDescent="0.2">
      <c r="A389" s="710"/>
      <c r="B389" s="706"/>
      <c r="C389" s="707"/>
      <c r="D389" s="707"/>
      <c r="E389" s="708"/>
      <c r="F389" s="706"/>
      <c r="G389" s="707"/>
      <c r="H389" s="707"/>
      <c r="I389" s="707"/>
      <c r="J389" s="707"/>
      <c r="K389" s="709"/>
      <c r="L389" s="270"/>
      <c r="M389" s="705" t="str">
        <f t="shared" si="5"/>
        <v/>
      </c>
    </row>
    <row r="390" spans="1:13" ht="14.45" customHeight="1" x14ac:dyDescent="0.2">
      <c r="A390" s="710"/>
      <c r="B390" s="706"/>
      <c r="C390" s="707"/>
      <c r="D390" s="707"/>
      <c r="E390" s="708"/>
      <c r="F390" s="706"/>
      <c r="G390" s="707"/>
      <c r="H390" s="707"/>
      <c r="I390" s="707"/>
      <c r="J390" s="707"/>
      <c r="K390" s="709"/>
      <c r="L390" s="270"/>
      <c r="M390" s="705" t="str">
        <f t="shared" ref="M390:M453" si="6">IF(A390="HV","HV",IF(OR(LEFT(A390,16)="               5",LEFT(A390,16)="               6",LEFT(A390,16)="               7",LEFT(A390,16)="               8"),"X",""))</f>
        <v/>
      </c>
    </row>
    <row r="391" spans="1:13" ht="14.45" customHeight="1" x14ac:dyDescent="0.2">
      <c r="A391" s="710"/>
      <c r="B391" s="706"/>
      <c r="C391" s="707"/>
      <c r="D391" s="707"/>
      <c r="E391" s="708"/>
      <c r="F391" s="706"/>
      <c r="G391" s="707"/>
      <c r="H391" s="707"/>
      <c r="I391" s="707"/>
      <c r="J391" s="707"/>
      <c r="K391" s="709"/>
      <c r="L391" s="270"/>
      <c r="M391" s="705" t="str">
        <f t="shared" si="6"/>
        <v/>
      </c>
    </row>
    <row r="392" spans="1:13" ht="14.45" customHeight="1" x14ac:dyDescent="0.2">
      <c r="A392" s="710"/>
      <c r="B392" s="706"/>
      <c r="C392" s="707"/>
      <c r="D392" s="707"/>
      <c r="E392" s="708"/>
      <c r="F392" s="706"/>
      <c r="G392" s="707"/>
      <c r="H392" s="707"/>
      <c r="I392" s="707"/>
      <c r="J392" s="707"/>
      <c r="K392" s="709"/>
      <c r="L392" s="270"/>
      <c r="M392" s="705" t="str">
        <f t="shared" si="6"/>
        <v/>
      </c>
    </row>
    <row r="393" spans="1:13" ht="14.45" customHeight="1" x14ac:dyDescent="0.2">
      <c r="A393" s="710"/>
      <c r="B393" s="706"/>
      <c r="C393" s="707"/>
      <c r="D393" s="707"/>
      <c r="E393" s="708"/>
      <c r="F393" s="706"/>
      <c r="G393" s="707"/>
      <c r="H393" s="707"/>
      <c r="I393" s="707"/>
      <c r="J393" s="707"/>
      <c r="K393" s="709"/>
      <c r="L393" s="270"/>
      <c r="M393" s="705" t="str">
        <f t="shared" si="6"/>
        <v/>
      </c>
    </row>
    <row r="394" spans="1:13" ht="14.45" customHeight="1" x14ac:dyDescent="0.2">
      <c r="A394" s="710"/>
      <c r="B394" s="706"/>
      <c r="C394" s="707"/>
      <c r="D394" s="707"/>
      <c r="E394" s="708"/>
      <c r="F394" s="706"/>
      <c r="G394" s="707"/>
      <c r="H394" s="707"/>
      <c r="I394" s="707"/>
      <c r="J394" s="707"/>
      <c r="K394" s="709"/>
      <c r="L394" s="270"/>
      <c r="M394" s="705" t="str">
        <f t="shared" si="6"/>
        <v/>
      </c>
    </row>
    <row r="395" spans="1:13" ht="14.45" customHeight="1" x14ac:dyDescent="0.2">
      <c r="A395" s="710"/>
      <c r="B395" s="706"/>
      <c r="C395" s="707"/>
      <c r="D395" s="707"/>
      <c r="E395" s="708"/>
      <c r="F395" s="706"/>
      <c r="G395" s="707"/>
      <c r="H395" s="707"/>
      <c r="I395" s="707"/>
      <c r="J395" s="707"/>
      <c r="K395" s="709"/>
      <c r="L395" s="270"/>
      <c r="M395" s="705" t="str">
        <f t="shared" si="6"/>
        <v/>
      </c>
    </row>
    <row r="396" spans="1:13" ht="14.45" customHeight="1" x14ac:dyDescent="0.2">
      <c r="A396" s="710"/>
      <c r="B396" s="706"/>
      <c r="C396" s="707"/>
      <c r="D396" s="707"/>
      <c r="E396" s="708"/>
      <c r="F396" s="706"/>
      <c r="G396" s="707"/>
      <c r="H396" s="707"/>
      <c r="I396" s="707"/>
      <c r="J396" s="707"/>
      <c r="K396" s="709"/>
      <c r="L396" s="270"/>
      <c r="M396" s="705" t="str">
        <f t="shared" si="6"/>
        <v/>
      </c>
    </row>
    <row r="397" spans="1:13" ht="14.45" customHeight="1" x14ac:dyDescent="0.2">
      <c r="A397" s="710"/>
      <c r="B397" s="706"/>
      <c r="C397" s="707"/>
      <c r="D397" s="707"/>
      <c r="E397" s="708"/>
      <c r="F397" s="706"/>
      <c r="G397" s="707"/>
      <c r="H397" s="707"/>
      <c r="I397" s="707"/>
      <c r="J397" s="707"/>
      <c r="K397" s="709"/>
      <c r="L397" s="270"/>
      <c r="M397" s="705" t="str">
        <f t="shared" si="6"/>
        <v/>
      </c>
    </row>
    <row r="398" spans="1:13" ht="14.45" customHeight="1" x14ac:dyDescent="0.2">
      <c r="A398" s="710"/>
      <c r="B398" s="706"/>
      <c r="C398" s="707"/>
      <c r="D398" s="707"/>
      <c r="E398" s="708"/>
      <c r="F398" s="706"/>
      <c r="G398" s="707"/>
      <c r="H398" s="707"/>
      <c r="I398" s="707"/>
      <c r="J398" s="707"/>
      <c r="K398" s="709"/>
      <c r="L398" s="270"/>
      <c r="M398" s="705" t="str">
        <f t="shared" si="6"/>
        <v/>
      </c>
    </row>
    <row r="399" spans="1:13" ht="14.45" customHeight="1" x14ac:dyDescent="0.2">
      <c r="A399" s="710"/>
      <c r="B399" s="706"/>
      <c r="C399" s="707"/>
      <c r="D399" s="707"/>
      <c r="E399" s="708"/>
      <c r="F399" s="706"/>
      <c r="G399" s="707"/>
      <c r="H399" s="707"/>
      <c r="I399" s="707"/>
      <c r="J399" s="707"/>
      <c r="K399" s="709"/>
      <c r="L399" s="270"/>
      <c r="M399" s="705" t="str">
        <f t="shared" si="6"/>
        <v/>
      </c>
    </row>
    <row r="400" spans="1:13" ht="14.45" customHeight="1" x14ac:dyDescent="0.2">
      <c r="A400" s="710"/>
      <c r="B400" s="706"/>
      <c r="C400" s="707"/>
      <c r="D400" s="707"/>
      <c r="E400" s="708"/>
      <c r="F400" s="706"/>
      <c r="G400" s="707"/>
      <c r="H400" s="707"/>
      <c r="I400" s="707"/>
      <c r="J400" s="707"/>
      <c r="K400" s="709"/>
      <c r="L400" s="270"/>
      <c r="M400" s="705" t="str">
        <f t="shared" si="6"/>
        <v/>
      </c>
    </row>
    <row r="401" spans="1:13" ht="14.45" customHeight="1" x14ac:dyDescent="0.2">
      <c r="A401" s="710"/>
      <c r="B401" s="706"/>
      <c r="C401" s="707"/>
      <c r="D401" s="707"/>
      <c r="E401" s="708"/>
      <c r="F401" s="706"/>
      <c r="G401" s="707"/>
      <c r="H401" s="707"/>
      <c r="I401" s="707"/>
      <c r="J401" s="707"/>
      <c r="K401" s="709"/>
      <c r="L401" s="270"/>
      <c r="M401" s="705" t="str">
        <f t="shared" si="6"/>
        <v/>
      </c>
    </row>
    <row r="402" spans="1:13" ht="14.45" customHeight="1" x14ac:dyDescent="0.2">
      <c r="A402" s="710"/>
      <c r="B402" s="706"/>
      <c r="C402" s="707"/>
      <c r="D402" s="707"/>
      <c r="E402" s="708"/>
      <c r="F402" s="706"/>
      <c r="G402" s="707"/>
      <c r="H402" s="707"/>
      <c r="I402" s="707"/>
      <c r="J402" s="707"/>
      <c r="K402" s="709"/>
      <c r="L402" s="270"/>
      <c r="M402" s="705" t="str">
        <f t="shared" si="6"/>
        <v/>
      </c>
    </row>
    <row r="403" spans="1:13" ht="14.45" customHeight="1" x14ac:dyDescent="0.2">
      <c r="A403" s="710"/>
      <c r="B403" s="706"/>
      <c r="C403" s="707"/>
      <c r="D403" s="707"/>
      <c r="E403" s="708"/>
      <c r="F403" s="706"/>
      <c r="G403" s="707"/>
      <c r="H403" s="707"/>
      <c r="I403" s="707"/>
      <c r="J403" s="707"/>
      <c r="K403" s="709"/>
      <c r="L403" s="270"/>
      <c r="M403" s="705" t="str">
        <f t="shared" si="6"/>
        <v/>
      </c>
    </row>
    <row r="404" spans="1:13" ht="14.45" customHeight="1" x14ac:dyDescent="0.2">
      <c r="A404" s="710"/>
      <c r="B404" s="706"/>
      <c r="C404" s="707"/>
      <c r="D404" s="707"/>
      <c r="E404" s="708"/>
      <c r="F404" s="706"/>
      <c r="G404" s="707"/>
      <c r="H404" s="707"/>
      <c r="I404" s="707"/>
      <c r="J404" s="707"/>
      <c r="K404" s="709"/>
      <c r="L404" s="270"/>
      <c r="M404" s="705" t="str">
        <f t="shared" si="6"/>
        <v/>
      </c>
    </row>
    <row r="405" spans="1:13" ht="14.45" customHeight="1" x14ac:dyDescent="0.2">
      <c r="A405" s="710"/>
      <c r="B405" s="706"/>
      <c r="C405" s="707"/>
      <c r="D405" s="707"/>
      <c r="E405" s="708"/>
      <c r="F405" s="706"/>
      <c r="G405" s="707"/>
      <c r="H405" s="707"/>
      <c r="I405" s="707"/>
      <c r="J405" s="707"/>
      <c r="K405" s="709"/>
      <c r="L405" s="270"/>
      <c r="M405" s="705" t="str">
        <f t="shared" si="6"/>
        <v/>
      </c>
    </row>
    <row r="406" spans="1:13" ht="14.45" customHeight="1" x14ac:dyDescent="0.2">
      <c r="A406" s="710"/>
      <c r="B406" s="706"/>
      <c r="C406" s="707"/>
      <c r="D406" s="707"/>
      <c r="E406" s="708"/>
      <c r="F406" s="706"/>
      <c r="G406" s="707"/>
      <c r="H406" s="707"/>
      <c r="I406" s="707"/>
      <c r="J406" s="707"/>
      <c r="K406" s="709"/>
      <c r="L406" s="270"/>
      <c r="M406" s="705" t="str">
        <f t="shared" si="6"/>
        <v/>
      </c>
    </row>
    <row r="407" spans="1:13" ht="14.45" customHeight="1" x14ac:dyDescent="0.2">
      <c r="A407" s="710"/>
      <c r="B407" s="706"/>
      <c r="C407" s="707"/>
      <c r="D407" s="707"/>
      <c r="E407" s="708"/>
      <c r="F407" s="706"/>
      <c r="G407" s="707"/>
      <c r="H407" s="707"/>
      <c r="I407" s="707"/>
      <c r="J407" s="707"/>
      <c r="K407" s="709"/>
      <c r="L407" s="270"/>
      <c r="M407" s="705" t="str">
        <f t="shared" si="6"/>
        <v/>
      </c>
    </row>
    <row r="408" spans="1:13" ht="14.45" customHeight="1" x14ac:dyDescent="0.2">
      <c r="A408" s="710"/>
      <c r="B408" s="706"/>
      <c r="C408" s="707"/>
      <c r="D408" s="707"/>
      <c r="E408" s="708"/>
      <c r="F408" s="706"/>
      <c r="G408" s="707"/>
      <c r="H408" s="707"/>
      <c r="I408" s="707"/>
      <c r="J408" s="707"/>
      <c r="K408" s="709"/>
      <c r="L408" s="270"/>
      <c r="M408" s="705" t="str">
        <f t="shared" si="6"/>
        <v/>
      </c>
    </row>
    <row r="409" spans="1:13" ht="14.45" customHeight="1" x14ac:dyDescent="0.2">
      <c r="A409" s="710"/>
      <c r="B409" s="706"/>
      <c r="C409" s="707"/>
      <c r="D409" s="707"/>
      <c r="E409" s="708"/>
      <c r="F409" s="706"/>
      <c r="G409" s="707"/>
      <c r="H409" s="707"/>
      <c r="I409" s="707"/>
      <c r="J409" s="707"/>
      <c r="K409" s="709"/>
      <c r="L409" s="270"/>
      <c r="M409" s="705" t="str">
        <f t="shared" si="6"/>
        <v/>
      </c>
    </row>
    <row r="410" spans="1:13" ht="14.45" customHeight="1" x14ac:dyDescent="0.2">
      <c r="A410" s="710"/>
      <c r="B410" s="706"/>
      <c r="C410" s="707"/>
      <c r="D410" s="707"/>
      <c r="E410" s="708"/>
      <c r="F410" s="706"/>
      <c r="G410" s="707"/>
      <c r="H410" s="707"/>
      <c r="I410" s="707"/>
      <c r="J410" s="707"/>
      <c r="K410" s="709"/>
      <c r="L410" s="270"/>
      <c r="M410" s="705" t="str">
        <f t="shared" si="6"/>
        <v/>
      </c>
    </row>
    <row r="411" spans="1:13" ht="14.45" customHeight="1" x14ac:dyDescent="0.2">
      <c r="A411" s="710"/>
      <c r="B411" s="706"/>
      <c r="C411" s="707"/>
      <c r="D411" s="707"/>
      <c r="E411" s="708"/>
      <c r="F411" s="706"/>
      <c r="G411" s="707"/>
      <c r="H411" s="707"/>
      <c r="I411" s="707"/>
      <c r="J411" s="707"/>
      <c r="K411" s="709"/>
      <c r="L411" s="270"/>
      <c r="M411" s="705" t="str">
        <f t="shared" si="6"/>
        <v/>
      </c>
    </row>
    <row r="412" spans="1:13" ht="14.45" customHeight="1" x14ac:dyDescent="0.2">
      <c r="A412" s="710"/>
      <c r="B412" s="706"/>
      <c r="C412" s="707"/>
      <c r="D412" s="707"/>
      <c r="E412" s="708"/>
      <c r="F412" s="706"/>
      <c r="G412" s="707"/>
      <c r="H412" s="707"/>
      <c r="I412" s="707"/>
      <c r="J412" s="707"/>
      <c r="K412" s="709"/>
      <c r="L412" s="270"/>
      <c r="M412" s="705" t="str">
        <f t="shared" si="6"/>
        <v/>
      </c>
    </row>
    <row r="413" spans="1:13" ht="14.45" customHeight="1" x14ac:dyDescent="0.2">
      <c r="A413" s="710"/>
      <c r="B413" s="706"/>
      <c r="C413" s="707"/>
      <c r="D413" s="707"/>
      <c r="E413" s="708"/>
      <c r="F413" s="706"/>
      <c r="G413" s="707"/>
      <c r="H413" s="707"/>
      <c r="I413" s="707"/>
      <c r="J413" s="707"/>
      <c r="K413" s="709"/>
      <c r="L413" s="270"/>
      <c r="M413" s="705" t="str">
        <f t="shared" si="6"/>
        <v/>
      </c>
    </row>
    <row r="414" spans="1:13" ht="14.45" customHeight="1" x14ac:dyDescent="0.2">
      <c r="A414" s="710"/>
      <c r="B414" s="706"/>
      <c r="C414" s="707"/>
      <c r="D414" s="707"/>
      <c r="E414" s="708"/>
      <c r="F414" s="706"/>
      <c r="G414" s="707"/>
      <c r="H414" s="707"/>
      <c r="I414" s="707"/>
      <c r="J414" s="707"/>
      <c r="K414" s="709"/>
      <c r="L414" s="270"/>
      <c r="M414" s="705" t="str">
        <f t="shared" si="6"/>
        <v/>
      </c>
    </row>
    <row r="415" spans="1:13" ht="14.45" customHeight="1" x14ac:dyDescent="0.2">
      <c r="A415" s="710"/>
      <c r="B415" s="706"/>
      <c r="C415" s="707"/>
      <c r="D415" s="707"/>
      <c r="E415" s="708"/>
      <c r="F415" s="706"/>
      <c r="G415" s="707"/>
      <c r="H415" s="707"/>
      <c r="I415" s="707"/>
      <c r="J415" s="707"/>
      <c r="K415" s="709"/>
      <c r="L415" s="270"/>
      <c r="M415" s="705" t="str">
        <f t="shared" si="6"/>
        <v/>
      </c>
    </row>
    <row r="416" spans="1:13" ht="14.45" customHeight="1" x14ac:dyDescent="0.2">
      <c r="A416" s="710"/>
      <c r="B416" s="706"/>
      <c r="C416" s="707"/>
      <c r="D416" s="707"/>
      <c r="E416" s="708"/>
      <c r="F416" s="706"/>
      <c r="G416" s="707"/>
      <c r="H416" s="707"/>
      <c r="I416" s="707"/>
      <c r="J416" s="707"/>
      <c r="K416" s="709"/>
      <c r="L416" s="270"/>
      <c r="M416" s="705" t="str">
        <f t="shared" si="6"/>
        <v/>
      </c>
    </row>
    <row r="417" spans="1:13" ht="14.45" customHeight="1" x14ac:dyDescent="0.2">
      <c r="A417" s="710"/>
      <c r="B417" s="706"/>
      <c r="C417" s="707"/>
      <c r="D417" s="707"/>
      <c r="E417" s="708"/>
      <c r="F417" s="706"/>
      <c r="G417" s="707"/>
      <c r="H417" s="707"/>
      <c r="I417" s="707"/>
      <c r="J417" s="707"/>
      <c r="K417" s="709"/>
      <c r="L417" s="270"/>
      <c r="M417" s="705" t="str">
        <f t="shared" si="6"/>
        <v/>
      </c>
    </row>
    <row r="418" spans="1:13" ht="14.45" customHeight="1" x14ac:dyDescent="0.2">
      <c r="A418" s="710"/>
      <c r="B418" s="706"/>
      <c r="C418" s="707"/>
      <c r="D418" s="707"/>
      <c r="E418" s="708"/>
      <c r="F418" s="706"/>
      <c r="G418" s="707"/>
      <c r="H418" s="707"/>
      <c r="I418" s="707"/>
      <c r="J418" s="707"/>
      <c r="K418" s="709"/>
      <c r="L418" s="270"/>
      <c r="M418" s="705" t="str">
        <f t="shared" si="6"/>
        <v/>
      </c>
    </row>
    <row r="419" spans="1:13" ht="14.45" customHeight="1" x14ac:dyDescent="0.2">
      <c r="A419" s="710"/>
      <c r="B419" s="706"/>
      <c r="C419" s="707"/>
      <c r="D419" s="707"/>
      <c r="E419" s="708"/>
      <c r="F419" s="706"/>
      <c r="G419" s="707"/>
      <c r="H419" s="707"/>
      <c r="I419" s="707"/>
      <c r="J419" s="707"/>
      <c r="K419" s="709"/>
      <c r="L419" s="270"/>
      <c r="M419" s="705" t="str">
        <f t="shared" si="6"/>
        <v/>
      </c>
    </row>
    <row r="420" spans="1:13" ht="14.45" customHeight="1" x14ac:dyDescent="0.2">
      <c r="A420" s="710"/>
      <c r="B420" s="706"/>
      <c r="C420" s="707"/>
      <c r="D420" s="707"/>
      <c r="E420" s="708"/>
      <c r="F420" s="706"/>
      <c r="G420" s="707"/>
      <c r="H420" s="707"/>
      <c r="I420" s="707"/>
      <c r="J420" s="707"/>
      <c r="K420" s="709"/>
      <c r="L420" s="270"/>
      <c r="M420" s="705" t="str">
        <f t="shared" si="6"/>
        <v/>
      </c>
    </row>
    <row r="421" spans="1:13" ht="14.45" customHeight="1" x14ac:dyDescent="0.2">
      <c r="A421" s="710"/>
      <c r="B421" s="706"/>
      <c r="C421" s="707"/>
      <c r="D421" s="707"/>
      <c r="E421" s="708"/>
      <c r="F421" s="706"/>
      <c r="G421" s="707"/>
      <c r="H421" s="707"/>
      <c r="I421" s="707"/>
      <c r="J421" s="707"/>
      <c r="K421" s="709"/>
      <c r="L421" s="270"/>
      <c r="M421" s="705" t="str">
        <f t="shared" si="6"/>
        <v/>
      </c>
    </row>
    <row r="422" spans="1:13" ht="14.45" customHeight="1" x14ac:dyDescent="0.2">
      <c r="A422" s="710"/>
      <c r="B422" s="706"/>
      <c r="C422" s="707"/>
      <c r="D422" s="707"/>
      <c r="E422" s="708"/>
      <c r="F422" s="706"/>
      <c r="G422" s="707"/>
      <c r="H422" s="707"/>
      <c r="I422" s="707"/>
      <c r="J422" s="707"/>
      <c r="K422" s="709"/>
      <c r="L422" s="270"/>
      <c r="M422" s="705" t="str">
        <f t="shared" si="6"/>
        <v/>
      </c>
    </row>
    <row r="423" spans="1:13" ht="14.45" customHeight="1" x14ac:dyDescent="0.2">
      <c r="A423" s="710"/>
      <c r="B423" s="706"/>
      <c r="C423" s="707"/>
      <c r="D423" s="707"/>
      <c r="E423" s="708"/>
      <c r="F423" s="706"/>
      <c r="G423" s="707"/>
      <c r="H423" s="707"/>
      <c r="I423" s="707"/>
      <c r="J423" s="707"/>
      <c r="K423" s="709"/>
      <c r="L423" s="270"/>
      <c r="M423" s="705" t="str">
        <f t="shared" si="6"/>
        <v/>
      </c>
    </row>
    <row r="424" spans="1:13" ht="14.45" customHeight="1" x14ac:dyDescent="0.2">
      <c r="A424" s="710"/>
      <c r="B424" s="706"/>
      <c r="C424" s="707"/>
      <c r="D424" s="707"/>
      <c r="E424" s="708"/>
      <c r="F424" s="706"/>
      <c r="G424" s="707"/>
      <c r="H424" s="707"/>
      <c r="I424" s="707"/>
      <c r="J424" s="707"/>
      <c r="K424" s="709"/>
      <c r="L424" s="270"/>
      <c r="M424" s="705" t="str">
        <f t="shared" si="6"/>
        <v/>
      </c>
    </row>
    <row r="425" spans="1:13" ht="14.45" customHeight="1" x14ac:dyDescent="0.2">
      <c r="A425" s="710"/>
      <c r="B425" s="706"/>
      <c r="C425" s="707"/>
      <c r="D425" s="707"/>
      <c r="E425" s="708"/>
      <c r="F425" s="706"/>
      <c r="G425" s="707"/>
      <c r="H425" s="707"/>
      <c r="I425" s="707"/>
      <c r="J425" s="707"/>
      <c r="K425" s="709"/>
      <c r="L425" s="270"/>
      <c r="M425" s="705" t="str">
        <f t="shared" si="6"/>
        <v/>
      </c>
    </row>
    <row r="426" spans="1:13" ht="14.45" customHeight="1" x14ac:dyDescent="0.2">
      <c r="A426" s="710"/>
      <c r="B426" s="706"/>
      <c r="C426" s="707"/>
      <c r="D426" s="707"/>
      <c r="E426" s="708"/>
      <c r="F426" s="706"/>
      <c r="G426" s="707"/>
      <c r="H426" s="707"/>
      <c r="I426" s="707"/>
      <c r="J426" s="707"/>
      <c r="K426" s="709"/>
      <c r="L426" s="270"/>
      <c r="M426" s="705" t="str">
        <f t="shared" si="6"/>
        <v/>
      </c>
    </row>
    <row r="427" spans="1:13" ht="14.45" customHeight="1" x14ac:dyDescent="0.2">
      <c r="A427" s="710"/>
      <c r="B427" s="706"/>
      <c r="C427" s="707"/>
      <c r="D427" s="707"/>
      <c r="E427" s="708"/>
      <c r="F427" s="706"/>
      <c r="G427" s="707"/>
      <c r="H427" s="707"/>
      <c r="I427" s="707"/>
      <c r="J427" s="707"/>
      <c r="K427" s="709"/>
      <c r="L427" s="270"/>
      <c r="M427" s="705" t="str">
        <f t="shared" si="6"/>
        <v/>
      </c>
    </row>
    <row r="428" spans="1:13" ht="14.45" customHeight="1" x14ac:dyDescent="0.2">
      <c r="A428" s="710"/>
      <c r="B428" s="706"/>
      <c r="C428" s="707"/>
      <c r="D428" s="707"/>
      <c r="E428" s="708"/>
      <c r="F428" s="706"/>
      <c r="G428" s="707"/>
      <c r="H428" s="707"/>
      <c r="I428" s="707"/>
      <c r="J428" s="707"/>
      <c r="K428" s="709"/>
      <c r="L428" s="270"/>
      <c r="M428" s="705" t="str">
        <f t="shared" si="6"/>
        <v/>
      </c>
    </row>
    <row r="429" spans="1:13" ht="14.45" customHeight="1" x14ac:dyDescent="0.2">
      <c r="A429" s="710"/>
      <c r="B429" s="706"/>
      <c r="C429" s="707"/>
      <c r="D429" s="707"/>
      <c r="E429" s="708"/>
      <c r="F429" s="706"/>
      <c r="G429" s="707"/>
      <c r="H429" s="707"/>
      <c r="I429" s="707"/>
      <c r="J429" s="707"/>
      <c r="K429" s="709"/>
      <c r="L429" s="270"/>
      <c r="M429" s="705" t="str">
        <f t="shared" si="6"/>
        <v/>
      </c>
    </row>
    <row r="430" spans="1:13" ht="14.45" customHeight="1" x14ac:dyDescent="0.2">
      <c r="A430" s="710"/>
      <c r="B430" s="706"/>
      <c r="C430" s="707"/>
      <c r="D430" s="707"/>
      <c r="E430" s="708"/>
      <c r="F430" s="706"/>
      <c r="G430" s="707"/>
      <c r="H430" s="707"/>
      <c r="I430" s="707"/>
      <c r="J430" s="707"/>
      <c r="K430" s="709"/>
      <c r="L430" s="270"/>
      <c r="M430" s="705" t="str">
        <f t="shared" si="6"/>
        <v/>
      </c>
    </row>
    <row r="431" spans="1:13" ht="14.45" customHeight="1" x14ac:dyDescent="0.2">
      <c r="A431" s="710"/>
      <c r="B431" s="706"/>
      <c r="C431" s="707"/>
      <c r="D431" s="707"/>
      <c r="E431" s="708"/>
      <c r="F431" s="706"/>
      <c r="G431" s="707"/>
      <c r="H431" s="707"/>
      <c r="I431" s="707"/>
      <c r="J431" s="707"/>
      <c r="K431" s="709"/>
      <c r="L431" s="270"/>
      <c r="M431" s="705" t="str">
        <f t="shared" si="6"/>
        <v/>
      </c>
    </row>
    <row r="432" spans="1:13" ht="14.45" customHeight="1" x14ac:dyDescent="0.2">
      <c r="A432" s="710"/>
      <c r="B432" s="706"/>
      <c r="C432" s="707"/>
      <c r="D432" s="707"/>
      <c r="E432" s="708"/>
      <c r="F432" s="706"/>
      <c r="G432" s="707"/>
      <c r="H432" s="707"/>
      <c r="I432" s="707"/>
      <c r="J432" s="707"/>
      <c r="K432" s="709"/>
      <c r="L432" s="270"/>
      <c r="M432" s="705" t="str">
        <f t="shared" si="6"/>
        <v/>
      </c>
    </row>
    <row r="433" spans="1:13" ht="14.45" customHeight="1" x14ac:dyDescent="0.2">
      <c r="A433" s="710"/>
      <c r="B433" s="706"/>
      <c r="C433" s="707"/>
      <c r="D433" s="707"/>
      <c r="E433" s="708"/>
      <c r="F433" s="706"/>
      <c r="G433" s="707"/>
      <c r="H433" s="707"/>
      <c r="I433" s="707"/>
      <c r="J433" s="707"/>
      <c r="K433" s="709"/>
      <c r="L433" s="270"/>
      <c r="M433" s="705" t="str">
        <f t="shared" si="6"/>
        <v/>
      </c>
    </row>
    <row r="434" spans="1:13" ht="14.45" customHeight="1" x14ac:dyDescent="0.2">
      <c r="A434" s="710"/>
      <c r="B434" s="706"/>
      <c r="C434" s="707"/>
      <c r="D434" s="707"/>
      <c r="E434" s="708"/>
      <c r="F434" s="706"/>
      <c r="G434" s="707"/>
      <c r="H434" s="707"/>
      <c r="I434" s="707"/>
      <c r="J434" s="707"/>
      <c r="K434" s="709"/>
      <c r="L434" s="270"/>
      <c r="M434" s="705" t="str">
        <f t="shared" si="6"/>
        <v/>
      </c>
    </row>
    <row r="435" spans="1:13" ht="14.45" customHeight="1" x14ac:dyDescent="0.2">
      <c r="A435" s="710"/>
      <c r="B435" s="706"/>
      <c r="C435" s="707"/>
      <c r="D435" s="707"/>
      <c r="E435" s="708"/>
      <c r="F435" s="706"/>
      <c r="G435" s="707"/>
      <c r="H435" s="707"/>
      <c r="I435" s="707"/>
      <c r="J435" s="707"/>
      <c r="K435" s="709"/>
      <c r="L435" s="270"/>
      <c r="M435" s="705" t="str">
        <f t="shared" si="6"/>
        <v/>
      </c>
    </row>
    <row r="436" spans="1:13" ht="14.45" customHeight="1" x14ac:dyDescent="0.2">
      <c r="A436" s="710"/>
      <c r="B436" s="706"/>
      <c r="C436" s="707"/>
      <c r="D436" s="707"/>
      <c r="E436" s="708"/>
      <c r="F436" s="706"/>
      <c r="G436" s="707"/>
      <c r="H436" s="707"/>
      <c r="I436" s="707"/>
      <c r="J436" s="707"/>
      <c r="K436" s="709"/>
      <c r="L436" s="270"/>
      <c r="M436" s="705" t="str">
        <f t="shared" si="6"/>
        <v/>
      </c>
    </row>
    <row r="437" spans="1:13" ht="14.45" customHeight="1" x14ac:dyDescent="0.2">
      <c r="A437" s="710"/>
      <c r="B437" s="706"/>
      <c r="C437" s="707"/>
      <c r="D437" s="707"/>
      <c r="E437" s="708"/>
      <c r="F437" s="706"/>
      <c r="G437" s="707"/>
      <c r="H437" s="707"/>
      <c r="I437" s="707"/>
      <c r="J437" s="707"/>
      <c r="K437" s="709"/>
      <c r="L437" s="270"/>
      <c r="M437" s="705" t="str">
        <f t="shared" si="6"/>
        <v/>
      </c>
    </row>
    <row r="438" spans="1:13" ht="14.45" customHeight="1" x14ac:dyDescent="0.2">
      <c r="A438" s="710"/>
      <c r="B438" s="706"/>
      <c r="C438" s="707"/>
      <c r="D438" s="707"/>
      <c r="E438" s="708"/>
      <c r="F438" s="706"/>
      <c r="G438" s="707"/>
      <c r="H438" s="707"/>
      <c r="I438" s="707"/>
      <c r="J438" s="707"/>
      <c r="K438" s="709"/>
      <c r="L438" s="270"/>
      <c r="M438" s="705" t="str">
        <f t="shared" si="6"/>
        <v/>
      </c>
    </row>
    <row r="439" spans="1:13" ht="14.45" customHeight="1" x14ac:dyDescent="0.2">
      <c r="A439" s="710"/>
      <c r="B439" s="706"/>
      <c r="C439" s="707"/>
      <c r="D439" s="707"/>
      <c r="E439" s="708"/>
      <c r="F439" s="706"/>
      <c r="G439" s="707"/>
      <c r="H439" s="707"/>
      <c r="I439" s="707"/>
      <c r="J439" s="707"/>
      <c r="K439" s="709"/>
      <c r="L439" s="270"/>
      <c r="M439" s="705" t="str">
        <f t="shared" si="6"/>
        <v/>
      </c>
    </row>
    <row r="440" spans="1:13" ht="14.45" customHeight="1" x14ac:dyDescent="0.2">
      <c r="A440" s="710"/>
      <c r="B440" s="706"/>
      <c r="C440" s="707"/>
      <c r="D440" s="707"/>
      <c r="E440" s="708"/>
      <c r="F440" s="706"/>
      <c r="G440" s="707"/>
      <c r="H440" s="707"/>
      <c r="I440" s="707"/>
      <c r="J440" s="707"/>
      <c r="K440" s="709"/>
      <c r="L440" s="270"/>
      <c r="M440" s="705" t="str">
        <f t="shared" si="6"/>
        <v/>
      </c>
    </row>
    <row r="441" spans="1:13" ht="14.45" customHeight="1" x14ac:dyDescent="0.2">
      <c r="A441" s="710"/>
      <c r="B441" s="706"/>
      <c r="C441" s="707"/>
      <c r="D441" s="707"/>
      <c r="E441" s="708"/>
      <c r="F441" s="706"/>
      <c r="G441" s="707"/>
      <c r="H441" s="707"/>
      <c r="I441" s="707"/>
      <c r="J441" s="707"/>
      <c r="K441" s="709"/>
      <c r="L441" s="270"/>
      <c r="M441" s="705" t="str">
        <f t="shared" si="6"/>
        <v/>
      </c>
    </row>
    <row r="442" spans="1:13" ht="14.45" customHeight="1" x14ac:dyDescent="0.2">
      <c r="A442" s="710"/>
      <c r="B442" s="706"/>
      <c r="C442" s="707"/>
      <c r="D442" s="707"/>
      <c r="E442" s="708"/>
      <c r="F442" s="706"/>
      <c r="G442" s="707"/>
      <c r="H442" s="707"/>
      <c r="I442" s="707"/>
      <c r="J442" s="707"/>
      <c r="K442" s="709"/>
      <c r="L442" s="270"/>
      <c r="M442" s="705" t="str">
        <f t="shared" si="6"/>
        <v/>
      </c>
    </row>
    <row r="443" spans="1:13" ht="14.45" customHeight="1" x14ac:dyDescent="0.2">
      <c r="A443" s="710"/>
      <c r="B443" s="706"/>
      <c r="C443" s="707"/>
      <c r="D443" s="707"/>
      <c r="E443" s="708"/>
      <c r="F443" s="706"/>
      <c r="G443" s="707"/>
      <c r="H443" s="707"/>
      <c r="I443" s="707"/>
      <c r="J443" s="707"/>
      <c r="K443" s="709"/>
      <c r="L443" s="270"/>
      <c r="M443" s="705" t="str">
        <f t="shared" si="6"/>
        <v/>
      </c>
    </row>
    <row r="444" spans="1:13" ht="14.45" customHeight="1" x14ac:dyDescent="0.2">
      <c r="A444" s="710"/>
      <c r="B444" s="706"/>
      <c r="C444" s="707"/>
      <c r="D444" s="707"/>
      <c r="E444" s="708"/>
      <c r="F444" s="706"/>
      <c r="G444" s="707"/>
      <c r="H444" s="707"/>
      <c r="I444" s="707"/>
      <c r="J444" s="707"/>
      <c r="K444" s="709"/>
      <c r="L444" s="270"/>
      <c r="M444" s="705" t="str">
        <f t="shared" si="6"/>
        <v/>
      </c>
    </row>
    <row r="445" spans="1:13" ht="14.45" customHeight="1" x14ac:dyDescent="0.2">
      <c r="A445" s="710"/>
      <c r="B445" s="706"/>
      <c r="C445" s="707"/>
      <c r="D445" s="707"/>
      <c r="E445" s="708"/>
      <c r="F445" s="706"/>
      <c r="G445" s="707"/>
      <c r="H445" s="707"/>
      <c r="I445" s="707"/>
      <c r="J445" s="707"/>
      <c r="K445" s="709"/>
      <c r="L445" s="270"/>
      <c r="M445" s="705" t="str">
        <f t="shared" si="6"/>
        <v/>
      </c>
    </row>
    <row r="446" spans="1:13" ht="14.45" customHeight="1" x14ac:dyDescent="0.2">
      <c r="A446" s="710"/>
      <c r="B446" s="706"/>
      <c r="C446" s="707"/>
      <c r="D446" s="707"/>
      <c r="E446" s="708"/>
      <c r="F446" s="706"/>
      <c r="G446" s="707"/>
      <c r="H446" s="707"/>
      <c r="I446" s="707"/>
      <c r="J446" s="707"/>
      <c r="K446" s="709"/>
      <c r="L446" s="270"/>
      <c r="M446" s="705" t="str">
        <f t="shared" si="6"/>
        <v/>
      </c>
    </row>
    <row r="447" spans="1:13" ht="14.45" customHeight="1" x14ac:dyDescent="0.2">
      <c r="A447" s="710"/>
      <c r="B447" s="706"/>
      <c r="C447" s="707"/>
      <c r="D447" s="707"/>
      <c r="E447" s="708"/>
      <c r="F447" s="706"/>
      <c r="G447" s="707"/>
      <c r="H447" s="707"/>
      <c r="I447" s="707"/>
      <c r="J447" s="707"/>
      <c r="K447" s="709"/>
      <c r="L447" s="270"/>
      <c r="M447" s="705" t="str">
        <f t="shared" si="6"/>
        <v/>
      </c>
    </row>
    <row r="448" spans="1:13" ht="14.45" customHeight="1" x14ac:dyDescent="0.2">
      <c r="A448" s="710"/>
      <c r="B448" s="706"/>
      <c r="C448" s="707"/>
      <c r="D448" s="707"/>
      <c r="E448" s="708"/>
      <c r="F448" s="706"/>
      <c r="G448" s="707"/>
      <c r="H448" s="707"/>
      <c r="I448" s="707"/>
      <c r="J448" s="707"/>
      <c r="K448" s="709"/>
      <c r="L448" s="270"/>
      <c r="M448" s="705" t="str">
        <f t="shared" si="6"/>
        <v/>
      </c>
    </row>
    <row r="449" spans="1:13" ht="14.45" customHeight="1" x14ac:dyDescent="0.2">
      <c r="A449" s="710"/>
      <c r="B449" s="706"/>
      <c r="C449" s="707"/>
      <c r="D449" s="707"/>
      <c r="E449" s="708"/>
      <c r="F449" s="706"/>
      <c r="G449" s="707"/>
      <c r="H449" s="707"/>
      <c r="I449" s="707"/>
      <c r="J449" s="707"/>
      <c r="K449" s="709"/>
      <c r="L449" s="270"/>
      <c r="M449" s="705" t="str">
        <f t="shared" si="6"/>
        <v/>
      </c>
    </row>
    <row r="450" spans="1:13" ht="14.45" customHeight="1" x14ac:dyDescent="0.2">
      <c r="A450" s="710"/>
      <c r="B450" s="706"/>
      <c r="C450" s="707"/>
      <c r="D450" s="707"/>
      <c r="E450" s="708"/>
      <c r="F450" s="706"/>
      <c r="G450" s="707"/>
      <c r="H450" s="707"/>
      <c r="I450" s="707"/>
      <c r="J450" s="707"/>
      <c r="K450" s="709"/>
      <c r="L450" s="270"/>
      <c r="M450" s="705" t="str">
        <f t="shared" si="6"/>
        <v/>
      </c>
    </row>
    <row r="451" spans="1:13" ht="14.45" customHeight="1" x14ac:dyDescent="0.2">
      <c r="A451" s="710"/>
      <c r="B451" s="706"/>
      <c r="C451" s="707"/>
      <c r="D451" s="707"/>
      <c r="E451" s="708"/>
      <c r="F451" s="706"/>
      <c r="G451" s="707"/>
      <c r="H451" s="707"/>
      <c r="I451" s="707"/>
      <c r="J451" s="707"/>
      <c r="K451" s="709"/>
      <c r="L451" s="270"/>
      <c r="M451" s="705" t="str">
        <f t="shared" si="6"/>
        <v/>
      </c>
    </row>
    <row r="452" spans="1:13" ht="14.45" customHeight="1" x14ac:dyDescent="0.2">
      <c r="A452" s="710"/>
      <c r="B452" s="706"/>
      <c r="C452" s="707"/>
      <c r="D452" s="707"/>
      <c r="E452" s="708"/>
      <c r="F452" s="706"/>
      <c r="G452" s="707"/>
      <c r="H452" s="707"/>
      <c r="I452" s="707"/>
      <c r="J452" s="707"/>
      <c r="K452" s="709"/>
      <c r="L452" s="270"/>
      <c r="M452" s="705" t="str">
        <f t="shared" si="6"/>
        <v/>
      </c>
    </row>
    <row r="453" spans="1:13" ht="14.45" customHeight="1" x14ac:dyDescent="0.2">
      <c r="A453" s="710"/>
      <c r="B453" s="706"/>
      <c r="C453" s="707"/>
      <c r="D453" s="707"/>
      <c r="E453" s="708"/>
      <c r="F453" s="706"/>
      <c r="G453" s="707"/>
      <c r="H453" s="707"/>
      <c r="I453" s="707"/>
      <c r="J453" s="707"/>
      <c r="K453" s="709"/>
      <c r="L453" s="270"/>
      <c r="M453" s="705" t="str">
        <f t="shared" si="6"/>
        <v/>
      </c>
    </row>
    <row r="454" spans="1:13" ht="14.45" customHeight="1" x14ac:dyDescent="0.2">
      <c r="A454" s="710"/>
      <c r="B454" s="706"/>
      <c r="C454" s="707"/>
      <c r="D454" s="707"/>
      <c r="E454" s="708"/>
      <c r="F454" s="706"/>
      <c r="G454" s="707"/>
      <c r="H454" s="707"/>
      <c r="I454" s="707"/>
      <c r="J454" s="707"/>
      <c r="K454" s="709"/>
      <c r="L454" s="270"/>
      <c r="M454" s="705" t="str">
        <f t="shared" ref="M454:M517" si="7">IF(A454="HV","HV",IF(OR(LEFT(A454,16)="               5",LEFT(A454,16)="               6",LEFT(A454,16)="               7",LEFT(A454,16)="               8"),"X",""))</f>
        <v/>
      </c>
    </row>
    <row r="455" spans="1:13" ht="14.45" customHeight="1" x14ac:dyDescent="0.2">
      <c r="A455" s="710"/>
      <c r="B455" s="706"/>
      <c r="C455" s="707"/>
      <c r="D455" s="707"/>
      <c r="E455" s="708"/>
      <c r="F455" s="706"/>
      <c r="G455" s="707"/>
      <c r="H455" s="707"/>
      <c r="I455" s="707"/>
      <c r="J455" s="707"/>
      <c r="K455" s="709"/>
      <c r="L455" s="270"/>
      <c r="M455" s="705" t="str">
        <f t="shared" si="7"/>
        <v/>
      </c>
    </row>
    <row r="456" spans="1:13" ht="14.45" customHeight="1" x14ac:dyDescent="0.2">
      <c r="A456" s="710"/>
      <c r="B456" s="706"/>
      <c r="C456" s="707"/>
      <c r="D456" s="707"/>
      <c r="E456" s="708"/>
      <c r="F456" s="706"/>
      <c r="G456" s="707"/>
      <c r="H456" s="707"/>
      <c r="I456" s="707"/>
      <c r="J456" s="707"/>
      <c r="K456" s="709"/>
      <c r="L456" s="270"/>
      <c r="M456" s="705" t="str">
        <f t="shared" si="7"/>
        <v/>
      </c>
    </row>
    <row r="457" spans="1:13" ht="14.45" customHeight="1" x14ac:dyDescent="0.2">
      <c r="A457" s="710"/>
      <c r="B457" s="706"/>
      <c r="C457" s="707"/>
      <c r="D457" s="707"/>
      <c r="E457" s="708"/>
      <c r="F457" s="706"/>
      <c r="G457" s="707"/>
      <c r="H457" s="707"/>
      <c r="I457" s="707"/>
      <c r="J457" s="707"/>
      <c r="K457" s="709"/>
      <c r="L457" s="270"/>
      <c r="M457" s="705" t="str">
        <f t="shared" si="7"/>
        <v/>
      </c>
    </row>
    <row r="458" spans="1:13" ht="14.45" customHeight="1" x14ac:dyDescent="0.2">
      <c r="A458" s="710"/>
      <c r="B458" s="706"/>
      <c r="C458" s="707"/>
      <c r="D458" s="707"/>
      <c r="E458" s="708"/>
      <c r="F458" s="706"/>
      <c r="G458" s="707"/>
      <c r="H458" s="707"/>
      <c r="I458" s="707"/>
      <c r="J458" s="707"/>
      <c r="K458" s="709"/>
      <c r="L458" s="270"/>
      <c r="M458" s="705" t="str">
        <f t="shared" si="7"/>
        <v/>
      </c>
    </row>
    <row r="459" spans="1:13" ht="14.45" customHeight="1" x14ac:dyDescent="0.2">
      <c r="A459" s="710"/>
      <c r="B459" s="706"/>
      <c r="C459" s="707"/>
      <c r="D459" s="707"/>
      <c r="E459" s="708"/>
      <c r="F459" s="706"/>
      <c r="G459" s="707"/>
      <c r="H459" s="707"/>
      <c r="I459" s="707"/>
      <c r="J459" s="707"/>
      <c r="K459" s="709"/>
      <c r="L459" s="270"/>
      <c r="M459" s="705" t="str">
        <f t="shared" si="7"/>
        <v/>
      </c>
    </row>
    <row r="460" spans="1:13" ht="14.45" customHeight="1" x14ac:dyDescent="0.2">
      <c r="A460" s="710"/>
      <c r="B460" s="706"/>
      <c r="C460" s="707"/>
      <c r="D460" s="707"/>
      <c r="E460" s="708"/>
      <c r="F460" s="706"/>
      <c r="G460" s="707"/>
      <c r="H460" s="707"/>
      <c r="I460" s="707"/>
      <c r="J460" s="707"/>
      <c r="K460" s="709"/>
      <c r="L460" s="270"/>
      <c r="M460" s="705" t="str">
        <f t="shared" si="7"/>
        <v/>
      </c>
    </row>
    <row r="461" spans="1:13" ht="14.45" customHeight="1" x14ac:dyDescent="0.2">
      <c r="A461" s="710"/>
      <c r="B461" s="706"/>
      <c r="C461" s="707"/>
      <c r="D461" s="707"/>
      <c r="E461" s="708"/>
      <c r="F461" s="706"/>
      <c r="G461" s="707"/>
      <c r="H461" s="707"/>
      <c r="I461" s="707"/>
      <c r="J461" s="707"/>
      <c r="K461" s="709"/>
      <c r="L461" s="270"/>
      <c r="M461" s="705" t="str">
        <f t="shared" si="7"/>
        <v/>
      </c>
    </row>
    <row r="462" spans="1:13" ht="14.45" customHeight="1" x14ac:dyDescent="0.2">
      <c r="A462" s="710"/>
      <c r="B462" s="706"/>
      <c r="C462" s="707"/>
      <c r="D462" s="707"/>
      <c r="E462" s="708"/>
      <c r="F462" s="706"/>
      <c r="G462" s="707"/>
      <c r="H462" s="707"/>
      <c r="I462" s="707"/>
      <c r="J462" s="707"/>
      <c r="K462" s="709"/>
      <c r="L462" s="270"/>
      <c r="M462" s="705" t="str">
        <f t="shared" si="7"/>
        <v/>
      </c>
    </row>
    <row r="463" spans="1:13" ht="14.45" customHeight="1" x14ac:dyDescent="0.2">
      <c r="A463" s="710"/>
      <c r="B463" s="706"/>
      <c r="C463" s="707"/>
      <c r="D463" s="707"/>
      <c r="E463" s="708"/>
      <c r="F463" s="706"/>
      <c r="G463" s="707"/>
      <c r="H463" s="707"/>
      <c r="I463" s="707"/>
      <c r="J463" s="707"/>
      <c r="K463" s="709"/>
      <c r="L463" s="270"/>
      <c r="M463" s="705" t="str">
        <f t="shared" si="7"/>
        <v/>
      </c>
    </row>
    <row r="464" spans="1:13" ht="14.45" customHeight="1" x14ac:dyDescent="0.2">
      <c r="A464" s="710"/>
      <c r="B464" s="706"/>
      <c r="C464" s="707"/>
      <c r="D464" s="707"/>
      <c r="E464" s="708"/>
      <c r="F464" s="706"/>
      <c r="G464" s="707"/>
      <c r="H464" s="707"/>
      <c r="I464" s="707"/>
      <c r="J464" s="707"/>
      <c r="K464" s="709"/>
      <c r="L464" s="270"/>
      <c r="M464" s="705" t="str">
        <f t="shared" si="7"/>
        <v/>
      </c>
    </row>
    <row r="465" spans="1:13" ht="14.45" customHeight="1" x14ac:dyDescent="0.2">
      <c r="A465" s="710"/>
      <c r="B465" s="706"/>
      <c r="C465" s="707"/>
      <c r="D465" s="707"/>
      <c r="E465" s="708"/>
      <c r="F465" s="706"/>
      <c r="G465" s="707"/>
      <c r="H465" s="707"/>
      <c r="I465" s="707"/>
      <c r="J465" s="707"/>
      <c r="K465" s="709"/>
      <c r="L465" s="270"/>
      <c r="M465" s="705" t="str">
        <f t="shared" si="7"/>
        <v/>
      </c>
    </row>
    <row r="466" spans="1:13" ht="14.45" customHeight="1" x14ac:dyDescent="0.2">
      <c r="A466" s="710"/>
      <c r="B466" s="706"/>
      <c r="C466" s="707"/>
      <c r="D466" s="707"/>
      <c r="E466" s="708"/>
      <c r="F466" s="706"/>
      <c r="G466" s="707"/>
      <c r="H466" s="707"/>
      <c r="I466" s="707"/>
      <c r="J466" s="707"/>
      <c r="K466" s="709"/>
      <c r="L466" s="270"/>
      <c r="M466" s="705" t="str">
        <f t="shared" si="7"/>
        <v/>
      </c>
    </row>
    <row r="467" spans="1:13" ht="14.45" customHeight="1" x14ac:dyDescent="0.2">
      <c r="A467" s="710"/>
      <c r="B467" s="706"/>
      <c r="C467" s="707"/>
      <c r="D467" s="707"/>
      <c r="E467" s="708"/>
      <c r="F467" s="706"/>
      <c r="G467" s="707"/>
      <c r="H467" s="707"/>
      <c r="I467" s="707"/>
      <c r="J467" s="707"/>
      <c r="K467" s="709"/>
      <c r="L467" s="270"/>
      <c r="M467" s="705" t="str">
        <f t="shared" si="7"/>
        <v/>
      </c>
    </row>
    <row r="468" spans="1:13" ht="14.45" customHeight="1" x14ac:dyDescent="0.2">
      <c r="A468" s="710"/>
      <c r="B468" s="706"/>
      <c r="C468" s="707"/>
      <c r="D468" s="707"/>
      <c r="E468" s="708"/>
      <c r="F468" s="706"/>
      <c r="G468" s="707"/>
      <c r="H468" s="707"/>
      <c r="I468" s="707"/>
      <c r="J468" s="707"/>
      <c r="K468" s="709"/>
      <c r="L468" s="270"/>
      <c r="M468" s="705" t="str">
        <f t="shared" si="7"/>
        <v/>
      </c>
    </row>
    <row r="469" spans="1:13" ht="14.45" customHeight="1" x14ac:dyDescent="0.2">
      <c r="A469" s="710"/>
      <c r="B469" s="706"/>
      <c r="C469" s="707"/>
      <c r="D469" s="707"/>
      <c r="E469" s="708"/>
      <c r="F469" s="706"/>
      <c r="G469" s="707"/>
      <c r="H469" s="707"/>
      <c r="I469" s="707"/>
      <c r="J469" s="707"/>
      <c r="K469" s="709"/>
      <c r="L469" s="270"/>
      <c r="M469" s="705" t="str">
        <f t="shared" si="7"/>
        <v/>
      </c>
    </row>
    <row r="470" spans="1:13" ht="14.45" customHeight="1" x14ac:dyDescent="0.2">
      <c r="A470" s="710"/>
      <c r="B470" s="706"/>
      <c r="C470" s="707"/>
      <c r="D470" s="707"/>
      <c r="E470" s="708"/>
      <c r="F470" s="706"/>
      <c r="G470" s="707"/>
      <c r="H470" s="707"/>
      <c r="I470" s="707"/>
      <c r="J470" s="707"/>
      <c r="K470" s="709"/>
      <c r="L470" s="270"/>
      <c r="M470" s="705" t="str">
        <f t="shared" si="7"/>
        <v/>
      </c>
    </row>
    <row r="471" spans="1:13" ht="14.45" customHeight="1" x14ac:dyDescent="0.2">
      <c r="A471" s="710"/>
      <c r="B471" s="706"/>
      <c r="C471" s="707"/>
      <c r="D471" s="707"/>
      <c r="E471" s="708"/>
      <c r="F471" s="706"/>
      <c r="G471" s="707"/>
      <c r="H471" s="707"/>
      <c r="I471" s="707"/>
      <c r="J471" s="707"/>
      <c r="K471" s="709"/>
      <c r="L471" s="270"/>
      <c r="M471" s="705" t="str">
        <f t="shared" si="7"/>
        <v/>
      </c>
    </row>
    <row r="472" spans="1:13" ht="14.45" customHeight="1" x14ac:dyDescent="0.2">
      <c r="A472" s="710"/>
      <c r="B472" s="706"/>
      <c r="C472" s="707"/>
      <c r="D472" s="707"/>
      <c r="E472" s="708"/>
      <c r="F472" s="706"/>
      <c r="G472" s="707"/>
      <c r="H472" s="707"/>
      <c r="I472" s="707"/>
      <c r="J472" s="707"/>
      <c r="K472" s="709"/>
      <c r="L472" s="270"/>
      <c r="M472" s="705" t="str">
        <f t="shared" si="7"/>
        <v/>
      </c>
    </row>
    <row r="473" spans="1:13" ht="14.45" customHeight="1" x14ac:dyDescent="0.2">
      <c r="A473" s="710"/>
      <c r="B473" s="706"/>
      <c r="C473" s="707"/>
      <c r="D473" s="707"/>
      <c r="E473" s="708"/>
      <c r="F473" s="706"/>
      <c r="G473" s="707"/>
      <c r="H473" s="707"/>
      <c r="I473" s="707"/>
      <c r="J473" s="707"/>
      <c r="K473" s="709"/>
      <c r="L473" s="270"/>
      <c r="M473" s="705" t="str">
        <f t="shared" si="7"/>
        <v/>
      </c>
    </row>
    <row r="474" spans="1:13" ht="14.45" customHeight="1" x14ac:dyDescent="0.2">
      <c r="A474" s="710"/>
      <c r="B474" s="706"/>
      <c r="C474" s="707"/>
      <c r="D474" s="707"/>
      <c r="E474" s="708"/>
      <c r="F474" s="706"/>
      <c r="G474" s="707"/>
      <c r="H474" s="707"/>
      <c r="I474" s="707"/>
      <c r="J474" s="707"/>
      <c r="K474" s="709"/>
      <c r="L474" s="270"/>
      <c r="M474" s="705" t="str">
        <f t="shared" si="7"/>
        <v/>
      </c>
    </row>
    <row r="475" spans="1:13" ht="14.45" customHeight="1" x14ac:dyDescent="0.2">
      <c r="A475" s="710"/>
      <c r="B475" s="706"/>
      <c r="C475" s="707"/>
      <c r="D475" s="707"/>
      <c r="E475" s="708"/>
      <c r="F475" s="706"/>
      <c r="G475" s="707"/>
      <c r="H475" s="707"/>
      <c r="I475" s="707"/>
      <c r="J475" s="707"/>
      <c r="K475" s="709"/>
      <c r="L475" s="270"/>
      <c r="M475" s="705" t="str">
        <f t="shared" si="7"/>
        <v/>
      </c>
    </row>
    <row r="476" spans="1:13" ht="14.45" customHeight="1" x14ac:dyDescent="0.2">
      <c r="A476" s="710"/>
      <c r="B476" s="706"/>
      <c r="C476" s="707"/>
      <c r="D476" s="707"/>
      <c r="E476" s="708"/>
      <c r="F476" s="706"/>
      <c r="G476" s="707"/>
      <c r="H476" s="707"/>
      <c r="I476" s="707"/>
      <c r="J476" s="707"/>
      <c r="K476" s="709"/>
      <c r="L476" s="270"/>
      <c r="M476" s="705" t="str">
        <f t="shared" si="7"/>
        <v/>
      </c>
    </row>
    <row r="477" spans="1:13" ht="14.45" customHeight="1" x14ac:dyDescent="0.2">
      <c r="A477" s="710"/>
      <c r="B477" s="706"/>
      <c r="C477" s="707"/>
      <c r="D477" s="707"/>
      <c r="E477" s="708"/>
      <c r="F477" s="706"/>
      <c r="G477" s="707"/>
      <c r="H477" s="707"/>
      <c r="I477" s="707"/>
      <c r="J477" s="707"/>
      <c r="K477" s="709"/>
      <c r="L477" s="270"/>
      <c r="M477" s="705" t="str">
        <f t="shared" si="7"/>
        <v/>
      </c>
    </row>
    <row r="478" spans="1:13" ht="14.45" customHeight="1" x14ac:dyDescent="0.2">
      <c r="A478" s="710"/>
      <c r="B478" s="706"/>
      <c r="C478" s="707"/>
      <c r="D478" s="707"/>
      <c r="E478" s="708"/>
      <c r="F478" s="706"/>
      <c r="G478" s="707"/>
      <c r="H478" s="707"/>
      <c r="I478" s="707"/>
      <c r="J478" s="707"/>
      <c r="K478" s="709"/>
      <c r="L478" s="270"/>
      <c r="M478" s="705" t="str">
        <f t="shared" si="7"/>
        <v/>
      </c>
    </row>
    <row r="479" spans="1:13" ht="14.45" customHeight="1" x14ac:dyDescent="0.2">
      <c r="A479" s="710"/>
      <c r="B479" s="706"/>
      <c r="C479" s="707"/>
      <c r="D479" s="707"/>
      <c r="E479" s="708"/>
      <c r="F479" s="706"/>
      <c r="G479" s="707"/>
      <c r="H479" s="707"/>
      <c r="I479" s="707"/>
      <c r="J479" s="707"/>
      <c r="K479" s="709"/>
      <c r="L479" s="270"/>
      <c r="M479" s="705" t="str">
        <f t="shared" si="7"/>
        <v/>
      </c>
    </row>
    <row r="480" spans="1:13" ht="14.45" customHeight="1" x14ac:dyDescent="0.2">
      <c r="A480" s="710"/>
      <c r="B480" s="706"/>
      <c r="C480" s="707"/>
      <c r="D480" s="707"/>
      <c r="E480" s="708"/>
      <c r="F480" s="706"/>
      <c r="G480" s="707"/>
      <c r="H480" s="707"/>
      <c r="I480" s="707"/>
      <c r="J480" s="707"/>
      <c r="K480" s="709"/>
      <c r="L480" s="270"/>
      <c r="M480" s="705" t="str">
        <f t="shared" si="7"/>
        <v/>
      </c>
    </row>
    <row r="481" spans="1:13" ht="14.45" customHeight="1" x14ac:dyDescent="0.2">
      <c r="A481" s="710"/>
      <c r="B481" s="706"/>
      <c r="C481" s="707"/>
      <c r="D481" s="707"/>
      <c r="E481" s="708"/>
      <c r="F481" s="706"/>
      <c r="G481" s="707"/>
      <c r="H481" s="707"/>
      <c r="I481" s="707"/>
      <c r="J481" s="707"/>
      <c r="K481" s="709"/>
      <c r="L481" s="270"/>
      <c r="M481" s="705" t="str">
        <f t="shared" si="7"/>
        <v/>
      </c>
    </row>
    <row r="482" spans="1:13" ht="14.45" customHeight="1" x14ac:dyDescent="0.2">
      <c r="A482" s="710"/>
      <c r="B482" s="706"/>
      <c r="C482" s="707"/>
      <c r="D482" s="707"/>
      <c r="E482" s="708"/>
      <c r="F482" s="706"/>
      <c r="G482" s="707"/>
      <c r="H482" s="707"/>
      <c r="I482" s="707"/>
      <c r="J482" s="707"/>
      <c r="K482" s="709"/>
      <c r="L482" s="270"/>
      <c r="M482" s="705" t="str">
        <f t="shared" si="7"/>
        <v/>
      </c>
    </row>
    <row r="483" spans="1:13" ht="14.45" customHeight="1" x14ac:dyDescent="0.2">
      <c r="A483" s="710"/>
      <c r="B483" s="706"/>
      <c r="C483" s="707"/>
      <c r="D483" s="707"/>
      <c r="E483" s="708"/>
      <c r="F483" s="706"/>
      <c r="G483" s="707"/>
      <c r="H483" s="707"/>
      <c r="I483" s="707"/>
      <c r="J483" s="707"/>
      <c r="K483" s="709"/>
      <c r="L483" s="270"/>
      <c r="M483" s="705" t="str">
        <f t="shared" si="7"/>
        <v/>
      </c>
    </row>
    <row r="484" spans="1:13" ht="14.45" customHeight="1" x14ac:dyDescent="0.2">
      <c r="A484" s="710"/>
      <c r="B484" s="706"/>
      <c r="C484" s="707"/>
      <c r="D484" s="707"/>
      <c r="E484" s="708"/>
      <c r="F484" s="706"/>
      <c r="G484" s="707"/>
      <c r="H484" s="707"/>
      <c r="I484" s="707"/>
      <c r="J484" s="707"/>
      <c r="K484" s="709"/>
      <c r="L484" s="270"/>
      <c r="M484" s="705" t="str">
        <f t="shared" si="7"/>
        <v/>
      </c>
    </row>
    <row r="485" spans="1:13" ht="14.45" customHeight="1" x14ac:dyDescent="0.2">
      <c r="A485" s="710"/>
      <c r="B485" s="706"/>
      <c r="C485" s="707"/>
      <c r="D485" s="707"/>
      <c r="E485" s="708"/>
      <c r="F485" s="706"/>
      <c r="G485" s="707"/>
      <c r="H485" s="707"/>
      <c r="I485" s="707"/>
      <c r="J485" s="707"/>
      <c r="K485" s="709"/>
      <c r="L485" s="270"/>
      <c r="M485" s="705" t="str">
        <f t="shared" si="7"/>
        <v/>
      </c>
    </row>
    <row r="486" spans="1:13" ht="14.45" customHeight="1" x14ac:dyDescent="0.2">
      <c r="A486" s="710"/>
      <c r="B486" s="706"/>
      <c r="C486" s="707"/>
      <c r="D486" s="707"/>
      <c r="E486" s="708"/>
      <c r="F486" s="706"/>
      <c r="G486" s="707"/>
      <c r="H486" s="707"/>
      <c r="I486" s="707"/>
      <c r="J486" s="707"/>
      <c r="K486" s="709"/>
      <c r="L486" s="270"/>
      <c r="M486" s="705" t="str">
        <f t="shared" si="7"/>
        <v/>
      </c>
    </row>
    <row r="487" spans="1:13" ht="14.45" customHeight="1" x14ac:dyDescent="0.2">
      <c r="A487" s="710"/>
      <c r="B487" s="706"/>
      <c r="C487" s="707"/>
      <c r="D487" s="707"/>
      <c r="E487" s="708"/>
      <c r="F487" s="706"/>
      <c r="G487" s="707"/>
      <c r="H487" s="707"/>
      <c r="I487" s="707"/>
      <c r="J487" s="707"/>
      <c r="K487" s="709"/>
      <c r="L487" s="270"/>
      <c r="M487" s="705" t="str">
        <f t="shared" si="7"/>
        <v/>
      </c>
    </row>
    <row r="488" spans="1:13" ht="14.45" customHeight="1" x14ac:dyDescent="0.2">
      <c r="A488" s="710"/>
      <c r="B488" s="706"/>
      <c r="C488" s="707"/>
      <c r="D488" s="707"/>
      <c r="E488" s="708"/>
      <c r="F488" s="706"/>
      <c r="G488" s="707"/>
      <c r="H488" s="707"/>
      <c r="I488" s="707"/>
      <c r="J488" s="707"/>
      <c r="K488" s="709"/>
      <c r="L488" s="270"/>
      <c r="M488" s="705" t="str">
        <f t="shared" si="7"/>
        <v/>
      </c>
    </row>
    <row r="489" spans="1:13" ht="14.45" customHeight="1" x14ac:dyDescent="0.2">
      <c r="A489" s="710"/>
      <c r="B489" s="706"/>
      <c r="C489" s="707"/>
      <c r="D489" s="707"/>
      <c r="E489" s="708"/>
      <c r="F489" s="706"/>
      <c r="G489" s="707"/>
      <c r="H489" s="707"/>
      <c r="I489" s="707"/>
      <c r="J489" s="707"/>
      <c r="K489" s="709"/>
      <c r="L489" s="270"/>
      <c r="M489" s="705" t="str">
        <f t="shared" si="7"/>
        <v/>
      </c>
    </row>
    <row r="490" spans="1:13" ht="14.45" customHeight="1" x14ac:dyDescent="0.2">
      <c r="A490" s="710"/>
      <c r="B490" s="706"/>
      <c r="C490" s="707"/>
      <c r="D490" s="707"/>
      <c r="E490" s="708"/>
      <c r="F490" s="706"/>
      <c r="G490" s="707"/>
      <c r="H490" s="707"/>
      <c r="I490" s="707"/>
      <c r="J490" s="707"/>
      <c r="K490" s="709"/>
      <c r="L490" s="270"/>
      <c r="M490" s="705" t="str">
        <f t="shared" si="7"/>
        <v/>
      </c>
    </row>
    <row r="491" spans="1:13" ht="14.45" customHeight="1" x14ac:dyDescent="0.2">
      <c r="A491" s="710"/>
      <c r="B491" s="706"/>
      <c r="C491" s="707"/>
      <c r="D491" s="707"/>
      <c r="E491" s="708"/>
      <c r="F491" s="706"/>
      <c r="G491" s="707"/>
      <c r="H491" s="707"/>
      <c r="I491" s="707"/>
      <c r="J491" s="707"/>
      <c r="K491" s="709"/>
      <c r="L491" s="270"/>
      <c r="M491" s="705" t="str">
        <f t="shared" si="7"/>
        <v/>
      </c>
    </row>
    <row r="492" spans="1:13" ht="14.45" customHeight="1" x14ac:dyDescent="0.2">
      <c r="A492" s="710"/>
      <c r="B492" s="706"/>
      <c r="C492" s="707"/>
      <c r="D492" s="707"/>
      <c r="E492" s="708"/>
      <c r="F492" s="706"/>
      <c r="G492" s="707"/>
      <c r="H492" s="707"/>
      <c r="I492" s="707"/>
      <c r="J492" s="707"/>
      <c r="K492" s="709"/>
      <c r="L492" s="270"/>
      <c r="M492" s="705" t="str">
        <f t="shared" si="7"/>
        <v/>
      </c>
    </row>
    <row r="493" spans="1:13" ht="14.45" customHeight="1" x14ac:dyDescent="0.2">
      <c r="A493" s="710"/>
      <c r="B493" s="706"/>
      <c r="C493" s="707"/>
      <c r="D493" s="707"/>
      <c r="E493" s="708"/>
      <c r="F493" s="706"/>
      <c r="G493" s="707"/>
      <c r="H493" s="707"/>
      <c r="I493" s="707"/>
      <c r="J493" s="707"/>
      <c r="K493" s="709"/>
      <c r="L493" s="270"/>
      <c r="M493" s="705" t="str">
        <f t="shared" si="7"/>
        <v/>
      </c>
    </row>
    <row r="494" spans="1:13" ht="14.45" customHeight="1" x14ac:dyDescent="0.2">
      <c r="A494" s="710"/>
      <c r="B494" s="706"/>
      <c r="C494" s="707"/>
      <c r="D494" s="707"/>
      <c r="E494" s="708"/>
      <c r="F494" s="706"/>
      <c r="G494" s="707"/>
      <c r="H494" s="707"/>
      <c r="I494" s="707"/>
      <c r="J494" s="707"/>
      <c r="K494" s="709"/>
      <c r="L494" s="270"/>
      <c r="M494" s="705" t="str">
        <f t="shared" si="7"/>
        <v/>
      </c>
    </row>
    <row r="495" spans="1:13" ht="14.45" customHeight="1" x14ac:dyDescent="0.2">
      <c r="A495" s="710"/>
      <c r="B495" s="706"/>
      <c r="C495" s="707"/>
      <c r="D495" s="707"/>
      <c r="E495" s="708"/>
      <c r="F495" s="706"/>
      <c r="G495" s="707"/>
      <c r="H495" s="707"/>
      <c r="I495" s="707"/>
      <c r="J495" s="707"/>
      <c r="K495" s="709"/>
      <c r="L495" s="270"/>
      <c r="M495" s="705" t="str">
        <f t="shared" si="7"/>
        <v/>
      </c>
    </row>
    <row r="496" spans="1:13" ht="14.45" customHeight="1" x14ac:dyDescent="0.2">
      <c r="A496" s="710"/>
      <c r="B496" s="706"/>
      <c r="C496" s="707"/>
      <c r="D496" s="707"/>
      <c r="E496" s="708"/>
      <c r="F496" s="706"/>
      <c r="G496" s="707"/>
      <c r="H496" s="707"/>
      <c r="I496" s="707"/>
      <c r="J496" s="707"/>
      <c r="K496" s="709"/>
      <c r="L496" s="270"/>
      <c r="M496" s="705" t="str">
        <f t="shared" si="7"/>
        <v/>
      </c>
    </row>
    <row r="497" spans="1:13" ht="14.45" customHeight="1" x14ac:dyDescent="0.2">
      <c r="A497" s="710"/>
      <c r="B497" s="706"/>
      <c r="C497" s="707"/>
      <c r="D497" s="707"/>
      <c r="E497" s="708"/>
      <c r="F497" s="706"/>
      <c r="G497" s="707"/>
      <c r="H497" s="707"/>
      <c r="I497" s="707"/>
      <c r="J497" s="707"/>
      <c r="K497" s="709"/>
      <c r="L497" s="270"/>
      <c r="M497" s="705" t="str">
        <f t="shared" si="7"/>
        <v/>
      </c>
    </row>
    <row r="498" spans="1:13" ht="14.45" customHeight="1" x14ac:dyDescent="0.2">
      <c r="A498" s="710"/>
      <c r="B498" s="706"/>
      <c r="C498" s="707"/>
      <c r="D498" s="707"/>
      <c r="E498" s="708"/>
      <c r="F498" s="706"/>
      <c r="G498" s="707"/>
      <c r="H498" s="707"/>
      <c r="I498" s="707"/>
      <c r="J498" s="707"/>
      <c r="K498" s="709"/>
      <c r="L498" s="270"/>
      <c r="M498" s="705" t="str">
        <f t="shared" si="7"/>
        <v/>
      </c>
    </row>
    <row r="499" spans="1:13" ht="14.45" customHeight="1" x14ac:dyDescent="0.2">
      <c r="A499" s="710"/>
      <c r="B499" s="706"/>
      <c r="C499" s="707"/>
      <c r="D499" s="707"/>
      <c r="E499" s="708"/>
      <c r="F499" s="706"/>
      <c r="G499" s="707"/>
      <c r="H499" s="707"/>
      <c r="I499" s="707"/>
      <c r="J499" s="707"/>
      <c r="K499" s="709"/>
      <c r="L499" s="270"/>
      <c r="M499" s="705" t="str">
        <f t="shared" si="7"/>
        <v/>
      </c>
    </row>
    <row r="500" spans="1:13" ht="14.45" customHeight="1" x14ac:dyDescent="0.2">
      <c r="A500" s="710"/>
      <c r="B500" s="706"/>
      <c r="C500" s="707"/>
      <c r="D500" s="707"/>
      <c r="E500" s="708"/>
      <c r="F500" s="706"/>
      <c r="G500" s="707"/>
      <c r="H500" s="707"/>
      <c r="I500" s="707"/>
      <c r="J500" s="707"/>
      <c r="K500" s="709"/>
      <c r="L500" s="270"/>
      <c r="M500" s="705" t="str">
        <f t="shared" si="7"/>
        <v/>
      </c>
    </row>
    <row r="501" spans="1:13" ht="14.45" customHeight="1" x14ac:dyDescent="0.2">
      <c r="A501" s="710"/>
      <c r="B501" s="706"/>
      <c r="C501" s="707"/>
      <c r="D501" s="707"/>
      <c r="E501" s="708"/>
      <c r="F501" s="706"/>
      <c r="G501" s="707"/>
      <c r="H501" s="707"/>
      <c r="I501" s="707"/>
      <c r="J501" s="707"/>
      <c r="K501" s="709"/>
      <c r="L501" s="270"/>
      <c r="M501" s="705" t="str">
        <f t="shared" si="7"/>
        <v/>
      </c>
    </row>
    <row r="502" spans="1:13" ht="14.45" customHeight="1" x14ac:dyDescent="0.2">
      <c r="A502" s="710"/>
      <c r="B502" s="706"/>
      <c r="C502" s="707"/>
      <c r="D502" s="707"/>
      <c r="E502" s="708"/>
      <c r="F502" s="706"/>
      <c r="G502" s="707"/>
      <c r="H502" s="707"/>
      <c r="I502" s="707"/>
      <c r="J502" s="707"/>
      <c r="K502" s="709"/>
      <c r="L502" s="270"/>
      <c r="M502" s="705" t="str">
        <f t="shared" si="7"/>
        <v/>
      </c>
    </row>
    <row r="503" spans="1:13" ht="14.45" customHeight="1" x14ac:dyDescent="0.2">
      <c r="A503" s="710"/>
      <c r="B503" s="706"/>
      <c r="C503" s="707"/>
      <c r="D503" s="707"/>
      <c r="E503" s="708"/>
      <c r="F503" s="706"/>
      <c r="G503" s="707"/>
      <c r="H503" s="707"/>
      <c r="I503" s="707"/>
      <c r="J503" s="707"/>
      <c r="K503" s="709"/>
      <c r="L503" s="270"/>
      <c r="M503" s="705" t="str">
        <f t="shared" si="7"/>
        <v/>
      </c>
    </row>
    <row r="504" spans="1:13" ht="14.45" customHeight="1" x14ac:dyDescent="0.2">
      <c r="A504" s="710"/>
      <c r="B504" s="706"/>
      <c r="C504" s="707"/>
      <c r="D504" s="707"/>
      <c r="E504" s="708"/>
      <c r="F504" s="706"/>
      <c r="G504" s="707"/>
      <c r="H504" s="707"/>
      <c r="I504" s="707"/>
      <c r="J504" s="707"/>
      <c r="K504" s="709"/>
      <c r="L504" s="270"/>
      <c r="M504" s="705" t="str">
        <f t="shared" si="7"/>
        <v/>
      </c>
    </row>
    <row r="505" spans="1:13" ht="14.45" customHeight="1" x14ac:dyDescent="0.2">
      <c r="A505" s="710"/>
      <c r="B505" s="706"/>
      <c r="C505" s="707"/>
      <c r="D505" s="707"/>
      <c r="E505" s="708"/>
      <c r="F505" s="706"/>
      <c r="G505" s="707"/>
      <c r="H505" s="707"/>
      <c r="I505" s="707"/>
      <c r="J505" s="707"/>
      <c r="K505" s="709"/>
      <c r="L505" s="270"/>
      <c r="M505" s="705" t="str">
        <f t="shared" si="7"/>
        <v/>
      </c>
    </row>
    <row r="506" spans="1:13" ht="14.45" customHeight="1" x14ac:dyDescent="0.2">
      <c r="A506" s="710"/>
      <c r="B506" s="706"/>
      <c r="C506" s="707"/>
      <c r="D506" s="707"/>
      <c r="E506" s="708"/>
      <c r="F506" s="706"/>
      <c r="G506" s="707"/>
      <c r="H506" s="707"/>
      <c r="I506" s="707"/>
      <c r="J506" s="707"/>
      <c r="K506" s="709"/>
      <c r="L506" s="270"/>
      <c r="M506" s="705" t="str">
        <f t="shared" si="7"/>
        <v/>
      </c>
    </row>
    <row r="507" spans="1:13" ht="14.45" customHeight="1" x14ac:dyDescent="0.2">
      <c r="A507" s="710"/>
      <c r="B507" s="706"/>
      <c r="C507" s="707"/>
      <c r="D507" s="707"/>
      <c r="E507" s="708"/>
      <c r="F507" s="706"/>
      <c r="G507" s="707"/>
      <c r="H507" s="707"/>
      <c r="I507" s="707"/>
      <c r="J507" s="707"/>
      <c r="K507" s="709"/>
      <c r="L507" s="270"/>
      <c r="M507" s="705" t="str">
        <f t="shared" si="7"/>
        <v/>
      </c>
    </row>
    <row r="508" spans="1:13" ht="14.45" customHeight="1" x14ac:dyDescent="0.2">
      <c r="A508" s="710"/>
      <c r="B508" s="706"/>
      <c r="C508" s="707"/>
      <c r="D508" s="707"/>
      <c r="E508" s="708"/>
      <c r="F508" s="706"/>
      <c r="G508" s="707"/>
      <c r="H508" s="707"/>
      <c r="I508" s="707"/>
      <c r="J508" s="707"/>
      <c r="K508" s="709"/>
      <c r="L508" s="270"/>
      <c r="M508" s="705" t="str">
        <f t="shared" si="7"/>
        <v/>
      </c>
    </row>
    <row r="509" spans="1:13" ht="14.45" customHeight="1" x14ac:dyDescent="0.2">
      <c r="A509" s="710"/>
      <c r="B509" s="706"/>
      <c r="C509" s="707"/>
      <c r="D509" s="707"/>
      <c r="E509" s="708"/>
      <c r="F509" s="706"/>
      <c r="G509" s="707"/>
      <c r="H509" s="707"/>
      <c r="I509" s="707"/>
      <c r="J509" s="707"/>
      <c r="K509" s="709"/>
      <c r="L509" s="270"/>
      <c r="M509" s="705" t="str">
        <f t="shared" si="7"/>
        <v/>
      </c>
    </row>
    <row r="510" spans="1:13" ht="14.45" customHeight="1" x14ac:dyDescent="0.2">
      <c r="A510" s="710"/>
      <c r="B510" s="706"/>
      <c r="C510" s="707"/>
      <c r="D510" s="707"/>
      <c r="E510" s="708"/>
      <c r="F510" s="706"/>
      <c r="G510" s="707"/>
      <c r="H510" s="707"/>
      <c r="I510" s="707"/>
      <c r="J510" s="707"/>
      <c r="K510" s="709"/>
      <c r="L510" s="270"/>
      <c r="M510" s="705" t="str">
        <f t="shared" si="7"/>
        <v/>
      </c>
    </row>
    <row r="511" spans="1:13" ht="14.45" customHeight="1" x14ac:dyDescent="0.2">
      <c r="A511" s="710"/>
      <c r="B511" s="706"/>
      <c r="C511" s="707"/>
      <c r="D511" s="707"/>
      <c r="E511" s="708"/>
      <c r="F511" s="706"/>
      <c r="G511" s="707"/>
      <c r="H511" s="707"/>
      <c r="I511" s="707"/>
      <c r="J511" s="707"/>
      <c r="K511" s="709"/>
      <c r="L511" s="270"/>
      <c r="M511" s="705" t="str">
        <f t="shared" si="7"/>
        <v/>
      </c>
    </row>
    <row r="512" spans="1:13" ht="14.45" customHeight="1" x14ac:dyDescent="0.2">
      <c r="A512" s="710"/>
      <c r="B512" s="706"/>
      <c r="C512" s="707"/>
      <c r="D512" s="707"/>
      <c r="E512" s="708"/>
      <c r="F512" s="706"/>
      <c r="G512" s="707"/>
      <c r="H512" s="707"/>
      <c r="I512" s="707"/>
      <c r="J512" s="707"/>
      <c r="K512" s="709"/>
      <c r="L512" s="270"/>
      <c r="M512" s="705" t="str">
        <f t="shared" si="7"/>
        <v/>
      </c>
    </row>
    <row r="513" spans="1:13" ht="14.45" customHeight="1" x14ac:dyDescent="0.2">
      <c r="A513" s="710"/>
      <c r="B513" s="706"/>
      <c r="C513" s="707"/>
      <c r="D513" s="707"/>
      <c r="E513" s="708"/>
      <c r="F513" s="706"/>
      <c r="G513" s="707"/>
      <c r="H513" s="707"/>
      <c r="I513" s="707"/>
      <c r="J513" s="707"/>
      <c r="K513" s="709"/>
      <c r="L513" s="270"/>
      <c r="M513" s="705" t="str">
        <f t="shared" si="7"/>
        <v/>
      </c>
    </row>
    <row r="514" spans="1:13" ht="14.45" customHeight="1" x14ac:dyDescent="0.2">
      <c r="A514" s="710"/>
      <c r="B514" s="706"/>
      <c r="C514" s="707"/>
      <c r="D514" s="707"/>
      <c r="E514" s="708"/>
      <c r="F514" s="706"/>
      <c r="G514" s="707"/>
      <c r="H514" s="707"/>
      <c r="I514" s="707"/>
      <c r="J514" s="707"/>
      <c r="K514" s="709"/>
      <c r="L514" s="270"/>
      <c r="M514" s="705" t="str">
        <f t="shared" si="7"/>
        <v/>
      </c>
    </row>
    <row r="515" spans="1:13" ht="14.45" customHeight="1" x14ac:dyDescent="0.2">
      <c r="A515" s="710"/>
      <c r="B515" s="706"/>
      <c r="C515" s="707"/>
      <c r="D515" s="707"/>
      <c r="E515" s="708"/>
      <c r="F515" s="706"/>
      <c r="G515" s="707"/>
      <c r="H515" s="707"/>
      <c r="I515" s="707"/>
      <c r="J515" s="707"/>
      <c r="K515" s="709"/>
      <c r="L515" s="270"/>
      <c r="M515" s="705" t="str">
        <f t="shared" si="7"/>
        <v/>
      </c>
    </row>
    <row r="516" spans="1:13" ht="14.45" customHeight="1" x14ac:dyDescent="0.2">
      <c r="A516" s="710"/>
      <c r="B516" s="706"/>
      <c r="C516" s="707"/>
      <c r="D516" s="707"/>
      <c r="E516" s="708"/>
      <c r="F516" s="706"/>
      <c r="G516" s="707"/>
      <c r="H516" s="707"/>
      <c r="I516" s="707"/>
      <c r="J516" s="707"/>
      <c r="K516" s="709"/>
      <c r="L516" s="270"/>
      <c r="M516" s="705" t="str">
        <f t="shared" si="7"/>
        <v/>
      </c>
    </row>
    <row r="517" spans="1:13" ht="14.45" customHeight="1" x14ac:dyDescent="0.2">
      <c r="A517" s="710"/>
      <c r="B517" s="706"/>
      <c r="C517" s="707"/>
      <c r="D517" s="707"/>
      <c r="E517" s="708"/>
      <c r="F517" s="706"/>
      <c r="G517" s="707"/>
      <c r="H517" s="707"/>
      <c r="I517" s="707"/>
      <c r="J517" s="707"/>
      <c r="K517" s="709"/>
      <c r="L517" s="270"/>
      <c r="M517" s="705" t="str">
        <f t="shared" si="7"/>
        <v/>
      </c>
    </row>
    <row r="518" spans="1:13" ht="14.45" customHeight="1" x14ac:dyDescent="0.2">
      <c r="A518" s="710"/>
      <c r="B518" s="706"/>
      <c r="C518" s="707"/>
      <c r="D518" s="707"/>
      <c r="E518" s="708"/>
      <c r="F518" s="706"/>
      <c r="G518" s="707"/>
      <c r="H518" s="707"/>
      <c r="I518" s="707"/>
      <c r="J518" s="707"/>
      <c r="K518" s="709"/>
      <c r="L518" s="270"/>
      <c r="M518" s="705" t="str">
        <f t="shared" ref="M518:M581" si="8">IF(A518="HV","HV",IF(OR(LEFT(A518,16)="               5",LEFT(A518,16)="               6",LEFT(A518,16)="               7",LEFT(A518,16)="               8"),"X",""))</f>
        <v/>
      </c>
    </row>
    <row r="519" spans="1:13" ht="14.45" customHeight="1" x14ac:dyDescent="0.2">
      <c r="A519" s="710"/>
      <c r="B519" s="706"/>
      <c r="C519" s="707"/>
      <c r="D519" s="707"/>
      <c r="E519" s="708"/>
      <c r="F519" s="706"/>
      <c r="G519" s="707"/>
      <c r="H519" s="707"/>
      <c r="I519" s="707"/>
      <c r="J519" s="707"/>
      <c r="K519" s="709"/>
      <c r="L519" s="270"/>
      <c r="M519" s="705" t="str">
        <f t="shared" si="8"/>
        <v/>
      </c>
    </row>
    <row r="520" spans="1:13" ht="14.45" customHeight="1" x14ac:dyDescent="0.2">
      <c r="A520" s="710"/>
      <c r="B520" s="706"/>
      <c r="C520" s="707"/>
      <c r="D520" s="707"/>
      <c r="E520" s="708"/>
      <c r="F520" s="706"/>
      <c r="G520" s="707"/>
      <c r="H520" s="707"/>
      <c r="I520" s="707"/>
      <c r="J520" s="707"/>
      <c r="K520" s="709"/>
      <c r="L520" s="270"/>
      <c r="M520" s="705" t="str">
        <f t="shared" si="8"/>
        <v/>
      </c>
    </row>
    <row r="521" spans="1:13" ht="14.45" customHeight="1" x14ac:dyDescent="0.2">
      <c r="A521" s="710"/>
      <c r="B521" s="706"/>
      <c r="C521" s="707"/>
      <c r="D521" s="707"/>
      <c r="E521" s="708"/>
      <c r="F521" s="706"/>
      <c r="G521" s="707"/>
      <c r="H521" s="707"/>
      <c r="I521" s="707"/>
      <c r="J521" s="707"/>
      <c r="K521" s="709"/>
      <c r="L521" s="270"/>
      <c r="M521" s="705" t="str">
        <f t="shared" si="8"/>
        <v/>
      </c>
    </row>
    <row r="522" spans="1:13" ht="14.45" customHeight="1" x14ac:dyDescent="0.2">
      <c r="A522" s="710"/>
      <c r="B522" s="706"/>
      <c r="C522" s="707"/>
      <c r="D522" s="707"/>
      <c r="E522" s="708"/>
      <c r="F522" s="706"/>
      <c r="G522" s="707"/>
      <c r="H522" s="707"/>
      <c r="I522" s="707"/>
      <c r="J522" s="707"/>
      <c r="K522" s="709"/>
      <c r="L522" s="270"/>
      <c r="M522" s="705" t="str">
        <f t="shared" si="8"/>
        <v/>
      </c>
    </row>
    <row r="523" spans="1:13" ht="14.45" customHeight="1" x14ac:dyDescent="0.2">
      <c r="A523" s="710"/>
      <c r="B523" s="706"/>
      <c r="C523" s="707"/>
      <c r="D523" s="707"/>
      <c r="E523" s="708"/>
      <c r="F523" s="706"/>
      <c r="G523" s="707"/>
      <c r="H523" s="707"/>
      <c r="I523" s="707"/>
      <c r="J523" s="707"/>
      <c r="K523" s="709"/>
      <c r="L523" s="270"/>
      <c r="M523" s="705" t="str">
        <f t="shared" si="8"/>
        <v/>
      </c>
    </row>
    <row r="524" spans="1:13" ht="14.45" customHeight="1" x14ac:dyDescent="0.2">
      <c r="A524" s="710"/>
      <c r="B524" s="706"/>
      <c r="C524" s="707"/>
      <c r="D524" s="707"/>
      <c r="E524" s="708"/>
      <c r="F524" s="706"/>
      <c r="G524" s="707"/>
      <c r="H524" s="707"/>
      <c r="I524" s="707"/>
      <c r="J524" s="707"/>
      <c r="K524" s="709"/>
      <c r="L524" s="270"/>
      <c r="M524" s="705" t="str">
        <f t="shared" si="8"/>
        <v/>
      </c>
    </row>
    <row r="525" spans="1:13" ht="14.45" customHeight="1" x14ac:dyDescent="0.2">
      <c r="A525" s="710"/>
      <c r="B525" s="706"/>
      <c r="C525" s="707"/>
      <c r="D525" s="707"/>
      <c r="E525" s="708"/>
      <c r="F525" s="706"/>
      <c r="G525" s="707"/>
      <c r="H525" s="707"/>
      <c r="I525" s="707"/>
      <c r="J525" s="707"/>
      <c r="K525" s="709"/>
      <c r="L525" s="270"/>
      <c r="M525" s="705" t="str">
        <f t="shared" si="8"/>
        <v/>
      </c>
    </row>
    <row r="526" spans="1:13" ht="14.45" customHeight="1" x14ac:dyDescent="0.2">
      <c r="A526" s="710"/>
      <c r="B526" s="706"/>
      <c r="C526" s="707"/>
      <c r="D526" s="707"/>
      <c r="E526" s="708"/>
      <c r="F526" s="706"/>
      <c r="G526" s="707"/>
      <c r="H526" s="707"/>
      <c r="I526" s="707"/>
      <c r="J526" s="707"/>
      <c r="K526" s="709"/>
      <c r="L526" s="270"/>
      <c r="M526" s="705" t="str">
        <f t="shared" si="8"/>
        <v/>
      </c>
    </row>
    <row r="527" spans="1:13" ht="14.45" customHeight="1" x14ac:dyDescent="0.2">
      <c r="A527" s="710"/>
      <c r="B527" s="706"/>
      <c r="C527" s="707"/>
      <c r="D527" s="707"/>
      <c r="E527" s="708"/>
      <c r="F527" s="706"/>
      <c r="G527" s="707"/>
      <c r="H527" s="707"/>
      <c r="I527" s="707"/>
      <c r="J527" s="707"/>
      <c r="K527" s="709"/>
      <c r="L527" s="270"/>
      <c r="M527" s="705" t="str">
        <f t="shared" si="8"/>
        <v/>
      </c>
    </row>
    <row r="528" spans="1:13" ht="14.45" customHeight="1" x14ac:dyDescent="0.2">
      <c r="A528" s="710"/>
      <c r="B528" s="706"/>
      <c r="C528" s="707"/>
      <c r="D528" s="707"/>
      <c r="E528" s="708"/>
      <c r="F528" s="706"/>
      <c r="G528" s="707"/>
      <c r="H528" s="707"/>
      <c r="I528" s="707"/>
      <c r="J528" s="707"/>
      <c r="K528" s="709"/>
      <c r="L528" s="270"/>
      <c r="M528" s="705" t="str">
        <f t="shared" si="8"/>
        <v/>
      </c>
    </row>
    <row r="529" spans="1:13" ht="14.45" customHeight="1" x14ac:dyDescent="0.2">
      <c r="A529" s="710"/>
      <c r="B529" s="706"/>
      <c r="C529" s="707"/>
      <c r="D529" s="707"/>
      <c r="E529" s="708"/>
      <c r="F529" s="706"/>
      <c r="G529" s="707"/>
      <c r="H529" s="707"/>
      <c r="I529" s="707"/>
      <c r="J529" s="707"/>
      <c r="K529" s="709"/>
      <c r="L529" s="270"/>
      <c r="M529" s="705" t="str">
        <f t="shared" si="8"/>
        <v/>
      </c>
    </row>
    <row r="530" spans="1:13" ht="14.45" customHeight="1" x14ac:dyDescent="0.2">
      <c r="A530" s="710"/>
      <c r="B530" s="706"/>
      <c r="C530" s="707"/>
      <c r="D530" s="707"/>
      <c r="E530" s="708"/>
      <c r="F530" s="706"/>
      <c r="G530" s="707"/>
      <c r="H530" s="707"/>
      <c r="I530" s="707"/>
      <c r="J530" s="707"/>
      <c r="K530" s="709"/>
      <c r="L530" s="270"/>
      <c r="M530" s="705" t="str">
        <f t="shared" si="8"/>
        <v/>
      </c>
    </row>
    <row r="531" spans="1:13" ht="14.45" customHeight="1" x14ac:dyDescent="0.2">
      <c r="A531" s="710"/>
      <c r="B531" s="706"/>
      <c r="C531" s="707"/>
      <c r="D531" s="707"/>
      <c r="E531" s="708"/>
      <c r="F531" s="706"/>
      <c r="G531" s="707"/>
      <c r="H531" s="707"/>
      <c r="I531" s="707"/>
      <c r="J531" s="707"/>
      <c r="K531" s="709"/>
      <c r="L531" s="270"/>
      <c r="M531" s="705" t="str">
        <f t="shared" si="8"/>
        <v/>
      </c>
    </row>
    <row r="532" spans="1:13" ht="14.45" customHeight="1" x14ac:dyDescent="0.2">
      <c r="A532" s="710"/>
      <c r="B532" s="706"/>
      <c r="C532" s="707"/>
      <c r="D532" s="707"/>
      <c r="E532" s="708"/>
      <c r="F532" s="706"/>
      <c r="G532" s="707"/>
      <c r="H532" s="707"/>
      <c r="I532" s="707"/>
      <c r="J532" s="707"/>
      <c r="K532" s="709"/>
      <c r="L532" s="270"/>
      <c r="M532" s="705" t="str">
        <f t="shared" si="8"/>
        <v/>
      </c>
    </row>
    <row r="533" spans="1:13" ht="14.45" customHeight="1" x14ac:dyDescent="0.2">
      <c r="A533" s="710"/>
      <c r="B533" s="706"/>
      <c r="C533" s="707"/>
      <c r="D533" s="707"/>
      <c r="E533" s="708"/>
      <c r="F533" s="706"/>
      <c r="G533" s="707"/>
      <c r="H533" s="707"/>
      <c r="I533" s="707"/>
      <c r="J533" s="707"/>
      <c r="K533" s="709"/>
      <c r="L533" s="270"/>
      <c r="M533" s="705" t="str">
        <f t="shared" si="8"/>
        <v/>
      </c>
    </row>
    <row r="534" spans="1:13" ht="14.45" customHeight="1" x14ac:dyDescent="0.2">
      <c r="A534" s="710"/>
      <c r="B534" s="706"/>
      <c r="C534" s="707"/>
      <c r="D534" s="707"/>
      <c r="E534" s="708"/>
      <c r="F534" s="706"/>
      <c r="G534" s="707"/>
      <c r="H534" s="707"/>
      <c r="I534" s="707"/>
      <c r="J534" s="707"/>
      <c r="K534" s="709"/>
      <c r="L534" s="270"/>
      <c r="M534" s="705" t="str">
        <f t="shared" si="8"/>
        <v/>
      </c>
    </row>
    <row r="535" spans="1:13" ht="14.45" customHeight="1" x14ac:dyDescent="0.2">
      <c r="A535" s="710"/>
      <c r="B535" s="706"/>
      <c r="C535" s="707"/>
      <c r="D535" s="707"/>
      <c r="E535" s="708"/>
      <c r="F535" s="706"/>
      <c r="G535" s="707"/>
      <c r="H535" s="707"/>
      <c r="I535" s="707"/>
      <c r="J535" s="707"/>
      <c r="K535" s="709"/>
      <c r="L535" s="270"/>
      <c r="M535" s="705" t="str">
        <f t="shared" si="8"/>
        <v/>
      </c>
    </row>
    <row r="536" spans="1:13" ht="14.45" customHeight="1" x14ac:dyDescent="0.2">
      <c r="A536" s="710"/>
      <c r="B536" s="706"/>
      <c r="C536" s="707"/>
      <c r="D536" s="707"/>
      <c r="E536" s="708"/>
      <c r="F536" s="706"/>
      <c r="G536" s="707"/>
      <c r="H536" s="707"/>
      <c r="I536" s="707"/>
      <c r="J536" s="707"/>
      <c r="K536" s="709"/>
      <c r="L536" s="270"/>
      <c r="M536" s="705" t="str">
        <f t="shared" si="8"/>
        <v/>
      </c>
    </row>
    <row r="537" spans="1:13" ht="14.45" customHeight="1" x14ac:dyDescent="0.2">
      <c r="A537" s="710"/>
      <c r="B537" s="706"/>
      <c r="C537" s="707"/>
      <c r="D537" s="707"/>
      <c r="E537" s="708"/>
      <c r="F537" s="706"/>
      <c r="G537" s="707"/>
      <c r="H537" s="707"/>
      <c r="I537" s="707"/>
      <c r="J537" s="707"/>
      <c r="K537" s="709"/>
      <c r="L537" s="270"/>
      <c r="M537" s="705" t="str">
        <f t="shared" si="8"/>
        <v/>
      </c>
    </row>
    <row r="538" spans="1:13" ht="14.45" customHeight="1" x14ac:dyDescent="0.2">
      <c r="A538" s="710"/>
      <c r="B538" s="706"/>
      <c r="C538" s="707"/>
      <c r="D538" s="707"/>
      <c r="E538" s="708"/>
      <c r="F538" s="706"/>
      <c r="G538" s="707"/>
      <c r="H538" s="707"/>
      <c r="I538" s="707"/>
      <c r="J538" s="707"/>
      <c r="K538" s="709"/>
      <c r="L538" s="270"/>
      <c r="M538" s="705" t="str">
        <f t="shared" si="8"/>
        <v/>
      </c>
    </row>
    <row r="539" spans="1:13" ht="14.45" customHeight="1" x14ac:dyDescent="0.2">
      <c r="A539" s="710"/>
      <c r="B539" s="706"/>
      <c r="C539" s="707"/>
      <c r="D539" s="707"/>
      <c r="E539" s="708"/>
      <c r="F539" s="706"/>
      <c r="G539" s="707"/>
      <c r="H539" s="707"/>
      <c r="I539" s="707"/>
      <c r="J539" s="707"/>
      <c r="K539" s="709"/>
      <c r="L539" s="270"/>
      <c r="M539" s="705" t="str">
        <f t="shared" si="8"/>
        <v/>
      </c>
    </row>
    <row r="540" spans="1:13" ht="14.45" customHeight="1" x14ac:dyDescent="0.2">
      <c r="A540" s="710"/>
      <c r="B540" s="706"/>
      <c r="C540" s="707"/>
      <c r="D540" s="707"/>
      <c r="E540" s="708"/>
      <c r="F540" s="706"/>
      <c r="G540" s="707"/>
      <c r="H540" s="707"/>
      <c r="I540" s="707"/>
      <c r="J540" s="707"/>
      <c r="K540" s="709"/>
      <c r="L540" s="270"/>
      <c r="M540" s="705" t="str">
        <f t="shared" si="8"/>
        <v/>
      </c>
    </row>
    <row r="541" spans="1:13" ht="14.45" customHeight="1" x14ac:dyDescent="0.2">
      <c r="A541" s="710"/>
      <c r="B541" s="706"/>
      <c r="C541" s="707"/>
      <c r="D541" s="707"/>
      <c r="E541" s="708"/>
      <c r="F541" s="706"/>
      <c r="G541" s="707"/>
      <c r="H541" s="707"/>
      <c r="I541" s="707"/>
      <c r="J541" s="707"/>
      <c r="K541" s="709"/>
      <c r="L541" s="270"/>
      <c r="M541" s="705" t="str">
        <f t="shared" si="8"/>
        <v/>
      </c>
    </row>
    <row r="542" spans="1:13" ht="14.45" customHeight="1" x14ac:dyDescent="0.2">
      <c r="A542" s="710"/>
      <c r="B542" s="706"/>
      <c r="C542" s="707"/>
      <c r="D542" s="707"/>
      <c r="E542" s="708"/>
      <c r="F542" s="706"/>
      <c r="G542" s="707"/>
      <c r="H542" s="707"/>
      <c r="I542" s="707"/>
      <c r="J542" s="707"/>
      <c r="K542" s="709"/>
      <c r="L542" s="270"/>
      <c r="M542" s="705" t="str">
        <f t="shared" si="8"/>
        <v/>
      </c>
    </row>
    <row r="543" spans="1:13" ht="14.45" customHeight="1" x14ac:dyDescent="0.2">
      <c r="A543" s="710"/>
      <c r="B543" s="706"/>
      <c r="C543" s="707"/>
      <c r="D543" s="707"/>
      <c r="E543" s="708"/>
      <c r="F543" s="706"/>
      <c r="G543" s="707"/>
      <c r="H543" s="707"/>
      <c r="I543" s="707"/>
      <c r="J543" s="707"/>
      <c r="K543" s="709"/>
      <c r="L543" s="270"/>
      <c r="M543" s="705" t="str">
        <f t="shared" si="8"/>
        <v/>
      </c>
    </row>
    <row r="544" spans="1:13" ht="14.45" customHeight="1" x14ac:dyDescent="0.2">
      <c r="A544" s="710"/>
      <c r="B544" s="706"/>
      <c r="C544" s="707"/>
      <c r="D544" s="707"/>
      <c r="E544" s="708"/>
      <c r="F544" s="706"/>
      <c r="G544" s="707"/>
      <c r="H544" s="707"/>
      <c r="I544" s="707"/>
      <c r="J544" s="707"/>
      <c r="K544" s="709"/>
      <c r="L544" s="270"/>
      <c r="M544" s="705" t="str">
        <f t="shared" si="8"/>
        <v/>
      </c>
    </row>
    <row r="545" spans="1:13" ht="14.45" customHeight="1" x14ac:dyDescent="0.2">
      <c r="A545" s="710"/>
      <c r="B545" s="706"/>
      <c r="C545" s="707"/>
      <c r="D545" s="707"/>
      <c r="E545" s="708"/>
      <c r="F545" s="706"/>
      <c r="G545" s="707"/>
      <c r="H545" s="707"/>
      <c r="I545" s="707"/>
      <c r="J545" s="707"/>
      <c r="K545" s="709"/>
      <c r="L545" s="270"/>
      <c r="M545" s="705" t="str">
        <f t="shared" si="8"/>
        <v/>
      </c>
    </row>
    <row r="546" spans="1:13" ht="14.45" customHeight="1" x14ac:dyDescent="0.2">
      <c r="A546" s="710"/>
      <c r="B546" s="706"/>
      <c r="C546" s="707"/>
      <c r="D546" s="707"/>
      <c r="E546" s="708"/>
      <c r="F546" s="706"/>
      <c r="G546" s="707"/>
      <c r="H546" s="707"/>
      <c r="I546" s="707"/>
      <c r="J546" s="707"/>
      <c r="K546" s="709"/>
      <c r="L546" s="270"/>
      <c r="M546" s="705" t="str">
        <f t="shared" si="8"/>
        <v/>
      </c>
    </row>
    <row r="547" spans="1:13" ht="14.45" customHeight="1" x14ac:dyDescent="0.2">
      <c r="A547" s="710"/>
      <c r="B547" s="706"/>
      <c r="C547" s="707"/>
      <c r="D547" s="707"/>
      <c r="E547" s="708"/>
      <c r="F547" s="706"/>
      <c r="G547" s="707"/>
      <c r="H547" s="707"/>
      <c r="I547" s="707"/>
      <c r="J547" s="707"/>
      <c r="K547" s="709"/>
      <c r="L547" s="270"/>
      <c r="M547" s="705" t="str">
        <f t="shared" si="8"/>
        <v/>
      </c>
    </row>
    <row r="548" spans="1:13" ht="14.45" customHeight="1" x14ac:dyDescent="0.2">
      <c r="A548" s="710"/>
      <c r="B548" s="706"/>
      <c r="C548" s="707"/>
      <c r="D548" s="707"/>
      <c r="E548" s="708"/>
      <c r="F548" s="706"/>
      <c r="G548" s="707"/>
      <c r="H548" s="707"/>
      <c r="I548" s="707"/>
      <c r="J548" s="707"/>
      <c r="K548" s="709"/>
      <c r="L548" s="270"/>
      <c r="M548" s="705" t="str">
        <f t="shared" si="8"/>
        <v/>
      </c>
    </row>
    <row r="549" spans="1:13" ht="14.45" customHeight="1" x14ac:dyDescent="0.2">
      <c r="A549" s="710"/>
      <c r="B549" s="706"/>
      <c r="C549" s="707"/>
      <c r="D549" s="707"/>
      <c r="E549" s="708"/>
      <c r="F549" s="706"/>
      <c r="G549" s="707"/>
      <c r="H549" s="707"/>
      <c r="I549" s="707"/>
      <c r="J549" s="707"/>
      <c r="K549" s="709"/>
      <c r="L549" s="270"/>
      <c r="M549" s="705" t="str">
        <f t="shared" si="8"/>
        <v/>
      </c>
    </row>
    <row r="550" spans="1:13" ht="14.45" customHeight="1" x14ac:dyDescent="0.2">
      <c r="A550" s="710"/>
      <c r="B550" s="706"/>
      <c r="C550" s="707"/>
      <c r="D550" s="707"/>
      <c r="E550" s="708"/>
      <c r="F550" s="706"/>
      <c r="G550" s="707"/>
      <c r="H550" s="707"/>
      <c r="I550" s="707"/>
      <c r="J550" s="707"/>
      <c r="K550" s="709"/>
      <c r="L550" s="270"/>
      <c r="M550" s="705" t="str">
        <f t="shared" si="8"/>
        <v/>
      </c>
    </row>
    <row r="551" spans="1:13" ht="14.45" customHeight="1" x14ac:dyDescent="0.2">
      <c r="A551" s="710"/>
      <c r="B551" s="706"/>
      <c r="C551" s="707"/>
      <c r="D551" s="707"/>
      <c r="E551" s="708"/>
      <c r="F551" s="706"/>
      <c r="G551" s="707"/>
      <c r="H551" s="707"/>
      <c r="I551" s="707"/>
      <c r="J551" s="707"/>
      <c r="K551" s="709"/>
      <c r="L551" s="270"/>
      <c r="M551" s="705" t="str">
        <f t="shared" si="8"/>
        <v/>
      </c>
    </row>
    <row r="552" spans="1:13" ht="14.45" customHeight="1" x14ac:dyDescent="0.2">
      <c r="A552" s="710"/>
      <c r="B552" s="706"/>
      <c r="C552" s="707"/>
      <c r="D552" s="707"/>
      <c r="E552" s="708"/>
      <c r="F552" s="706"/>
      <c r="G552" s="707"/>
      <c r="H552" s="707"/>
      <c r="I552" s="707"/>
      <c r="J552" s="707"/>
      <c r="K552" s="709"/>
      <c r="L552" s="270"/>
      <c r="M552" s="705" t="str">
        <f t="shared" si="8"/>
        <v/>
      </c>
    </row>
    <row r="553" spans="1:13" ht="14.45" customHeight="1" x14ac:dyDescent="0.2">
      <c r="A553" s="710"/>
      <c r="B553" s="706"/>
      <c r="C553" s="707"/>
      <c r="D553" s="707"/>
      <c r="E553" s="708"/>
      <c r="F553" s="706"/>
      <c r="G553" s="707"/>
      <c r="H553" s="707"/>
      <c r="I553" s="707"/>
      <c r="J553" s="707"/>
      <c r="K553" s="709"/>
      <c r="L553" s="270"/>
      <c r="M553" s="705" t="str">
        <f t="shared" si="8"/>
        <v/>
      </c>
    </row>
    <row r="554" spans="1:13" ht="14.45" customHeight="1" x14ac:dyDescent="0.2">
      <c r="A554" s="710"/>
      <c r="B554" s="706"/>
      <c r="C554" s="707"/>
      <c r="D554" s="707"/>
      <c r="E554" s="708"/>
      <c r="F554" s="706"/>
      <c r="G554" s="707"/>
      <c r="H554" s="707"/>
      <c r="I554" s="707"/>
      <c r="J554" s="707"/>
      <c r="K554" s="709"/>
      <c r="L554" s="270"/>
      <c r="M554" s="705" t="str">
        <f t="shared" si="8"/>
        <v/>
      </c>
    </row>
    <row r="555" spans="1:13" ht="14.45" customHeight="1" x14ac:dyDescent="0.2">
      <c r="A555" s="710"/>
      <c r="B555" s="706"/>
      <c r="C555" s="707"/>
      <c r="D555" s="707"/>
      <c r="E555" s="708"/>
      <c r="F555" s="706"/>
      <c r="G555" s="707"/>
      <c r="H555" s="707"/>
      <c r="I555" s="707"/>
      <c r="J555" s="707"/>
      <c r="K555" s="709"/>
      <c r="L555" s="270"/>
      <c r="M555" s="705" t="str">
        <f t="shared" si="8"/>
        <v/>
      </c>
    </row>
    <row r="556" spans="1:13" ht="14.45" customHeight="1" x14ac:dyDescent="0.2">
      <c r="A556" s="710"/>
      <c r="B556" s="706"/>
      <c r="C556" s="707"/>
      <c r="D556" s="707"/>
      <c r="E556" s="708"/>
      <c r="F556" s="706"/>
      <c r="G556" s="707"/>
      <c r="H556" s="707"/>
      <c r="I556" s="707"/>
      <c r="J556" s="707"/>
      <c r="K556" s="709"/>
      <c r="L556" s="270"/>
      <c r="M556" s="705" t="str">
        <f t="shared" si="8"/>
        <v/>
      </c>
    </row>
    <row r="557" spans="1:13" ht="14.45" customHeight="1" x14ac:dyDescent="0.2">
      <c r="A557" s="710"/>
      <c r="B557" s="706"/>
      <c r="C557" s="707"/>
      <c r="D557" s="707"/>
      <c r="E557" s="708"/>
      <c r="F557" s="706"/>
      <c r="G557" s="707"/>
      <c r="H557" s="707"/>
      <c r="I557" s="707"/>
      <c r="J557" s="707"/>
      <c r="K557" s="709"/>
      <c r="L557" s="270"/>
      <c r="M557" s="705" t="str">
        <f t="shared" si="8"/>
        <v/>
      </c>
    </row>
    <row r="558" spans="1:13" ht="14.45" customHeight="1" x14ac:dyDescent="0.2">
      <c r="A558" s="710"/>
      <c r="B558" s="706"/>
      <c r="C558" s="707"/>
      <c r="D558" s="707"/>
      <c r="E558" s="708"/>
      <c r="F558" s="706"/>
      <c r="G558" s="707"/>
      <c r="H558" s="707"/>
      <c r="I558" s="707"/>
      <c r="J558" s="707"/>
      <c r="K558" s="709"/>
      <c r="L558" s="270"/>
      <c r="M558" s="705" t="str">
        <f t="shared" si="8"/>
        <v/>
      </c>
    </row>
    <row r="559" spans="1:13" ht="14.45" customHeight="1" x14ac:dyDescent="0.2">
      <c r="A559" s="710"/>
      <c r="B559" s="706"/>
      <c r="C559" s="707"/>
      <c r="D559" s="707"/>
      <c r="E559" s="708"/>
      <c r="F559" s="706"/>
      <c r="G559" s="707"/>
      <c r="H559" s="707"/>
      <c r="I559" s="707"/>
      <c r="J559" s="707"/>
      <c r="K559" s="709"/>
      <c r="L559" s="270"/>
      <c r="M559" s="705" t="str">
        <f t="shared" si="8"/>
        <v/>
      </c>
    </row>
    <row r="560" spans="1:13" ht="14.45" customHeight="1" x14ac:dyDescent="0.2">
      <c r="A560" s="710"/>
      <c r="B560" s="706"/>
      <c r="C560" s="707"/>
      <c r="D560" s="707"/>
      <c r="E560" s="708"/>
      <c r="F560" s="706"/>
      <c r="G560" s="707"/>
      <c r="H560" s="707"/>
      <c r="I560" s="707"/>
      <c r="J560" s="707"/>
      <c r="K560" s="709"/>
      <c r="L560" s="270"/>
      <c r="M560" s="705" t="str">
        <f t="shared" si="8"/>
        <v/>
      </c>
    </row>
    <row r="561" spans="1:13" ht="14.45" customHeight="1" x14ac:dyDescent="0.2">
      <c r="A561" s="710"/>
      <c r="B561" s="706"/>
      <c r="C561" s="707"/>
      <c r="D561" s="707"/>
      <c r="E561" s="708"/>
      <c r="F561" s="706"/>
      <c r="G561" s="707"/>
      <c r="H561" s="707"/>
      <c r="I561" s="707"/>
      <c r="J561" s="707"/>
      <c r="K561" s="709"/>
      <c r="L561" s="270"/>
      <c r="M561" s="705" t="str">
        <f t="shared" si="8"/>
        <v/>
      </c>
    </row>
    <row r="562" spans="1:13" ht="14.45" customHeight="1" x14ac:dyDescent="0.2">
      <c r="A562" s="710"/>
      <c r="B562" s="706"/>
      <c r="C562" s="707"/>
      <c r="D562" s="707"/>
      <c r="E562" s="708"/>
      <c r="F562" s="706"/>
      <c r="G562" s="707"/>
      <c r="H562" s="707"/>
      <c r="I562" s="707"/>
      <c r="J562" s="707"/>
      <c r="K562" s="709"/>
      <c r="L562" s="270"/>
      <c r="M562" s="705" t="str">
        <f t="shared" si="8"/>
        <v/>
      </c>
    </row>
    <row r="563" spans="1:13" ht="14.45" customHeight="1" x14ac:dyDescent="0.2">
      <c r="A563" s="710"/>
      <c r="B563" s="706"/>
      <c r="C563" s="707"/>
      <c r="D563" s="707"/>
      <c r="E563" s="708"/>
      <c r="F563" s="706"/>
      <c r="G563" s="707"/>
      <c r="H563" s="707"/>
      <c r="I563" s="707"/>
      <c r="J563" s="707"/>
      <c r="K563" s="709"/>
      <c r="L563" s="270"/>
      <c r="M563" s="705" t="str">
        <f t="shared" si="8"/>
        <v/>
      </c>
    </row>
    <row r="564" spans="1:13" ht="14.45" customHeight="1" x14ac:dyDescent="0.2">
      <c r="A564" s="710"/>
      <c r="B564" s="706"/>
      <c r="C564" s="707"/>
      <c r="D564" s="707"/>
      <c r="E564" s="708"/>
      <c r="F564" s="706"/>
      <c r="G564" s="707"/>
      <c r="H564" s="707"/>
      <c r="I564" s="707"/>
      <c r="J564" s="707"/>
      <c r="K564" s="709"/>
      <c r="L564" s="270"/>
      <c r="M564" s="705" t="str">
        <f t="shared" si="8"/>
        <v/>
      </c>
    </row>
    <row r="565" spans="1:13" ht="14.45" customHeight="1" x14ac:dyDescent="0.2">
      <c r="A565" s="710"/>
      <c r="B565" s="706"/>
      <c r="C565" s="707"/>
      <c r="D565" s="707"/>
      <c r="E565" s="708"/>
      <c r="F565" s="706"/>
      <c r="G565" s="707"/>
      <c r="H565" s="707"/>
      <c r="I565" s="707"/>
      <c r="J565" s="707"/>
      <c r="K565" s="709"/>
      <c r="L565" s="270"/>
      <c r="M565" s="705" t="str">
        <f t="shared" si="8"/>
        <v/>
      </c>
    </row>
    <row r="566" spans="1:13" ht="14.45" customHeight="1" x14ac:dyDescent="0.2">
      <c r="A566" s="710"/>
      <c r="B566" s="706"/>
      <c r="C566" s="707"/>
      <c r="D566" s="707"/>
      <c r="E566" s="708"/>
      <c r="F566" s="706"/>
      <c r="G566" s="707"/>
      <c r="H566" s="707"/>
      <c r="I566" s="707"/>
      <c r="J566" s="707"/>
      <c r="K566" s="709"/>
      <c r="L566" s="270"/>
      <c r="M566" s="705" t="str">
        <f t="shared" si="8"/>
        <v/>
      </c>
    </row>
    <row r="567" spans="1:13" ht="14.45" customHeight="1" x14ac:dyDescent="0.2">
      <c r="A567" s="710"/>
      <c r="B567" s="706"/>
      <c r="C567" s="707"/>
      <c r="D567" s="707"/>
      <c r="E567" s="708"/>
      <c r="F567" s="706"/>
      <c r="G567" s="707"/>
      <c r="H567" s="707"/>
      <c r="I567" s="707"/>
      <c r="J567" s="707"/>
      <c r="K567" s="709"/>
      <c r="L567" s="270"/>
      <c r="M567" s="705" t="str">
        <f t="shared" si="8"/>
        <v/>
      </c>
    </row>
    <row r="568" spans="1:13" ht="14.45" customHeight="1" x14ac:dyDescent="0.2">
      <c r="A568" s="710"/>
      <c r="B568" s="706"/>
      <c r="C568" s="707"/>
      <c r="D568" s="707"/>
      <c r="E568" s="708"/>
      <c r="F568" s="706"/>
      <c r="G568" s="707"/>
      <c r="H568" s="707"/>
      <c r="I568" s="707"/>
      <c r="J568" s="707"/>
      <c r="K568" s="709"/>
      <c r="L568" s="270"/>
      <c r="M568" s="705" t="str">
        <f t="shared" si="8"/>
        <v/>
      </c>
    </row>
    <row r="569" spans="1:13" ht="14.45" customHeight="1" x14ac:dyDescent="0.2">
      <c r="A569" s="710"/>
      <c r="B569" s="706"/>
      <c r="C569" s="707"/>
      <c r="D569" s="707"/>
      <c r="E569" s="708"/>
      <c r="F569" s="706"/>
      <c r="G569" s="707"/>
      <c r="H569" s="707"/>
      <c r="I569" s="707"/>
      <c r="J569" s="707"/>
      <c r="K569" s="709"/>
      <c r="L569" s="270"/>
      <c r="M569" s="705" t="str">
        <f t="shared" si="8"/>
        <v/>
      </c>
    </row>
    <row r="570" spans="1:13" ht="14.45" customHeight="1" x14ac:dyDescent="0.2">
      <c r="A570" s="710"/>
      <c r="B570" s="706"/>
      <c r="C570" s="707"/>
      <c r="D570" s="707"/>
      <c r="E570" s="708"/>
      <c r="F570" s="706"/>
      <c r="G570" s="707"/>
      <c r="H570" s="707"/>
      <c r="I570" s="707"/>
      <c r="J570" s="707"/>
      <c r="K570" s="709"/>
      <c r="L570" s="270"/>
      <c r="M570" s="705" t="str">
        <f t="shared" si="8"/>
        <v/>
      </c>
    </row>
    <row r="571" spans="1:13" ht="14.45" customHeight="1" x14ac:dyDescent="0.2">
      <c r="A571" s="710"/>
      <c r="B571" s="706"/>
      <c r="C571" s="707"/>
      <c r="D571" s="707"/>
      <c r="E571" s="708"/>
      <c r="F571" s="706"/>
      <c r="G571" s="707"/>
      <c r="H571" s="707"/>
      <c r="I571" s="707"/>
      <c r="J571" s="707"/>
      <c r="K571" s="709"/>
      <c r="L571" s="270"/>
      <c r="M571" s="705" t="str">
        <f t="shared" si="8"/>
        <v/>
      </c>
    </row>
    <row r="572" spans="1:13" ht="14.45" customHeight="1" x14ac:dyDescent="0.2">
      <c r="A572" s="710"/>
      <c r="B572" s="706"/>
      <c r="C572" s="707"/>
      <c r="D572" s="707"/>
      <c r="E572" s="708"/>
      <c r="F572" s="706"/>
      <c r="G572" s="707"/>
      <c r="H572" s="707"/>
      <c r="I572" s="707"/>
      <c r="J572" s="707"/>
      <c r="K572" s="709"/>
      <c r="L572" s="270"/>
      <c r="M572" s="705" t="str">
        <f t="shared" si="8"/>
        <v/>
      </c>
    </row>
    <row r="573" spans="1:13" ht="14.45" customHeight="1" x14ac:dyDescent="0.2">
      <c r="A573" s="710"/>
      <c r="B573" s="706"/>
      <c r="C573" s="707"/>
      <c r="D573" s="707"/>
      <c r="E573" s="708"/>
      <c r="F573" s="706"/>
      <c r="G573" s="707"/>
      <c r="H573" s="707"/>
      <c r="I573" s="707"/>
      <c r="J573" s="707"/>
      <c r="K573" s="709"/>
      <c r="L573" s="270"/>
      <c r="M573" s="705" t="str">
        <f t="shared" si="8"/>
        <v/>
      </c>
    </row>
    <row r="574" spans="1:13" ht="14.45" customHeight="1" x14ac:dyDescent="0.2">
      <c r="A574" s="710"/>
      <c r="B574" s="706"/>
      <c r="C574" s="707"/>
      <c r="D574" s="707"/>
      <c r="E574" s="708"/>
      <c r="F574" s="706"/>
      <c r="G574" s="707"/>
      <c r="H574" s="707"/>
      <c r="I574" s="707"/>
      <c r="J574" s="707"/>
      <c r="K574" s="709"/>
      <c r="L574" s="270"/>
      <c r="M574" s="705" t="str">
        <f t="shared" si="8"/>
        <v/>
      </c>
    </row>
    <row r="575" spans="1:13" ht="14.45" customHeight="1" x14ac:dyDescent="0.2">
      <c r="A575" s="710"/>
      <c r="B575" s="706"/>
      <c r="C575" s="707"/>
      <c r="D575" s="707"/>
      <c r="E575" s="708"/>
      <c r="F575" s="706"/>
      <c r="G575" s="707"/>
      <c r="H575" s="707"/>
      <c r="I575" s="707"/>
      <c r="J575" s="707"/>
      <c r="K575" s="709"/>
      <c r="L575" s="270"/>
      <c r="M575" s="705" t="str">
        <f t="shared" si="8"/>
        <v/>
      </c>
    </row>
    <row r="576" spans="1:13" ht="14.45" customHeight="1" x14ac:dyDescent="0.2">
      <c r="A576" s="710"/>
      <c r="B576" s="706"/>
      <c r="C576" s="707"/>
      <c r="D576" s="707"/>
      <c r="E576" s="708"/>
      <c r="F576" s="706"/>
      <c r="G576" s="707"/>
      <c r="H576" s="707"/>
      <c r="I576" s="707"/>
      <c r="J576" s="707"/>
      <c r="K576" s="709"/>
      <c r="L576" s="270"/>
      <c r="M576" s="705" t="str">
        <f t="shared" si="8"/>
        <v/>
      </c>
    </row>
    <row r="577" spans="1:13" ht="14.45" customHeight="1" x14ac:dyDescent="0.2">
      <c r="A577" s="710"/>
      <c r="B577" s="706"/>
      <c r="C577" s="707"/>
      <c r="D577" s="707"/>
      <c r="E577" s="708"/>
      <c r="F577" s="706"/>
      <c r="G577" s="707"/>
      <c r="H577" s="707"/>
      <c r="I577" s="707"/>
      <c r="J577" s="707"/>
      <c r="K577" s="709"/>
      <c r="L577" s="270"/>
      <c r="M577" s="705" t="str">
        <f t="shared" si="8"/>
        <v/>
      </c>
    </row>
    <row r="578" spans="1:13" ht="14.45" customHeight="1" x14ac:dyDescent="0.2">
      <c r="A578" s="710"/>
      <c r="B578" s="706"/>
      <c r="C578" s="707"/>
      <c r="D578" s="707"/>
      <c r="E578" s="708"/>
      <c r="F578" s="706"/>
      <c r="G578" s="707"/>
      <c r="H578" s="707"/>
      <c r="I578" s="707"/>
      <c r="J578" s="707"/>
      <c r="K578" s="709"/>
      <c r="L578" s="270"/>
      <c r="M578" s="705" t="str">
        <f t="shared" si="8"/>
        <v/>
      </c>
    </row>
    <row r="579" spans="1:13" ht="14.45" customHeight="1" x14ac:dyDescent="0.2">
      <c r="A579" s="710"/>
      <c r="B579" s="706"/>
      <c r="C579" s="707"/>
      <c r="D579" s="707"/>
      <c r="E579" s="708"/>
      <c r="F579" s="706"/>
      <c r="G579" s="707"/>
      <c r="H579" s="707"/>
      <c r="I579" s="707"/>
      <c r="J579" s="707"/>
      <c r="K579" s="709"/>
      <c r="L579" s="270"/>
      <c r="M579" s="705" t="str">
        <f t="shared" si="8"/>
        <v/>
      </c>
    </row>
    <row r="580" spans="1:13" ht="14.45" customHeight="1" x14ac:dyDescent="0.2">
      <c r="A580" s="710"/>
      <c r="B580" s="706"/>
      <c r="C580" s="707"/>
      <c r="D580" s="707"/>
      <c r="E580" s="708"/>
      <c r="F580" s="706"/>
      <c r="G580" s="707"/>
      <c r="H580" s="707"/>
      <c r="I580" s="707"/>
      <c r="J580" s="707"/>
      <c r="K580" s="709"/>
      <c r="L580" s="270"/>
      <c r="M580" s="705" t="str">
        <f t="shared" si="8"/>
        <v/>
      </c>
    </row>
    <row r="581" spans="1:13" ht="14.45" customHeight="1" x14ac:dyDescent="0.2">
      <c r="A581" s="710"/>
      <c r="B581" s="706"/>
      <c r="C581" s="707"/>
      <c r="D581" s="707"/>
      <c r="E581" s="708"/>
      <c r="F581" s="706"/>
      <c r="G581" s="707"/>
      <c r="H581" s="707"/>
      <c r="I581" s="707"/>
      <c r="J581" s="707"/>
      <c r="K581" s="709"/>
      <c r="L581" s="270"/>
      <c r="M581" s="705" t="str">
        <f t="shared" si="8"/>
        <v/>
      </c>
    </row>
    <row r="582" spans="1:13" ht="14.45" customHeight="1" x14ac:dyDescent="0.2">
      <c r="A582" s="710"/>
      <c r="B582" s="706"/>
      <c r="C582" s="707"/>
      <c r="D582" s="707"/>
      <c r="E582" s="708"/>
      <c r="F582" s="706"/>
      <c r="G582" s="707"/>
      <c r="H582" s="707"/>
      <c r="I582" s="707"/>
      <c r="J582" s="707"/>
      <c r="K582" s="709"/>
      <c r="L582" s="270"/>
      <c r="M582" s="705" t="str">
        <f t="shared" ref="M582:M645" si="9">IF(A582="HV","HV",IF(OR(LEFT(A582,16)="               5",LEFT(A582,16)="               6",LEFT(A582,16)="               7",LEFT(A582,16)="               8"),"X",""))</f>
        <v/>
      </c>
    </row>
    <row r="583" spans="1:13" ht="14.45" customHeight="1" x14ac:dyDescent="0.2">
      <c r="A583" s="710"/>
      <c r="B583" s="706"/>
      <c r="C583" s="707"/>
      <c r="D583" s="707"/>
      <c r="E583" s="708"/>
      <c r="F583" s="706"/>
      <c r="G583" s="707"/>
      <c r="H583" s="707"/>
      <c r="I583" s="707"/>
      <c r="J583" s="707"/>
      <c r="K583" s="709"/>
      <c r="L583" s="270"/>
      <c r="M583" s="705" t="str">
        <f t="shared" si="9"/>
        <v/>
      </c>
    </row>
    <row r="584" spans="1:13" ht="14.45" customHeight="1" x14ac:dyDescent="0.2">
      <c r="A584" s="710"/>
      <c r="B584" s="706"/>
      <c r="C584" s="707"/>
      <c r="D584" s="707"/>
      <c r="E584" s="708"/>
      <c r="F584" s="706"/>
      <c r="G584" s="707"/>
      <c r="H584" s="707"/>
      <c r="I584" s="707"/>
      <c r="J584" s="707"/>
      <c r="K584" s="709"/>
      <c r="L584" s="270"/>
      <c r="M584" s="705" t="str">
        <f t="shared" si="9"/>
        <v/>
      </c>
    </row>
    <row r="585" spans="1:13" ht="14.45" customHeight="1" x14ac:dyDescent="0.2">
      <c r="A585" s="710"/>
      <c r="B585" s="706"/>
      <c r="C585" s="707"/>
      <c r="D585" s="707"/>
      <c r="E585" s="708"/>
      <c r="F585" s="706"/>
      <c r="G585" s="707"/>
      <c r="H585" s="707"/>
      <c r="I585" s="707"/>
      <c r="J585" s="707"/>
      <c r="K585" s="709"/>
      <c r="L585" s="270"/>
      <c r="M585" s="705" t="str">
        <f t="shared" si="9"/>
        <v/>
      </c>
    </row>
    <row r="586" spans="1:13" ht="14.45" customHeight="1" x14ac:dyDescent="0.2">
      <c r="A586" s="710"/>
      <c r="B586" s="706"/>
      <c r="C586" s="707"/>
      <c r="D586" s="707"/>
      <c r="E586" s="708"/>
      <c r="F586" s="706"/>
      <c r="G586" s="707"/>
      <c r="H586" s="707"/>
      <c r="I586" s="707"/>
      <c r="J586" s="707"/>
      <c r="K586" s="709"/>
      <c r="L586" s="270"/>
      <c r="M586" s="705" t="str">
        <f t="shared" si="9"/>
        <v/>
      </c>
    </row>
    <row r="587" spans="1:13" ht="14.45" customHeight="1" x14ac:dyDescent="0.2">
      <c r="A587" s="710"/>
      <c r="B587" s="706"/>
      <c r="C587" s="707"/>
      <c r="D587" s="707"/>
      <c r="E587" s="708"/>
      <c r="F587" s="706"/>
      <c r="G587" s="707"/>
      <c r="H587" s="707"/>
      <c r="I587" s="707"/>
      <c r="J587" s="707"/>
      <c r="K587" s="709"/>
      <c r="L587" s="270"/>
      <c r="M587" s="705" t="str">
        <f t="shared" si="9"/>
        <v/>
      </c>
    </row>
    <row r="588" spans="1:13" ht="14.45" customHeight="1" x14ac:dyDescent="0.2">
      <c r="A588" s="710"/>
      <c r="B588" s="706"/>
      <c r="C588" s="707"/>
      <c r="D588" s="707"/>
      <c r="E588" s="708"/>
      <c r="F588" s="706"/>
      <c r="G588" s="707"/>
      <c r="H588" s="707"/>
      <c r="I588" s="707"/>
      <c r="J588" s="707"/>
      <c r="K588" s="709"/>
      <c r="L588" s="270"/>
      <c r="M588" s="705" t="str">
        <f t="shared" si="9"/>
        <v/>
      </c>
    </row>
    <row r="589" spans="1:13" ht="14.45" customHeight="1" x14ac:dyDescent="0.2">
      <c r="A589" s="710"/>
      <c r="B589" s="706"/>
      <c r="C589" s="707"/>
      <c r="D589" s="707"/>
      <c r="E589" s="708"/>
      <c r="F589" s="706"/>
      <c r="G589" s="707"/>
      <c r="H589" s="707"/>
      <c r="I589" s="707"/>
      <c r="J589" s="707"/>
      <c r="K589" s="709"/>
      <c r="L589" s="270"/>
      <c r="M589" s="705" t="str">
        <f t="shared" si="9"/>
        <v/>
      </c>
    </row>
    <row r="590" spans="1:13" ht="14.45" customHeight="1" x14ac:dyDescent="0.2">
      <c r="A590" s="710"/>
      <c r="B590" s="706"/>
      <c r="C590" s="707"/>
      <c r="D590" s="707"/>
      <c r="E590" s="708"/>
      <c r="F590" s="706"/>
      <c r="G590" s="707"/>
      <c r="H590" s="707"/>
      <c r="I590" s="707"/>
      <c r="J590" s="707"/>
      <c r="K590" s="709"/>
      <c r="L590" s="270"/>
      <c r="M590" s="705" t="str">
        <f t="shared" si="9"/>
        <v/>
      </c>
    </row>
    <row r="591" spans="1:13" ht="14.45" customHeight="1" x14ac:dyDescent="0.2">
      <c r="A591" s="710"/>
      <c r="B591" s="706"/>
      <c r="C591" s="707"/>
      <c r="D591" s="707"/>
      <c r="E591" s="708"/>
      <c r="F591" s="706"/>
      <c r="G591" s="707"/>
      <c r="H591" s="707"/>
      <c r="I591" s="707"/>
      <c r="J591" s="707"/>
      <c r="K591" s="709"/>
      <c r="L591" s="270"/>
      <c r="M591" s="705" t="str">
        <f t="shared" si="9"/>
        <v/>
      </c>
    </row>
    <row r="592" spans="1:13" ht="14.45" customHeight="1" x14ac:dyDescent="0.2">
      <c r="A592" s="710"/>
      <c r="B592" s="706"/>
      <c r="C592" s="707"/>
      <c r="D592" s="707"/>
      <c r="E592" s="708"/>
      <c r="F592" s="706"/>
      <c r="G592" s="707"/>
      <c r="H592" s="707"/>
      <c r="I592" s="707"/>
      <c r="J592" s="707"/>
      <c r="K592" s="709"/>
      <c r="L592" s="270"/>
      <c r="M592" s="705" t="str">
        <f t="shared" si="9"/>
        <v/>
      </c>
    </row>
    <row r="593" spans="1:13" ht="14.45" customHeight="1" x14ac:dyDescent="0.2">
      <c r="A593" s="710"/>
      <c r="B593" s="706"/>
      <c r="C593" s="707"/>
      <c r="D593" s="707"/>
      <c r="E593" s="708"/>
      <c r="F593" s="706"/>
      <c r="G593" s="707"/>
      <c r="H593" s="707"/>
      <c r="I593" s="707"/>
      <c r="J593" s="707"/>
      <c r="K593" s="709"/>
      <c r="L593" s="270"/>
      <c r="M593" s="705" t="str">
        <f t="shared" si="9"/>
        <v/>
      </c>
    </row>
    <row r="594" spans="1:13" ht="14.45" customHeight="1" x14ac:dyDescent="0.2">
      <c r="A594" s="710"/>
      <c r="B594" s="706"/>
      <c r="C594" s="707"/>
      <c r="D594" s="707"/>
      <c r="E594" s="708"/>
      <c r="F594" s="706"/>
      <c r="G594" s="707"/>
      <c r="H594" s="707"/>
      <c r="I594" s="707"/>
      <c r="J594" s="707"/>
      <c r="K594" s="709"/>
      <c r="L594" s="270"/>
      <c r="M594" s="705" t="str">
        <f t="shared" si="9"/>
        <v/>
      </c>
    </row>
    <row r="595" spans="1:13" ht="14.45" customHeight="1" x14ac:dyDescent="0.2">
      <c r="A595" s="710"/>
      <c r="B595" s="706"/>
      <c r="C595" s="707"/>
      <c r="D595" s="707"/>
      <c r="E595" s="708"/>
      <c r="F595" s="706"/>
      <c r="G595" s="707"/>
      <c r="H595" s="707"/>
      <c r="I595" s="707"/>
      <c r="J595" s="707"/>
      <c r="K595" s="709"/>
      <c r="L595" s="270"/>
      <c r="M595" s="705" t="str">
        <f t="shared" si="9"/>
        <v/>
      </c>
    </row>
    <row r="596" spans="1:13" ht="14.45" customHeight="1" x14ac:dyDescent="0.2">
      <c r="A596" s="710"/>
      <c r="B596" s="706"/>
      <c r="C596" s="707"/>
      <c r="D596" s="707"/>
      <c r="E596" s="708"/>
      <c r="F596" s="706"/>
      <c r="G596" s="707"/>
      <c r="H596" s="707"/>
      <c r="I596" s="707"/>
      <c r="J596" s="707"/>
      <c r="K596" s="709"/>
      <c r="L596" s="270"/>
      <c r="M596" s="705" t="str">
        <f t="shared" si="9"/>
        <v/>
      </c>
    </row>
    <row r="597" spans="1:13" ht="14.45" customHeight="1" x14ac:dyDescent="0.2">
      <c r="A597" s="710"/>
      <c r="B597" s="706"/>
      <c r="C597" s="707"/>
      <c r="D597" s="707"/>
      <c r="E597" s="708"/>
      <c r="F597" s="706"/>
      <c r="G597" s="707"/>
      <c r="H597" s="707"/>
      <c r="I597" s="707"/>
      <c r="J597" s="707"/>
      <c r="K597" s="709"/>
      <c r="L597" s="270"/>
      <c r="M597" s="705" t="str">
        <f t="shared" si="9"/>
        <v/>
      </c>
    </row>
    <row r="598" spans="1:13" ht="14.45" customHeight="1" x14ac:dyDescent="0.2">
      <c r="A598" s="710"/>
      <c r="B598" s="706"/>
      <c r="C598" s="707"/>
      <c r="D598" s="707"/>
      <c r="E598" s="708"/>
      <c r="F598" s="706"/>
      <c r="G598" s="707"/>
      <c r="H598" s="707"/>
      <c r="I598" s="707"/>
      <c r="J598" s="707"/>
      <c r="K598" s="709"/>
      <c r="L598" s="270"/>
      <c r="M598" s="705" t="str">
        <f t="shared" si="9"/>
        <v/>
      </c>
    </row>
    <row r="599" spans="1:13" ht="14.45" customHeight="1" x14ac:dyDescent="0.2">
      <c r="A599" s="710"/>
      <c r="B599" s="706"/>
      <c r="C599" s="707"/>
      <c r="D599" s="707"/>
      <c r="E599" s="708"/>
      <c r="F599" s="706"/>
      <c r="G599" s="707"/>
      <c r="H599" s="707"/>
      <c r="I599" s="707"/>
      <c r="J599" s="707"/>
      <c r="K599" s="709"/>
      <c r="L599" s="270"/>
      <c r="M599" s="705" t="str">
        <f t="shared" si="9"/>
        <v/>
      </c>
    </row>
    <row r="600" spans="1:13" ht="14.45" customHeight="1" x14ac:dyDescent="0.2">
      <c r="A600" s="710"/>
      <c r="B600" s="706"/>
      <c r="C600" s="707"/>
      <c r="D600" s="707"/>
      <c r="E600" s="708"/>
      <c r="F600" s="706"/>
      <c r="G600" s="707"/>
      <c r="H600" s="707"/>
      <c r="I600" s="707"/>
      <c r="J600" s="707"/>
      <c r="K600" s="709"/>
      <c r="L600" s="270"/>
      <c r="M600" s="705" t="str">
        <f t="shared" si="9"/>
        <v/>
      </c>
    </row>
    <row r="601" spans="1:13" ht="14.45" customHeight="1" x14ac:dyDescent="0.2">
      <c r="A601" s="710"/>
      <c r="B601" s="706"/>
      <c r="C601" s="707"/>
      <c r="D601" s="707"/>
      <c r="E601" s="708"/>
      <c r="F601" s="706"/>
      <c r="G601" s="707"/>
      <c r="H601" s="707"/>
      <c r="I601" s="707"/>
      <c r="J601" s="707"/>
      <c r="K601" s="709"/>
      <c r="L601" s="270"/>
      <c r="M601" s="705" t="str">
        <f t="shared" si="9"/>
        <v/>
      </c>
    </row>
    <row r="602" spans="1:13" ht="14.45" customHeight="1" x14ac:dyDescent="0.2">
      <c r="A602" s="710"/>
      <c r="B602" s="706"/>
      <c r="C602" s="707"/>
      <c r="D602" s="707"/>
      <c r="E602" s="708"/>
      <c r="F602" s="706"/>
      <c r="G602" s="707"/>
      <c r="H602" s="707"/>
      <c r="I602" s="707"/>
      <c r="J602" s="707"/>
      <c r="K602" s="709"/>
      <c r="L602" s="270"/>
      <c r="M602" s="705" t="str">
        <f t="shared" si="9"/>
        <v/>
      </c>
    </row>
    <row r="603" spans="1:13" ht="14.45" customHeight="1" x14ac:dyDescent="0.2">
      <c r="A603" s="710"/>
      <c r="B603" s="706"/>
      <c r="C603" s="707"/>
      <c r="D603" s="707"/>
      <c r="E603" s="708"/>
      <c r="F603" s="706"/>
      <c r="G603" s="707"/>
      <c r="H603" s="707"/>
      <c r="I603" s="707"/>
      <c r="J603" s="707"/>
      <c r="K603" s="709"/>
      <c r="L603" s="270"/>
      <c r="M603" s="705" t="str">
        <f t="shared" si="9"/>
        <v/>
      </c>
    </row>
    <row r="604" spans="1:13" ht="14.45" customHeight="1" x14ac:dyDescent="0.2">
      <c r="A604" s="710"/>
      <c r="B604" s="706"/>
      <c r="C604" s="707"/>
      <c r="D604" s="707"/>
      <c r="E604" s="708"/>
      <c r="F604" s="706"/>
      <c r="G604" s="707"/>
      <c r="H604" s="707"/>
      <c r="I604" s="707"/>
      <c r="J604" s="707"/>
      <c r="K604" s="709"/>
      <c r="L604" s="270"/>
      <c r="M604" s="705" t="str">
        <f t="shared" si="9"/>
        <v/>
      </c>
    </row>
    <row r="605" spans="1:13" ht="14.45" customHeight="1" x14ac:dyDescent="0.2">
      <c r="A605" s="710"/>
      <c r="B605" s="706"/>
      <c r="C605" s="707"/>
      <c r="D605" s="707"/>
      <c r="E605" s="708"/>
      <c r="F605" s="706"/>
      <c r="G605" s="707"/>
      <c r="H605" s="707"/>
      <c r="I605" s="707"/>
      <c r="J605" s="707"/>
      <c r="K605" s="709"/>
      <c r="L605" s="270"/>
      <c r="M605" s="705" t="str">
        <f t="shared" si="9"/>
        <v/>
      </c>
    </row>
    <row r="606" spans="1:13" ht="14.45" customHeight="1" x14ac:dyDescent="0.2">
      <c r="A606" s="710"/>
      <c r="B606" s="706"/>
      <c r="C606" s="707"/>
      <c r="D606" s="707"/>
      <c r="E606" s="708"/>
      <c r="F606" s="706"/>
      <c r="G606" s="707"/>
      <c r="H606" s="707"/>
      <c r="I606" s="707"/>
      <c r="J606" s="707"/>
      <c r="K606" s="709"/>
      <c r="L606" s="270"/>
      <c r="M606" s="705" t="str">
        <f t="shared" si="9"/>
        <v/>
      </c>
    </row>
    <row r="607" spans="1:13" ht="14.45" customHeight="1" x14ac:dyDescent="0.2">
      <c r="A607" s="710"/>
      <c r="B607" s="706"/>
      <c r="C607" s="707"/>
      <c r="D607" s="707"/>
      <c r="E607" s="708"/>
      <c r="F607" s="706"/>
      <c r="G607" s="707"/>
      <c r="H607" s="707"/>
      <c r="I607" s="707"/>
      <c r="J607" s="707"/>
      <c r="K607" s="709"/>
      <c r="L607" s="270"/>
      <c r="M607" s="705" t="str">
        <f t="shared" si="9"/>
        <v/>
      </c>
    </row>
    <row r="608" spans="1:13" ht="14.45" customHeight="1" x14ac:dyDescent="0.2">
      <c r="A608" s="710"/>
      <c r="B608" s="706"/>
      <c r="C608" s="707"/>
      <c r="D608" s="707"/>
      <c r="E608" s="708"/>
      <c r="F608" s="706"/>
      <c r="G608" s="707"/>
      <c r="H608" s="707"/>
      <c r="I608" s="707"/>
      <c r="J608" s="707"/>
      <c r="K608" s="709"/>
      <c r="L608" s="270"/>
      <c r="M608" s="705" t="str">
        <f t="shared" si="9"/>
        <v/>
      </c>
    </row>
    <row r="609" spans="1:13" ht="14.45" customHeight="1" x14ac:dyDescent="0.2">
      <c r="A609" s="710"/>
      <c r="B609" s="706"/>
      <c r="C609" s="707"/>
      <c r="D609" s="707"/>
      <c r="E609" s="708"/>
      <c r="F609" s="706"/>
      <c r="G609" s="707"/>
      <c r="H609" s="707"/>
      <c r="I609" s="707"/>
      <c r="J609" s="707"/>
      <c r="K609" s="709"/>
      <c r="L609" s="270"/>
      <c r="M609" s="705" t="str">
        <f t="shared" si="9"/>
        <v/>
      </c>
    </row>
    <row r="610" spans="1:13" ht="14.45" customHeight="1" x14ac:dyDescent="0.2">
      <c r="A610" s="710"/>
      <c r="B610" s="706"/>
      <c r="C610" s="707"/>
      <c r="D610" s="707"/>
      <c r="E610" s="708"/>
      <c r="F610" s="706"/>
      <c r="G610" s="707"/>
      <c r="H610" s="707"/>
      <c r="I610" s="707"/>
      <c r="J610" s="707"/>
      <c r="K610" s="709"/>
      <c r="L610" s="270"/>
      <c r="M610" s="705" t="str">
        <f t="shared" si="9"/>
        <v/>
      </c>
    </row>
    <row r="611" spans="1:13" ht="14.45" customHeight="1" x14ac:dyDescent="0.2">
      <c r="A611" s="710"/>
      <c r="B611" s="706"/>
      <c r="C611" s="707"/>
      <c r="D611" s="707"/>
      <c r="E611" s="708"/>
      <c r="F611" s="706"/>
      <c r="G611" s="707"/>
      <c r="H611" s="707"/>
      <c r="I611" s="707"/>
      <c r="J611" s="707"/>
      <c r="K611" s="709"/>
      <c r="L611" s="270"/>
      <c r="M611" s="705" t="str">
        <f t="shared" si="9"/>
        <v/>
      </c>
    </row>
    <row r="612" spans="1:13" ht="14.45" customHeight="1" x14ac:dyDescent="0.2">
      <c r="A612" s="710"/>
      <c r="B612" s="706"/>
      <c r="C612" s="707"/>
      <c r="D612" s="707"/>
      <c r="E612" s="708"/>
      <c r="F612" s="706"/>
      <c r="G612" s="707"/>
      <c r="H612" s="707"/>
      <c r="I612" s="707"/>
      <c r="J612" s="707"/>
      <c r="K612" s="709"/>
      <c r="L612" s="270"/>
      <c r="M612" s="705" t="str">
        <f t="shared" si="9"/>
        <v/>
      </c>
    </row>
    <row r="613" spans="1:13" ht="14.45" customHeight="1" x14ac:dyDescent="0.2">
      <c r="A613" s="710"/>
      <c r="B613" s="706"/>
      <c r="C613" s="707"/>
      <c r="D613" s="707"/>
      <c r="E613" s="708"/>
      <c r="F613" s="706"/>
      <c r="G613" s="707"/>
      <c r="H613" s="707"/>
      <c r="I613" s="707"/>
      <c r="J613" s="707"/>
      <c r="K613" s="709"/>
      <c r="L613" s="270"/>
      <c r="M613" s="705" t="str">
        <f t="shared" si="9"/>
        <v/>
      </c>
    </row>
    <row r="614" spans="1:13" ht="14.45" customHeight="1" x14ac:dyDescent="0.2">
      <c r="A614" s="710"/>
      <c r="B614" s="706"/>
      <c r="C614" s="707"/>
      <c r="D614" s="707"/>
      <c r="E614" s="708"/>
      <c r="F614" s="706"/>
      <c r="G614" s="707"/>
      <c r="H614" s="707"/>
      <c r="I614" s="707"/>
      <c r="J614" s="707"/>
      <c r="K614" s="709"/>
      <c r="L614" s="270"/>
      <c r="M614" s="705" t="str">
        <f t="shared" si="9"/>
        <v/>
      </c>
    </row>
    <row r="615" spans="1:13" ht="14.45" customHeight="1" x14ac:dyDescent="0.2">
      <c r="A615" s="710"/>
      <c r="B615" s="706"/>
      <c r="C615" s="707"/>
      <c r="D615" s="707"/>
      <c r="E615" s="708"/>
      <c r="F615" s="706"/>
      <c r="G615" s="707"/>
      <c r="H615" s="707"/>
      <c r="I615" s="707"/>
      <c r="J615" s="707"/>
      <c r="K615" s="709"/>
      <c r="L615" s="270"/>
      <c r="M615" s="705" t="str">
        <f t="shared" si="9"/>
        <v/>
      </c>
    </row>
    <row r="616" spans="1:13" ht="14.45" customHeight="1" x14ac:dyDescent="0.2">
      <c r="A616" s="710"/>
      <c r="B616" s="706"/>
      <c r="C616" s="707"/>
      <c r="D616" s="707"/>
      <c r="E616" s="708"/>
      <c r="F616" s="706"/>
      <c r="G616" s="707"/>
      <c r="H616" s="707"/>
      <c r="I616" s="707"/>
      <c r="J616" s="707"/>
      <c r="K616" s="709"/>
      <c r="L616" s="270"/>
      <c r="M616" s="705" t="str">
        <f t="shared" si="9"/>
        <v/>
      </c>
    </row>
    <row r="617" spans="1:13" ht="14.45" customHeight="1" x14ac:dyDescent="0.2">
      <c r="A617" s="710"/>
      <c r="B617" s="706"/>
      <c r="C617" s="707"/>
      <c r="D617" s="707"/>
      <c r="E617" s="708"/>
      <c r="F617" s="706"/>
      <c r="G617" s="707"/>
      <c r="H617" s="707"/>
      <c r="I617" s="707"/>
      <c r="J617" s="707"/>
      <c r="K617" s="709"/>
      <c r="L617" s="270"/>
      <c r="M617" s="705" t="str">
        <f t="shared" si="9"/>
        <v/>
      </c>
    </row>
    <row r="618" spans="1:13" ht="14.45" customHeight="1" x14ac:dyDescent="0.2">
      <c r="A618" s="710"/>
      <c r="B618" s="706"/>
      <c r="C618" s="707"/>
      <c r="D618" s="707"/>
      <c r="E618" s="708"/>
      <c r="F618" s="706"/>
      <c r="G618" s="707"/>
      <c r="H618" s="707"/>
      <c r="I618" s="707"/>
      <c r="J618" s="707"/>
      <c r="K618" s="709"/>
      <c r="L618" s="270"/>
      <c r="M618" s="705" t="str">
        <f t="shared" si="9"/>
        <v/>
      </c>
    </row>
    <row r="619" spans="1:13" ht="14.45" customHeight="1" x14ac:dyDescent="0.2">
      <c r="A619" s="710"/>
      <c r="B619" s="706"/>
      <c r="C619" s="707"/>
      <c r="D619" s="707"/>
      <c r="E619" s="708"/>
      <c r="F619" s="706"/>
      <c r="G619" s="707"/>
      <c r="H619" s="707"/>
      <c r="I619" s="707"/>
      <c r="J619" s="707"/>
      <c r="K619" s="709"/>
      <c r="L619" s="270"/>
      <c r="M619" s="705" t="str">
        <f t="shared" si="9"/>
        <v/>
      </c>
    </row>
    <row r="620" spans="1:13" ht="14.45" customHeight="1" x14ac:dyDescent="0.2">
      <c r="A620" s="710"/>
      <c r="B620" s="706"/>
      <c r="C620" s="707"/>
      <c r="D620" s="707"/>
      <c r="E620" s="708"/>
      <c r="F620" s="706"/>
      <c r="G620" s="707"/>
      <c r="H620" s="707"/>
      <c r="I620" s="707"/>
      <c r="J620" s="707"/>
      <c r="K620" s="709"/>
      <c r="L620" s="270"/>
      <c r="M620" s="705" t="str">
        <f t="shared" si="9"/>
        <v/>
      </c>
    </row>
    <row r="621" spans="1:13" ht="14.45" customHeight="1" x14ac:dyDescent="0.2">
      <c r="A621" s="710"/>
      <c r="B621" s="706"/>
      <c r="C621" s="707"/>
      <c r="D621" s="707"/>
      <c r="E621" s="708"/>
      <c r="F621" s="706"/>
      <c r="G621" s="707"/>
      <c r="H621" s="707"/>
      <c r="I621" s="707"/>
      <c r="J621" s="707"/>
      <c r="K621" s="709"/>
      <c r="L621" s="270"/>
      <c r="M621" s="705" t="str">
        <f t="shared" si="9"/>
        <v/>
      </c>
    </row>
    <row r="622" spans="1:13" ht="14.45" customHeight="1" x14ac:dyDescent="0.2">
      <c r="A622" s="710"/>
      <c r="B622" s="706"/>
      <c r="C622" s="707"/>
      <c r="D622" s="707"/>
      <c r="E622" s="708"/>
      <c r="F622" s="706"/>
      <c r="G622" s="707"/>
      <c r="H622" s="707"/>
      <c r="I622" s="707"/>
      <c r="J622" s="707"/>
      <c r="K622" s="709"/>
      <c r="L622" s="270"/>
      <c r="M622" s="705" t="str">
        <f t="shared" si="9"/>
        <v/>
      </c>
    </row>
    <row r="623" spans="1:13" ht="14.45" customHeight="1" x14ac:dyDescent="0.2">
      <c r="A623" s="710"/>
      <c r="B623" s="706"/>
      <c r="C623" s="707"/>
      <c r="D623" s="707"/>
      <c r="E623" s="708"/>
      <c r="F623" s="706"/>
      <c r="G623" s="707"/>
      <c r="H623" s="707"/>
      <c r="I623" s="707"/>
      <c r="J623" s="707"/>
      <c r="K623" s="709"/>
      <c r="L623" s="270"/>
      <c r="M623" s="705" t="str">
        <f t="shared" si="9"/>
        <v/>
      </c>
    </row>
    <row r="624" spans="1:13" ht="14.45" customHeight="1" x14ac:dyDescent="0.2">
      <c r="A624" s="710"/>
      <c r="B624" s="706"/>
      <c r="C624" s="707"/>
      <c r="D624" s="707"/>
      <c r="E624" s="708"/>
      <c r="F624" s="706"/>
      <c r="G624" s="707"/>
      <c r="H624" s="707"/>
      <c r="I624" s="707"/>
      <c r="J624" s="707"/>
      <c r="K624" s="709"/>
      <c r="L624" s="270"/>
      <c r="M624" s="705" t="str">
        <f t="shared" si="9"/>
        <v/>
      </c>
    </row>
    <row r="625" spans="1:13" ht="14.45" customHeight="1" x14ac:dyDescent="0.2">
      <c r="A625" s="710"/>
      <c r="B625" s="706"/>
      <c r="C625" s="707"/>
      <c r="D625" s="707"/>
      <c r="E625" s="708"/>
      <c r="F625" s="706"/>
      <c r="G625" s="707"/>
      <c r="H625" s="707"/>
      <c r="I625" s="707"/>
      <c r="J625" s="707"/>
      <c r="K625" s="709"/>
      <c r="L625" s="270"/>
      <c r="M625" s="705" t="str">
        <f t="shared" si="9"/>
        <v/>
      </c>
    </row>
    <row r="626" spans="1:13" ht="14.45" customHeight="1" x14ac:dyDescent="0.2">
      <c r="A626" s="710"/>
      <c r="B626" s="706"/>
      <c r="C626" s="707"/>
      <c r="D626" s="707"/>
      <c r="E626" s="708"/>
      <c r="F626" s="706"/>
      <c r="G626" s="707"/>
      <c r="H626" s="707"/>
      <c r="I626" s="707"/>
      <c r="J626" s="707"/>
      <c r="K626" s="709"/>
      <c r="L626" s="270"/>
      <c r="M626" s="705" t="str">
        <f t="shared" si="9"/>
        <v/>
      </c>
    </row>
    <row r="627" spans="1:13" ht="14.45" customHeight="1" x14ac:dyDescent="0.2">
      <c r="A627" s="710"/>
      <c r="B627" s="706"/>
      <c r="C627" s="707"/>
      <c r="D627" s="707"/>
      <c r="E627" s="708"/>
      <c r="F627" s="706"/>
      <c r="G627" s="707"/>
      <c r="H627" s="707"/>
      <c r="I627" s="707"/>
      <c r="J627" s="707"/>
      <c r="K627" s="709"/>
      <c r="L627" s="270"/>
      <c r="M627" s="705" t="str">
        <f t="shared" si="9"/>
        <v/>
      </c>
    </row>
    <row r="628" spans="1:13" ht="14.45" customHeight="1" x14ac:dyDescent="0.2">
      <c r="A628" s="710"/>
      <c r="B628" s="706"/>
      <c r="C628" s="707"/>
      <c r="D628" s="707"/>
      <c r="E628" s="708"/>
      <c r="F628" s="706"/>
      <c r="G628" s="707"/>
      <c r="H628" s="707"/>
      <c r="I628" s="707"/>
      <c r="J628" s="707"/>
      <c r="K628" s="709"/>
      <c r="L628" s="270"/>
      <c r="M628" s="705" t="str">
        <f t="shared" si="9"/>
        <v/>
      </c>
    </row>
    <row r="629" spans="1:13" ht="14.45" customHeight="1" x14ac:dyDescent="0.2">
      <c r="A629" s="710"/>
      <c r="B629" s="706"/>
      <c r="C629" s="707"/>
      <c r="D629" s="707"/>
      <c r="E629" s="708"/>
      <c r="F629" s="706"/>
      <c r="G629" s="707"/>
      <c r="H629" s="707"/>
      <c r="I629" s="707"/>
      <c r="J629" s="707"/>
      <c r="K629" s="709"/>
      <c r="L629" s="270"/>
      <c r="M629" s="705" t="str">
        <f t="shared" si="9"/>
        <v/>
      </c>
    </row>
    <row r="630" spans="1:13" ht="14.45" customHeight="1" x14ac:dyDescent="0.2">
      <c r="A630" s="710"/>
      <c r="B630" s="706"/>
      <c r="C630" s="707"/>
      <c r="D630" s="707"/>
      <c r="E630" s="708"/>
      <c r="F630" s="706"/>
      <c r="G630" s="707"/>
      <c r="H630" s="707"/>
      <c r="I630" s="707"/>
      <c r="J630" s="707"/>
      <c r="K630" s="709"/>
      <c r="L630" s="270"/>
      <c r="M630" s="705" t="str">
        <f t="shared" si="9"/>
        <v/>
      </c>
    </row>
    <row r="631" spans="1:13" ht="14.45" customHeight="1" x14ac:dyDescent="0.2">
      <c r="A631" s="710"/>
      <c r="B631" s="706"/>
      <c r="C631" s="707"/>
      <c r="D631" s="707"/>
      <c r="E631" s="708"/>
      <c r="F631" s="706"/>
      <c r="G631" s="707"/>
      <c r="H631" s="707"/>
      <c r="I631" s="707"/>
      <c r="J631" s="707"/>
      <c r="K631" s="709"/>
      <c r="L631" s="270"/>
      <c r="M631" s="705" t="str">
        <f t="shared" si="9"/>
        <v/>
      </c>
    </row>
    <row r="632" spans="1:13" ht="14.45" customHeight="1" x14ac:dyDescent="0.2">
      <c r="A632" s="710"/>
      <c r="B632" s="706"/>
      <c r="C632" s="707"/>
      <c r="D632" s="707"/>
      <c r="E632" s="708"/>
      <c r="F632" s="706"/>
      <c r="G632" s="707"/>
      <c r="H632" s="707"/>
      <c r="I632" s="707"/>
      <c r="J632" s="707"/>
      <c r="K632" s="709"/>
      <c r="L632" s="270"/>
      <c r="M632" s="705" t="str">
        <f t="shared" si="9"/>
        <v/>
      </c>
    </row>
    <row r="633" spans="1:13" ht="14.45" customHeight="1" x14ac:dyDescent="0.2">
      <c r="A633" s="710"/>
      <c r="B633" s="706"/>
      <c r="C633" s="707"/>
      <c r="D633" s="707"/>
      <c r="E633" s="708"/>
      <c r="F633" s="706"/>
      <c r="G633" s="707"/>
      <c r="H633" s="707"/>
      <c r="I633" s="707"/>
      <c r="J633" s="707"/>
      <c r="K633" s="709"/>
      <c r="L633" s="270"/>
      <c r="M633" s="705" t="str">
        <f t="shared" si="9"/>
        <v/>
      </c>
    </row>
    <row r="634" spans="1:13" ht="14.45" customHeight="1" x14ac:dyDescent="0.2">
      <c r="A634" s="710"/>
      <c r="B634" s="706"/>
      <c r="C634" s="707"/>
      <c r="D634" s="707"/>
      <c r="E634" s="708"/>
      <c r="F634" s="706"/>
      <c r="G634" s="707"/>
      <c r="H634" s="707"/>
      <c r="I634" s="707"/>
      <c r="J634" s="707"/>
      <c r="K634" s="709"/>
      <c r="L634" s="270"/>
      <c r="M634" s="705" t="str">
        <f t="shared" si="9"/>
        <v/>
      </c>
    </row>
    <row r="635" spans="1:13" ht="14.45" customHeight="1" x14ac:dyDescent="0.2">
      <c r="A635" s="710"/>
      <c r="B635" s="706"/>
      <c r="C635" s="707"/>
      <c r="D635" s="707"/>
      <c r="E635" s="708"/>
      <c r="F635" s="706"/>
      <c r="G635" s="707"/>
      <c r="H635" s="707"/>
      <c r="I635" s="707"/>
      <c r="J635" s="707"/>
      <c r="K635" s="709"/>
      <c r="L635" s="270"/>
      <c r="M635" s="705" t="str">
        <f t="shared" si="9"/>
        <v/>
      </c>
    </row>
    <row r="636" spans="1:13" ht="14.45" customHeight="1" x14ac:dyDescent="0.2">
      <c r="A636" s="710"/>
      <c r="B636" s="706"/>
      <c r="C636" s="707"/>
      <c r="D636" s="707"/>
      <c r="E636" s="708"/>
      <c r="F636" s="706"/>
      <c r="G636" s="707"/>
      <c r="H636" s="707"/>
      <c r="I636" s="707"/>
      <c r="J636" s="707"/>
      <c r="K636" s="709"/>
      <c r="L636" s="270"/>
      <c r="M636" s="705" t="str">
        <f t="shared" si="9"/>
        <v/>
      </c>
    </row>
    <row r="637" spans="1:13" ht="14.45" customHeight="1" x14ac:dyDescent="0.2">
      <c r="A637" s="710"/>
      <c r="B637" s="706"/>
      <c r="C637" s="707"/>
      <c r="D637" s="707"/>
      <c r="E637" s="708"/>
      <c r="F637" s="706"/>
      <c r="G637" s="707"/>
      <c r="H637" s="707"/>
      <c r="I637" s="707"/>
      <c r="J637" s="707"/>
      <c r="K637" s="709"/>
      <c r="L637" s="270"/>
      <c r="M637" s="705" t="str">
        <f t="shared" si="9"/>
        <v/>
      </c>
    </row>
    <row r="638" spans="1:13" ht="14.45" customHeight="1" x14ac:dyDescent="0.2">
      <c r="A638" s="710"/>
      <c r="B638" s="706"/>
      <c r="C638" s="707"/>
      <c r="D638" s="707"/>
      <c r="E638" s="708"/>
      <c r="F638" s="706"/>
      <c r="G638" s="707"/>
      <c r="H638" s="707"/>
      <c r="I638" s="707"/>
      <c r="J638" s="707"/>
      <c r="K638" s="709"/>
      <c r="L638" s="270"/>
      <c r="M638" s="705" t="str">
        <f t="shared" si="9"/>
        <v/>
      </c>
    </row>
    <row r="639" spans="1:13" ht="14.45" customHeight="1" x14ac:dyDescent="0.2">
      <c r="A639" s="710"/>
      <c r="B639" s="706"/>
      <c r="C639" s="707"/>
      <c r="D639" s="707"/>
      <c r="E639" s="708"/>
      <c r="F639" s="706"/>
      <c r="G639" s="707"/>
      <c r="H639" s="707"/>
      <c r="I639" s="707"/>
      <c r="J639" s="707"/>
      <c r="K639" s="709"/>
      <c r="L639" s="270"/>
      <c r="M639" s="705" t="str">
        <f t="shared" si="9"/>
        <v/>
      </c>
    </row>
    <row r="640" spans="1:13" ht="14.45" customHeight="1" x14ac:dyDescent="0.2">
      <c r="A640" s="710"/>
      <c r="B640" s="706"/>
      <c r="C640" s="707"/>
      <c r="D640" s="707"/>
      <c r="E640" s="708"/>
      <c r="F640" s="706"/>
      <c r="G640" s="707"/>
      <c r="H640" s="707"/>
      <c r="I640" s="707"/>
      <c r="J640" s="707"/>
      <c r="K640" s="709"/>
      <c r="L640" s="270"/>
      <c r="M640" s="705" t="str">
        <f t="shared" si="9"/>
        <v/>
      </c>
    </row>
    <row r="641" spans="1:13" ht="14.45" customHeight="1" x14ac:dyDescent="0.2">
      <c r="A641" s="710"/>
      <c r="B641" s="706"/>
      <c r="C641" s="707"/>
      <c r="D641" s="707"/>
      <c r="E641" s="708"/>
      <c r="F641" s="706"/>
      <c r="G641" s="707"/>
      <c r="H641" s="707"/>
      <c r="I641" s="707"/>
      <c r="J641" s="707"/>
      <c r="K641" s="709"/>
      <c r="L641" s="270"/>
      <c r="M641" s="705" t="str">
        <f t="shared" si="9"/>
        <v/>
      </c>
    </row>
    <row r="642" spans="1:13" ht="14.45" customHeight="1" x14ac:dyDescent="0.2">
      <c r="A642" s="710"/>
      <c r="B642" s="706"/>
      <c r="C642" s="707"/>
      <c r="D642" s="707"/>
      <c r="E642" s="708"/>
      <c r="F642" s="706"/>
      <c r="G642" s="707"/>
      <c r="H642" s="707"/>
      <c r="I642" s="707"/>
      <c r="J642" s="707"/>
      <c r="K642" s="709"/>
      <c r="L642" s="270"/>
      <c r="M642" s="705" t="str">
        <f t="shared" si="9"/>
        <v/>
      </c>
    </row>
    <row r="643" spans="1:13" ht="14.45" customHeight="1" x14ac:dyDescent="0.2">
      <c r="A643" s="710"/>
      <c r="B643" s="706"/>
      <c r="C643" s="707"/>
      <c r="D643" s="707"/>
      <c r="E643" s="708"/>
      <c r="F643" s="706"/>
      <c r="G643" s="707"/>
      <c r="H643" s="707"/>
      <c r="I643" s="707"/>
      <c r="J643" s="707"/>
      <c r="K643" s="709"/>
      <c r="L643" s="270"/>
      <c r="M643" s="705" t="str">
        <f t="shared" si="9"/>
        <v/>
      </c>
    </row>
    <row r="644" spans="1:13" ht="14.45" customHeight="1" x14ac:dyDescent="0.2">
      <c r="A644" s="710"/>
      <c r="B644" s="706"/>
      <c r="C644" s="707"/>
      <c r="D644" s="707"/>
      <c r="E644" s="708"/>
      <c r="F644" s="706"/>
      <c r="G644" s="707"/>
      <c r="H644" s="707"/>
      <c r="I644" s="707"/>
      <c r="J644" s="707"/>
      <c r="K644" s="709"/>
      <c r="L644" s="270"/>
      <c r="M644" s="705" t="str">
        <f t="shared" si="9"/>
        <v/>
      </c>
    </row>
    <row r="645" spans="1:13" ht="14.45" customHeight="1" x14ac:dyDescent="0.2">
      <c r="A645" s="710"/>
      <c r="B645" s="706"/>
      <c r="C645" s="707"/>
      <c r="D645" s="707"/>
      <c r="E645" s="708"/>
      <c r="F645" s="706"/>
      <c r="G645" s="707"/>
      <c r="H645" s="707"/>
      <c r="I645" s="707"/>
      <c r="J645" s="707"/>
      <c r="K645" s="709"/>
      <c r="L645" s="270"/>
      <c r="M645" s="705" t="str">
        <f t="shared" si="9"/>
        <v/>
      </c>
    </row>
    <row r="646" spans="1:13" ht="14.45" customHeight="1" x14ac:dyDescent="0.2">
      <c r="A646" s="710"/>
      <c r="B646" s="706"/>
      <c r="C646" s="707"/>
      <c r="D646" s="707"/>
      <c r="E646" s="708"/>
      <c r="F646" s="706"/>
      <c r="G646" s="707"/>
      <c r="H646" s="707"/>
      <c r="I646" s="707"/>
      <c r="J646" s="707"/>
      <c r="K646" s="709"/>
      <c r="L646" s="270"/>
      <c r="M646" s="705" t="str">
        <f t="shared" ref="M646:M709" si="10">IF(A646="HV","HV",IF(OR(LEFT(A646,16)="               5",LEFT(A646,16)="               6",LEFT(A646,16)="               7",LEFT(A646,16)="               8"),"X",""))</f>
        <v/>
      </c>
    </row>
    <row r="647" spans="1:13" ht="14.45" customHeight="1" x14ac:dyDescent="0.2">
      <c r="A647" s="710"/>
      <c r="B647" s="706"/>
      <c r="C647" s="707"/>
      <c r="D647" s="707"/>
      <c r="E647" s="708"/>
      <c r="F647" s="706"/>
      <c r="G647" s="707"/>
      <c r="H647" s="707"/>
      <c r="I647" s="707"/>
      <c r="J647" s="707"/>
      <c r="K647" s="709"/>
      <c r="L647" s="270"/>
      <c r="M647" s="705" t="str">
        <f t="shared" si="10"/>
        <v/>
      </c>
    </row>
    <row r="648" spans="1:13" ht="14.45" customHeight="1" x14ac:dyDescent="0.2">
      <c r="A648" s="710"/>
      <c r="B648" s="706"/>
      <c r="C648" s="707"/>
      <c r="D648" s="707"/>
      <c r="E648" s="708"/>
      <c r="F648" s="706"/>
      <c r="G648" s="707"/>
      <c r="H648" s="707"/>
      <c r="I648" s="707"/>
      <c r="J648" s="707"/>
      <c r="K648" s="709"/>
      <c r="L648" s="270"/>
      <c r="M648" s="705" t="str">
        <f t="shared" si="10"/>
        <v/>
      </c>
    </row>
    <row r="649" spans="1:13" ht="14.45" customHeight="1" x14ac:dyDescent="0.2">
      <c r="A649" s="710"/>
      <c r="B649" s="706"/>
      <c r="C649" s="707"/>
      <c r="D649" s="707"/>
      <c r="E649" s="708"/>
      <c r="F649" s="706"/>
      <c r="G649" s="707"/>
      <c r="H649" s="707"/>
      <c r="I649" s="707"/>
      <c r="J649" s="707"/>
      <c r="K649" s="709"/>
      <c r="L649" s="270"/>
      <c r="M649" s="705" t="str">
        <f t="shared" si="10"/>
        <v/>
      </c>
    </row>
    <row r="650" spans="1:13" ht="14.45" customHeight="1" x14ac:dyDescent="0.2">
      <c r="A650" s="710"/>
      <c r="B650" s="706"/>
      <c r="C650" s="707"/>
      <c r="D650" s="707"/>
      <c r="E650" s="708"/>
      <c r="F650" s="706"/>
      <c r="G650" s="707"/>
      <c r="H650" s="707"/>
      <c r="I650" s="707"/>
      <c r="J650" s="707"/>
      <c r="K650" s="709"/>
      <c r="L650" s="270"/>
      <c r="M650" s="705" t="str">
        <f t="shared" si="10"/>
        <v/>
      </c>
    </row>
    <row r="651" spans="1:13" ht="14.45" customHeight="1" x14ac:dyDescent="0.2">
      <c r="A651" s="710"/>
      <c r="B651" s="706"/>
      <c r="C651" s="707"/>
      <c r="D651" s="707"/>
      <c r="E651" s="708"/>
      <c r="F651" s="706"/>
      <c r="G651" s="707"/>
      <c r="H651" s="707"/>
      <c r="I651" s="707"/>
      <c r="J651" s="707"/>
      <c r="K651" s="709"/>
      <c r="L651" s="270"/>
      <c r="M651" s="705" t="str">
        <f t="shared" si="10"/>
        <v/>
      </c>
    </row>
    <row r="652" spans="1:13" ht="14.45" customHeight="1" x14ac:dyDescent="0.2">
      <c r="A652" s="710"/>
      <c r="B652" s="706"/>
      <c r="C652" s="707"/>
      <c r="D652" s="707"/>
      <c r="E652" s="708"/>
      <c r="F652" s="706"/>
      <c r="G652" s="707"/>
      <c r="H652" s="707"/>
      <c r="I652" s="707"/>
      <c r="J652" s="707"/>
      <c r="K652" s="709"/>
      <c r="L652" s="270"/>
      <c r="M652" s="705" t="str">
        <f t="shared" si="10"/>
        <v/>
      </c>
    </row>
    <row r="653" spans="1:13" ht="14.45" customHeight="1" x14ac:dyDescent="0.2">
      <c r="A653" s="710"/>
      <c r="B653" s="706"/>
      <c r="C653" s="707"/>
      <c r="D653" s="707"/>
      <c r="E653" s="708"/>
      <c r="F653" s="706"/>
      <c r="G653" s="707"/>
      <c r="H653" s="707"/>
      <c r="I653" s="707"/>
      <c r="J653" s="707"/>
      <c r="K653" s="709"/>
      <c r="L653" s="270"/>
      <c r="M653" s="705" t="str">
        <f t="shared" si="10"/>
        <v/>
      </c>
    </row>
    <row r="654" spans="1:13" ht="14.45" customHeight="1" x14ac:dyDescent="0.2">
      <c r="A654" s="710"/>
      <c r="B654" s="706"/>
      <c r="C654" s="707"/>
      <c r="D654" s="707"/>
      <c r="E654" s="708"/>
      <c r="F654" s="706"/>
      <c r="G654" s="707"/>
      <c r="H654" s="707"/>
      <c r="I654" s="707"/>
      <c r="J654" s="707"/>
      <c r="K654" s="709"/>
      <c r="L654" s="270"/>
      <c r="M654" s="705" t="str">
        <f t="shared" si="10"/>
        <v/>
      </c>
    </row>
    <row r="655" spans="1:13" ht="14.45" customHeight="1" x14ac:dyDescent="0.2">
      <c r="A655" s="710"/>
      <c r="B655" s="706"/>
      <c r="C655" s="707"/>
      <c r="D655" s="707"/>
      <c r="E655" s="708"/>
      <c r="F655" s="706"/>
      <c r="G655" s="707"/>
      <c r="H655" s="707"/>
      <c r="I655" s="707"/>
      <c r="J655" s="707"/>
      <c r="K655" s="709"/>
      <c r="L655" s="270"/>
      <c r="M655" s="705" t="str">
        <f t="shared" si="10"/>
        <v/>
      </c>
    </row>
    <row r="656" spans="1:13" ht="14.45" customHeight="1" x14ac:dyDescent="0.2">
      <c r="A656" s="710"/>
      <c r="B656" s="706"/>
      <c r="C656" s="707"/>
      <c r="D656" s="707"/>
      <c r="E656" s="708"/>
      <c r="F656" s="706"/>
      <c r="G656" s="707"/>
      <c r="H656" s="707"/>
      <c r="I656" s="707"/>
      <c r="J656" s="707"/>
      <c r="K656" s="709"/>
      <c r="L656" s="270"/>
      <c r="M656" s="705" t="str">
        <f t="shared" si="10"/>
        <v/>
      </c>
    </row>
    <row r="657" spans="1:13" ht="14.45" customHeight="1" x14ac:dyDescent="0.2">
      <c r="A657" s="710"/>
      <c r="B657" s="706"/>
      <c r="C657" s="707"/>
      <c r="D657" s="707"/>
      <c r="E657" s="708"/>
      <c r="F657" s="706"/>
      <c r="G657" s="707"/>
      <c r="H657" s="707"/>
      <c r="I657" s="707"/>
      <c r="J657" s="707"/>
      <c r="K657" s="709"/>
      <c r="L657" s="270"/>
      <c r="M657" s="705" t="str">
        <f t="shared" si="10"/>
        <v/>
      </c>
    </row>
    <row r="658" spans="1:13" ht="14.45" customHeight="1" x14ac:dyDescent="0.2">
      <c r="A658" s="710"/>
      <c r="B658" s="706"/>
      <c r="C658" s="707"/>
      <c r="D658" s="707"/>
      <c r="E658" s="708"/>
      <c r="F658" s="706"/>
      <c r="G658" s="707"/>
      <c r="H658" s="707"/>
      <c r="I658" s="707"/>
      <c r="J658" s="707"/>
      <c r="K658" s="709"/>
      <c r="L658" s="270"/>
      <c r="M658" s="705" t="str">
        <f t="shared" si="10"/>
        <v/>
      </c>
    </row>
    <row r="659" spans="1:13" ht="14.45" customHeight="1" x14ac:dyDescent="0.2">
      <c r="A659" s="710"/>
      <c r="B659" s="706"/>
      <c r="C659" s="707"/>
      <c r="D659" s="707"/>
      <c r="E659" s="708"/>
      <c r="F659" s="706"/>
      <c r="G659" s="707"/>
      <c r="H659" s="707"/>
      <c r="I659" s="707"/>
      <c r="J659" s="707"/>
      <c r="K659" s="709"/>
      <c r="L659" s="270"/>
      <c r="M659" s="705" t="str">
        <f t="shared" si="10"/>
        <v/>
      </c>
    </row>
    <row r="660" spans="1:13" ht="14.45" customHeight="1" x14ac:dyDescent="0.2">
      <c r="A660" s="710"/>
      <c r="B660" s="706"/>
      <c r="C660" s="707"/>
      <c r="D660" s="707"/>
      <c r="E660" s="708"/>
      <c r="F660" s="706"/>
      <c r="G660" s="707"/>
      <c r="H660" s="707"/>
      <c r="I660" s="707"/>
      <c r="J660" s="707"/>
      <c r="K660" s="709"/>
      <c r="L660" s="270"/>
      <c r="M660" s="705" t="str">
        <f t="shared" si="10"/>
        <v/>
      </c>
    </row>
    <row r="661" spans="1:13" ht="14.45" customHeight="1" x14ac:dyDescent="0.2">
      <c r="A661" s="710"/>
      <c r="B661" s="706"/>
      <c r="C661" s="707"/>
      <c r="D661" s="707"/>
      <c r="E661" s="708"/>
      <c r="F661" s="706"/>
      <c r="G661" s="707"/>
      <c r="H661" s="707"/>
      <c r="I661" s="707"/>
      <c r="J661" s="707"/>
      <c r="K661" s="709"/>
      <c r="L661" s="270"/>
      <c r="M661" s="705" t="str">
        <f t="shared" si="10"/>
        <v/>
      </c>
    </row>
    <row r="662" spans="1:13" ht="14.45" customHeight="1" x14ac:dyDescent="0.2">
      <c r="A662" s="710"/>
      <c r="B662" s="706"/>
      <c r="C662" s="707"/>
      <c r="D662" s="707"/>
      <c r="E662" s="708"/>
      <c r="F662" s="706"/>
      <c r="G662" s="707"/>
      <c r="H662" s="707"/>
      <c r="I662" s="707"/>
      <c r="J662" s="707"/>
      <c r="K662" s="709"/>
      <c r="L662" s="270"/>
      <c r="M662" s="705" t="str">
        <f t="shared" si="10"/>
        <v/>
      </c>
    </row>
    <row r="663" spans="1:13" ht="14.45" customHeight="1" x14ac:dyDescent="0.2">
      <c r="A663" s="710"/>
      <c r="B663" s="706"/>
      <c r="C663" s="707"/>
      <c r="D663" s="707"/>
      <c r="E663" s="708"/>
      <c r="F663" s="706"/>
      <c r="G663" s="707"/>
      <c r="H663" s="707"/>
      <c r="I663" s="707"/>
      <c r="J663" s="707"/>
      <c r="K663" s="709"/>
      <c r="L663" s="270"/>
      <c r="M663" s="705" t="str">
        <f t="shared" si="10"/>
        <v/>
      </c>
    </row>
    <row r="664" spans="1:13" ht="14.45" customHeight="1" x14ac:dyDescent="0.2">
      <c r="A664" s="710"/>
      <c r="B664" s="706"/>
      <c r="C664" s="707"/>
      <c r="D664" s="707"/>
      <c r="E664" s="708"/>
      <c r="F664" s="706"/>
      <c r="G664" s="707"/>
      <c r="H664" s="707"/>
      <c r="I664" s="707"/>
      <c r="J664" s="707"/>
      <c r="K664" s="709"/>
      <c r="L664" s="270"/>
      <c r="M664" s="705" t="str">
        <f t="shared" si="10"/>
        <v/>
      </c>
    </row>
    <row r="665" spans="1:13" ht="14.45" customHeight="1" x14ac:dyDescent="0.2">
      <c r="A665" s="710"/>
      <c r="B665" s="706"/>
      <c r="C665" s="707"/>
      <c r="D665" s="707"/>
      <c r="E665" s="708"/>
      <c r="F665" s="706"/>
      <c r="G665" s="707"/>
      <c r="H665" s="707"/>
      <c r="I665" s="707"/>
      <c r="J665" s="707"/>
      <c r="K665" s="709"/>
      <c r="L665" s="270"/>
      <c r="M665" s="705" t="str">
        <f t="shared" si="10"/>
        <v/>
      </c>
    </row>
    <row r="666" spans="1:13" ht="14.45" customHeight="1" x14ac:dyDescent="0.2">
      <c r="A666" s="710"/>
      <c r="B666" s="706"/>
      <c r="C666" s="707"/>
      <c r="D666" s="707"/>
      <c r="E666" s="708"/>
      <c r="F666" s="706"/>
      <c r="G666" s="707"/>
      <c r="H666" s="707"/>
      <c r="I666" s="707"/>
      <c r="J666" s="707"/>
      <c r="K666" s="709"/>
      <c r="L666" s="270"/>
      <c r="M666" s="705" t="str">
        <f t="shared" si="10"/>
        <v/>
      </c>
    </row>
    <row r="667" spans="1:13" ht="14.45" customHeight="1" x14ac:dyDescent="0.2">
      <c r="A667" s="710"/>
      <c r="B667" s="706"/>
      <c r="C667" s="707"/>
      <c r="D667" s="707"/>
      <c r="E667" s="708"/>
      <c r="F667" s="706"/>
      <c r="G667" s="707"/>
      <c r="H667" s="707"/>
      <c r="I667" s="707"/>
      <c r="J667" s="707"/>
      <c r="K667" s="709"/>
      <c r="L667" s="270"/>
      <c r="M667" s="705" t="str">
        <f t="shared" si="10"/>
        <v/>
      </c>
    </row>
    <row r="668" spans="1:13" ht="14.45" customHeight="1" x14ac:dyDescent="0.2">
      <c r="A668" s="710"/>
      <c r="B668" s="706"/>
      <c r="C668" s="707"/>
      <c r="D668" s="707"/>
      <c r="E668" s="708"/>
      <c r="F668" s="706"/>
      <c r="G668" s="707"/>
      <c r="H668" s="707"/>
      <c r="I668" s="707"/>
      <c r="J668" s="707"/>
      <c r="K668" s="709"/>
      <c r="L668" s="270"/>
      <c r="M668" s="705" t="str">
        <f t="shared" si="10"/>
        <v/>
      </c>
    </row>
    <row r="669" spans="1:13" ht="14.45" customHeight="1" x14ac:dyDescent="0.2">
      <c r="A669" s="710"/>
      <c r="B669" s="706"/>
      <c r="C669" s="707"/>
      <c r="D669" s="707"/>
      <c r="E669" s="708"/>
      <c r="F669" s="706"/>
      <c r="G669" s="707"/>
      <c r="H669" s="707"/>
      <c r="I669" s="707"/>
      <c r="J669" s="707"/>
      <c r="K669" s="709"/>
      <c r="L669" s="270"/>
      <c r="M669" s="705" t="str">
        <f t="shared" si="10"/>
        <v/>
      </c>
    </row>
    <row r="670" spans="1:13" ht="14.45" customHeight="1" x14ac:dyDescent="0.2">
      <c r="A670" s="710"/>
      <c r="B670" s="706"/>
      <c r="C670" s="707"/>
      <c r="D670" s="707"/>
      <c r="E670" s="708"/>
      <c r="F670" s="706"/>
      <c r="G670" s="707"/>
      <c r="H670" s="707"/>
      <c r="I670" s="707"/>
      <c r="J670" s="707"/>
      <c r="K670" s="709"/>
      <c r="L670" s="270"/>
      <c r="M670" s="705" t="str">
        <f t="shared" si="10"/>
        <v/>
      </c>
    </row>
    <row r="671" spans="1:13" ht="14.45" customHeight="1" x14ac:dyDescent="0.2">
      <c r="A671" s="710"/>
      <c r="B671" s="706"/>
      <c r="C671" s="707"/>
      <c r="D671" s="707"/>
      <c r="E671" s="708"/>
      <c r="F671" s="706"/>
      <c r="G671" s="707"/>
      <c r="H671" s="707"/>
      <c r="I671" s="707"/>
      <c r="J671" s="707"/>
      <c r="K671" s="709"/>
      <c r="L671" s="270"/>
      <c r="M671" s="705" t="str">
        <f t="shared" si="10"/>
        <v/>
      </c>
    </row>
    <row r="672" spans="1:13" ht="14.45" customHeight="1" x14ac:dyDescent="0.2">
      <c r="A672" s="710"/>
      <c r="B672" s="706"/>
      <c r="C672" s="707"/>
      <c r="D672" s="707"/>
      <c r="E672" s="708"/>
      <c r="F672" s="706"/>
      <c r="G672" s="707"/>
      <c r="H672" s="707"/>
      <c r="I672" s="707"/>
      <c r="J672" s="707"/>
      <c r="K672" s="709"/>
      <c r="L672" s="270"/>
      <c r="M672" s="705" t="str">
        <f t="shared" si="10"/>
        <v/>
      </c>
    </row>
    <row r="673" spans="1:13" ht="14.45" customHeight="1" x14ac:dyDescent="0.2">
      <c r="A673" s="710"/>
      <c r="B673" s="706"/>
      <c r="C673" s="707"/>
      <c r="D673" s="707"/>
      <c r="E673" s="708"/>
      <c r="F673" s="706"/>
      <c r="G673" s="707"/>
      <c r="H673" s="707"/>
      <c r="I673" s="707"/>
      <c r="J673" s="707"/>
      <c r="K673" s="709"/>
      <c r="L673" s="270"/>
      <c r="M673" s="705" t="str">
        <f t="shared" si="10"/>
        <v/>
      </c>
    </row>
    <row r="674" spans="1:13" ht="14.45" customHeight="1" x14ac:dyDescent="0.2">
      <c r="A674" s="710"/>
      <c r="B674" s="706"/>
      <c r="C674" s="707"/>
      <c r="D674" s="707"/>
      <c r="E674" s="708"/>
      <c r="F674" s="706"/>
      <c r="G674" s="707"/>
      <c r="H674" s="707"/>
      <c r="I674" s="707"/>
      <c r="J674" s="707"/>
      <c r="K674" s="709"/>
      <c r="L674" s="270"/>
      <c r="M674" s="705" t="str">
        <f t="shared" si="10"/>
        <v/>
      </c>
    </row>
    <row r="675" spans="1:13" ht="14.45" customHeight="1" x14ac:dyDescent="0.2">
      <c r="A675" s="710"/>
      <c r="B675" s="706"/>
      <c r="C675" s="707"/>
      <c r="D675" s="707"/>
      <c r="E675" s="708"/>
      <c r="F675" s="706"/>
      <c r="G675" s="707"/>
      <c r="H675" s="707"/>
      <c r="I675" s="707"/>
      <c r="J675" s="707"/>
      <c r="K675" s="709"/>
      <c r="L675" s="270"/>
      <c r="M675" s="705" t="str">
        <f t="shared" si="10"/>
        <v/>
      </c>
    </row>
    <row r="676" spans="1:13" ht="14.45" customHeight="1" x14ac:dyDescent="0.2">
      <c r="A676" s="710"/>
      <c r="B676" s="706"/>
      <c r="C676" s="707"/>
      <c r="D676" s="707"/>
      <c r="E676" s="708"/>
      <c r="F676" s="706"/>
      <c r="G676" s="707"/>
      <c r="H676" s="707"/>
      <c r="I676" s="707"/>
      <c r="J676" s="707"/>
      <c r="K676" s="709"/>
      <c r="L676" s="270"/>
      <c r="M676" s="705" t="str">
        <f t="shared" si="10"/>
        <v/>
      </c>
    </row>
    <row r="677" spans="1:13" ht="14.45" customHeight="1" x14ac:dyDescent="0.2">
      <c r="A677" s="710"/>
      <c r="B677" s="706"/>
      <c r="C677" s="707"/>
      <c r="D677" s="707"/>
      <c r="E677" s="708"/>
      <c r="F677" s="706"/>
      <c r="G677" s="707"/>
      <c r="H677" s="707"/>
      <c r="I677" s="707"/>
      <c r="J677" s="707"/>
      <c r="K677" s="709"/>
      <c r="L677" s="270"/>
      <c r="M677" s="705" t="str">
        <f t="shared" si="10"/>
        <v/>
      </c>
    </row>
    <row r="678" spans="1:13" ht="14.45" customHeight="1" x14ac:dyDescent="0.2">
      <c r="A678" s="710"/>
      <c r="B678" s="706"/>
      <c r="C678" s="707"/>
      <c r="D678" s="707"/>
      <c r="E678" s="708"/>
      <c r="F678" s="706"/>
      <c r="G678" s="707"/>
      <c r="H678" s="707"/>
      <c r="I678" s="707"/>
      <c r="J678" s="707"/>
      <c r="K678" s="709"/>
      <c r="L678" s="270"/>
      <c r="M678" s="705" t="str">
        <f t="shared" si="10"/>
        <v/>
      </c>
    </row>
    <row r="679" spans="1:13" ht="14.45" customHeight="1" x14ac:dyDescent="0.2">
      <c r="A679" s="710"/>
      <c r="B679" s="706"/>
      <c r="C679" s="707"/>
      <c r="D679" s="707"/>
      <c r="E679" s="708"/>
      <c r="F679" s="706"/>
      <c r="G679" s="707"/>
      <c r="H679" s="707"/>
      <c r="I679" s="707"/>
      <c r="J679" s="707"/>
      <c r="K679" s="709"/>
      <c r="L679" s="270"/>
      <c r="M679" s="705" t="str">
        <f t="shared" si="10"/>
        <v/>
      </c>
    </row>
    <row r="680" spans="1:13" ht="14.45" customHeight="1" x14ac:dyDescent="0.2">
      <c r="A680" s="710"/>
      <c r="B680" s="706"/>
      <c r="C680" s="707"/>
      <c r="D680" s="707"/>
      <c r="E680" s="708"/>
      <c r="F680" s="706"/>
      <c r="G680" s="707"/>
      <c r="H680" s="707"/>
      <c r="I680" s="707"/>
      <c r="J680" s="707"/>
      <c r="K680" s="709"/>
      <c r="L680" s="270"/>
      <c r="M680" s="705" t="str">
        <f t="shared" si="10"/>
        <v/>
      </c>
    </row>
    <row r="681" spans="1:13" ht="14.45" customHeight="1" x14ac:dyDescent="0.2">
      <c r="A681" s="710"/>
      <c r="B681" s="706"/>
      <c r="C681" s="707"/>
      <c r="D681" s="707"/>
      <c r="E681" s="708"/>
      <c r="F681" s="706"/>
      <c r="G681" s="707"/>
      <c r="H681" s="707"/>
      <c r="I681" s="707"/>
      <c r="J681" s="707"/>
      <c r="K681" s="709"/>
      <c r="L681" s="270"/>
      <c r="M681" s="705" t="str">
        <f t="shared" si="10"/>
        <v/>
      </c>
    </row>
    <row r="682" spans="1:13" ht="14.45" customHeight="1" x14ac:dyDescent="0.2">
      <c r="A682" s="710"/>
      <c r="B682" s="706"/>
      <c r="C682" s="707"/>
      <c r="D682" s="707"/>
      <c r="E682" s="708"/>
      <c r="F682" s="706"/>
      <c r="G682" s="707"/>
      <c r="H682" s="707"/>
      <c r="I682" s="707"/>
      <c r="J682" s="707"/>
      <c r="K682" s="709"/>
      <c r="L682" s="270"/>
      <c r="M682" s="705" t="str">
        <f t="shared" si="10"/>
        <v/>
      </c>
    </row>
    <row r="683" spans="1:13" ht="14.45" customHeight="1" x14ac:dyDescent="0.2">
      <c r="A683" s="710"/>
      <c r="B683" s="706"/>
      <c r="C683" s="707"/>
      <c r="D683" s="707"/>
      <c r="E683" s="708"/>
      <c r="F683" s="706"/>
      <c r="G683" s="707"/>
      <c r="H683" s="707"/>
      <c r="I683" s="707"/>
      <c r="J683" s="707"/>
      <c r="K683" s="709"/>
      <c r="L683" s="270"/>
      <c r="M683" s="705" t="str">
        <f t="shared" si="10"/>
        <v/>
      </c>
    </row>
    <row r="684" spans="1:13" ht="14.45" customHeight="1" x14ac:dyDescent="0.2">
      <c r="A684" s="710"/>
      <c r="B684" s="706"/>
      <c r="C684" s="707"/>
      <c r="D684" s="707"/>
      <c r="E684" s="708"/>
      <c r="F684" s="706"/>
      <c r="G684" s="707"/>
      <c r="H684" s="707"/>
      <c r="I684" s="707"/>
      <c r="J684" s="707"/>
      <c r="K684" s="709"/>
      <c r="L684" s="270"/>
      <c r="M684" s="705" t="str">
        <f t="shared" si="10"/>
        <v/>
      </c>
    </row>
    <row r="685" spans="1:13" ht="14.45" customHeight="1" x14ac:dyDescent="0.2">
      <c r="A685" s="710"/>
      <c r="B685" s="706"/>
      <c r="C685" s="707"/>
      <c r="D685" s="707"/>
      <c r="E685" s="708"/>
      <c r="F685" s="706"/>
      <c r="G685" s="707"/>
      <c r="H685" s="707"/>
      <c r="I685" s="707"/>
      <c r="J685" s="707"/>
      <c r="K685" s="709"/>
      <c r="L685" s="270"/>
      <c r="M685" s="705" t="str">
        <f t="shared" si="10"/>
        <v/>
      </c>
    </row>
    <row r="686" spans="1:13" ht="14.45" customHeight="1" x14ac:dyDescent="0.2">
      <c r="A686" s="710"/>
      <c r="B686" s="706"/>
      <c r="C686" s="707"/>
      <c r="D686" s="707"/>
      <c r="E686" s="708"/>
      <c r="F686" s="706"/>
      <c r="G686" s="707"/>
      <c r="H686" s="707"/>
      <c r="I686" s="707"/>
      <c r="J686" s="707"/>
      <c r="K686" s="709"/>
      <c r="L686" s="270"/>
      <c r="M686" s="705" t="str">
        <f t="shared" si="10"/>
        <v/>
      </c>
    </row>
    <row r="687" spans="1:13" ht="14.45" customHeight="1" x14ac:dyDescent="0.2">
      <c r="A687" s="710"/>
      <c r="B687" s="706"/>
      <c r="C687" s="707"/>
      <c r="D687" s="707"/>
      <c r="E687" s="708"/>
      <c r="F687" s="706"/>
      <c r="G687" s="707"/>
      <c r="H687" s="707"/>
      <c r="I687" s="707"/>
      <c r="J687" s="707"/>
      <c r="K687" s="709"/>
      <c r="L687" s="270"/>
      <c r="M687" s="705" t="str">
        <f t="shared" si="10"/>
        <v/>
      </c>
    </row>
    <row r="688" spans="1:13" ht="14.45" customHeight="1" x14ac:dyDescent="0.2">
      <c r="A688" s="710"/>
      <c r="B688" s="706"/>
      <c r="C688" s="707"/>
      <c r="D688" s="707"/>
      <c r="E688" s="708"/>
      <c r="F688" s="706"/>
      <c r="G688" s="707"/>
      <c r="H688" s="707"/>
      <c r="I688" s="707"/>
      <c r="J688" s="707"/>
      <c r="K688" s="709"/>
      <c r="L688" s="270"/>
      <c r="M688" s="705" t="str">
        <f t="shared" si="10"/>
        <v/>
      </c>
    </row>
    <row r="689" spans="1:13" ht="14.45" customHeight="1" x14ac:dyDescent="0.2">
      <c r="A689" s="710"/>
      <c r="B689" s="706"/>
      <c r="C689" s="707"/>
      <c r="D689" s="707"/>
      <c r="E689" s="708"/>
      <c r="F689" s="706"/>
      <c r="G689" s="707"/>
      <c r="H689" s="707"/>
      <c r="I689" s="707"/>
      <c r="J689" s="707"/>
      <c r="K689" s="709"/>
      <c r="L689" s="270"/>
      <c r="M689" s="705" t="str">
        <f t="shared" si="10"/>
        <v/>
      </c>
    </row>
    <row r="690" spans="1:13" ht="14.45" customHeight="1" x14ac:dyDescent="0.2">
      <c r="A690" s="710"/>
      <c r="B690" s="706"/>
      <c r="C690" s="707"/>
      <c r="D690" s="707"/>
      <c r="E690" s="708"/>
      <c r="F690" s="706"/>
      <c r="G690" s="707"/>
      <c r="H690" s="707"/>
      <c r="I690" s="707"/>
      <c r="J690" s="707"/>
      <c r="K690" s="709"/>
      <c r="L690" s="270"/>
      <c r="M690" s="705" t="str">
        <f t="shared" si="10"/>
        <v/>
      </c>
    </row>
    <row r="691" spans="1:13" ht="14.45" customHeight="1" x14ac:dyDescent="0.2">
      <c r="A691" s="710"/>
      <c r="B691" s="706"/>
      <c r="C691" s="707"/>
      <c r="D691" s="707"/>
      <c r="E691" s="708"/>
      <c r="F691" s="706"/>
      <c r="G691" s="707"/>
      <c r="H691" s="707"/>
      <c r="I691" s="707"/>
      <c r="J691" s="707"/>
      <c r="K691" s="709"/>
      <c r="L691" s="270"/>
      <c r="M691" s="705" t="str">
        <f t="shared" si="10"/>
        <v/>
      </c>
    </row>
    <row r="692" spans="1:13" ht="14.45" customHeight="1" x14ac:dyDescent="0.2">
      <c r="A692" s="710"/>
      <c r="B692" s="706"/>
      <c r="C692" s="707"/>
      <c r="D692" s="707"/>
      <c r="E692" s="708"/>
      <c r="F692" s="706"/>
      <c r="G692" s="707"/>
      <c r="H692" s="707"/>
      <c r="I692" s="707"/>
      <c r="J692" s="707"/>
      <c r="K692" s="709"/>
      <c r="L692" s="270"/>
      <c r="M692" s="705" t="str">
        <f t="shared" si="10"/>
        <v/>
      </c>
    </row>
    <row r="693" spans="1:13" ht="14.45" customHeight="1" x14ac:dyDescent="0.2">
      <c r="A693" s="710"/>
      <c r="B693" s="706"/>
      <c r="C693" s="707"/>
      <c r="D693" s="707"/>
      <c r="E693" s="708"/>
      <c r="F693" s="706"/>
      <c r="G693" s="707"/>
      <c r="H693" s="707"/>
      <c r="I693" s="707"/>
      <c r="J693" s="707"/>
      <c r="K693" s="709"/>
      <c r="L693" s="270"/>
      <c r="M693" s="705" t="str">
        <f t="shared" si="10"/>
        <v/>
      </c>
    </row>
    <row r="694" spans="1:13" ht="14.45" customHeight="1" x14ac:dyDescent="0.2">
      <c r="A694" s="710"/>
      <c r="B694" s="706"/>
      <c r="C694" s="707"/>
      <c r="D694" s="707"/>
      <c r="E694" s="708"/>
      <c r="F694" s="706"/>
      <c r="G694" s="707"/>
      <c r="H694" s="707"/>
      <c r="I694" s="707"/>
      <c r="J694" s="707"/>
      <c r="K694" s="709"/>
      <c r="L694" s="270"/>
      <c r="M694" s="705" t="str">
        <f t="shared" si="10"/>
        <v/>
      </c>
    </row>
    <row r="695" spans="1:13" ht="14.45" customHeight="1" x14ac:dyDescent="0.2">
      <c r="A695" s="710"/>
      <c r="B695" s="706"/>
      <c r="C695" s="707"/>
      <c r="D695" s="707"/>
      <c r="E695" s="708"/>
      <c r="F695" s="706"/>
      <c r="G695" s="707"/>
      <c r="H695" s="707"/>
      <c r="I695" s="707"/>
      <c r="J695" s="707"/>
      <c r="K695" s="709"/>
      <c r="L695" s="270"/>
      <c r="M695" s="705" t="str">
        <f t="shared" si="10"/>
        <v/>
      </c>
    </row>
    <row r="696" spans="1:13" ht="14.45" customHeight="1" x14ac:dyDescent="0.2">
      <c r="A696" s="710"/>
      <c r="B696" s="706"/>
      <c r="C696" s="707"/>
      <c r="D696" s="707"/>
      <c r="E696" s="708"/>
      <c r="F696" s="706"/>
      <c r="G696" s="707"/>
      <c r="H696" s="707"/>
      <c r="I696" s="707"/>
      <c r="J696" s="707"/>
      <c r="K696" s="709"/>
      <c r="L696" s="270"/>
      <c r="M696" s="705" t="str">
        <f t="shared" si="10"/>
        <v/>
      </c>
    </row>
    <row r="697" spans="1:13" ht="14.45" customHeight="1" x14ac:dyDescent="0.2">
      <c r="A697" s="710"/>
      <c r="B697" s="706"/>
      <c r="C697" s="707"/>
      <c r="D697" s="707"/>
      <c r="E697" s="708"/>
      <c r="F697" s="706"/>
      <c r="G697" s="707"/>
      <c r="H697" s="707"/>
      <c r="I697" s="707"/>
      <c r="J697" s="707"/>
      <c r="K697" s="709"/>
      <c r="L697" s="270"/>
      <c r="M697" s="705" t="str">
        <f t="shared" si="10"/>
        <v/>
      </c>
    </row>
    <row r="698" spans="1:13" ht="14.45" customHeight="1" x14ac:dyDescent="0.2">
      <c r="A698" s="710"/>
      <c r="B698" s="706"/>
      <c r="C698" s="707"/>
      <c r="D698" s="707"/>
      <c r="E698" s="708"/>
      <c r="F698" s="706"/>
      <c r="G698" s="707"/>
      <c r="H698" s="707"/>
      <c r="I698" s="707"/>
      <c r="J698" s="707"/>
      <c r="K698" s="709"/>
      <c r="L698" s="270"/>
      <c r="M698" s="705" t="str">
        <f t="shared" si="10"/>
        <v/>
      </c>
    </row>
    <row r="699" spans="1:13" ht="14.45" customHeight="1" x14ac:dyDescent="0.2">
      <c r="A699" s="710"/>
      <c r="B699" s="706"/>
      <c r="C699" s="707"/>
      <c r="D699" s="707"/>
      <c r="E699" s="708"/>
      <c r="F699" s="706"/>
      <c r="G699" s="707"/>
      <c r="H699" s="707"/>
      <c r="I699" s="707"/>
      <c r="J699" s="707"/>
      <c r="K699" s="709"/>
      <c r="L699" s="270"/>
      <c r="M699" s="705" t="str">
        <f t="shared" si="10"/>
        <v/>
      </c>
    </row>
    <row r="700" spans="1:13" ht="14.45" customHeight="1" x14ac:dyDescent="0.2">
      <c r="A700" s="710"/>
      <c r="B700" s="706"/>
      <c r="C700" s="707"/>
      <c r="D700" s="707"/>
      <c r="E700" s="708"/>
      <c r="F700" s="706"/>
      <c r="G700" s="707"/>
      <c r="H700" s="707"/>
      <c r="I700" s="707"/>
      <c r="J700" s="707"/>
      <c r="K700" s="709"/>
      <c r="L700" s="270"/>
      <c r="M700" s="705" t="str">
        <f t="shared" si="10"/>
        <v/>
      </c>
    </row>
    <row r="701" spans="1:13" ht="14.45" customHeight="1" x14ac:dyDescent="0.2">
      <c r="A701" s="710"/>
      <c r="B701" s="706"/>
      <c r="C701" s="707"/>
      <c r="D701" s="707"/>
      <c r="E701" s="708"/>
      <c r="F701" s="706"/>
      <c r="G701" s="707"/>
      <c r="H701" s="707"/>
      <c r="I701" s="707"/>
      <c r="J701" s="707"/>
      <c r="K701" s="709"/>
      <c r="L701" s="270"/>
      <c r="M701" s="705" t="str">
        <f t="shared" si="10"/>
        <v/>
      </c>
    </row>
    <row r="702" spans="1:13" ht="14.45" customHeight="1" x14ac:dyDescent="0.2">
      <c r="A702" s="710"/>
      <c r="B702" s="706"/>
      <c r="C702" s="707"/>
      <c r="D702" s="707"/>
      <c r="E702" s="708"/>
      <c r="F702" s="706"/>
      <c r="G702" s="707"/>
      <c r="H702" s="707"/>
      <c r="I702" s="707"/>
      <c r="J702" s="707"/>
      <c r="K702" s="709"/>
      <c r="L702" s="270"/>
      <c r="M702" s="705" t="str">
        <f t="shared" si="10"/>
        <v/>
      </c>
    </row>
    <row r="703" spans="1:13" ht="14.45" customHeight="1" x14ac:dyDescent="0.2">
      <c r="A703" s="710"/>
      <c r="B703" s="706"/>
      <c r="C703" s="707"/>
      <c r="D703" s="707"/>
      <c r="E703" s="708"/>
      <c r="F703" s="706"/>
      <c r="G703" s="707"/>
      <c r="H703" s="707"/>
      <c r="I703" s="707"/>
      <c r="J703" s="707"/>
      <c r="K703" s="709"/>
      <c r="L703" s="270"/>
      <c r="M703" s="705" t="str">
        <f t="shared" si="10"/>
        <v/>
      </c>
    </row>
    <row r="704" spans="1:13" ht="14.45" customHeight="1" x14ac:dyDescent="0.2">
      <c r="A704" s="710"/>
      <c r="B704" s="706"/>
      <c r="C704" s="707"/>
      <c r="D704" s="707"/>
      <c r="E704" s="708"/>
      <c r="F704" s="706"/>
      <c r="G704" s="707"/>
      <c r="H704" s="707"/>
      <c r="I704" s="707"/>
      <c r="J704" s="707"/>
      <c r="K704" s="709"/>
      <c r="L704" s="270"/>
      <c r="M704" s="705" t="str">
        <f t="shared" si="10"/>
        <v/>
      </c>
    </row>
    <row r="705" spans="1:13" ht="14.45" customHeight="1" x14ac:dyDescent="0.2">
      <c r="A705" s="710"/>
      <c r="B705" s="706"/>
      <c r="C705" s="707"/>
      <c r="D705" s="707"/>
      <c r="E705" s="708"/>
      <c r="F705" s="706"/>
      <c r="G705" s="707"/>
      <c r="H705" s="707"/>
      <c r="I705" s="707"/>
      <c r="J705" s="707"/>
      <c r="K705" s="709"/>
      <c r="L705" s="270"/>
      <c r="M705" s="705" t="str">
        <f t="shared" si="10"/>
        <v/>
      </c>
    </row>
    <row r="706" spans="1:13" ht="14.45" customHeight="1" x14ac:dyDescent="0.2">
      <c r="A706" s="710"/>
      <c r="B706" s="706"/>
      <c r="C706" s="707"/>
      <c r="D706" s="707"/>
      <c r="E706" s="708"/>
      <c r="F706" s="706"/>
      <c r="G706" s="707"/>
      <c r="H706" s="707"/>
      <c r="I706" s="707"/>
      <c r="J706" s="707"/>
      <c r="K706" s="709"/>
      <c r="L706" s="270"/>
      <c r="M706" s="705" t="str">
        <f t="shared" si="10"/>
        <v/>
      </c>
    </row>
    <row r="707" spans="1:13" ht="14.45" customHeight="1" x14ac:dyDescent="0.2">
      <c r="A707" s="710"/>
      <c r="B707" s="706"/>
      <c r="C707" s="707"/>
      <c r="D707" s="707"/>
      <c r="E707" s="708"/>
      <c r="F707" s="706"/>
      <c r="G707" s="707"/>
      <c r="H707" s="707"/>
      <c r="I707" s="707"/>
      <c r="J707" s="707"/>
      <c r="K707" s="709"/>
      <c r="L707" s="270"/>
      <c r="M707" s="705" t="str">
        <f t="shared" si="10"/>
        <v/>
      </c>
    </row>
    <row r="708" spans="1:13" ht="14.45" customHeight="1" x14ac:dyDescent="0.2">
      <c r="A708" s="710"/>
      <c r="B708" s="706"/>
      <c r="C708" s="707"/>
      <c r="D708" s="707"/>
      <c r="E708" s="708"/>
      <c r="F708" s="706"/>
      <c r="G708" s="707"/>
      <c r="H708" s="707"/>
      <c r="I708" s="707"/>
      <c r="J708" s="707"/>
      <c r="K708" s="709"/>
      <c r="L708" s="270"/>
      <c r="M708" s="705" t="str">
        <f t="shared" si="10"/>
        <v/>
      </c>
    </row>
    <row r="709" spans="1:13" ht="14.45" customHeight="1" x14ac:dyDescent="0.2">
      <c r="A709" s="710"/>
      <c r="B709" s="706"/>
      <c r="C709" s="707"/>
      <c r="D709" s="707"/>
      <c r="E709" s="708"/>
      <c r="F709" s="706"/>
      <c r="G709" s="707"/>
      <c r="H709" s="707"/>
      <c r="I709" s="707"/>
      <c r="J709" s="707"/>
      <c r="K709" s="709"/>
      <c r="L709" s="270"/>
      <c r="M709" s="705" t="str">
        <f t="shared" si="10"/>
        <v/>
      </c>
    </row>
    <row r="710" spans="1:13" ht="14.45" customHeight="1" x14ac:dyDescent="0.2">
      <c r="A710" s="710"/>
      <c r="B710" s="706"/>
      <c r="C710" s="707"/>
      <c r="D710" s="707"/>
      <c r="E710" s="708"/>
      <c r="F710" s="706"/>
      <c r="G710" s="707"/>
      <c r="H710" s="707"/>
      <c r="I710" s="707"/>
      <c r="J710" s="707"/>
      <c r="K710" s="709"/>
      <c r="L710" s="270"/>
      <c r="M710" s="705" t="str">
        <f t="shared" ref="M710:M773" si="11">IF(A710="HV","HV",IF(OR(LEFT(A710,16)="               5",LEFT(A710,16)="               6",LEFT(A710,16)="               7",LEFT(A710,16)="               8"),"X",""))</f>
        <v/>
      </c>
    </row>
    <row r="711" spans="1:13" ht="14.45" customHeight="1" x14ac:dyDescent="0.2">
      <c r="A711" s="710"/>
      <c r="B711" s="706"/>
      <c r="C711" s="707"/>
      <c r="D711" s="707"/>
      <c r="E711" s="708"/>
      <c r="F711" s="706"/>
      <c r="G711" s="707"/>
      <c r="H711" s="707"/>
      <c r="I711" s="707"/>
      <c r="J711" s="707"/>
      <c r="K711" s="709"/>
      <c r="L711" s="270"/>
      <c r="M711" s="705" t="str">
        <f t="shared" si="11"/>
        <v/>
      </c>
    </row>
    <row r="712" spans="1:13" ht="14.45" customHeight="1" x14ac:dyDescent="0.2">
      <c r="A712" s="710"/>
      <c r="B712" s="706"/>
      <c r="C712" s="707"/>
      <c r="D712" s="707"/>
      <c r="E712" s="708"/>
      <c r="F712" s="706"/>
      <c r="G712" s="707"/>
      <c r="H712" s="707"/>
      <c r="I712" s="707"/>
      <c r="J712" s="707"/>
      <c r="K712" s="709"/>
      <c r="L712" s="270"/>
      <c r="M712" s="705" t="str">
        <f t="shared" si="11"/>
        <v/>
      </c>
    </row>
    <row r="713" spans="1:13" ht="14.45" customHeight="1" x14ac:dyDescent="0.2">
      <c r="A713" s="710"/>
      <c r="B713" s="706"/>
      <c r="C713" s="707"/>
      <c r="D713" s="707"/>
      <c r="E713" s="708"/>
      <c r="F713" s="706"/>
      <c r="G713" s="707"/>
      <c r="H713" s="707"/>
      <c r="I713" s="707"/>
      <c r="J713" s="707"/>
      <c r="K713" s="709"/>
      <c r="L713" s="270"/>
      <c r="M713" s="705" t="str">
        <f t="shared" si="11"/>
        <v/>
      </c>
    </row>
    <row r="714" spans="1:13" ht="14.45" customHeight="1" x14ac:dyDescent="0.2">
      <c r="A714" s="710"/>
      <c r="B714" s="706"/>
      <c r="C714" s="707"/>
      <c r="D714" s="707"/>
      <c r="E714" s="708"/>
      <c r="F714" s="706"/>
      <c r="G714" s="707"/>
      <c r="H714" s="707"/>
      <c r="I714" s="707"/>
      <c r="J714" s="707"/>
      <c r="K714" s="709"/>
      <c r="L714" s="270"/>
      <c r="M714" s="705" t="str">
        <f t="shared" si="11"/>
        <v/>
      </c>
    </row>
    <row r="715" spans="1:13" ht="14.45" customHeight="1" x14ac:dyDescent="0.2">
      <c r="A715" s="710"/>
      <c r="B715" s="706"/>
      <c r="C715" s="707"/>
      <c r="D715" s="707"/>
      <c r="E715" s="708"/>
      <c r="F715" s="706"/>
      <c r="G715" s="707"/>
      <c r="H715" s="707"/>
      <c r="I715" s="707"/>
      <c r="J715" s="707"/>
      <c r="K715" s="709"/>
      <c r="L715" s="270"/>
      <c r="M715" s="705" t="str">
        <f t="shared" si="11"/>
        <v/>
      </c>
    </row>
    <row r="716" spans="1:13" ht="14.45" customHeight="1" x14ac:dyDescent="0.2">
      <c r="A716" s="710"/>
      <c r="B716" s="706"/>
      <c r="C716" s="707"/>
      <c r="D716" s="707"/>
      <c r="E716" s="708"/>
      <c r="F716" s="706"/>
      <c r="G716" s="707"/>
      <c r="H716" s="707"/>
      <c r="I716" s="707"/>
      <c r="J716" s="707"/>
      <c r="K716" s="709"/>
      <c r="L716" s="270"/>
      <c r="M716" s="705" t="str">
        <f t="shared" si="11"/>
        <v/>
      </c>
    </row>
    <row r="717" spans="1:13" ht="14.45" customHeight="1" x14ac:dyDescent="0.2">
      <c r="A717" s="710"/>
      <c r="B717" s="706"/>
      <c r="C717" s="707"/>
      <c r="D717" s="707"/>
      <c r="E717" s="708"/>
      <c r="F717" s="706"/>
      <c r="G717" s="707"/>
      <c r="H717" s="707"/>
      <c r="I717" s="707"/>
      <c r="J717" s="707"/>
      <c r="K717" s="709"/>
      <c r="L717" s="270"/>
      <c r="M717" s="705" t="str">
        <f t="shared" si="11"/>
        <v/>
      </c>
    </row>
    <row r="718" spans="1:13" ht="14.45" customHeight="1" x14ac:dyDescent="0.2">
      <c r="A718" s="710"/>
      <c r="B718" s="706"/>
      <c r="C718" s="707"/>
      <c r="D718" s="707"/>
      <c r="E718" s="708"/>
      <c r="F718" s="706"/>
      <c r="G718" s="707"/>
      <c r="H718" s="707"/>
      <c r="I718" s="707"/>
      <c r="J718" s="707"/>
      <c r="K718" s="709"/>
      <c r="L718" s="270"/>
      <c r="M718" s="705" t="str">
        <f t="shared" si="11"/>
        <v/>
      </c>
    </row>
    <row r="719" spans="1:13" ht="14.45" customHeight="1" x14ac:dyDescent="0.2">
      <c r="A719" s="710"/>
      <c r="B719" s="706"/>
      <c r="C719" s="707"/>
      <c r="D719" s="707"/>
      <c r="E719" s="708"/>
      <c r="F719" s="706"/>
      <c r="G719" s="707"/>
      <c r="H719" s="707"/>
      <c r="I719" s="707"/>
      <c r="J719" s="707"/>
      <c r="K719" s="709"/>
      <c r="L719" s="270"/>
      <c r="M719" s="705" t="str">
        <f t="shared" si="11"/>
        <v/>
      </c>
    </row>
    <row r="720" spans="1:13" ht="14.45" customHeight="1" x14ac:dyDescent="0.2">
      <c r="A720" s="710"/>
      <c r="B720" s="706"/>
      <c r="C720" s="707"/>
      <c r="D720" s="707"/>
      <c r="E720" s="708"/>
      <c r="F720" s="706"/>
      <c r="G720" s="707"/>
      <c r="H720" s="707"/>
      <c r="I720" s="707"/>
      <c r="J720" s="707"/>
      <c r="K720" s="709"/>
      <c r="L720" s="270"/>
      <c r="M720" s="705" t="str">
        <f t="shared" si="11"/>
        <v/>
      </c>
    </row>
    <row r="721" spans="1:13" ht="14.45" customHeight="1" x14ac:dyDescent="0.2">
      <c r="A721" s="710"/>
      <c r="B721" s="706"/>
      <c r="C721" s="707"/>
      <c r="D721" s="707"/>
      <c r="E721" s="708"/>
      <c r="F721" s="706"/>
      <c r="G721" s="707"/>
      <c r="H721" s="707"/>
      <c r="I721" s="707"/>
      <c r="J721" s="707"/>
      <c r="K721" s="709"/>
      <c r="L721" s="270"/>
      <c r="M721" s="705" t="str">
        <f t="shared" si="11"/>
        <v/>
      </c>
    </row>
    <row r="722" spans="1:13" ht="14.45" customHeight="1" x14ac:dyDescent="0.2">
      <c r="A722" s="710"/>
      <c r="B722" s="706"/>
      <c r="C722" s="707"/>
      <c r="D722" s="707"/>
      <c r="E722" s="708"/>
      <c r="F722" s="706"/>
      <c r="G722" s="707"/>
      <c r="H722" s="707"/>
      <c r="I722" s="707"/>
      <c r="J722" s="707"/>
      <c r="K722" s="709"/>
      <c r="L722" s="270"/>
      <c r="M722" s="705" t="str">
        <f t="shared" si="11"/>
        <v/>
      </c>
    </row>
    <row r="723" spans="1:13" ht="14.45" customHeight="1" x14ac:dyDescent="0.2">
      <c r="A723" s="710"/>
      <c r="B723" s="706"/>
      <c r="C723" s="707"/>
      <c r="D723" s="707"/>
      <c r="E723" s="708"/>
      <c r="F723" s="706"/>
      <c r="G723" s="707"/>
      <c r="H723" s="707"/>
      <c r="I723" s="707"/>
      <c r="J723" s="707"/>
      <c r="K723" s="709"/>
      <c r="L723" s="270"/>
      <c r="M723" s="705" t="str">
        <f t="shared" si="11"/>
        <v/>
      </c>
    </row>
    <row r="724" spans="1:13" ht="14.45" customHeight="1" x14ac:dyDescent="0.2">
      <c r="A724" s="710"/>
      <c r="B724" s="706"/>
      <c r="C724" s="707"/>
      <c r="D724" s="707"/>
      <c r="E724" s="708"/>
      <c r="F724" s="706"/>
      <c r="G724" s="707"/>
      <c r="H724" s="707"/>
      <c r="I724" s="707"/>
      <c r="J724" s="707"/>
      <c r="K724" s="709"/>
      <c r="L724" s="270"/>
      <c r="M724" s="705" t="str">
        <f t="shared" si="11"/>
        <v/>
      </c>
    </row>
    <row r="725" spans="1:13" ht="14.45" customHeight="1" x14ac:dyDescent="0.2">
      <c r="A725" s="710"/>
      <c r="B725" s="706"/>
      <c r="C725" s="707"/>
      <c r="D725" s="707"/>
      <c r="E725" s="708"/>
      <c r="F725" s="706"/>
      <c r="G725" s="707"/>
      <c r="H725" s="707"/>
      <c r="I725" s="707"/>
      <c r="J725" s="707"/>
      <c r="K725" s="709"/>
      <c r="L725" s="270"/>
      <c r="M725" s="705" t="str">
        <f t="shared" si="11"/>
        <v/>
      </c>
    </row>
    <row r="726" spans="1:13" ht="14.45" customHeight="1" x14ac:dyDescent="0.2">
      <c r="A726" s="710"/>
      <c r="B726" s="706"/>
      <c r="C726" s="707"/>
      <c r="D726" s="707"/>
      <c r="E726" s="708"/>
      <c r="F726" s="706"/>
      <c r="G726" s="707"/>
      <c r="H726" s="707"/>
      <c r="I726" s="707"/>
      <c r="J726" s="707"/>
      <c r="K726" s="709"/>
      <c r="L726" s="270"/>
      <c r="M726" s="705" t="str">
        <f t="shared" si="11"/>
        <v/>
      </c>
    </row>
    <row r="727" spans="1:13" ht="14.45" customHeight="1" x14ac:dyDescent="0.2">
      <c r="A727" s="710"/>
      <c r="B727" s="706"/>
      <c r="C727" s="707"/>
      <c r="D727" s="707"/>
      <c r="E727" s="708"/>
      <c r="F727" s="706"/>
      <c r="G727" s="707"/>
      <c r="H727" s="707"/>
      <c r="I727" s="707"/>
      <c r="J727" s="707"/>
      <c r="K727" s="709"/>
      <c r="L727" s="270"/>
      <c r="M727" s="705" t="str">
        <f t="shared" si="11"/>
        <v/>
      </c>
    </row>
    <row r="728" spans="1:13" ht="14.45" customHeight="1" x14ac:dyDescent="0.2">
      <c r="A728" s="710"/>
      <c r="B728" s="706"/>
      <c r="C728" s="707"/>
      <c r="D728" s="707"/>
      <c r="E728" s="708"/>
      <c r="F728" s="706"/>
      <c r="G728" s="707"/>
      <c r="H728" s="707"/>
      <c r="I728" s="707"/>
      <c r="J728" s="707"/>
      <c r="K728" s="709"/>
      <c r="L728" s="270"/>
      <c r="M728" s="705" t="str">
        <f t="shared" si="11"/>
        <v/>
      </c>
    </row>
    <row r="729" spans="1:13" ht="14.45" customHeight="1" x14ac:dyDescent="0.2">
      <c r="A729" s="710"/>
      <c r="B729" s="706"/>
      <c r="C729" s="707"/>
      <c r="D729" s="707"/>
      <c r="E729" s="708"/>
      <c r="F729" s="706"/>
      <c r="G729" s="707"/>
      <c r="H729" s="707"/>
      <c r="I729" s="707"/>
      <c r="J729" s="707"/>
      <c r="K729" s="709"/>
      <c r="L729" s="270"/>
      <c r="M729" s="705" t="str">
        <f t="shared" si="11"/>
        <v/>
      </c>
    </row>
    <row r="730" spans="1:13" ht="14.45" customHeight="1" x14ac:dyDescent="0.2">
      <c r="A730" s="710"/>
      <c r="B730" s="706"/>
      <c r="C730" s="707"/>
      <c r="D730" s="707"/>
      <c r="E730" s="708"/>
      <c r="F730" s="706"/>
      <c r="G730" s="707"/>
      <c r="H730" s="707"/>
      <c r="I730" s="707"/>
      <c r="J730" s="707"/>
      <c r="K730" s="709"/>
      <c r="L730" s="270"/>
      <c r="M730" s="705" t="str">
        <f t="shared" si="11"/>
        <v/>
      </c>
    </row>
    <row r="731" spans="1:13" ht="14.45" customHeight="1" x14ac:dyDescent="0.2">
      <c r="A731" s="710"/>
      <c r="B731" s="706"/>
      <c r="C731" s="707"/>
      <c r="D731" s="707"/>
      <c r="E731" s="708"/>
      <c r="F731" s="706"/>
      <c r="G731" s="707"/>
      <c r="H731" s="707"/>
      <c r="I731" s="707"/>
      <c r="J731" s="707"/>
      <c r="K731" s="709"/>
      <c r="L731" s="270"/>
      <c r="M731" s="705" t="str">
        <f t="shared" si="11"/>
        <v/>
      </c>
    </row>
    <row r="732" spans="1:13" ht="14.45" customHeight="1" x14ac:dyDescent="0.2">
      <c r="A732" s="710"/>
      <c r="B732" s="706"/>
      <c r="C732" s="707"/>
      <c r="D732" s="707"/>
      <c r="E732" s="708"/>
      <c r="F732" s="706"/>
      <c r="G732" s="707"/>
      <c r="H732" s="707"/>
      <c r="I732" s="707"/>
      <c r="J732" s="707"/>
      <c r="K732" s="709"/>
      <c r="L732" s="270"/>
      <c r="M732" s="705" t="str">
        <f t="shared" si="11"/>
        <v/>
      </c>
    </row>
    <row r="733" spans="1:13" ht="14.45" customHeight="1" x14ac:dyDescent="0.2">
      <c r="A733" s="710"/>
      <c r="B733" s="706"/>
      <c r="C733" s="707"/>
      <c r="D733" s="707"/>
      <c r="E733" s="708"/>
      <c r="F733" s="706"/>
      <c r="G733" s="707"/>
      <c r="H733" s="707"/>
      <c r="I733" s="707"/>
      <c r="J733" s="707"/>
      <c r="K733" s="709"/>
      <c r="L733" s="270"/>
      <c r="M733" s="705" t="str">
        <f t="shared" si="11"/>
        <v/>
      </c>
    </row>
    <row r="734" spans="1:13" ht="14.45" customHeight="1" x14ac:dyDescent="0.2">
      <c r="A734" s="710"/>
      <c r="B734" s="706"/>
      <c r="C734" s="707"/>
      <c r="D734" s="707"/>
      <c r="E734" s="708"/>
      <c r="F734" s="706"/>
      <c r="G734" s="707"/>
      <c r="H734" s="707"/>
      <c r="I734" s="707"/>
      <c r="J734" s="707"/>
      <c r="K734" s="709"/>
      <c r="L734" s="270"/>
      <c r="M734" s="705" t="str">
        <f t="shared" si="11"/>
        <v/>
      </c>
    </row>
    <row r="735" spans="1:13" ht="14.45" customHeight="1" x14ac:dyDescent="0.2">
      <c r="A735" s="710"/>
      <c r="B735" s="706"/>
      <c r="C735" s="707"/>
      <c r="D735" s="707"/>
      <c r="E735" s="708"/>
      <c r="F735" s="706"/>
      <c r="G735" s="707"/>
      <c r="H735" s="707"/>
      <c r="I735" s="707"/>
      <c r="J735" s="707"/>
      <c r="K735" s="709"/>
      <c r="L735" s="270"/>
      <c r="M735" s="705" t="str">
        <f t="shared" si="11"/>
        <v/>
      </c>
    </row>
    <row r="736" spans="1:13" ht="14.45" customHeight="1" x14ac:dyDescent="0.2">
      <c r="A736" s="710"/>
      <c r="B736" s="706"/>
      <c r="C736" s="707"/>
      <c r="D736" s="707"/>
      <c r="E736" s="708"/>
      <c r="F736" s="706"/>
      <c r="G736" s="707"/>
      <c r="H736" s="707"/>
      <c r="I736" s="707"/>
      <c r="J736" s="707"/>
      <c r="K736" s="709"/>
      <c r="L736" s="270"/>
      <c r="M736" s="705" t="str">
        <f t="shared" si="11"/>
        <v/>
      </c>
    </row>
    <row r="737" spans="1:13" ht="14.45" customHeight="1" x14ac:dyDescent="0.2">
      <c r="A737" s="710"/>
      <c r="B737" s="706"/>
      <c r="C737" s="707"/>
      <c r="D737" s="707"/>
      <c r="E737" s="708"/>
      <c r="F737" s="706"/>
      <c r="G737" s="707"/>
      <c r="H737" s="707"/>
      <c r="I737" s="707"/>
      <c r="J737" s="707"/>
      <c r="K737" s="709"/>
      <c r="L737" s="270"/>
      <c r="M737" s="705" t="str">
        <f t="shared" si="11"/>
        <v/>
      </c>
    </row>
    <row r="738" spans="1:13" ht="14.45" customHeight="1" x14ac:dyDescent="0.2">
      <c r="A738" s="710"/>
      <c r="B738" s="706"/>
      <c r="C738" s="707"/>
      <c r="D738" s="707"/>
      <c r="E738" s="708"/>
      <c r="F738" s="706"/>
      <c r="G738" s="707"/>
      <c r="H738" s="707"/>
      <c r="I738" s="707"/>
      <c r="J738" s="707"/>
      <c r="K738" s="709"/>
      <c r="L738" s="270"/>
      <c r="M738" s="705" t="str">
        <f t="shared" si="11"/>
        <v/>
      </c>
    </row>
    <row r="739" spans="1:13" ht="14.45" customHeight="1" x14ac:dyDescent="0.2">
      <c r="A739" s="710"/>
      <c r="B739" s="706"/>
      <c r="C739" s="707"/>
      <c r="D739" s="707"/>
      <c r="E739" s="708"/>
      <c r="F739" s="706"/>
      <c r="G739" s="707"/>
      <c r="H739" s="707"/>
      <c r="I739" s="707"/>
      <c r="J739" s="707"/>
      <c r="K739" s="709"/>
      <c r="L739" s="270"/>
      <c r="M739" s="705" t="str">
        <f t="shared" si="11"/>
        <v/>
      </c>
    </row>
    <row r="740" spans="1:13" ht="14.45" customHeight="1" x14ac:dyDescent="0.2">
      <c r="A740" s="710"/>
      <c r="B740" s="706"/>
      <c r="C740" s="707"/>
      <c r="D740" s="707"/>
      <c r="E740" s="708"/>
      <c r="F740" s="706"/>
      <c r="G740" s="707"/>
      <c r="H740" s="707"/>
      <c r="I740" s="707"/>
      <c r="J740" s="707"/>
      <c r="K740" s="709"/>
      <c r="L740" s="270"/>
      <c r="M740" s="705" t="str">
        <f t="shared" si="11"/>
        <v/>
      </c>
    </row>
    <row r="741" spans="1:13" ht="14.45" customHeight="1" x14ac:dyDescent="0.2">
      <c r="A741" s="710"/>
      <c r="B741" s="706"/>
      <c r="C741" s="707"/>
      <c r="D741" s="707"/>
      <c r="E741" s="708"/>
      <c r="F741" s="706"/>
      <c r="G741" s="707"/>
      <c r="H741" s="707"/>
      <c r="I741" s="707"/>
      <c r="J741" s="707"/>
      <c r="K741" s="709"/>
      <c r="L741" s="270"/>
      <c r="M741" s="705" t="str">
        <f t="shared" si="11"/>
        <v/>
      </c>
    </row>
    <row r="742" spans="1:13" ht="14.45" customHeight="1" x14ac:dyDescent="0.2">
      <c r="A742" s="710"/>
      <c r="B742" s="706"/>
      <c r="C742" s="707"/>
      <c r="D742" s="707"/>
      <c r="E742" s="708"/>
      <c r="F742" s="706"/>
      <c r="G742" s="707"/>
      <c r="H742" s="707"/>
      <c r="I742" s="707"/>
      <c r="J742" s="707"/>
      <c r="K742" s="709"/>
      <c r="L742" s="270"/>
      <c r="M742" s="705" t="str">
        <f t="shared" si="11"/>
        <v/>
      </c>
    </row>
    <row r="743" spans="1:13" ht="14.45" customHeight="1" x14ac:dyDescent="0.2">
      <c r="A743" s="710"/>
      <c r="B743" s="706"/>
      <c r="C743" s="707"/>
      <c r="D743" s="707"/>
      <c r="E743" s="708"/>
      <c r="F743" s="706"/>
      <c r="G743" s="707"/>
      <c r="H743" s="707"/>
      <c r="I743" s="707"/>
      <c r="J743" s="707"/>
      <c r="K743" s="709"/>
      <c r="L743" s="270"/>
      <c r="M743" s="705" t="str">
        <f t="shared" si="11"/>
        <v/>
      </c>
    </row>
    <row r="744" spans="1:13" ht="14.45" customHeight="1" x14ac:dyDescent="0.2">
      <c r="A744" s="710"/>
      <c r="B744" s="706"/>
      <c r="C744" s="707"/>
      <c r="D744" s="707"/>
      <c r="E744" s="708"/>
      <c r="F744" s="706"/>
      <c r="G744" s="707"/>
      <c r="H744" s="707"/>
      <c r="I744" s="707"/>
      <c r="J744" s="707"/>
      <c r="K744" s="709"/>
      <c r="L744" s="270"/>
      <c r="M744" s="705" t="str">
        <f t="shared" si="11"/>
        <v/>
      </c>
    </row>
    <row r="745" spans="1:13" ht="14.45" customHeight="1" x14ac:dyDescent="0.2">
      <c r="A745" s="710"/>
      <c r="B745" s="706"/>
      <c r="C745" s="707"/>
      <c r="D745" s="707"/>
      <c r="E745" s="708"/>
      <c r="F745" s="706"/>
      <c r="G745" s="707"/>
      <c r="H745" s="707"/>
      <c r="I745" s="707"/>
      <c r="J745" s="707"/>
      <c r="K745" s="709"/>
      <c r="L745" s="270"/>
      <c r="M745" s="705" t="str">
        <f t="shared" si="11"/>
        <v/>
      </c>
    </row>
    <row r="746" spans="1:13" ht="14.45" customHeight="1" x14ac:dyDescent="0.2">
      <c r="A746" s="710"/>
      <c r="B746" s="706"/>
      <c r="C746" s="707"/>
      <c r="D746" s="707"/>
      <c r="E746" s="708"/>
      <c r="F746" s="706"/>
      <c r="G746" s="707"/>
      <c r="H746" s="707"/>
      <c r="I746" s="707"/>
      <c r="J746" s="707"/>
      <c r="K746" s="709"/>
      <c r="L746" s="270"/>
      <c r="M746" s="705" t="str">
        <f t="shared" si="11"/>
        <v/>
      </c>
    </row>
    <row r="747" spans="1:13" ht="14.45" customHeight="1" x14ac:dyDescent="0.2">
      <c r="A747" s="710"/>
      <c r="B747" s="706"/>
      <c r="C747" s="707"/>
      <c r="D747" s="707"/>
      <c r="E747" s="708"/>
      <c r="F747" s="706"/>
      <c r="G747" s="707"/>
      <c r="H747" s="707"/>
      <c r="I747" s="707"/>
      <c r="J747" s="707"/>
      <c r="K747" s="709"/>
      <c r="L747" s="270"/>
      <c r="M747" s="705" t="str">
        <f t="shared" si="11"/>
        <v/>
      </c>
    </row>
    <row r="748" spans="1:13" ht="14.45" customHeight="1" x14ac:dyDescent="0.2">
      <c r="A748" s="710"/>
      <c r="B748" s="706"/>
      <c r="C748" s="707"/>
      <c r="D748" s="707"/>
      <c r="E748" s="708"/>
      <c r="F748" s="706"/>
      <c r="G748" s="707"/>
      <c r="H748" s="707"/>
      <c r="I748" s="707"/>
      <c r="J748" s="707"/>
      <c r="K748" s="709"/>
      <c r="L748" s="270"/>
      <c r="M748" s="705" t="str">
        <f t="shared" si="11"/>
        <v/>
      </c>
    </row>
    <row r="749" spans="1:13" ht="14.45" customHeight="1" x14ac:dyDescent="0.2">
      <c r="A749" s="710"/>
      <c r="B749" s="706"/>
      <c r="C749" s="707"/>
      <c r="D749" s="707"/>
      <c r="E749" s="708"/>
      <c r="F749" s="706"/>
      <c r="G749" s="707"/>
      <c r="H749" s="707"/>
      <c r="I749" s="707"/>
      <c r="J749" s="707"/>
      <c r="K749" s="709"/>
      <c r="L749" s="270"/>
      <c r="M749" s="705" t="str">
        <f t="shared" si="11"/>
        <v/>
      </c>
    </row>
    <row r="750" spans="1:13" ht="14.45" customHeight="1" x14ac:dyDescent="0.2">
      <c r="A750" s="710"/>
      <c r="B750" s="706"/>
      <c r="C750" s="707"/>
      <c r="D750" s="707"/>
      <c r="E750" s="708"/>
      <c r="F750" s="706"/>
      <c r="G750" s="707"/>
      <c r="H750" s="707"/>
      <c r="I750" s="707"/>
      <c r="J750" s="707"/>
      <c r="K750" s="709"/>
      <c r="L750" s="270"/>
      <c r="M750" s="705" t="str">
        <f t="shared" si="11"/>
        <v/>
      </c>
    </row>
    <row r="751" spans="1:13" ht="14.45" customHeight="1" x14ac:dyDescent="0.2">
      <c r="A751" s="710"/>
      <c r="B751" s="706"/>
      <c r="C751" s="707"/>
      <c r="D751" s="707"/>
      <c r="E751" s="708"/>
      <c r="F751" s="706"/>
      <c r="G751" s="707"/>
      <c r="H751" s="707"/>
      <c r="I751" s="707"/>
      <c r="J751" s="707"/>
      <c r="K751" s="709"/>
      <c r="L751" s="270"/>
      <c r="M751" s="705" t="str">
        <f t="shared" si="11"/>
        <v/>
      </c>
    </row>
    <row r="752" spans="1:13" ht="14.45" customHeight="1" x14ac:dyDescent="0.2">
      <c r="A752" s="710"/>
      <c r="B752" s="706"/>
      <c r="C752" s="707"/>
      <c r="D752" s="707"/>
      <c r="E752" s="708"/>
      <c r="F752" s="706"/>
      <c r="G752" s="707"/>
      <c r="H752" s="707"/>
      <c r="I752" s="707"/>
      <c r="J752" s="707"/>
      <c r="K752" s="709"/>
      <c r="L752" s="270"/>
      <c r="M752" s="705" t="str">
        <f t="shared" si="11"/>
        <v/>
      </c>
    </row>
    <row r="753" spans="1:13" ht="14.45" customHeight="1" x14ac:dyDescent="0.2">
      <c r="A753" s="710"/>
      <c r="B753" s="706"/>
      <c r="C753" s="707"/>
      <c r="D753" s="707"/>
      <c r="E753" s="708"/>
      <c r="F753" s="706"/>
      <c r="G753" s="707"/>
      <c r="H753" s="707"/>
      <c r="I753" s="707"/>
      <c r="J753" s="707"/>
      <c r="K753" s="709"/>
      <c r="L753" s="270"/>
      <c r="M753" s="705" t="str">
        <f t="shared" si="11"/>
        <v/>
      </c>
    </row>
    <row r="754" spans="1:13" ht="14.45" customHeight="1" x14ac:dyDescent="0.2">
      <c r="A754" s="710"/>
      <c r="B754" s="706"/>
      <c r="C754" s="707"/>
      <c r="D754" s="707"/>
      <c r="E754" s="708"/>
      <c r="F754" s="706"/>
      <c r="G754" s="707"/>
      <c r="H754" s="707"/>
      <c r="I754" s="707"/>
      <c r="J754" s="707"/>
      <c r="K754" s="709"/>
      <c r="L754" s="270"/>
      <c r="M754" s="705" t="str">
        <f t="shared" si="11"/>
        <v/>
      </c>
    </row>
    <row r="755" spans="1:13" ht="14.45" customHeight="1" x14ac:dyDescent="0.2">
      <c r="A755" s="710"/>
      <c r="B755" s="706"/>
      <c r="C755" s="707"/>
      <c r="D755" s="707"/>
      <c r="E755" s="708"/>
      <c r="F755" s="706"/>
      <c r="G755" s="707"/>
      <c r="H755" s="707"/>
      <c r="I755" s="707"/>
      <c r="J755" s="707"/>
      <c r="K755" s="709"/>
      <c r="L755" s="270"/>
      <c r="M755" s="705" t="str">
        <f t="shared" si="11"/>
        <v/>
      </c>
    </row>
    <row r="756" spans="1:13" ht="14.45" customHeight="1" x14ac:dyDescent="0.2">
      <c r="A756" s="710"/>
      <c r="B756" s="706"/>
      <c r="C756" s="707"/>
      <c r="D756" s="707"/>
      <c r="E756" s="708"/>
      <c r="F756" s="706"/>
      <c r="G756" s="707"/>
      <c r="H756" s="707"/>
      <c r="I756" s="707"/>
      <c r="J756" s="707"/>
      <c r="K756" s="709"/>
      <c r="L756" s="270"/>
      <c r="M756" s="705" t="str">
        <f t="shared" si="11"/>
        <v/>
      </c>
    </row>
    <row r="757" spans="1:13" ht="14.45" customHeight="1" x14ac:dyDescent="0.2">
      <c r="A757" s="710"/>
      <c r="B757" s="706"/>
      <c r="C757" s="707"/>
      <c r="D757" s="707"/>
      <c r="E757" s="708"/>
      <c r="F757" s="706"/>
      <c r="G757" s="707"/>
      <c r="H757" s="707"/>
      <c r="I757" s="707"/>
      <c r="J757" s="707"/>
      <c r="K757" s="709"/>
      <c r="L757" s="270"/>
      <c r="M757" s="705" t="str">
        <f t="shared" si="11"/>
        <v/>
      </c>
    </row>
    <row r="758" spans="1:13" ht="14.45" customHeight="1" x14ac:dyDescent="0.2">
      <c r="A758" s="710"/>
      <c r="B758" s="706"/>
      <c r="C758" s="707"/>
      <c r="D758" s="707"/>
      <c r="E758" s="708"/>
      <c r="F758" s="706"/>
      <c r="G758" s="707"/>
      <c r="H758" s="707"/>
      <c r="I758" s="707"/>
      <c r="J758" s="707"/>
      <c r="K758" s="709"/>
      <c r="L758" s="270"/>
      <c r="M758" s="705" t="str">
        <f t="shared" si="11"/>
        <v/>
      </c>
    </row>
    <row r="759" spans="1:13" ht="14.45" customHeight="1" x14ac:dyDescent="0.2">
      <c r="A759" s="710"/>
      <c r="B759" s="706"/>
      <c r="C759" s="707"/>
      <c r="D759" s="707"/>
      <c r="E759" s="708"/>
      <c r="F759" s="706"/>
      <c r="G759" s="707"/>
      <c r="H759" s="707"/>
      <c r="I759" s="707"/>
      <c r="J759" s="707"/>
      <c r="K759" s="709"/>
      <c r="L759" s="270"/>
      <c r="M759" s="705" t="str">
        <f t="shared" si="11"/>
        <v/>
      </c>
    </row>
    <row r="760" spans="1:13" ht="14.45" customHeight="1" x14ac:dyDescent="0.2">
      <c r="A760" s="710"/>
      <c r="B760" s="706"/>
      <c r="C760" s="707"/>
      <c r="D760" s="707"/>
      <c r="E760" s="708"/>
      <c r="F760" s="706"/>
      <c r="G760" s="707"/>
      <c r="H760" s="707"/>
      <c r="I760" s="707"/>
      <c r="J760" s="707"/>
      <c r="K760" s="709"/>
      <c r="L760" s="270"/>
      <c r="M760" s="705" t="str">
        <f t="shared" si="11"/>
        <v/>
      </c>
    </row>
    <row r="761" spans="1:13" ht="14.45" customHeight="1" x14ac:dyDescent="0.2">
      <c r="A761" s="710"/>
      <c r="B761" s="706"/>
      <c r="C761" s="707"/>
      <c r="D761" s="707"/>
      <c r="E761" s="708"/>
      <c r="F761" s="706"/>
      <c r="G761" s="707"/>
      <c r="H761" s="707"/>
      <c r="I761" s="707"/>
      <c r="J761" s="707"/>
      <c r="K761" s="709"/>
      <c r="L761" s="270"/>
      <c r="M761" s="705" t="str">
        <f t="shared" si="11"/>
        <v/>
      </c>
    </row>
    <row r="762" spans="1:13" ht="14.45" customHeight="1" x14ac:dyDescent="0.2">
      <c r="A762" s="710"/>
      <c r="B762" s="706"/>
      <c r="C762" s="707"/>
      <c r="D762" s="707"/>
      <c r="E762" s="708"/>
      <c r="F762" s="706"/>
      <c r="G762" s="707"/>
      <c r="H762" s="707"/>
      <c r="I762" s="707"/>
      <c r="J762" s="707"/>
      <c r="K762" s="709"/>
      <c r="L762" s="270"/>
      <c r="M762" s="705" t="str">
        <f t="shared" si="11"/>
        <v/>
      </c>
    </row>
    <row r="763" spans="1:13" ht="14.45" customHeight="1" x14ac:dyDescent="0.2">
      <c r="A763" s="710"/>
      <c r="B763" s="706"/>
      <c r="C763" s="707"/>
      <c r="D763" s="707"/>
      <c r="E763" s="708"/>
      <c r="F763" s="706"/>
      <c r="G763" s="707"/>
      <c r="H763" s="707"/>
      <c r="I763" s="707"/>
      <c r="J763" s="707"/>
      <c r="K763" s="709"/>
      <c r="L763" s="270"/>
      <c r="M763" s="705" t="str">
        <f t="shared" si="11"/>
        <v/>
      </c>
    </row>
    <row r="764" spans="1:13" ht="14.45" customHeight="1" x14ac:dyDescent="0.2">
      <c r="A764" s="710"/>
      <c r="B764" s="706"/>
      <c r="C764" s="707"/>
      <c r="D764" s="707"/>
      <c r="E764" s="708"/>
      <c r="F764" s="706"/>
      <c r="G764" s="707"/>
      <c r="H764" s="707"/>
      <c r="I764" s="707"/>
      <c r="J764" s="707"/>
      <c r="K764" s="709"/>
      <c r="L764" s="270"/>
      <c r="M764" s="705" t="str">
        <f t="shared" si="11"/>
        <v/>
      </c>
    </row>
    <row r="765" spans="1:13" ht="14.45" customHeight="1" x14ac:dyDescent="0.2">
      <c r="A765" s="710"/>
      <c r="B765" s="706"/>
      <c r="C765" s="707"/>
      <c r="D765" s="707"/>
      <c r="E765" s="708"/>
      <c r="F765" s="706"/>
      <c r="G765" s="707"/>
      <c r="H765" s="707"/>
      <c r="I765" s="707"/>
      <c r="J765" s="707"/>
      <c r="K765" s="709"/>
      <c r="L765" s="270"/>
      <c r="M765" s="705" t="str">
        <f t="shared" si="11"/>
        <v/>
      </c>
    </row>
    <row r="766" spans="1:13" ht="14.45" customHeight="1" x14ac:dyDescent="0.2">
      <c r="A766" s="710"/>
      <c r="B766" s="706"/>
      <c r="C766" s="707"/>
      <c r="D766" s="707"/>
      <c r="E766" s="708"/>
      <c r="F766" s="706"/>
      <c r="G766" s="707"/>
      <c r="H766" s="707"/>
      <c r="I766" s="707"/>
      <c r="J766" s="707"/>
      <c r="K766" s="709"/>
      <c r="L766" s="270"/>
      <c r="M766" s="705" t="str">
        <f t="shared" si="11"/>
        <v/>
      </c>
    </row>
    <row r="767" spans="1:13" ht="14.45" customHeight="1" x14ac:dyDescent="0.2">
      <c r="A767" s="710"/>
      <c r="B767" s="706"/>
      <c r="C767" s="707"/>
      <c r="D767" s="707"/>
      <c r="E767" s="708"/>
      <c r="F767" s="706"/>
      <c r="G767" s="707"/>
      <c r="H767" s="707"/>
      <c r="I767" s="707"/>
      <c r="J767" s="707"/>
      <c r="K767" s="709"/>
      <c r="L767" s="270"/>
      <c r="M767" s="705" t="str">
        <f t="shared" si="11"/>
        <v/>
      </c>
    </row>
    <row r="768" spans="1:13" ht="14.45" customHeight="1" x14ac:dyDescent="0.2">
      <c r="A768" s="710"/>
      <c r="B768" s="706"/>
      <c r="C768" s="707"/>
      <c r="D768" s="707"/>
      <c r="E768" s="708"/>
      <c r="F768" s="706"/>
      <c r="G768" s="707"/>
      <c r="H768" s="707"/>
      <c r="I768" s="707"/>
      <c r="J768" s="707"/>
      <c r="K768" s="709"/>
      <c r="L768" s="270"/>
      <c r="M768" s="705" t="str">
        <f t="shared" si="11"/>
        <v/>
      </c>
    </row>
    <row r="769" spans="1:13" ht="14.45" customHeight="1" x14ac:dyDescent="0.2">
      <c r="A769" s="710"/>
      <c r="B769" s="706"/>
      <c r="C769" s="707"/>
      <c r="D769" s="707"/>
      <c r="E769" s="708"/>
      <c r="F769" s="706"/>
      <c r="G769" s="707"/>
      <c r="H769" s="707"/>
      <c r="I769" s="707"/>
      <c r="J769" s="707"/>
      <c r="K769" s="709"/>
      <c r="L769" s="270"/>
      <c r="M769" s="705" t="str">
        <f t="shared" si="11"/>
        <v/>
      </c>
    </row>
    <row r="770" spans="1:13" ht="14.45" customHeight="1" x14ac:dyDescent="0.2">
      <c r="A770" s="710"/>
      <c r="B770" s="706"/>
      <c r="C770" s="707"/>
      <c r="D770" s="707"/>
      <c r="E770" s="708"/>
      <c r="F770" s="706"/>
      <c r="G770" s="707"/>
      <c r="H770" s="707"/>
      <c r="I770" s="707"/>
      <c r="J770" s="707"/>
      <c r="K770" s="709"/>
      <c r="L770" s="270"/>
      <c r="M770" s="705" t="str">
        <f t="shared" si="11"/>
        <v/>
      </c>
    </row>
    <row r="771" spans="1:13" ht="14.45" customHeight="1" x14ac:dyDescent="0.2">
      <c r="A771" s="710"/>
      <c r="B771" s="706"/>
      <c r="C771" s="707"/>
      <c r="D771" s="707"/>
      <c r="E771" s="708"/>
      <c r="F771" s="706"/>
      <c r="G771" s="707"/>
      <c r="H771" s="707"/>
      <c r="I771" s="707"/>
      <c r="J771" s="707"/>
      <c r="K771" s="709"/>
      <c r="L771" s="270"/>
      <c r="M771" s="705" t="str">
        <f t="shared" si="11"/>
        <v/>
      </c>
    </row>
    <row r="772" spans="1:13" ht="14.45" customHeight="1" x14ac:dyDescent="0.2">
      <c r="A772" s="710"/>
      <c r="B772" s="706"/>
      <c r="C772" s="707"/>
      <c r="D772" s="707"/>
      <c r="E772" s="708"/>
      <c r="F772" s="706"/>
      <c r="G772" s="707"/>
      <c r="H772" s="707"/>
      <c r="I772" s="707"/>
      <c r="J772" s="707"/>
      <c r="K772" s="709"/>
      <c r="L772" s="270"/>
      <c r="M772" s="705" t="str">
        <f t="shared" si="11"/>
        <v/>
      </c>
    </row>
    <row r="773" spans="1:13" ht="14.45" customHeight="1" x14ac:dyDescent="0.2">
      <c r="A773" s="710"/>
      <c r="B773" s="706"/>
      <c r="C773" s="707"/>
      <c r="D773" s="707"/>
      <c r="E773" s="708"/>
      <c r="F773" s="706"/>
      <c r="G773" s="707"/>
      <c r="H773" s="707"/>
      <c r="I773" s="707"/>
      <c r="J773" s="707"/>
      <c r="K773" s="709"/>
      <c r="L773" s="270"/>
      <c r="M773" s="705" t="str">
        <f t="shared" si="11"/>
        <v/>
      </c>
    </row>
    <row r="774" spans="1:13" ht="14.45" customHeight="1" x14ac:dyDescent="0.2">
      <c r="A774" s="710"/>
      <c r="B774" s="706"/>
      <c r="C774" s="707"/>
      <c r="D774" s="707"/>
      <c r="E774" s="708"/>
      <c r="F774" s="706"/>
      <c r="G774" s="707"/>
      <c r="H774" s="707"/>
      <c r="I774" s="707"/>
      <c r="J774" s="707"/>
      <c r="K774" s="709"/>
      <c r="L774" s="270"/>
      <c r="M774" s="705" t="str">
        <f t="shared" ref="M774:M818" si="12">IF(A774="HV","HV",IF(OR(LEFT(A774,16)="               5",LEFT(A774,16)="               6",LEFT(A774,16)="               7",LEFT(A774,16)="               8"),"X",""))</f>
        <v/>
      </c>
    </row>
    <row r="775" spans="1:13" ht="14.45" customHeight="1" x14ac:dyDescent="0.2">
      <c r="A775" s="710"/>
      <c r="B775" s="706"/>
      <c r="C775" s="707"/>
      <c r="D775" s="707"/>
      <c r="E775" s="708"/>
      <c r="F775" s="706"/>
      <c r="G775" s="707"/>
      <c r="H775" s="707"/>
      <c r="I775" s="707"/>
      <c r="J775" s="707"/>
      <c r="K775" s="709"/>
      <c r="L775" s="270"/>
      <c r="M775" s="705" t="str">
        <f t="shared" si="12"/>
        <v/>
      </c>
    </row>
    <row r="776" spans="1:13" ht="14.45" customHeight="1" x14ac:dyDescent="0.2">
      <c r="A776" s="710"/>
      <c r="B776" s="706"/>
      <c r="C776" s="707"/>
      <c r="D776" s="707"/>
      <c r="E776" s="708"/>
      <c r="F776" s="706"/>
      <c r="G776" s="707"/>
      <c r="H776" s="707"/>
      <c r="I776" s="707"/>
      <c r="J776" s="707"/>
      <c r="K776" s="709"/>
      <c r="L776" s="270"/>
      <c r="M776" s="705" t="str">
        <f t="shared" si="12"/>
        <v/>
      </c>
    </row>
    <row r="777" spans="1:13" ht="14.45" customHeight="1" x14ac:dyDescent="0.2">
      <c r="A777" s="710"/>
      <c r="B777" s="706"/>
      <c r="C777" s="707"/>
      <c r="D777" s="707"/>
      <c r="E777" s="708"/>
      <c r="F777" s="706"/>
      <c r="G777" s="707"/>
      <c r="H777" s="707"/>
      <c r="I777" s="707"/>
      <c r="J777" s="707"/>
      <c r="K777" s="709"/>
      <c r="L777" s="270"/>
      <c r="M777" s="705" t="str">
        <f t="shared" si="12"/>
        <v/>
      </c>
    </row>
    <row r="778" spans="1:13" ht="14.45" customHeight="1" x14ac:dyDescent="0.2">
      <c r="A778" s="710"/>
      <c r="B778" s="706"/>
      <c r="C778" s="707"/>
      <c r="D778" s="707"/>
      <c r="E778" s="708"/>
      <c r="F778" s="706"/>
      <c r="G778" s="707"/>
      <c r="H778" s="707"/>
      <c r="I778" s="707"/>
      <c r="J778" s="707"/>
      <c r="K778" s="709"/>
      <c r="L778" s="270"/>
      <c r="M778" s="705" t="str">
        <f t="shared" si="12"/>
        <v/>
      </c>
    </row>
    <row r="779" spans="1:13" ht="14.45" customHeight="1" x14ac:dyDescent="0.2">
      <c r="A779" s="710"/>
      <c r="B779" s="706"/>
      <c r="C779" s="707"/>
      <c r="D779" s="707"/>
      <c r="E779" s="708"/>
      <c r="F779" s="706"/>
      <c r="G779" s="707"/>
      <c r="H779" s="707"/>
      <c r="I779" s="707"/>
      <c r="J779" s="707"/>
      <c r="K779" s="709"/>
      <c r="L779" s="270"/>
      <c r="M779" s="705" t="str">
        <f t="shared" si="12"/>
        <v/>
      </c>
    </row>
    <row r="780" spans="1:13" ht="14.45" customHeight="1" x14ac:dyDescent="0.2">
      <c r="A780" s="710"/>
      <c r="B780" s="706"/>
      <c r="C780" s="707"/>
      <c r="D780" s="707"/>
      <c r="E780" s="708"/>
      <c r="F780" s="706"/>
      <c r="G780" s="707"/>
      <c r="H780" s="707"/>
      <c r="I780" s="707"/>
      <c r="J780" s="707"/>
      <c r="K780" s="709"/>
      <c r="L780" s="270"/>
      <c r="M780" s="705" t="str">
        <f t="shared" si="12"/>
        <v/>
      </c>
    </row>
    <row r="781" spans="1:13" ht="14.45" customHeight="1" x14ac:dyDescent="0.2">
      <c r="A781" s="710"/>
      <c r="B781" s="706"/>
      <c r="C781" s="707"/>
      <c r="D781" s="707"/>
      <c r="E781" s="708"/>
      <c r="F781" s="706"/>
      <c r="G781" s="707"/>
      <c r="H781" s="707"/>
      <c r="I781" s="707"/>
      <c r="J781" s="707"/>
      <c r="K781" s="709"/>
      <c r="L781" s="270"/>
      <c r="M781" s="705" t="str">
        <f t="shared" si="12"/>
        <v/>
      </c>
    </row>
    <row r="782" spans="1:13" ht="14.45" customHeight="1" x14ac:dyDescent="0.2">
      <c r="A782" s="710"/>
      <c r="B782" s="706"/>
      <c r="C782" s="707"/>
      <c r="D782" s="707"/>
      <c r="E782" s="708"/>
      <c r="F782" s="706"/>
      <c r="G782" s="707"/>
      <c r="H782" s="707"/>
      <c r="I782" s="707"/>
      <c r="J782" s="707"/>
      <c r="K782" s="709"/>
      <c r="L782" s="270"/>
      <c r="M782" s="705" t="str">
        <f t="shared" si="12"/>
        <v/>
      </c>
    </row>
    <row r="783" spans="1:13" ht="14.45" customHeight="1" x14ac:dyDescent="0.2">
      <c r="A783" s="710"/>
      <c r="B783" s="706"/>
      <c r="C783" s="707"/>
      <c r="D783" s="707"/>
      <c r="E783" s="708"/>
      <c r="F783" s="706"/>
      <c r="G783" s="707"/>
      <c r="H783" s="707"/>
      <c r="I783" s="707"/>
      <c r="J783" s="707"/>
      <c r="K783" s="709"/>
      <c r="L783" s="270"/>
      <c r="M783" s="705" t="str">
        <f t="shared" si="12"/>
        <v/>
      </c>
    </row>
    <row r="784" spans="1:13" ht="14.45" customHeight="1" x14ac:dyDescent="0.2">
      <c r="A784" s="710"/>
      <c r="B784" s="706"/>
      <c r="C784" s="707"/>
      <c r="D784" s="707"/>
      <c r="E784" s="708"/>
      <c r="F784" s="706"/>
      <c r="G784" s="707"/>
      <c r="H784" s="707"/>
      <c r="I784" s="707"/>
      <c r="J784" s="707"/>
      <c r="K784" s="709"/>
      <c r="L784" s="270"/>
      <c r="M784" s="705" t="str">
        <f t="shared" si="12"/>
        <v/>
      </c>
    </row>
    <row r="785" spans="1:13" ht="14.45" customHeight="1" x14ac:dyDescent="0.2">
      <c r="A785" s="710"/>
      <c r="B785" s="706"/>
      <c r="C785" s="707"/>
      <c r="D785" s="707"/>
      <c r="E785" s="708"/>
      <c r="F785" s="706"/>
      <c r="G785" s="707"/>
      <c r="H785" s="707"/>
      <c r="I785" s="707"/>
      <c r="J785" s="707"/>
      <c r="K785" s="709"/>
      <c r="L785" s="270"/>
      <c r="M785" s="705" t="str">
        <f t="shared" si="12"/>
        <v/>
      </c>
    </row>
    <row r="786" spans="1:13" ht="14.45" customHeight="1" x14ac:dyDescent="0.2">
      <c r="A786" s="710"/>
      <c r="B786" s="706"/>
      <c r="C786" s="707"/>
      <c r="D786" s="707"/>
      <c r="E786" s="708"/>
      <c r="F786" s="706"/>
      <c r="G786" s="707"/>
      <c r="H786" s="707"/>
      <c r="I786" s="707"/>
      <c r="J786" s="707"/>
      <c r="K786" s="709"/>
      <c r="L786" s="270"/>
      <c r="M786" s="705" t="str">
        <f t="shared" si="12"/>
        <v/>
      </c>
    </row>
    <row r="787" spans="1:13" ht="14.45" customHeight="1" x14ac:dyDescent="0.2">
      <c r="A787" s="710"/>
      <c r="B787" s="706"/>
      <c r="C787" s="707"/>
      <c r="D787" s="707"/>
      <c r="E787" s="708"/>
      <c r="F787" s="706"/>
      <c r="G787" s="707"/>
      <c r="H787" s="707"/>
      <c r="I787" s="707"/>
      <c r="J787" s="707"/>
      <c r="K787" s="709"/>
      <c r="L787" s="270"/>
      <c r="M787" s="705" t="str">
        <f t="shared" si="12"/>
        <v/>
      </c>
    </row>
    <row r="788" spans="1:13" ht="14.45" customHeight="1" x14ac:dyDescent="0.2">
      <c r="A788" s="710"/>
      <c r="B788" s="706"/>
      <c r="C788" s="707"/>
      <c r="D788" s="707"/>
      <c r="E788" s="708"/>
      <c r="F788" s="706"/>
      <c r="G788" s="707"/>
      <c r="H788" s="707"/>
      <c r="I788" s="707"/>
      <c r="J788" s="707"/>
      <c r="K788" s="709"/>
      <c r="L788" s="270"/>
      <c r="M788" s="705" t="str">
        <f t="shared" si="12"/>
        <v/>
      </c>
    </row>
    <row r="789" spans="1:13" ht="14.45" customHeight="1" x14ac:dyDescent="0.2">
      <c r="A789" s="710"/>
      <c r="B789" s="706"/>
      <c r="C789" s="707"/>
      <c r="D789" s="707"/>
      <c r="E789" s="708"/>
      <c r="F789" s="706"/>
      <c r="G789" s="707"/>
      <c r="H789" s="707"/>
      <c r="I789" s="707"/>
      <c r="J789" s="707"/>
      <c r="K789" s="709"/>
      <c r="L789" s="270"/>
      <c r="M789" s="705" t="str">
        <f t="shared" si="12"/>
        <v/>
      </c>
    </row>
    <row r="790" spans="1:13" ht="14.45" customHeight="1" x14ac:dyDescent="0.2">
      <c r="A790" s="710"/>
      <c r="B790" s="706"/>
      <c r="C790" s="707"/>
      <c r="D790" s="707"/>
      <c r="E790" s="708"/>
      <c r="F790" s="706"/>
      <c r="G790" s="707"/>
      <c r="H790" s="707"/>
      <c r="I790" s="707"/>
      <c r="J790" s="707"/>
      <c r="K790" s="709"/>
      <c r="L790" s="270"/>
      <c r="M790" s="705" t="str">
        <f t="shared" si="12"/>
        <v/>
      </c>
    </row>
    <row r="791" spans="1:13" ht="14.45" customHeight="1" x14ac:dyDescent="0.2">
      <c r="A791" s="710"/>
      <c r="B791" s="706"/>
      <c r="C791" s="707"/>
      <c r="D791" s="707"/>
      <c r="E791" s="708"/>
      <c r="F791" s="706"/>
      <c r="G791" s="707"/>
      <c r="H791" s="707"/>
      <c r="I791" s="707"/>
      <c r="J791" s="707"/>
      <c r="K791" s="709"/>
      <c r="L791" s="270"/>
      <c r="M791" s="705" t="str">
        <f t="shared" si="12"/>
        <v/>
      </c>
    </row>
    <row r="792" spans="1:13" ht="14.45" customHeight="1" x14ac:dyDescent="0.2">
      <c r="A792" s="710"/>
      <c r="B792" s="706"/>
      <c r="C792" s="707"/>
      <c r="D792" s="707"/>
      <c r="E792" s="708"/>
      <c r="F792" s="706"/>
      <c r="G792" s="707"/>
      <c r="H792" s="707"/>
      <c r="I792" s="707"/>
      <c r="J792" s="707"/>
      <c r="K792" s="709"/>
      <c r="L792" s="270"/>
      <c r="M792" s="705" t="str">
        <f t="shared" si="12"/>
        <v/>
      </c>
    </row>
    <row r="793" spans="1:13" ht="14.45" customHeight="1" x14ac:dyDescent="0.2">
      <c r="A793" s="710"/>
      <c r="B793" s="706"/>
      <c r="C793" s="707"/>
      <c r="D793" s="707"/>
      <c r="E793" s="708"/>
      <c r="F793" s="706"/>
      <c r="G793" s="707"/>
      <c r="H793" s="707"/>
      <c r="I793" s="707"/>
      <c r="J793" s="707"/>
      <c r="K793" s="709"/>
      <c r="L793" s="270"/>
      <c r="M793" s="705" t="str">
        <f t="shared" si="12"/>
        <v/>
      </c>
    </row>
    <row r="794" spans="1:13" ht="14.45" customHeight="1" x14ac:dyDescent="0.2">
      <c r="A794" s="710"/>
      <c r="B794" s="706"/>
      <c r="C794" s="707"/>
      <c r="D794" s="707"/>
      <c r="E794" s="708"/>
      <c r="F794" s="706"/>
      <c r="G794" s="707"/>
      <c r="H794" s="707"/>
      <c r="I794" s="707"/>
      <c r="J794" s="707"/>
      <c r="K794" s="709"/>
      <c r="L794" s="270"/>
      <c r="M794" s="705" t="str">
        <f t="shared" si="12"/>
        <v/>
      </c>
    </row>
    <row r="795" spans="1:13" ht="14.45" customHeight="1" x14ac:dyDescent="0.2">
      <c r="A795" s="710"/>
      <c r="B795" s="706"/>
      <c r="C795" s="707"/>
      <c r="D795" s="707"/>
      <c r="E795" s="708"/>
      <c r="F795" s="706"/>
      <c r="G795" s="707"/>
      <c r="H795" s="707"/>
      <c r="I795" s="707"/>
      <c r="J795" s="707"/>
      <c r="K795" s="709"/>
      <c r="L795" s="270"/>
      <c r="M795" s="705" t="str">
        <f t="shared" si="12"/>
        <v/>
      </c>
    </row>
    <row r="796" spans="1:13" ht="14.45" customHeight="1" x14ac:dyDescent="0.2">
      <c r="A796" s="710"/>
      <c r="B796" s="706"/>
      <c r="C796" s="707"/>
      <c r="D796" s="707"/>
      <c r="E796" s="708"/>
      <c r="F796" s="706"/>
      <c r="G796" s="707"/>
      <c r="H796" s="707"/>
      <c r="I796" s="707"/>
      <c r="J796" s="707"/>
      <c r="K796" s="709"/>
      <c r="L796" s="270"/>
      <c r="M796" s="705" t="str">
        <f t="shared" si="12"/>
        <v/>
      </c>
    </row>
    <row r="797" spans="1:13" ht="14.45" customHeight="1" x14ac:dyDescent="0.2">
      <c r="A797" s="710"/>
      <c r="B797" s="706"/>
      <c r="C797" s="707"/>
      <c r="D797" s="707"/>
      <c r="E797" s="708"/>
      <c r="F797" s="706"/>
      <c r="G797" s="707"/>
      <c r="H797" s="707"/>
      <c r="I797" s="707"/>
      <c r="J797" s="707"/>
      <c r="K797" s="709"/>
      <c r="L797" s="270"/>
      <c r="M797" s="705" t="str">
        <f t="shared" si="12"/>
        <v/>
      </c>
    </row>
    <row r="798" spans="1:13" ht="14.45" customHeight="1" x14ac:dyDescent="0.2">
      <c r="A798" s="710"/>
      <c r="B798" s="706"/>
      <c r="C798" s="707"/>
      <c r="D798" s="707"/>
      <c r="E798" s="708"/>
      <c r="F798" s="706"/>
      <c r="G798" s="707"/>
      <c r="H798" s="707"/>
      <c r="I798" s="707"/>
      <c r="J798" s="707"/>
      <c r="K798" s="709"/>
      <c r="L798" s="270"/>
      <c r="M798" s="705" t="str">
        <f t="shared" si="12"/>
        <v/>
      </c>
    </row>
    <row r="799" spans="1:13" ht="14.45" customHeight="1" x14ac:dyDescent="0.2">
      <c r="A799" s="710"/>
      <c r="B799" s="706"/>
      <c r="C799" s="707"/>
      <c r="D799" s="707"/>
      <c r="E799" s="708"/>
      <c r="F799" s="706"/>
      <c r="G799" s="707"/>
      <c r="H799" s="707"/>
      <c r="I799" s="707"/>
      <c r="J799" s="707"/>
      <c r="K799" s="709"/>
      <c r="L799" s="270"/>
      <c r="M799" s="705" t="str">
        <f t="shared" si="12"/>
        <v/>
      </c>
    </row>
    <row r="800" spans="1:13" ht="14.45" customHeight="1" x14ac:dyDescent="0.2">
      <c r="A800" s="710"/>
      <c r="B800" s="706"/>
      <c r="C800" s="707"/>
      <c r="D800" s="707"/>
      <c r="E800" s="708"/>
      <c r="F800" s="706"/>
      <c r="G800" s="707"/>
      <c r="H800" s="707"/>
      <c r="I800" s="707"/>
      <c r="J800" s="707"/>
      <c r="K800" s="709"/>
      <c r="L800" s="270"/>
      <c r="M800" s="705" t="str">
        <f t="shared" si="12"/>
        <v/>
      </c>
    </row>
    <row r="801" spans="1:13" ht="14.45" customHeight="1" x14ac:dyDescent="0.2">
      <c r="A801" s="710"/>
      <c r="B801" s="706"/>
      <c r="C801" s="707"/>
      <c r="D801" s="707"/>
      <c r="E801" s="708"/>
      <c r="F801" s="706"/>
      <c r="G801" s="707"/>
      <c r="H801" s="707"/>
      <c r="I801" s="707"/>
      <c r="J801" s="707"/>
      <c r="K801" s="709"/>
      <c r="L801" s="270"/>
      <c r="M801" s="705" t="str">
        <f t="shared" si="12"/>
        <v/>
      </c>
    </row>
    <row r="802" spans="1:13" ht="14.45" customHeight="1" x14ac:dyDescent="0.2">
      <c r="A802" s="710"/>
      <c r="B802" s="706"/>
      <c r="C802" s="707"/>
      <c r="D802" s="707"/>
      <c r="E802" s="708"/>
      <c r="F802" s="706"/>
      <c r="G802" s="707"/>
      <c r="H802" s="707"/>
      <c r="I802" s="707"/>
      <c r="J802" s="707"/>
      <c r="K802" s="709"/>
      <c r="L802" s="270"/>
      <c r="M802" s="705" t="str">
        <f t="shared" si="12"/>
        <v/>
      </c>
    </row>
    <row r="803" spans="1:13" ht="14.45" customHeight="1" x14ac:dyDescent="0.2">
      <c r="A803" s="710"/>
      <c r="B803" s="706"/>
      <c r="C803" s="707"/>
      <c r="D803" s="707"/>
      <c r="E803" s="708"/>
      <c r="F803" s="706"/>
      <c r="G803" s="707"/>
      <c r="H803" s="707"/>
      <c r="I803" s="707"/>
      <c r="J803" s="707"/>
      <c r="K803" s="709"/>
      <c r="L803" s="270"/>
      <c r="M803" s="705" t="str">
        <f t="shared" si="12"/>
        <v/>
      </c>
    </row>
    <row r="804" spans="1:13" ht="14.45" customHeight="1" x14ac:dyDescent="0.2">
      <c r="A804" s="710"/>
      <c r="B804" s="706"/>
      <c r="C804" s="707"/>
      <c r="D804" s="707"/>
      <c r="E804" s="708"/>
      <c r="F804" s="706"/>
      <c r="G804" s="707"/>
      <c r="H804" s="707"/>
      <c r="I804" s="707"/>
      <c r="J804" s="707"/>
      <c r="K804" s="709"/>
      <c r="L804" s="270"/>
      <c r="M804" s="705" t="str">
        <f t="shared" si="12"/>
        <v/>
      </c>
    </row>
    <row r="805" spans="1:13" ht="14.45" customHeight="1" x14ac:dyDescent="0.2">
      <c r="A805" s="710"/>
      <c r="B805" s="706"/>
      <c r="C805" s="707"/>
      <c r="D805" s="707"/>
      <c r="E805" s="708"/>
      <c r="F805" s="706"/>
      <c r="G805" s="707"/>
      <c r="H805" s="707"/>
      <c r="I805" s="707"/>
      <c r="J805" s="707"/>
      <c r="K805" s="709"/>
      <c r="L805" s="270"/>
      <c r="M805" s="705" t="str">
        <f t="shared" si="12"/>
        <v/>
      </c>
    </row>
    <row r="806" spans="1:13" ht="14.45" customHeight="1" x14ac:dyDescent="0.2">
      <c r="A806" s="710"/>
      <c r="B806" s="706"/>
      <c r="C806" s="707"/>
      <c r="D806" s="707"/>
      <c r="E806" s="708"/>
      <c r="F806" s="706"/>
      <c r="G806" s="707"/>
      <c r="H806" s="707"/>
      <c r="I806" s="707"/>
      <c r="J806" s="707"/>
      <c r="K806" s="709"/>
      <c r="L806" s="270"/>
      <c r="M806" s="705" t="str">
        <f t="shared" si="12"/>
        <v/>
      </c>
    </row>
    <row r="807" spans="1:13" ht="14.45" customHeight="1" x14ac:dyDescent="0.2">
      <c r="A807" s="710"/>
      <c r="B807" s="706"/>
      <c r="C807" s="707"/>
      <c r="D807" s="707"/>
      <c r="E807" s="708"/>
      <c r="F807" s="706"/>
      <c r="G807" s="707"/>
      <c r="H807" s="707"/>
      <c r="I807" s="707"/>
      <c r="J807" s="707"/>
      <c r="K807" s="709"/>
      <c r="L807" s="270"/>
      <c r="M807" s="705" t="str">
        <f t="shared" si="12"/>
        <v/>
      </c>
    </row>
    <row r="808" spans="1:13" ht="14.45" customHeight="1" x14ac:dyDescent="0.2">
      <c r="A808" s="710"/>
      <c r="B808" s="706"/>
      <c r="C808" s="707"/>
      <c r="D808" s="707"/>
      <c r="E808" s="708"/>
      <c r="F808" s="706"/>
      <c r="G808" s="707"/>
      <c r="H808" s="707"/>
      <c r="I808" s="707"/>
      <c r="J808" s="707"/>
      <c r="K808" s="709"/>
      <c r="L808" s="270"/>
      <c r="M808" s="705" t="str">
        <f t="shared" si="12"/>
        <v/>
      </c>
    </row>
    <row r="809" spans="1:13" ht="14.45" customHeight="1" x14ac:dyDescent="0.2">
      <c r="A809" s="710"/>
      <c r="B809" s="706"/>
      <c r="C809" s="707"/>
      <c r="D809" s="707"/>
      <c r="E809" s="708"/>
      <c r="F809" s="706"/>
      <c r="G809" s="707"/>
      <c r="H809" s="707"/>
      <c r="I809" s="707"/>
      <c r="J809" s="707"/>
      <c r="K809" s="709"/>
      <c r="L809" s="270"/>
      <c r="M809" s="705" t="str">
        <f t="shared" si="12"/>
        <v/>
      </c>
    </row>
    <row r="810" spans="1:13" ht="14.45" customHeight="1" x14ac:dyDescent="0.2">
      <c r="A810" s="710"/>
      <c r="B810" s="706"/>
      <c r="C810" s="707"/>
      <c r="D810" s="707"/>
      <c r="E810" s="708"/>
      <c r="F810" s="706"/>
      <c r="G810" s="707"/>
      <c r="H810" s="707"/>
      <c r="I810" s="707"/>
      <c r="J810" s="707"/>
      <c r="K810" s="709"/>
      <c r="L810" s="270"/>
      <c r="M810" s="705" t="str">
        <f t="shared" si="12"/>
        <v/>
      </c>
    </row>
    <row r="811" spans="1:13" ht="14.45" customHeight="1" x14ac:dyDescent="0.2">
      <c r="A811" s="710"/>
      <c r="B811" s="706"/>
      <c r="C811" s="707"/>
      <c r="D811" s="707"/>
      <c r="E811" s="708"/>
      <c r="F811" s="706"/>
      <c r="G811" s="707"/>
      <c r="H811" s="707"/>
      <c r="I811" s="707"/>
      <c r="J811" s="707"/>
      <c r="K811" s="709"/>
      <c r="L811" s="270"/>
      <c r="M811" s="705" t="str">
        <f t="shared" si="12"/>
        <v/>
      </c>
    </row>
    <row r="812" spans="1:13" ht="14.45" customHeight="1" x14ac:dyDescent="0.2">
      <c r="A812" s="710"/>
      <c r="B812" s="706"/>
      <c r="C812" s="707"/>
      <c r="D812" s="707"/>
      <c r="E812" s="708"/>
      <c r="F812" s="706"/>
      <c r="G812" s="707"/>
      <c r="H812" s="707"/>
      <c r="I812" s="707"/>
      <c r="J812" s="707"/>
      <c r="K812" s="709"/>
      <c r="L812" s="270"/>
      <c r="M812" s="705" t="str">
        <f t="shared" si="12"/>
        <v/>
      </c>
    </row>
    <row r="813" spans="1:13" ht="14.45" customHeight="1" x14ac:dyDescent="0.2">
      <c r="A813" s="710"/>
      <c r="B813" s="706"/>
      <c r="C813" s="707"/>
      <c r="D813" s="707"/>
      <c r="E813" s="708"/>
      <c r="F813" s="706"/>
      <c r="G813" s="707"/>
      <c r="H813" s="707"/>
      <c r="I813" s="707"/>
      <c r="J813" s="707"/>
      <c r="K813" s="709"/>
      <c r="L813" s="270"/>
      <c r="M813" s="705" t="str">
        <f t="shared" si="12"/>
        <v/>
      </c>
    </row>
    <row r="814" spans="1:13" ht="14.45" customHeight="1" x14ac:dyDescent="0.2">
      <c r="A814" s="710"/>
      <c r="B814" s="706"/>
      <c r="C814" s="707"/>
      <c r="D814" s="707"/>
      <c r="E814" s="708"/>
      <c r="F814" s="706"/>
      <c r="G814" s="707"/>
      <c r="H814" s="707"/>
      <c r="I814" s="707"/>
      <c r="J814" s="707"/>
      <c r="K814" s="709"/>
      <c r="L814" s="270"/>
      <c r="M814" s="705" t="str">
        <f t="shared" si="12"/>
        <v/>
      </c>
    </row>
    <row r="815" spans="1:13" ht="14.45" customHeight="1" x14ac:dyDescent="0.2">
      <c r="A815" s="710"/>
      <c r="B815" s="706"/>
      <c r="C815" s="707"/>
      <c r="D815" s="707"/>
      <c r="E815" s="708"/>
      <c r="F815" s="706"/>
      <c r="G815" s="707"/>
      <c r="H815" s="707"/>
      <c r="I815" s="707"/>
      <c r="J815" s="707"/>
      <c r="K815" s="709"/>
      <c r="L815" s="270"/>
      <c r="M815" s="705" t="str">
        <f t="shared" si="12"/>
        <v/>
      </c>
    </row>
    <row r="816" spans="1:13" ht="14.45" customHeight="1" x14ac:dyDescent="0.2">
      <c r="A816" s="710"/>
      <c r="B816" s="706"/>
      <c r="C816" s="707"/>
      <c r="D816" s="707"/>
      <c r="E816" s="708"/>
      <c r="F816" s="706"/>
      <c r="G816" s="707"/>
      <c r="H816" s="707"/>
      <c r="I816" s="707"/>
      <c r="J816" s="707"/>
      <c r="K816" s="709"/>
      <c r="L816" s="270"/>
      <c r="M816" s="705" t="str">
        <f t="shared" si="12"/>
        <v/>
      </c>
    </row>
    <row r="817" spans="1:13" ht="14.45" customHeight="1" x14ac:dyDescent="0.2">
      <c r="A817" s="710"/>
      <c r="B817" s="706"/>
      <c r="C817" s="707"/>
      <c r="D817" s="707"/>
      <c r="E817" s="708"/>
      <c r="F817" s="706"/>
      <c r="G817" s="707"/>
      <c r="H817" s="707"/>
      <c r="I817" s="707"/>
      <c r="J817" s="707"/>
      <c r="K817" s="709"/>
      <c r="L817" s="270"/>
      <c r="M817" s="705" t="str">
        <f t="shared" si="12"/>
        <v/>
      </c>
    </row>
    <row r="818" spans="1:13" ht="14.45" customHeight="1" x14ac:dyDescent="0.2">
      <c r="A818" s="710"/>
      <c r="B818" s="706"/>
      <c r="C818" s="707"/>
      <c r="D818" s="707"/>
      <c r="E818" s="708"/>
      <c r="F818" s="706"/>
      <c r="G818" s="707"/>
      <c r="H818" s="707"/>
      <c r="I818" s="707"/>
      <c r="J818" s="707"/>
      <c r="K818" s="709"/>
      <c r="L818" s="270"/>
      <c r="M818" s="705" t="str">
        <f t="shared" si="12"/>
        <v/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conditionalFormatting sqref="A23:K818">
    <cfRule type="expression" dxfId="79" priority="3">
      <formula>$M23="HV"</formula>
    </cfRule>
    <cfRule type="expression" dxfId="78" priority="4">
      <formula>$M23="X"</formula>
    </cfRule>
  </conditionalFormatting>
  <conditionalFormatting sqref="A6:K22">
    <cfRule type="expression" dxfId="77" priority="1">
      <formula>$M6="HV"</formula>
    </cfRule>
    <cfRule type="expression" dxfId="76" priority="2">
      <formula>$M6="X"</formula>
    </cfRule>
  </conditionalFormatting>
  <hyperlinks>
    <hyperlink ref="A2" location="Obsah!A1" display="Zpět na Obsah  KL 01  1.-4.měsíc" xr:uid="{DF8D2F2D-18D2-4909-97F0-CEEDBE95F186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53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29" customWidth="1"/>
    <col min="2" max="2" width="61.140625" style="329" customWidth="1"/>
    <col min="3" max="3" width="9.5703125" style="247" hidden="1" customWidth="1" outlineLevel="1"/>
    <col min="4" max="4" width="9.5703125" style="330" customWidth="1" collapsed="1"/>
    <col min="5" max="5" width="2.28515625" style="330" customWidth="1"/>
    <col min="6" max="6" width="9.5703125" style="331" customWidth="1"/>
    <col min="7" max="7" width="9.5703125" style="328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175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0" t="s">
        <v>328</v>
      </c>
      <c r="B2" s="327"/>
      <c r="C2" s="327"/>
      <c r="D2" s="327"/>
      <c r="E2" s="327"/>
      <c r="F2" s="327"/>
    </row>
    <row r="3" spans="1:10" ht="14.45" customHeight="1" thickBot="1" x14ac:dyDescent="0.25">
      <c r="A3" s="370"/>
      <c r="B3" s="436"/>
      <c r="C3" s="435">
        <v>2019</v>
      </c>
      <c r="D3" s="377">
        <v>2020</v>
      </c>
      <c r="E3" s="11"/>
      <c r="F3" s="525">
        <v>2021</v>
      </c>
      <c r="G3" s="543"/>
      <c r="H3" s="543"/>
      <c r="I3" s="526"/>
    </row>
    <row r="4" spans="1:10" ht="14.45" customHeight="1" thickBot="1" x14ac:dyDescent="0.25">
      <c r="A4" s="381" t="s">
        <v>0</v>
      </c>
      <c r="B4" s="382" t="s">
        <v>239</v>
      </c>
      <c r="C4" s="544" t="s">
        <v>93</v>
      </c>
      <c r="D4" s="545"/>
      <c r="E4" s="383"/>
      <c r="F4" s="378" t="s">
        <v>93</v>
      </c>
      <c r="G4" s="379" t="s">
        <v>94</v>
      </c>
      <c r="H4" s="379" t="s">
        <v>68</v>
      </c>
      <c r="I4" s="380" t="s">
        <v>95</v>
      </c>
    </row>
    <row r="5" spans="1:10" ht="14.45" customHeight="1" x14ac:dyDescent="0.2">
      <c r="A5" s="711" t="s">
        <v>595</v>
      </c>
      <c r="B5" s="712" t="s">
        <v>596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595</v>
      </c>
      <c r="B6" s="712" t="s">
        <v>597</v>
      </c>
      <c r="C6" s="713">
        <v>2715.8251399999999</v>
      </c>
      <c r="D6" s="713">
        <v>3243.8972700000018</v>
      </c>
      <c r="E6" s="713"/>
      <c r="F6" s="713">
        <v>3426.5140800000008</v>
      </c>
      <c r="G6" s="713">
        <v>0</v>
      </c>
      <c r="H6" s="713">
        <v>3426.5140800000008</v>
      </c>
      <c r="I6" s="714" t="s">
        <v>329</v>
      </c>
      <c r="J6" s="715" t="s">
        <v>1</v>
      </c>
    </row>
    <row r="7" spans="1:10" ht="14.45" customHeight="1" x14ac:dyDescent="0.2">
      <c r="A7" s="711" t="s">
        <v>595</v>
      </c>
      <c r="B7" s="712" t="s">
        <v>598</v>
      </c>
      <c r="C7" s="713">
        <v>10.241989999999999</v>
      </c>
      <c r="D7" s="713">
        <v>84.857669999999985</v>
      </c>
      <c r="E7" s="713"/>
      <c r="F7" s="713">
        <v>43.526369999999993</v>
      </c>
      <c r="G7" s="713">
        <v>0</v>
      </c>
      <c r="H7" s="713">
        <v>43.526369999999993</v>
      </c>
      <c r="I7" s="714" t="s">
        <v>329</v>
      </c>
      <c r="J7" s="715" t="s">
        <v>1</v>
      </c>
    </row>
    <row r="8" spans="1:10" ht="14.45" customHeight="1" x14ac:dyDescent="0.2">
      <c r="A8" s="711" t="s">
        <v>595</v>
      </c>
      <c r="B8" s="712" t="s">
        <v>599</v>
      </c>
      <c r="C8" s="713">
        <v>6.8869500000000006</v>
      </c>
      <c r="D8" s="713">
        <v>11.507110000000001</v>
      </c>
      <c r="E8" s="713"/>
      <c r="F8" s="713">
        <v>10.425040000000001</v>
      </c>
      <c r="G8" s="713">
        <v>0</v>
      </c>
      <c r="H8" s="713">
        <v>10.425040000000001</v>
      </c>
      <c r="I8" s="714" t="s">
        <v>329</v>
      </c>
      <c r="J8" s="715" t="s">
        <v>1</v>
      </c>
    </row>
    <row r="9" spans="1:10" ht="14.45" customHeight="1" x14ac:dyDescent="0.2">
      <c r="A9" s="711" t="s">
        <v>595</v>
      </c>
      <c r="B9" s="712" t="s">
        <v>600</v>
      </c>
      <c r="C9" s="713">
        <v>0</v>
      </c>
      <c r="D9" s="713">
        <v>63.558380000000007</v>
      </c>
      <c r="E9" s="713"/>
      <c r="F9" s="713">
        <v>190.87591000000003</v>
      </c>
      <c r="G9" s="713">
        <v>0</v>
      </c>
      <c r="H9" s="713">
        <v>190.87591000000003</v>
      </c>
      <c r="I9" s="714" t="s">
        <v>329</v>
      </c>
      <c r="J9" s="715" t="s">
        <v>1</v>
      </c>
    </row>
    <row r="10" spans="1:10" ht="14.45" customHeight="1" x14ac:dyDescent="0.2">
      <c r="A10" s="711" t="s">
        <v>595</v>
      </c>
      <c r="B10" s="712" t="s">
        <v>601</v>
      </c>
      <c r="C10" s="713">
        <v>55.741299999999988</v>
      </c>
      <c r="D10" s="713">
        <v>52.462399999999988</v>
      </c>
      <c r="E10" s="713"/>
      <c r="F10" s="713">
        <v>45.384269999999994</v>
      </c>
      <c r="G10" s="713">
        <v>0</v>
      </c>
      <c r="H10" s="713">
        <v>45.384269999999994</v>
      </c>
      <c r="I10" s="714" t="s">
        <v>329</v>
      </c>
      <c r="J10" s="715" t="s">
        <v>1</v>
      </c>
    </row>
    <row r="11" spans="1:10" ht="14.45" customHeight="1" x14ac:dyDescent="0.2">
      <c r="A11" s="711" t="s">
        <v>595</v>
      </c>
      <c r="B11" s="712" t="s">
        <v>602</v>
      </c>
      <c r="C11" s="713">
        <v>51.612000000000002</v>
      </c>
      <c r="D11" s="713">
        <v>63.756</v>
      </c>
      <c r="E11" s="713"/>
      <c r="F11" s="713">
        <v>68.094239999999999</v>
      </c>
      <c r="G11" s="713">
        <v>0</v>
      </c>
      <c r="H11" s="713">
        <v>68.094239999999999</v>
      </c>
      <c r="I11" s="714" t="s">
        <v>329</v>
      </c>
      <c r="J11" s="715" t="s">
        <v>1</v>
      </c>
    </row>
    <row r="12" spans="1:10" ht="14.45" customHeight="1" x14ac:dyDescent="0.2">
      <c r="A12" s="711" t="s">
        <v>595</v>
      </c>
      <c r="B12" s="712" t="s">
        <v>603</v>
      </c>
      <c r="C12" s="713">
        <v>2.7389699999999997</v>
      </c>
      <c r="D12" s="713">
        <v>8.2169100000000004</v>
      </c>
      <c r="E12" s="713"/>
      <c r="F12" s="713">
        <v>47.844329999999992</v>
      </c>
      <c r="G12" s="713">
        <v>0</v>
      </c>
      <c r="H12" s="713">
        <v>47.844329999999992</v>
      </c>
      <c r="I12" s="714" t="s">
        <v>329</v>
      </c>
      <c r="J12" s="715" t="s">
        <v>1</v>
      </c>
    </row>
    <row r="13" spans="1:10" ht="14.45" customHeight="1" x14ac:dyDescent="0.2">
      <c r="A13" s="711" t="s">
        <v>595</v>
      </c>
      <c r="B13" s="712" t="s">
        <v>604</v>
      </c>
      <c r="C13" s="713">
        <v>250.35117999999997</v>
      </c>
      <c r="D13" s="713">
        <v>322.86793999999998</v>
      </c>
      <c r="E13" s="713"/>
      <c r="F13" s="713">
        <v>389.38680000000005</v>
      </c>
      <c r="G13" s="713">
        <v>0</v>
      </c>
      <c r="H13" s="713">
        <v>389.38680000000005</v>
      </c>
      <c r="I13" s="714" t="s">
        <v>329</v>
      </c>
      <c r="J13" s="715" t="s">
        <v>1</v>
      </c>
    </row>
    <row r="14" spans="1:10" ht="14.45" customHeight="1" x14ac:dyDescent="0.2">
      <c r="A14" s="711" t="s">
        <v>595</v>
      </c>
      <c r="B14" s="712" t="s">
        <v>605</v>
      </c>
      <c r="C14" s="713">
        <v>15.94774</v>
      </c>
      <c r="D14" s="713">
        <v>5.2930000000000001</v>
      </c>
      <c r="E14" s="713"/>
      <c r="F14" s="713">
        <v>15.030419999999999</v>
      </c>
      <c r="G14" s="713">
        <v>0</v>
      </c>
      <c r="H14" s="713">
        <v>15.030419999999999</v>
      </c>
      <c r="I14" s="714" t="s">
        <v>329</v>
      </c>
      <c r="J14" s="715" t="s">
        <v>1</v>
      </c>
    </row>
    <row r="15" spans="1:10" ht="14.45" customHeight="1" x14ac:dyDescent="0.2">
      <c r="A15" s="711" t="s">
        <v>595</v>
      </c>
      <c r="B15" s="712" t="s">
        <v>606</v>
      </c>
      <c r="C15" s="713">
        <v>53.011209999999998</v>
      </c>
      <c r="D15" s="713">
        <v>50.585440000000006</v>
      </c>
      <c r="E15" s="713"/>
      <c r="F15" s="713">
        <v>88.688739999999996</v>
      </c>
      <c r="G15" s="713">
        <v>0</v>
      </c>
      <c r="H15" s="713">
        <v>88.688739999999996</v>
      </c>
      <c r="I15" s="714" t="s">
        <v>329</v>
      </c>
      <c r="J15" s="715" t="s">
        <v>1</v>
      </c>
    </row>
    <row r="16" spans="1:10" ht="14.45" customHeight="1" x14ac:dyDescent="0.2">
      <c r="A16" s="711" t="s">
        <v>595</v>
      </c>
      <c r="B16" s="712" t="s">
        <v>607</v>
      </c>
      <c r="C16" s="713">
        <v>3162.3564800000004</v>
      </c>
      <c r="D16" s="713">
        <v>3907.0021200000015</v>
      </c>
      <c r="E16" s="713"/>
      <c r="F16" s="713">
        <v>4325.7702000000008</v>
      </c>
      <c r="G16" s="713">
        <v>0</v>
      </c>
      <c r="H16" s="713">
        <v>4325.7702000000008</v>
      </c>
      <c r="I16" s="714" t="s">
        <v>329</v>
      </c>
      <c r="J16" s="715" t="s">
        <v>608</v>
      </c>
    </row>
    <row r="18" spans="1:10" ht="14.45" customHeight="1" x14ac:dyDescent="0.2">
      <c r="A18" s="711" t="s">
        <v>595</v>
      </c>
      <c r="B18" s="712" t="s">
        <v>596</v>
      </c>
      <c r="C18" s="713" t="s">
        <v>329</v>
      </c>
      <c r="D18" s="713" t="s">
        <v>329</v>
      </c>
      <c r="E18" s="713"/>
      <c r="F18" s="713" t="s">
        <v>329</v>
      </c>
      <c r="G18" s="713" t="s">
        <v>329</v>
      </c>
      <c r="H18" s="713" t="s">
        <v>329</v>
      </c>
      <c r="I18" s="714" t="s">
        <v>329</v>
      </c>
      <c r="J18" s="715" t="s">
        <v>73</v>
      </c>
    </row>
    <row r="19" spans="1:10" ht="14.45" customHeight="1" x14ac:dyDescent="0.2">
      <c r="A19" s="711" t="s">
        <v>609</v>
      </c>
      <c r="B19" s="712" t="s">
        <v>610</v>
      </c>
      <c r="C19" s="713" t="s">
        <v>329</v>
      </c>
      <c r="D19" s="713" t="s">
        <v>329</v>
      </c>
      <c r="E19" s="713"/>
      <c r="F19" s="713" t="s">
        <v>329</v>
      </c>
      <c r="G19" s="713" t="s">
        <v>329</v>
      </c>
      <c r="H19" s="713" t="s">
        <v>329</v>
      </c>
      <c r="I19" s="714" t="s">
        <v>329</v>
      </c>
      <c r="J19" s="715" t="s">
        <v>0</v>
      </c>
    </row>
    <row r="20" spans="1:10" ht="14.45" customHeight="1" x14ac:dyDescent="0.2">
      <c r="A20" s="711" t="s">
        <v>609</v>
      </c>
      <c r="B20" s="712" t="s">
        <v>597</v>
      </c>
      <c r="C20" s="713">
        <v>679.73534000000018</v>
      </c>
      <c r="D20" s="713">
        <v>945.04912000000093</v>
      </c>
      <c r="E20" s="713"/>
      <c r="F20" s="713">
        <v>855.53273000000047</v>
      </c>
      <c r="G20" s="713">
        <v>0</v>
      </c>
      <c r="H20" s="713">
        <v>855.53273000000047</v>
      </c>
      <c r="I20" s="714" t="s">
        <v>329</v>
      </c>
      <c r="J20" s="715" t="s">
        <v>1</v>
      </c>
    </row>
    <row r="21" spans="1:10" ht="14.45" customHeight="1" x14ac:dyDescent="0.2">
      <c r="A21" s="711" t="s">
        <v>609</v>
      </c>
      <c r="B21" s="712" t="s">
        <v>598</v>
      </c>
      <c r="C21" s="713">
        <v>10.241989999999999</v>
      </c>
      <c r="D21" s="713">
        <v>84.857669999999985</v>
      </c>
      <c r="E21" s="713"/>
      <c r="F21" s="713">
        <v>43.526369999999993</v>
      </c>
      <c r="G21" s="713">
        <v>0</v>
      </c>
      <c r="H21" s="713">
        <v>43.526369999999993</v>
      </c>
      <c r="I21" s="714" t="s">
        <v>329</v>
      </c>
      <c r="J21" s="715" t="s">
        <v>1</v>
      </c>
    </row>
    <row r="22" spans="1:10" ht="14.45" customHeight="1" x14ac:dyDescent="0.2">
      <c r="A22" s="711" t="s">
        <v>609</v>
      </c>
      <c r="B22" s="712" t="s">
        <v>599</v>
      </c>
      <c r="C22" s="713">
        <v>6.8869500000000006</v>
      </c>
      <c r="D22" s="713">
        <v>11.507110000000001</v>
      </c>
      <c r="E22" s="713"/>
      <c r="F22" s="713">
        <v>10.425040000000001</v>
      </c>
      <c r="G22" s="713">
        <v>0</v>
      </c>
      <c r="H22" s="713">
        <v>10.425040000000001</v>
      </c>
      <c r="I22" s="714" t="s">
        <v>329</v>
      </c>
      <c r="J22" s="715" t="s">
        <v>1</v>
      </c>
    </row>
    <row r="23" spans="1:10" ht="14.45" customHeight="1" x14ac:dyDescent="0.2">
      <c r="A23" s="711" t="s">
        <v>609</v>
      </c>
      <c r="B23" s="712" t="s">
        <v>600</v>
      </c>
      <c r="C23" s="713">
        <v>0</v>
      </c>
      <c r="D23" s="713">
        <v>63.558380000000007</v>
      </c>
      <c r="E23" s="713"/>
      <c r="F23" s="713">
        <v>190.87591000000003</v>
      </c>
      <c r="G23" s="713">
        <v>0</v>
      </c>
      <c r="H23" s="713">
        <v>190.87591000000003</v>
      </c>
      <c r="I23" s="714" t="s">
        <v>329</v>
      </c>
      <c r="J23" s="715" t="s">
        <v>1</v>
      </c>
    </row>
    <row r="24" spans="1:10" ht="14.45" customHeight="1" x14ac:dyDescent="0.2">
      <c r="A24" s="711" t="s">
        <v>609</v>
      </c>
      <c r="B24" s="712" t="s">
        <v>603</v>
      </c>
      <c r="C24" s="713">
        <v>2.7389699999999997</v>
      </c>
      <c r="D24" s="713">
        <v>8.2169100000000004</v>
      </c>
      <c r="E24" s="713"/>
      <c r="F24" s="713">
        <v>47.844329999999992</v>
      </c>
      <c r="G24" s="713">
        <v>0</v>
      </c>
      <c r="H24" s="713">
        <v>47.844329999999992</v>
      </c>
      <c r="I24" s="714" t="s">
        <v>329</v>
      </c>
      <c r="J24" s="715" t="s">
        <v>1</v>
      </c>
    </row>
    <row r="25" spans="1:10" ht="14.45" customHeight="1" x14ac:dyDescent="0.2">
      <c r="A25" s="711" t="s">
        <v>609</v>
      </c>
      <c r="B25" s="712" t="s">
        <v>604</v>
      </c>
      <c r="C25" s="713">
        <v>249.59329999999997</v>
      </c>
      <c r="D25" s="713">
        <v>322.37979999999999</v>
      </c>
      <c r="E25" s="713"/>
      <c r="F25" s="713">
        <v>389.23392000000007</v>
      </c>
      <c r="G25" s="713">
        <v>0</v>
      </c>
      <c r="H25" s="713">
        <v>389.23392000000007</v>
      </c>
      <c r="I25" s="714" t="s">
        <v>329</v>
      </c>
      <c r="J25" s="715" t="s">
        <v>1</v>
      </c>
    </row>
    <row r="26" spans="1:10" ht="14.45" customHeight="1" x14ac:dyDescent="0.2">
      <c r="A26" s="711" t="s">
        <v>609</v>
      </c>
      <c r="B26" s="712" t="s">
        <v>605</v>
      </c>
      <c r="C26" s="713">
        <v>15.94774</v>
      </c>
      <c r="D26" s="713">
        <v>5.2930000000000001</v>
      </c>
      <c r="E26" s="713"/>
      <c r="F26" s="713">
        <v>15.030419999999999</v>
      </c>
      <c r="G26" s="713">
        <v>0</v>
      </c>
      <c r="H26" s="713">
        <v>15.030419999999999</v>
      </c>
      <c r="I26" s="714" t="s">
        <v>329</v>
      </c>
      <c r="J26" s="715" t="s">
        <v>1</v>
      </c>
    </row>
    <row r="27" spans="1:10" ht="14.45" customHeight="1" x14ac:dyDescent="0.2">
      <c r="A27" s="711" t="s">
        <v>609</v>
      </c>
      <c r="B27" s="712" t="s">
        <v>606</v>
      </c>
      <c r="C27" s="713">
        <v>50.753439999999998</v>
      </c>
      <c r="D27" s="713">
        <v>24.10247</v>
      </c>
      <c r="E27" s="713"/>
      <c r="F27" s="713">
        <v>49.036369999999998</v>
      </c>
      <c r="G27" s="713">
        <v>0</v>
      </c>
      <c r="H27" s="713">
        <v>49.036369999999998</v>
      </c>
      <c r="I27" s="714" t="s">
        <v>329</v>
      </c>
      <c r="J27" s="715" t="s">
        <v>1</v>
      </c>
    </row>
    <row r="28" spans="1:10" ht="14.45" customHeight="1" x14ac:dyDescent="0.2">
      <c r="A28" s="711" t="s">
        <v>609</v>
      </c>
      <c r="B28" s="712" t="s">
        <v>611</v>
      </c>
      <c r="C28" s="713">
        <v>1015.89773</v>
      </c>
      <c r="D28" s="713">
        <v>1464.9644600000008</v>
      </c>
      <c r="E28" s="713"/>
      <c r="F28" s="713">
        <v>1601.5050900000006</v>
      </c>
      <c r="G28" s="713">
        <v>0</v>
      </c>
      <c r="H28" s="713">
        <v>1601.5050900000006</v>
      </c>
      <c r="I28" s="714" t="s">
        <v>329</v>
      </c>
      <c r="J28" s="715" t="s">
        <v>612</v>
      </c>
    </row>
    <row r="29" spans="1:10" ht="14.45" customHeight="1" x14ac:dyDescent="0.2">
      <c r="A29" s="711" t="s">
        <v>329</v>
      </c>
      <c r="B29" s="712" t="s">
        <v>329</v>
      </c>
      <c r="C29" s="713" t="s">
        <v>329</v>
      </c>
      <c r="D29" s="713" t="s">
        <v>329</v>
      </c>
      <c r="E29" s="713"/>
      <c r="F29" s="713" t="s">
        <v>329</v>
      </c>
      <c r="G29" s="713" t="s">
        <v>329</v>
      </c>
      <c r="H29" s="713" t="s">
        <v>329</v>
      </c>
      <c r="I29" s="714" t="s">
        <v>329</v>
      </c>
      <c r="J29" s="715" t="s">
        <v>613</v>
      </c>
    </row>
    <row r="30" spans="1:10" ht="14.45" customHeight="1" x14ac:dyDescent="0.2">
      <c r="A30" s="711" t="s">
        <v>614</v>
      </c>
      <c r="B30" s="712" t="s">
        <v>615</v>
      </c>
      <c r="C30" s="713" t="s">
        <v>329</v>
      </c>
      <c r="D30" s="713" t="s">
        <v>329</v>
      </c>
      <c r="E30" s="713"/>
      <c r="F30" s="713" t="s">
        <v>329</v>
      </c>
      <c r="G30" s="713" t="s">
        <v>329</v>
      </c>
      <c r="H30" s="713" t="s">
        <v>329</v>
      </c>
      <c r="I30" s="714" t="s">
        <v>329</v>
      </c>
      <c r="J30" s="715" t="s">
        <v>0</v>
      </c>
    </row>
    <row r="31" spans="1:10" ht="14.45" customHeight="1" x14ac:dyDescent="0.2">
      <c r="A31" s="711" t="s">
        <v>614</v>
      </c>
      <c r="B31" s="712" t="s">
        <v>597</v>
      </c>
      <c r="C31" s="713">
        <v>2029.3140399999997</v>
      </c>
      <c r="D31" s="713">
        <v>2298.8481500000007</v>
      </c>
      <c r="E31" s="713"/>
      <c r="F31" s="713">
        <v>2498.7596100000005</v>
      </c>
      <c r="G31" s="713">
        <v>0</v>
      </c>
      <c r="H31" s="713">
        <v>2498.7596100000005</v>
      </c>
      <c r="I31" s="714" t="s">
        <v>329</v>
      </c>
      <c r="J31" s="715" t="s">
        <v>1</v>
      </c>
    </row>
    <row r="32" spans="1:10" ht="14.45" customHeight="1" x14ac:dyDescent="0.2">
      <c r="A32" s="711" t="s">
        <v>614</v>
      </c>
      <c r="B32" s="712" t="s">
        <v>601</v>
      </c>
      <c r="C32" s="713">
        <v>55.741299999999988</v>
      </c>
      <c r="D32" s="713">
        <v>52.462399999999988</v>
      </c>
      <c r="E32" s="713"/>
      <c r="F32" s="713">
        <v>45.384269999999994</v>
      </c>
      <c r="G32" s="713">
        <v>0</v>
      </c>
      <c r="H32" s="713">
        <v>45.384269999999994</v>
      </c>
      <c r="I32" s="714" t="s">
        <v>329</v>
      </c>
      <c r="J32" s="715" t="s">
        <v>1</v>
      </c>
    </row>
    <row r="33" spans="1:10" ht="14.45" customHeight="1" x14ac:dyDescent="0.2">
      <c r="A33" s="711" t="s">
        <v>614</v>
      </c>
      <c r="B33" s="712" t="s">
        <v>604</v>
      </c>
      <c r="C33" s="713">
        <v>0.75788000000000011</v>
      </c>
      <c r="D33" s="713">
        <v>0.48813999999999991</v>
      </c>
      <c r="E33" s="713"/>
      <c r="F33" s="713">
        <v>0.15287999999999999</v>
      </c>
      <c r="G33" s="713">
        <v>0</v>
      </c>
      <c r="H33" s="713">
        <v>0.15287999999999999</v>
      </c>
      <c r="I33" s="714" t="s">
        <v>329</v>
      </c>
      <c r="J33" s="715" t="s">
        <v>1</v>
      </c>
    </row>
    <row r="34" spans="1:10" ht="14.45" customHeight="1" x14ac:dyDescent="0.2">
      <c r="A34" s="711" t="s">
        <v>614</v>
      </c>
      <c r="B34" s="712" t="s">
        <v>616</v>
      </c>
      <c r="C34" s="713">
        <v>2085.81322</v>
      </c>
      <c r="D34" s="713">
        <v>2351.7986900000005</v>
      </c>
      <c r="E34" s="713"/>
      <c r="F34" s="713">
        <v>2544.2967600000006</v>
      </c>
      <c r="G34" s="713">
        <v>0</v>
      </c>
      <c r="H34" s="713">
        <v>2544.2967600000006</v>
      </c>
      <c r="I34" s="714" t="s">
        <v>329</v>
      </c>
      <c r="J34" s="715" t="s">
        <v>612</v>
      </c>
    </row>
    <row r="35" spans="1:10" ht="14.45" customHeight="1" x14ac:dyDescent="0.2">
      <c r="A35" s="711" t="s">
        <v>329</v>
      </c>
      <c r="B35" s="712" t="s">
        <v>329</v>
      </c>
      <c r="C35" s="713" t="s">
        <v>329</v>
      </c>
      <c r="D35" s="713" t="s">
        <v>329</v>
      </c>
      <c r="E35" s="713"/>
      <c r="F35" s="713" t="s">
        <v>329</v>
      </c>
      <c r="G35" s="713" t="s">
        <v>329</v>
      </c>
      <c r="H35" s="713" t="s">
        <v>329</v>
      </c>
      <c r="I35" s="714" t="s">
        <v>329</v>
      </c>
      <c r="J35" s="715" t="s">
        <v>613</v>
      </c>
    </row>
    <row r="36" spans="1:10" ht="14.45" customHeight="1" x14ac:dyDescent="0.2">
      <c r="A36" s="711" t="s">
        <v>617</v>
      </c>
      <c r="B36" s="712" t="s">
        <v>618</v>
      </c>
      <c r="C36" s="713" t="s">
        <v>329</v>
      </c>
      <c r="D36" s="713" t="s">
        <v>329</v>
      </c>
      <c r="E36" s="713"/>
      <c r="F36" s="713" t="s">
        <v>329</v>
      </c>
      <c r="G36" s="713" t="s">
        <v>329</v>
      </c>
      <c r="H36" s="713" t="s">
        <v>329</v>
      </c>
      <c r="I36" s="714" t="s">
        <v>329</v>
      </c>
      <c r="J36" s="715" t="s">
        <v>0</v>
      </c>
    </row>
    <row r="37" spans="1:10" ht="14.45" customHeight="1" x14ac:dyDescent="0.2">
      <c r="A37" s="711" t="s">
        <v>617</v>
      </c>
      <c r="B37" s="712" t="s">
        <v>606</v>
      </c>
      <c r="C37" s="713">
        <v>2.2577699999999998</v>
      </c>
      <c r="D37" s="713">
        <v>26.482970000000002</v>
      </c>
      <c r="E37" s="713"/>
      <c r="F37" s="713">
        <v>39.652370000000005</v>
      </c>
      <c r="G37" s="713">
        <v>0</v>
      </c>
      <c r="H37" s="713">
        <v>39.652370000000005</v>
      </c>
      <c r="I37" s="714" t="s">
        <v>329</v>
      </c>
      <c r="J37" s="715" t="s">
        <v>1</v>
      </c>
    </row>
    <row r="38" spans="1:10" ht="14.45" customHeight="1" x14ac:dyDescent="0.2">
      <c r="A38" s="711" t="s">
        <v>617</v>
      </c>
      <c r="B38" s="712" t="s">
        <v>619</v>
      </c>
      <c r="C38" s="713">
        <v>2.2577699999999998</v>
      </c>
      <c r="D38" s="713">
        <v>26.482970000000002</v>
      </c>
      <c r="E38" s="713"/>
      <c r="F38" s="713">
        <v>39.652370000000005</v>
      </c>
      <c r="G38" s="713">
        <v>0</v>
      </c>
      <c r="H38" s="713">
        <v>39.652370000000005</v>
      </c>
      <c r="I38" s="714" t="s">
        <v>329</v>
      </c>
      <c r="J38" s="715" t="s">
        <v>612</v>
      </c>
    </row>
    <row r="39" spans="1:10" ht="14.45" customHeight="1" x14ac:dyDescent="0.2">
      <c r="A39" s="711" t="s">
        <v>329</v>
      </c>
      <c r="B39" s="712" t="s">
        <v>329</v>
      </c>
      <c r="C39" s="713" t="s">
        <v>329</v>
      </c>
      <c r="D39" s="713" t="s">
        <v>329</v>
      </c>
      <c r="E39" s="713"/>
      <c r="F39" s="713" t="s">
        <v>329</v>
      </c>
      <c r="G39" s="713" t="s">
        <v>329</v>
      </c>
      <c r="H39" s="713" t="s">
        <v>329</v>
      </c>
      <c r="I39" s="714" t="s">
        <v>329</v>
      </c>
      <c r="J39" s="715" t="s">
        <v>613</v>
      </c>
    </row>
    <row r="40" spans="1:10" ht="14.45" customHeight="1" x14ac:dyDescent="0.2">
      <c r="A40" s="711" t="s">
        <v>620</v>
      </c>
      <c r="B40" s="712" t="s">
        <v>621</v>
      </c>
      <c r="C40" s="713" t="s">
        <v>329</v>
      </c>
      <c r="D40" s="713" t="s">
        <v>329</v>
      </c>
      <c r="E40" s="713"/>
      <c r="F40" s="713" t="s">
        <v>329</v>
      </c>
      <c r="G40" s="713" t="s">
        <v>329</v>
      </c>
      <c r="H40" s="713" t="s">
        <v>329</v>
      </c>
      <c r="I40" s="714" t="s">
        <v>329</v>
      </c>
      <c r="J40" s="715" t="s">
        <v>0</v>
      </c>
    </row>
    <row r="41" spans="1:10" ht="14.45" customHeight="1" x14ac:dyDescent="0.2">
      <c r="A41" s="711" t="s">
        <v>620</v>
      </c>
      <c r="B41" s="712" t="s">
        <v>597</v>
      </c>
      <c r="C41" s="713">
        <v>6.77576</v>
      </c>
      <c r="D41" s="713">
        <v>0</v>
      </c>
      <c r="E41" s="713"/>
      <c r="F41" s="713">
        <v>0</v>
      </c>
      <c r="G41" s="713">
        <v>0</v>
      </c>
      <c r="H41" s="713">
        <v>0</v>
      </c>
      <c r="I41" s="714" t="s">
        <v>329</v>
      </c>
      <c r="J41" s="715" t="s">
        <v>1</v>
      </c>
    </row>
    <row r="42" spans="1:10" ht="14.45" customHeight="1" x14ac:dyDescent="0.2">
      <c r="A42" s="711" t="s">
        <v>620</v>
      </c>
      <c r="B42" s="712" t="s">
        <v>602</v>
      </c>
      <c r="C42" s="713">
        <v>51.612000000000002</v>
      </c>
      <c r="D42" s="713">
        <v>63.756</v>
      </c>
      <c r="E42" s="713"/>
      <c r="F42" s="713">
        <v>68.094239999999999</v>
      </c>
      <c r="G42" s="713">
        <v>0</v>
      </c>
      <c r="H42" s="713">
        <v>68.094239999999999</v>
      </c>
      <c r="I42" s="714" t="s">
        <v>329</v>
      </c>
      <c r="J42" s="715" t="s">
        <v>1</v>
      </c>
    </row>
    <row r="43" spans="1:10" ht="14.45" customHeight="1" x14ac:dyDescent="0.2">
      <c r="A43" s="711" t="s">
        <v>620</v>
      </c>
      <c r="B43" s="712" t="s">
        <v>622</v>
      </c>
      <c r="C43" s="713">
        <v>58.38776</v>
      </c>
      <c r="D43" s="713">
        <v>63.756</v>
      </c>
      <c r="E43" s="713"/>
      <c r="F43" s="713">
        <v>68.094239999999999</v>
      </c>
      <c r="G43" s="713">
        <v>0</v>
      </c>
      <c r="H43" s="713">
        <v>68.094239999999999</v>
      </c>
      <c r="I43" s="714" t="s">
        <v>329</v>
      </c>
      <c r="J43" s="715" t="s">
        <v>612</v>
      </c>
    </row>
    <row r="44" spans="1:10" ht="14.45" customHeight="1" x14ac:dyDescent="0.2">
      <c r="A44" s="711" t="s">
        <v>329</v>
      </c>
      <c r="B44" s="712" t="s">
        <v>329</v>
      </c>
      <c r="C44" s="713" t="s">
        <v>329</v>
      </c>
      <c r="D44" s="713" t="s">
        <v>329</v>
      </c>
      <c r="E44" s="713"/>
      <c r="F44" s="713" t="s">
        <v>329</v>
      </c>
      <c r="G44" s="713" t="s">
        <v>329</v>
      </c>
      <c r="H44" s="713" t="s">
        <v>329</v>
      </c>
      <c r="I44" s="714" t="s">
        <v>329</v>
      </c>
      <c r="J44" s="715" t="s">
        <v>613</v>
      </c>
    </row>
    <row r="45" spans="1:10" ht="14.45" customHeight="1" x14ac:dyDescent="0.2">
      <c r="A45" s="711" t="s">
        <v>623</v>
      </c>
      <c r="B45" s="712" t="s">
        <v>624</v>
      </c>
      <c r="C45" s="713" t="s">
        <v>329</v>
      </c>
      <c r="D45" s="713" t="s">
        <v>329</v>
      </c>
      <c r="E45" s="713"/>
      <c r="F45" s="713" t="s">
        <v>329</v>
      </c>
      <c r="G45" s="713" t="s">
        <v>329</v>
      </c>
      <c r="H45" s="713" t="s">
        <v>329</v>
      </c>
      <c r="I45" s="714" t="s">
        <v>329</v>
      </c>
      <c r="J45" s="715" t="s">
        <v>0</v>
      </c>
    </row>
    <row r="46" spans="1:10" ht="14.45" customHeight="1" x14ac:dyDescent="0.2">
      <c r="A46" s="711" t="s">
        <v>623</v>
      </c>
      <c r="B46" s="712" t="s">
        <v>597</v>
      </c>
      <c r="C46" s="713">
        <v>0</v>
      </c>
      <c r="D46" s="713">
        <v>0</v>
      </c>
      <c r="E46" s="713"/>
      <c r="F46" s="713">
        <v>2.266E-2</v>
      </c>
      <c r="G46" s="713">
        <v>0</v>
      </c>
      <c r="H46" s="713">
        <v>2.266E-2</v>
      </c>
      <c r="I46" s="714" t="s">
        <v>329</v>
      </c>
      <c r="J46" s="715" t="s">
        <v>1</v>
      </c>
    </row>
    <row r="47" spans="1:10" ht="14.45" customHeight="1" x14ac:dyDescent="0.2">
      <c r="A47" s="711" t="s">
        <v>623</v>
      </c>
      <c r="B47" s="712" t="s">
        <v>625</v>
      </c>
      <c r="C47" s="713">
        <v>0</v>
      </c>
      <c r="D47" s="713">
        <v>0</v>
      </c>
      <c r="E47" s="713"/>
      <c r="F47" s="713">
        <v>2.266E-2</v>
      </c>
      <c r="G47" s="713">
        <v>0</v>
      </c>
      <c r="H47" s="713">
        <v>2.266E-2</v>
      </c>
      <c r="I47" s="714" t="s">
        <v>329</v>
      </c>
      <c r="J47" s="715" t="s">
        <v>612</v>
      </c>
    </row>
    <row r="48" spans="1:10" ht="14.45" customHeight="1" x14ac:dyDescent="0.2">
      <c r="A48" s="711" t="s">
        <v>329</v>
      </c>
      <c r="B48" s="712" t="s">
        <v>329</v>
      </c>
      <c r="C48" s="713" t="s">
        <v>329</v>
      </c>
      <c r="D48" s="713" t="s">
        <v>329</v>
      </c>
      <c r="E48" s="713"/>
      <c r="F48" s="713" t="s">
        <v>329</v>
      </c>
      <c r="G48" s="713" t="s">
        <v>329</v>
      </c>
      <c r="H48" s="713" t="s">
        <v>329</v>
      </c>
      <c r="I48" s="714" t="s">
        <v>329</v>
      </c>
      <c r="J48" s="715" t="s">
        <v>613</v>
      </c>
    </row>
    <row r="49" spans="1:10" ht="14.45" customHeight="1" x14ac:dyDescent="0.2">
      <c r="A49" s="711" t="s">
        <v>626</v>
      </c>
      <c r="B49" s="712" t="s">
        <v>627</v>
      </c>
      <c r="C49" s="713" t="s">
        <v>329</v>
      </c>
      <c r="D49" s="713" t="s">
        <v>329</v>
      </c>
      <c r="E49" s="713"/>
      <c r="F49" s="713" t="s">
        <v>329</v>
      </c>
      <c r="G49" s="713" t="s">
        <v>329</v>
      </c>
      <c r="H49" s="713" t="s">
        <v>329</v>
      </c>
      <c r="I49" s="714" t="s">
        <v>329</v>
      </c>
      <c r="J49" s="715" t="s">
        <v>0</v>
      </c>
    </row>
    <row r="50" spans="1:10" ht="14.45" customHeight="1" x14ac:dyDescent="0.2">
      <c r="A50" s="711" t="s">
        <v>626</v>
      </c>
      <c r="B50" s="712" t="s">
        <v>597</v>
      </c>
      <c r="C50" s="713">
        <v>0</v>
      </c>
      <c r="D50" s="713">
        <v>0</v>
      </c>
      <c r="E50" s="713"/>
      <c r="F50" s="713">
        <v>72.199079999999995</v>
      </c>
      <c r="G50" s="713">
        <v>0</v>
      </c>
      <c r="H50" s="713">
        <v>72.199079999999995</v>
      </c>
      <c r="I50" s="714" t="s">
        <v>329</v>
      </c>
      <c r="J50" s="715" t="s">
        <v>1</v>
      </c>
    </row>
    <row r="51" spans="1:10" ht="14.45" customHeight="1" x14ac:dyDescent="0.2">
      <c r="A51" s="711" t="s">
        <v>626</v>
      </c>
      <c r="B51" s="712" t="s">
        <v>628</v>
      </c>
      <c r="C51" s="713">
        <v>0</v>
      </c>
      <c r="D51" s="713">
        <v>0</v>
      </c>
      <c r="E51" s="713"/>
      <c r="F51" s="713">
        <v>72.199079999999995</v>
      </c>
      <c r="G51" s="713">
        <v>0</v>
      </c>
      <c r="H51" s="713">
        <v>72.199079999999995</v>
      </c>
      <c r="I51" s="714" t="s">
        <v>329</v>
      </c>
      <c r="J51" s="715" t="s">
        <v>612</v>
      </c>
    </row>
    <row r="52" spans="1:10" ht="14.45" customHeight="1" x14ac:dyDescent="0.2">
      <c r="A52" s="711" t="s">
        <v>329</v>
      </c>
      <c r="B52" s="712" t="s">
        <v>329</v>
      </c>
      <c r="C52" s="713" t="s">
        <v>329</v>
      </c>
      <c r="D52" s="713" t="s">
        <v>329</v>
      </c>
      <c r="E52" s="713"/>
      <c r="F52" s="713" t="s">
        <v>329</v>
      </c>
      <c r="G52" s="713" t="s">
        <v>329</v>
      </c>
      <c r="H52" s="713" t="s">
        <v>329</v>
      </c>
      <c r="I52" s="714" t="s">
        <v>329</v>
      </c>
      <c r="J52" s="715" t="s">
        <v>613</v>
      </c>
    </row>
    <row r="53" spans="1:10" ht="14.45" customHeight="1" x14ac:dyDescent="0.2">
      <c r="A53" s="711" t="s">
        <v>595</v>
      </c>
      <c r="B53" s="712" t="s">
        <v>607</v>
      </c>
      <c r="C53" s="713">
        <v>3162.3564800000004</v>
      </c>
      <c r="D53" s="713">
        <v>3907.0021200000015</v>
      </c>
      <c r="E53" s="713"/>
      <c r="F53" s="713">
        <v>4325.7702000000008</v>
      </c>
      <c r="G53" s="713">
        <v>0</v>
      </c>
      <c r="H53" s="713">
        <v>4325.7702000000008</v>
      </c>
      <c r="I53" s="714" t="s">
        <v>329</v>
      </c>
      <c r="J53" s="715" t="s">
        <v>608</v>
      </c>
    </row>
  </sheetData>
  <mergeCells count="3">
    <mergeCell ref="F3:I3"/>
    <mergeCell ref="C4:D4"/>
    <mergeCell ref="A1:I1"/>
  </mergeCells>
  <conditionalFormatting sqref="F17 F54:F65537">
    <cfRule type="cellIs" dxfId="75" priority="18" stopIfTrue="1" operator="greaterThan">
      <formula>1</formula>
    </cfRule>
  </conditionalFormatting>
  <conditionalFormatting sqref="H5:H16">
    <cfRule type="expression" dxfId="74" priority="14">
      <formula>$H5&gt;0</formula>
    </cfRule>
  </conditionalFormatting>
  <conditionalFormatting sqref="I5:I16">
    <cfRule type="expression" dxfId="73" priority="15">
      <formula>$I5&gt;1</formula>
    </cfRule>
  </conditionalFormatting>
  <conditionalFormatting sqref="B5:B16">
    <cfRule type="expression" dxfId="72" priority="11">
      <formula>OR($J5="NS",$J5="SumaNS",$J5="Účet")</formula>
    </cfRule>
  </conditionalFormatting>
  <conditionalFormatting sqref="B5:D16 F5:I16">
    <cfRule type="expression" dxfId="71" priority="17">
      <formula>AND($J5&lt;&gt;"",$J5&lt;&gt;"mezeraKL")</formula>
    </cfRule>
  </conditionalFormatting>
  <conditionalFormatting sqref="B5:D16 F5:I16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6 B5:D16">
    <cfRule type="expression" dxfId="69" priority="13">
      <formula>OR($J5="SumaNS",$J5="NS")</formula>
    </cfRule>
  </conditionalFormatting>
  <conditionalFormatting sqref="A5:A16">
    <cfRule type="expression" dxfId="68" priority="9">
      <formula>AND($J5&lt;&gt;"mezeraKL",$J5&lt;&gt;"")</formula>
    </cfRule>
  </conditionalFormatting>
  <conditionalFormatting sqref="A5:A16">
    <cfRule type="expression" dxfId="67" priority="10">
      <formula>AND($J5&lt;&gt;"",$J5&lt;&gt;"mezeraKL")</formula>
    </cfRule>
  </conditionalFormatting>
  <conditionalFormatting sqref="H18:H53">
    <cfRule type="expression" dxfId="66" priority="5">
      <formula>$H18&gt;0</formula>
    </cfRule>
  </conditionalFormatting>
  <conditionalFormatting sqref="A18:A53">
    <cfRule type="expression" dxfId="65" priority="2">
      <formula>AND($J18&lt;&gt;"mezeraKL",$J18&lt;&gt;"")</formula>
    </cfRule>
  </conditionalFormatting>
  <conditionalFormatting sqref="I18:I53">
    <cfRule type="expression" dxfId="64" priority="6">
      <formula>$I18&gt;1</formula>
    </cfRule>
  </conditionalFormatting>
  <conditionalFormatting sqref="B18:B53">
    <cfRule type="expression" dxfId="63" priority="1">
      <formula>OR($J18="NS",$J18="SumaNS",$J18="Účet")</formula>
    </cfRule>
  </conditionalFormatting>
  <conditionalFormatting sqref="A18:D53 F18:I53">
    <cfRule type="expression" dxfId="62" priority="8">
      <formula>AND($J18&lt;&gt;"",$J18&lt;&gt;"mezeraKL")</formula>
    </cfRule>
  </conditionalFormatting>
  <conditionalFormatting sqref="B18:D53 F18:I53">
    <cfRule type="expression" dxfId="61" priority="3">
      <formula>OR($J18="KL",$J18="SumaKL")</formula>
    </cfRule>
    <cfRule type="expression" priority="7" stopIfTrue="1">
      <formula>OR($J18="mezeraNS",$J18="mezeraKL")</formula>
    </cfRule>
  </conditionalFormatting>
  <conditionalFormatting sqref="B18:D53 F18:I53">
    <cfRule type="expression" dxfId="60" priority="4">
      <formula>OR($J18="SumaNS",$J18="NS")</formula>
    </cfRule>
  </conditionalFormatting>
  <hyperlinks>
    <hyperlink ref="A2" location="Obsah!A1" display="Zpět na Obsah  KL 01  1.-4.měsíc" xr:uid="{6F7D26A0-9207-4C81-A159-96708B3F2838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447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0" bestFit="1" customWidth="1" collapsed="1"/>
    <col min="4" max="4" width="18.7109375" style="334" customWidth="1"/>
    <col min="5" max="5" width="9" style="457" bestFit="1" customWidth="1"/>
    <col min="6" max="6" width="18.7109375" style="334" customWidth="1"/>
    <col min="7" max="7" width="5" style="330" customWidth="1"/>
    <col min="8" max="8" width="12.42578125" style="330" hidden="1" customWidth="1" outlineLevel="1"/>
    <col min="9" max="9" width="8.5703125" style="330" hidden="1" customWidth="1" outlineLevel="1"/>
    <col min="10" max="10" width="25.7109375" style="330" customWidth="1" collapsed="1"/>
    <col min="11" max="11" width="8.7109375" style="330" customWidth="1"/>
    <col min="12" max="13" width="7.7109375" style="328" customWidth="1"/>
    <col min="14" max="14" width="12.7109375" style="328" customWidth="1"/>
    <col min="15" max="16384" width="8.85546875" style="247"/>
  </cols>
  <sheetData>
    <row r="1" spans="1:14" ht="18.600000000000001" customHeight="1" thickBot="1" x14ac:dyDescent="0.35">
      <c r="A1" s="553" t="s">
        <v>204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</row>
    <row r="2" spans="1:14" ht="14.45" customHeight="1" thickBot="1" x14ac:dyDescent="0.25">
      <c r="A2" s="370" t="s">
        <v>328</v>
      </c>
      <c r="B2" s="66"/>
      <c r="C2" s="332"/>
      <c r="D2" s="332"/>
      <c r="E2" s="456"/>
      <c r="F2" s="332"/>
      <c r="G2" s="332"/>
      <c r="H2" s="332"/>
      <c r="I2" s="332"/>
      <c r="J2" s="332"/>
      <c r="K2" s="332"/>
      <c r="L2" s="333"/>
      <c r="M2" s="333"/>
      <c r="N2" s="333"/>
    </row>
    <row r="3" spans="1:14" ht="14.45" customHeight="1" thickBot="1" x14ac:dyDescent="0.25">
      <c r="A3" s="66"/>
      <c r="B3" s="66"/>
      <c r="C3" s="549"/>
      <c r="D3" s="550"/>
      <c r="E3" s="550"/>
      <c r="F3" s="550"/>
      <c r="G3" s="550"/>
      <c r="H3" s="550"/>
      <c r="I3" s="550"/>
      <c r="J3" s="551" t="s">
        <v>158</v>
      </c>
      <c r="K3" s="552"/>
      <c r="L3" s="203">
        <f>IF(M3&lt;&gt;0,N3/M3,0)</f>
        <v>476.67450130123734</v>
      </c>
      <c r="M3" s="203">
        <f>SUBTOTAL(9,M5:M1048576)</f>
        <v>8715.25</v>
      </c>
      <c r="N3" s="204">
        <f>SUBTOTAL(9,N5:N1048576)</f>
        <v>4154337.4474656088</v>
      </c>
    </row>
    <row r="4" spans="1:14" s="329" customFormat="1" ht="14.45" customHeight="1" thickBot="1" x14ac:dyDescent="0.25">
      <c r="A4" s="716" t="s">
        <v>4</v>
      </c>
      <c r="B4" s="717" t="s">
        <v>5</v>
      </c>
      <c r="C4" s="717" t="s">
        <v>0</v>
      </c>
      <c r="D4" s="717" t="s">
        <v>6</v>
      </c>
      <c r="E4" s="718" t="s">
        <v>7</v>
      </c>
      <c r="F4" s="717" t="s">
        <v>1</v>
      </c>
      <c r="G4" s="717" t="s">
        <v>8</v>
      </c>
      <c r="H4" s="717" t="s">
        <v>9</v>
      </c>
      <c r="I4" s="717" t="s">
        <v>10</v>
      </c>
      <c r="J4" s="719" t="s">
        <v>11</v>
      </c>
      <c r="K4" s="719" t="s">
        <v>12</v>
      </c>
      <c r="L4" s="720" t="s">
        <v>183</v>
      </c>
      <c r="M4" s="720" t="s">
        <v>13</v>
      </c>
      <c r="N4" s="721" t="s">
        <v>200</v>
      </c>
    </row>
    <row r="5" spans="1:14" ht="14.45" customHeight="1" x14ac:dyDescent="0.2">
      <c r="A5" s="722" t="s">
        <v>595</v>
      </c>
      <c r="B5" s="723" t="s">
        <v>596</v>
      </c>
      <c r="C5" s="724" t="s">
        <v>623</v>
      </c>
      <c r="D5" s="725" t="s">
        <v>624</v>
      </c>
      <c r="E5" s="726">
        <v>50113001</v>
      </c>
      <c r="F5" s="725" t="s">
        <v>629</v>
      </c>
      <c r="G5" s="724" t="s">
        <v>630</v>
      </c>
      <c r="H5" s="724">
        <v>175868</v>
      </c>
      <c r="I5" s="724">
        <v>75868</v>
      </c>
      <c r="J5" s="724" t="s">
        <v>631</v>
      </c>
      <c r="K5" s="724" t="s">
        <v>632</v>
      </c>
      <c r="L5" s="727">
        <v>1.133</v>
      </c>
      <c r="M5" s="727">
        <v>20</v>
      </c>
      <c r="N5" s="728">
        <v>22.66</v>
      </c>
    </row>
    <row r="6" spans="1:14" ht="14.45" customHeight="1" x14ac:dyDescent="0.2">
      <c r="A6" s="729" t="s">
        <v>595</v>
      </c>
      <c r="B6" s="730" t="s">
        <v>596</v>
      </c>
      <c r="C6" s="731" t="s">
        <v>609</v>
      </c>
      <c r="D6" s="732" t="s">
        <v>610</v>
      </c>
      <c r="E6" s="733">
        <v>50113001</v>
      </c>
      <c r="F6" s="732" t="s">
        <v>629</v>
      </c>
      <c r="G6" s="731" t="s">
        <v>630</v>
      </c>
      <c r="H6" s="731">
        <v>846758</v>
      </c>
      <c r="I6" s="731">
        <v>103387</v>
      </c>
      <c r="J6" s="731" t="s">
        <v>633</v>
      </c>
      <c r="K6" s="731" t="s">
        <v>634</v>
      </c>
      <c r="L6" s="734">
        <v>81.22</v>
      </c>
      <c r="M6" s="734">
        <v>2</v>
      </c>
      <c r="N6" s="735">
        <v>162.44</v>
      </c>
    </row>
    <row r="7" spans="1:14" ht="14.45" customHeight="1" x14ac:dyDescent="0.2">
      <c r="A7" s="729" t="s">
        <v>595</v>
      </c>
      <c r="B7" s="730" t="s">
        <v>596</v>
      </c>
      <c r="C7" s="731" t="s">
        <v>609</v>
      </c>
      <c r="D7" s="732" t="s">
        <v>610</v>
      </c>
      <c r="E7" s="733">
        <v>50113001</v>
      </c>
      <c r="F7" s="732" t="s">
        <v>629</v>
      </c>
      <c r="G7" s="731" t="s">
        <v>630</v>
      </c>
      <c r="H7" s="731">
        <v>501927</v>
      </c>
      <c r="I7" s="731">
        <v>172774</v>
      </c>
      <c r="J7" s="731" t="s">
        <v>635</v>
      </c>
      <c r="K7" s="731" t="s">
        <v>636</v>
      </c>
      <c r="L7" s="734">
        <v>298.19454545454545</v>
      </c>
      <c r="M7" s="734">
        <v>22</v>
      </c>
      <c r="N7" s="735">
        <v>6560.28</v>
      </c>
    </row>
    <row r="8" spans="1:14" ht="14.45" customHeight="1" x14ac:dyDescent="0.2">
      <c r="A8" s="729" t="s">
        <v>595</v>
      </c>
      <c r="B8" s="730" t="s">
        <v>596</v>
      </c>
      <c r="C8" s="731" t="s">
        <v>609</v>
      </c>
      <c r="D8" s="732" t="s">
        <v>610</v>
      </c>
      <c r="E8" s="733">
        <v>50113001</v>
      </c>
      <c r="F8" s="732" t="s">
        <v>629</v>
      </c>
      <c r="G8" s="731" t="s">
        <v>630</v>
      </c>
      <c r="H8" s="731">
        <v>243014</v>
      </c>
      <c r="I8" s="731">
        <v>243014</v>
      </c>
      <c r="J8" s="731" t="s">
        <v>637</v>
      </c>
      <c r="K8" s="731" t="s">
        <v>638</v>
      </c>
      <c r="L8" s="734">
        <v>154.55000000000001</v>
      </c>
      <c r="M8" s="734">
        <v>2</v>
      </c>
      <c r="N8" s="735">
        <v>309.10000000000002</v>
      </c>
    </row>
    <row r="9" spans="1:14" ht="14.45" customHeight="1" x14ac:dyDescent="0.2">
      <c r="A9" s="729" t="s">
        <v>595</v>
      </c>
      <c r="B9" s="730" t="s">
        <v>596</v>
      </c>
      <c r="C9" s="731" t="s">
        <v>609</v>
      </c>
      <c r="D9" s="732" t="s">
        <v>610</v>
      </c>
      <c r="E9" s="733">
        <v>50113001</v>
      </c>
      <c r="F9" s="732" t="s">
        <v>629</v>
      </c>
      <c r="G9" s="731" t="s">
        <v>630</v>
      </c>
      <c r="H9" s="731">
        <v>229139</v>
      </c>
      <c r="I9" s="731">
        <v>229139</v>
      </c>
      <c r="J9" s="731" t="s">
        <v>639</v>
      </c>
      <c r="K9" s="731" t="s">
        <v>640</v>
      </c>
      <c r="L9" s="734">
        <v>449.67</v>
      </c>
      <c r="M9" s="734">
        <v>1</v>
      </c>
      <c r="N9" s="735">
        <v>449.67</v>
      </c>
    </row>
    <row r="10" spans="1:14" ht="14.45" customHeight="1" x14ac:dyDescent="0.2">
      <c r="A10" s="729" t="s">
        <v>595</v>
      </c>
      <c r="B10" s="730" t="s">
        <v>596</v>
      </c>
      <c r="C10" s="731" t="s">
        <v>609</v>
      </c>
      <c r="D10" s="732" t="s">
        <v>610</v>
      </c>
      <c r="E10" s="733">
        <v>50113001</v>
      </c>
      <c r="F10" s="732" t="s">
        <v>629</v>
      </c>
      <c r="G10" s="731" t="s">
        <v>630</v>
      </c>
      <c r="H10" s="731">
        <v>100362</v>
      </c>
      <c r="I10" s="731">
        <v>362</v>
      </c>
      <c r="J10" s="731" t="s">
        <v>641</v>
      </c>
      <c r="K10" s="731" t="s">
        <v>642</v>
      </c>
      <c r="L10" s="734">
        <v>72.851428571428571</v>
      </c>
      <c r="M10" s="734">
        <v>7</v>
      </c>
      <c r="N10" s="735">
        <v>509.96000000000004</v>
      </c>
    </row>
    <row r="11" spans="1:14" ht="14.45" customHeight="1" x14ac:dyDescent="0.2">
      <c r="A11" s="729" t="s">
        <v>595</v>
      </c>
      <c r="B11" s="730" t="s">
        <v>596</v>
      </c>
      <c r="C11" s="731" t="s">
        <v>609</v>
      </c>
      <c r="D11" s="732" t="s">
        <v>610</v>
      </c>
      <c r="E11" s="733">
        <v>50113001</v>
      </c>
      <c r="F11" s="732" t="s">
        <v>629</v>
      </c>
      <c r="G11" s="731" t="s">
        <v>630</v>
      </c>
      <c r="H11" s="731">
        <v>202701</v>
      </c>
      <c r="I11" s="731">
        <v>202701</v>
      </c>
      <c r="J11" s="731" t="s">
        <v>643</v>
      </c>
      <c r="K11" s="731" t="s">
        <v>644</v>
      </c>
      <c r="L11" s="734">
        <v>160.21785714285716</v>
      </c>
      <c r="M11" s="734">
        <v>28</v>
      </c>
      <c r="N11" s="735">
        <v>4486.1000000000004</v>
      </c>
    </row>
    <row r="12" spans="1:14" ht="14.45" customHeight="1" x14ac:dyDescent="0.2">
      <c r="A12" s="729" t="s">
        <v>595</v>
      </c>
      <c r="B12" s="730" t="s">
        <v>596</v>
      </c>
      <c r="C12" s="731" t="s">
        <v>609</v>
      </c>
      <c r="D12" s="732" t="s">
        <v>610</v>
      </c>
      <c r="E12" s="733">
        <v>50113001</v>
      </c>
      <c r="F12" s="732" t="s">
        <v>629</v>
      </c>
      <c r="G12" s="731" t="s">
        <v>630</v>
      </c>
      <c r="H12" s="731">
        <v>230398</v>
      </c>
      <c r="I12" s="731">
        <v>230398</v>
      </c>
      <c r="J12" s="731" t="s">
        <v>645</v>
      </c>
      <c r="K12" s="731" t="s">
        <v>646</v>
      </c>
      <c r="L12" s="734">
        <v>142.22</v>
      </c>
      <c r="M12" s="734">
        <v>1</v>
      </c>
      <c r="N12" s="735">
        <v>142.22</v>
      </c>
    </row>
    <row r="13" spans="1:14" ht="14.45" customHeight="1" x14ac:dyDescent="0.2">
      <c r="A13" s="729" t="s">
        <v>595</v>
      </c>
      <c r="B13" s="730" t="s">
        <v>596</v>
      </c>
      <c r="C13" s="731" t="s">
        <v>609</v>
      </c>
      <c r="D13" s="732" t="s">
        <v>610</v>
      </c>
      <c r="E13" s="733">
        <v>50113001</v>
      </c>
      <c r="F13" s="732" t="s">
        <v>629</v>
      </c>
      <c r="G13" s="731" t="s">
        <v>647</v>
      </c>
      <c r="H13" s="731">
        <v>102945</v>
      </c>
      <c r="I13" s="731">
        <v>2945</v>
      </c>
      <c r="J13" s="731" t="s">
        <v>648</v>
      </c>
      <c r="K13" s="731" t="s">
        <v>649</v>
      </c>
      <c r="L13" s="734">
        <v>8.6999999999999993</v>
      </c>
      <c r="M13" s="734">
        <v>2</v>
      </c>
      <c r="N13" s="735">
        <v>17.399999999999999</v>
      </c>
    </row>
    <row r="14" spans="1:14" ht="14.45" customHeight="1" x14ac:dyDescent="0.2">
      <c r="A14" s="729" t="s">
        <v>595</v>
      </c>
      <c r="B14" s="730" t="s">
        <v>596</v>
      </c>
      <c r="C14" s="731" t="s">
        <v>609</v>
      </c>
      <c r="D14" s="732" t="s">
        <v>610</v>
      </c>
      <c r="E14" s="733">
        <v>50113001</v>
      </c>
      <c r="F14" s="732" t="s">
        <v>629</v>
      </c>
      <c r="G14" s="731" t="s">
        <v>630</v>
      </c>
      <c r="H14" s="731">
        <v>159622</v>
      </c>
      <c r="I14" s="731">
        <v>59622</v>
      </c>
      <c r="J14" s="731" t="s">
        <v>650</v>
      </c>
      <c r="K14" s="731" t="s">
        <v>651</v>
      </c>
      <c r="L14" s="734">
        <v>41.580000000000005</v>
      </c>
      <c r="M14" s="734">
        <v>1</v>
      </c>
      <c r="N14" s="735">
        <v>41.580000000000005</v>
      </c>
    </row>
    <row r="15" spans="1:14" ht="14.45" customHeight="1" x14ac:dyDescent="0.2">
      <c r="A15" s="729" t="s">
        <v>595</v>
      </c>
      <c r="B15" s="730" t="s">
        <v>596</v>
      </c>
      <c r="C15" s="731" t="s">
        <v>609</v>
      </c>
      <c r="D15" s="732" t="s">
        <v>610</v>
      </c>
      <c r="E15" s="733">
        <v>50113001</v>
      </c>
      <c r="F15" s="732" t="s">
        <v>629</v>
      </c>
      <c r="G15" s="731" t="s">
        <v>630</v>
      </c>
      <c r="H15" s="731">
        <v>176954</v>
      </c>
      <c r="I15" s="731">
        <v>176954</v>
      </c>
      <c r="J15" s="731" t="s">
        <v>652</v>
      </c>
      <c r="K15" s="731" t="s">
        <v>653</v>
      </c>
      <c r="L15" s="734">
        <v>94.768570274973541</v>
      </c>
      <c r="M15" s="734">
        <v>7</v>
      </c>
      <c r="N15" s="735">
        <v>663.37999192481482</v>
      </c>
    </row>
    <row r="16" spans="1:14" ht="14.45" customHeight="1" x14ac:dyDescent="0.2">
      <c r="A16" s="729" t="s">
        <v>595</v>
      </c>
      <c r="B16" s="730" t="s">
        <v>596</v>
      </c>
      <c r="C16" s="731" t="s">
        <v>609</v>
      </c>
      <c r="D16" s="732" t="s">
        <v>610</v>
      </c>
      <c r="E16" s="733">
        <v>50113001</v>
      </c>
      <c r="F16" s="732" t="s">
        <v>629</v>
      </c>
      <c r="G16" s="731" t="s">
        <v>630</v>
      </c>
      <c r="H16" s="731">
        <v>167547</v>
      </c>
      <c r="I16" s="731">
        <v>67547</v>
      </c>
      <c r="J16" s="731" t="s">
        <v>654</v>
      </c>
      <c r="K16" s="731" t="s">
        <v>655</v>
      </c>
      <c r="L16" s="734">
        <v>51.428571428571423</v>
      </c>
      <c r="M16" s="734">
        <v>7</v>
      </c>
      <c r="N16" s="735">
        <v>359.99999999999994</v>
      </c>
    </row>
    <row r="17" spans="1:14" ht="14.45" customHeight="1" x14ac:dyDescent="0.2">
      <c r="A17" s="729" t="s">
        <v>595</v>
      </c>
      <c r="B17" s="730" t="s">
        <v>596</v>
      </c>
      <c r="C17" s="731" t="s">
        <v>609</v>
      </c>
      <c r="D17" s="732" t="s">
        <v>610</v>
      </c>
      <c r="E17" s="733">
        <v>50113001</v>
      </c>
      <c r="F17" s="732" t="s">
        <v>629</v>
      </c>
      <c r="G17" s="731" t="s">
        <v>647</v>
      </c>
      <c r="H17" s="731">
        <v>127263</v>
      </c>
      <c r="I17" s="731">
        <v>127263</v>
      </c>
      <c r="J17" s="731" t="s">
        <v>656</v>
      </c>
      <c r="K17" s="731" t="s">
        <v>657</v>
      </c>
      <c r="L17" s="734">
        <v>53.940000000000005</v>
      </c>
      <c r="M17" s="734">
        <v>2</v>
      </c>
      <c r="N17" s="735">
        <v>107.88000000000001</v>
      </c>
    </row>
    <row r="18" spans="1:14" ht="14.45" customHeight="1" x14ac:dyDescent="0.2">
      <c r="A18" s="729" t="s">
        <v>595</v>
      </c>
      <c r="B18" s="730" t="s">
        <v>596</v>
      </c>
      <c r="C18" s="731" t="s">
        <v>609</v>
      </c>
      <c r="D18" s="732" t="s">
        <v>610</v>
      </c>
      <c r="E18" s="733">
        <v>50113001</v>
      </c>
      <c r="F18" s="732" t="s">
        <v>629</v>
      </c>
      <c r="G18" s="731" t="s">
        <v>630</v>
      </c>
      <c r="H18" s="731">
        <v>245188</v>
      </c>
      <c r="I18" s="731">
        <v>245188</v>
      </c>
      <c r="J18" s="731" t="s">
        <v>658</v>
      </c>
      <c r="K18" s="731" t="s">
        <v>659</v>
      </c>
      <c r="L18" s="734">
        <v>275.45249999999999</v>
      </c>
      <c r="M18" s="734">
        <v>20</v>
      </c>
      <c r="N18" s="735">
        <v>5509.0499999999993</v>
      </c>
    </row>
    <row r="19" spans="1:14" ht="14.45" customHeight="1" x14ac:dyDescent="0.2">
      <c r="A19" s="729" t="s">
        <v>595</v>
      </c>
      <c r="B19" s="730" t="s">
        <v>596</v>
      </c>
      <c r="C19" s="731" t="s">
        <v>609</v>
      </c>
      <c r="D19" s="732" t="s">
        <v>610</v>
      </c>
      <c r="E19" s="733">
        <v>50113001</v>
      </c>
      <c r="F19" s="732" t="s">
        <v>629</v>
      </c>
      <c r="G19" s="731" t="s">
        <v>630</v>
      </c>
      <c r="H19" s="731">
        <v>194920</v>
      </c>
      <c r="I19" s="731">
        <v>94920</v>
      </c>
      <c r="J19" s="731" t="s">
        <v>660</v>
      </c>
      <c r="K19" s="731" t="s">
        <v>661</v>
      </c>
      <c r="L19" s="734">
        <v>74.122500000000002</v>
      </c>
      <c r="M19" s="734">
        <v>8</v>
      </c>
      <c r="N19" s="735">
        <v>592.98</v>
      </c>
    </row>
    <row r="20" spans="1:14" ht="14.45" customHeight="1" x14ac:dyDescent="0.2">
      <c r="A20" s="729" t="s">
        <v>595</v>
      </c>
      <c r="B20" s="730" t="s">
        <v>596</v>
      </c>
      <c r="C20" s="731" t="s">
        <v>609</v>
      </c>
      <c r="D20" s="732" t="s">
        <v>610</v>
      </c>
      <c r="E20" s="733">
        <v>50113001</v>
      </c>
      <c r="F20" s="732" t="s">
        <v>629</v>
      </c>
      <c r="G20" s="731" t="s">
        <v>630</v>
      </c>
      <c r="H20" s="731">
        <v>223855</v>
      </c>
      <c r="I20" s="731">
        <v>223855</v>
      </c>
      <c r="J20" s="731" t="s">
        <v>662</v>
      </c>
      <c r="K20" s="731" t="s">
        <v>663</v>
      </c>
      <c r="L20" s="734">
        <v>165</v>
      </c>
      <c r="M20" s="734">
        <v>1</v>
      </c>
      <c r="N20" s="735">
        <v>165</v>
      </c>
    </row>
    <row r="21" spans="1:14" ht="14.45" customHeight="1" x14ac:dyDescent="0.2">
      <c r="A21" s="729" t="s">
        <v>595</v>
      </c>
      <c r="B21" s="730" t="s">
        <v>596</v>
      </c>
      <c r="C21" s="731" t="s">
        <v>609</v>
      </c>
      <c r="D21" s="732" t="s">
        <v>610</v>
      </c>
      <c r="E21" s="733">
        <v>50113001</v>
      </c>
      <c r="F21" s="732" t="s">
        <v>629</v>
      </c>
      <c r="G21" s="731" t="s">
        <v>329</v>
      </c>
      <c r="H21" s="731">
        <v>246096</v>
      </c>
      <c r="I21" s="731">
        <v>246096</v>
      </c>
      <c r="J21" s="731" t="s">
        <v>664</v>
      </c>
      <c r="K21" s="731" t="s">
        <v>665</v>
      </c>
      <c r="L21" s="734">
        <v>322.29999999999995</v>
      </c>
      <c r="M21" s="734">
        <v>1</v>
      </c>
      <c r="N21" s="735">
        <v>322.29999999999995</v>
      </c>
    </row>
    <row r="22" spans="1:14" ht="14.45" customHeight="1" x14ac:dyDescent="0.2">
      <c r="A22" s="729" t="s">
        <v>595</v>
      </c>
      <c r="B22" s="730" t="s">
        <v>596</v>
      </c>
      <c r="C22" s="731" t="s">
        <v>609</v>
      </c>
      <c r="D22" s="732" t="s">
        <v>610</v>
      </c>
      <c r="E22" s="733">
        <v>50113001</v>
      </c>
      <c r="F22" s="732" t="s">
        <v>629</v>
      </c>
      <c r="G22" s="731" t="s">
        <v>630</v>
      </c>
      <c r="H22" s="731">
        <v>845369</v>
      </c>
      <c r="I22" s="731">
        <v>107987</v>
      </c>
      <c r="J22" s="731" t="s">
        <v>666</v>
      </c>
      <c r="K22" s="731" t="s">
        <v>667</v>
      </c>
      <c r="L22" s="734">
        <v>118.64307720763259</v>
      </c>
      <c r="M22" s="734">
        <v>26</v>
      </c>
      <c r="N22" s="735">
        <v>3084.7200073984473</v>
      </c>
    </row>
    <row r="23" spans="1:14" ht="14.45" customHeight="1" x14ac:dyDescent="0.2">
      <c r="A23" s="729" t="s">
        <v>595</v>
      </c>
      <c r="B23" s="730" t="s">
        <v>596</v>
      </c>
      <c r="C23" s="731" t="s">
        <v>609</v>
      </c>
      <c r="D23" s="732" t="s">
        <v>610</v>
      </c>
      <c r="E23" s="733">
        <v>50113001</v>
      </c>
      <c r="F23" s="732" t="s">
        <v>629</v>
      </c>
      <c r="G23" s="731" t="s">
        <v>630</v>
      </c>
      <c r="H23" s="731">
        <v>223528</v>
      </c>
      <c r="I23" s="731">
        <v>223528</v>
      </c>
      <c r="J23" s="731" t="s">
        <v>668</v>
      </c>
      <c r="K23" s="731" t="s">
        <v>669</v>
      </c>
      <c r="L23" s="734">
        <v>618.16999999999996</v>
      </c>
      <c r="M23" s="734">
        <v>3</v>
      </c>
      <c r="N23" s="735">
        <v>1854.5099999999998</v>
      </c>
    </row>
    <row r="24" spans="1:14" ht="14.45" customHeight="1" x14ac:dyDescent="0.2">
      <c r="A24" s="729" t="s">
        <v>595</v>
      </c>
      <c r="B24" s="730" t="s">
        <v>596</v>
      </c>
      <c r="C24" s="731" t="s">
        <v>609</v>
      </c>
      <c r="D24" s="732" t="s">
        <v>610</v>
      </c>
      <c r="E24" s="733">
        <v>50113001</v>
      </c>
      <c r="F24" s="732" t="s">
        <v>629</v>
      </c>
      <c r="G24" s="731" t="s">
        <v>630</v>
      </c>
      <c r="H24" s="731">
        <v>235897</v>
      </c>
      <c r="I24" s="731">
        <v>235897</v>
      </c>
      <c r="J24" s="731" t="s">
        <v>670</v>
      </c>
      <c r="K24" s="731" t="s">
        <v>671</v>
      </c>
      <c r="L24" s="734">
        <v>69.040000000000006</v>
      </c>
      <c r="M24" s="734">
        <v>1</v>
      </c>
      <c r="N24" s="735">
        <v>69.040000000000006</v>
      </c>
    </row>
    <row r="25" spans="1:14" ht="14.45" customHeight="1" x14ac:dyDescent="0.2">
      <c r="A25" s="729" t="s">
        <v>595</v>
      </c>
      <c r="B25" s="730" t="s">
        <v>596</v>
      </c>
      <c r="C25" s="731" t="s">
        <v>609</v>
      </c>
      <c r="D25" s="732" t="s">
        <v>610</v>
      </c>
      <c r="E25" s="733">
        <v>50113001</v>
      </c>
      <c r="F25" s="732" t="s">
        <v>629</v>
      </c>
      <c r="G25" s="731" t="s">
        <v>630</v>
      </c>
      <c r="H25" s="731">
        <v>196610</v>
      </c>
      <c r="I25" s="731">
        <v>96610</v>
      </c>
      <c r="J25" s="731" t="s">
        <v>672</v>
      </c>
      <c r="K25" s="731" t="s">
        <v>673</v>
      </c>
      <c r="L25" s="734">
        <v>113.28000000000003</v>
      </c>
      <c r="M25" s="734">
        <v>1</v>
      </c>
      <c r="N25" s="735">
        <v>113.28000000000003</v>
      </c>
    </row>
    <row r="26" spans="1:14" ht="14.45" customHeight="1" x14ac:dyDescent="0.2">
      <c r="A26" s="729" t="s">
        <v>595</v>
      </c>
      <c r="B26" s="730" t="s">
        <v>596</v>
      </c>
      <c r="C26" s="731" t="s">
        <v>609</v>
      </c>
      <c r="D26" s="732" t="s">
        <v>610</v>
      </c>
      <c r="E26" s="733">
        <v>50113001</v>
      </c>
      <c r="F26" s="732" t="s">
        <v>629</v>
      </c>
      <c r="G26" s="731" t="s">
        <v>630</v>
      </c>
      <c r="H26" s="731">
        <v>173312</v>
      </c>
      <c r="I26" s="731">
        <v>173312</v>
      </c>
      <c r="J26" s="731" t="s">
        <v>674</v>
      </c>
      <c r="K26" s="731" t="s">
        <v>675</v>
      </c>
      <c r="L26" s="734">
        <v>218.79</v>
      </c>
      <c r="M26" s="734">
        <v>3</v>
      </c>
      <c r="N26" s="735">
        <v>656.37</v>
      </c>
    </row>
    <row r="27" spans="1:14" ht="14.45" customHeight="1" x14ac:dyDescent="0.2">
      <c r="A27" s="729" t="s">
        <v>595</v>
      </c>
      <c r="B27" s="730" t="s">
        <v>596</v>
      </c>
      <c r="C27" s="731" t="s">
        <v>609</v>
      </c>
      <c r="D27" s="732" t="s">
        <v>610</v>
      </c>
      <c r="E27" s="733">
        <v>50113001</v>
      </c>
      <c r="F27" s="732" t="s">
        <v>629</v>
      </c>
      <c r="G27" s="731" t="s">
        <v>630</v>
      </c>
      <c r="H27" s="731">
        <v>173314</v>
      </c>
      <c r="I27" s="731">
        <v>173314</v>
      </c>
      <c r="J27" s="731" t="s">
        <v>674</v>
      </c>
      <c r="K27" s="731" t="s">
        <v>676</v>
      </c>
      <c r="L27" s="734">
        <v>207.57000000000002</v>
      </c>
      <c r="M27" s="734">
        <v>12</v>
      </c>
      <c r="N27" s="735">
        <v>2490.84</v>
      </c>
    </row>
    <row r="28" spans="1:14" ht="14.45" customHeight="1" x14ac:dyDescent="0.2">
      <c r="A28" s="729" t="s">
        <v>595</v>
      </c>
      <c r="B28" s="730" t="s">
        <v>596</v>
      </c>
      <c r="C28" s="731" t="s">
        <v>609</v>
      </c>
      <c r="D28" s="732" t="s">
        <v>610</v>
      </c>
      <c r="E28" s="733">
        <v>50113001</v>
      </c>
      <c r="F28" s="732" t="s">
        <v>629</v>
      </c>
      <c r="G28" s="731" t="s">
        <v>630</v>
      </c>
      <c r="H28" s="731">
        <v>156926</v>
      </c>
      <c r="I28" s="731">
        <v>56926</v>
      </c>
      <c r="J28" s="731" t="s">
        <v>677</v>
      </c>
      <c r="K28" s="731" t="s">
        <v>678</v>
      </c>
      <c r="L28" s="734">
        <v>48.4</v>
      </c>
      <c r="M28" s="734">
        <v>1</v>
      </c>
      <c r="N28" s="735">
        <v>48.4</v>
      </c>
    </row>
    <row r="29" spans="1:14" ht="14.45" customHeight="1" x14ac:dyDescent="0.2">
      <c r="A29" s="729" t="s">
        <v>595</v>
      </c>
      <c r="B29" s="730" t="s">
        <v>596</v>
      </c>
      <c r="C29" s="731" t="s">
        <v>609</v>
      </c>
      <c r="D29" s="732" t="s">
        <v>610</v>
      </c>
      <c r="E29" s="733">
        <v>50113001</v>
      </c>
      <c r="F29" s="732" t="s">
        <v>629</v>
      </c>
      <c r="G29" s="731" t="s">
        <v>630</v>
      </c>
      <c r="H29" s="731">
        <v>10561</v>
      </c>
      <c r="I29" s="731">
        <v>10561</v>
      </c>
      <c r="J29" s="731" t="s">
        <v>677</v>
      </c>
      <c r="K29" s="731" t="s">
        <v>679</v>
      </c>
      <c r="L29" s="734">
        <v>319.78000000000003</v>
      </c>
      <c r="M29" s="734">
        <v>6</v>
      </c>
      <c r="N29" s="735">
        <v>1918.6800000000003</v>
      </c>
    </row>
    <row r="30" spans="1:14" ht="14.45" customHeight="1" x14ac:dyDescent="0.2">
      <c r="A30" s="729" t="s">
        <v>595</v>
      </c>
      <c r="B30" s="730" t="s">
        <v>596</v>
      </c>
      <c r="C30" s="731" t="s">
        <v>609</v>
      </c>
      <c r="D30" s="732" t="s">
        <v>610</v>
      </c>
      <c r="E30" s="733">
        <v>50113001</v>
      </c>
      <c r="F30" s="732" t="s">
        <v>629</v>
      </c>
      <c r="G30" s="731" t="s">
        <v>630</v>
      </c>
      <c r="H30" s="731">
        <v>173320</v>
      </c>
      <c r="I30" s="731">
        <v>173320</v>
      </c>
      <c r="J30" s="731" t="s">
        <v>680</v>
      </c>
      <c r="K30" s="731" t="s">
        <v>681</v>
      </c>
      <c r="L30" s="734">
        <v>524.59</v>
      </c>
      <c r="M30" s="734">
        <v>3</v>
      </c>
      <c r="N30" s="735">
        <v>1573.77</v>
      </c>
    </row>
    <row r="31" spans="1:14" ht="14.45" customHeight="1" x14ac:dyDescent="0.2">
      <c r="A31" s="729" t="s">
        <v>595</v>
      </c>
      <c r="B31" s="730" t="s">
        <v>596</v>
      </c>
      <c r="C31" s="731" t="s">
        <v>609</v>
      </c>
      <c r="D31" s="732" t="s">
        <v>610</v>
      </c>
      <c r="E31" s="733">
        <v>50113001</v>
      </c>
      <c r="F31" s="732" t="s">
        <v>629</v>
      </c>
      <c r="G31" s="731" t="s">
        <v>630</v>
      </c>
      <c r="H31" s="731">
        <v>196303</v>
      </c>
      <c r="I31" s="731">
        <v>96303</v>
      </c>
      <c r="J31" s="731" t="s">
        <v>682</v>
      </c>
      <c r="K31" s="731" t="s">
        <v>683</v>
      </c>
      <c r="L31" s="734">
        <v>67.247500000000002</v>
      </c>
      <c r="M31" s="734">
        <v>4</v>
      </c>
      <c r="N31" s="735">
        <v>268.99</v>
      </c>
    </row>
    <row r="32" spans="1:14" ht="14.45" customHeight="1" x14ac:dyDescent="0.2">
      <c r="A32" s="729" t="s">
        <v>595</v>
      </c>
      <c r="B32" s="730" t="s">
        <v>596</v>
      </c>
      <c r="C32" s="731" t="s">
        <v>609</v>
      </c>
      <c r="D32" s="732" t="s">
        <v>610</v>
      </c>
      <c r="E32" s="733">
        <v>50113001</v>
      </c>
      <c r="F32" s="732" t="s">
        <v>629</v>
      </c>
      <c r="G32" s="731" t="s">
        <v>630</v>
      </c>
      <c r="H32" s="731">
        <v>192351</v>
      </c>
      <c r="I32" s="731">
        <v>92351</v>
      </c>
      <c r="J32" s="731" t="s">
        <v>684</v>
      </c>
      <c r="K32" s="731" t="s">
        <v>685</v>
      </c>
      <c r="L32" s="734">
        <v>86.219999999999985</v>
      </c>
      <c r="M32" s="734">
        <v>3</v>
      </c>
      <c r="N32" s="735">
        <v>258.65999999999997</v>
      </c>
    </row>
    <row r="33" spans="1:14" ht="14.45" customHeight="1" x14ac:dyDescent="0.2">
      <c r="A33" s="729" t="s">
        <v>595</v>
      </c>
      <c r="B33" s="730" t="s">
        <v>596</v>
      </c>
      <c r="C33" s="731" t="s">
        <v>609</v>
      </c>
      <c r="D33" s="732" t="s">
        <v>610</v>
      </c>
      <c r="E33" s="733">
        <v>50113001</v>
      </c>
      <c r="F33" s="732" t="s">
        <v>629</v>
      </c>
      <c r="G33" s="731" t="s">
        <v>630</v>
      </c>
      <c r="H33" s="731">
        <v>132992</v>
      </c>
      <c r="I33" s="731">
        <v>32992</v>
      </c>
      <c r="J33" s="731" t="s">
        <v>686</v>
      </c>
      <c r="K33" s="731" t="s">
        <v>687</v>
      </c>
      <c r="L33" s="734">
        <v>108.39000000000001</v>
      </c>
      <c r="M33" s="734">
        <v>1</v>
      </c>
      <c r="N33" s="735">
        <v>108.39000000000001</v>
      </c>
    </row>
    <row r="34" spans="1:14" ht="14.45" customHeight="1" x14ac:dyDescent="0.2">
      <c r="A34" s="729" t="s">
        <v>595</v>
      </c>
      <c r="B34" s="730" t="s">
        <v>596</v>
      </c>
      <c r="C34" s="731" t="s">
        <v>609</v>
      </c>
      <c r="D34" s="732" t="s">
        <v>610</v>
      </c>
      <c r="E34" s="733">
        <v>50113001</v>
      </c>
      <c r="F34" s="732" t="s">
        <v>629</v>
      </c>
      <c r="G34" s="731" t="s">
        <v>630</v>
      </c>
      <c r="H34" s="731">
        <v>126247</v>
      </c>
      <c r="I34" s="731">
        <v>26247</v>
      </c>
      <c r="J34" s="731" t="s">
        <v>688</v>
      </c>
      <c r="K34" s="731" t="s">
        <v>689</v>
      </c>
      <c r="L34" s="734">
        <v>145.61000000000001</v>
      </c>
      <c r="M34" s="734">
        <v>1</v>
      </c>
      <c r="N34" s="735">
        <v>145.61000000000001</v>
      </c>
    </row>
    <row r="35" spans="1:14" ht="14.45" customHeight="1" x14ac:dyDescent="0.2">
      <c r="A35" s="729" t="s">
        <v>595</v>
      </c>
      <c r="B35" s="730" t="s">
        <v>596</v>
      </c>
      <c r="C35" s="731" t="s">
        <v>609</v>
      </c>
      <c r="D35" s="732" t="s">
        <v>610</v>
      </c>
      <c r="E35" s="733">
        <v>50113001</v>
      </c>
      <c r="F35" s="732" t="s">
        <v>629</v>
      </c>
      <c r="G35" s="731" t="s">
        <v>630</v>
      </c>
      <c r="H35" s="731">
        <v>173305</v>
      </c>
      <c r="I35" s="731">
        <v>173305</v>
      </c>
      <c r="J35" s="731" t="s">
        <v>690</v>
      </c>
      <c r="K35" s="731" t="s">
        <v>691</v>
      </c>
      <c r="L35" s="734">
        <v>301.30999999999995</v>
      </c>
      <c r="M35" s="734">
        <v>1</v>
      </c>
      <c r="N35" s="735">
        <v>301.30999999999995</v>
      </c>
    </row>
    <row r="36" spans="1:14" ht="14.45" customHeight="1" x14ac:dyDescent="0.2">
      <c r="A36" s="729" t="s">
        <v>595</v>
      </c>
      <c r="B36" s="730" t="s">
        <v>596</v>
      </c>
      <c r="C36" s="731" t="s">
        <v>609</v>
      </c>
      <c r="D36" s="732" t="s">
        <v>610</v>
      </c>
      <c r="E36" s="733">
        <v>50113001</v>
      </c>
      <c r="F36" s="732" t="s">
        <v>629</v>
      </c>
      <c r="G36" s="731" t="s">
        <v>630</v>
      </c>
      <c r="H36" s="731">
        <v>176496</v>
      </c>
      <c r="I36" s="731">
        <v>76496</v>
      </c>
      <c r="J36" s="731" t="s">
        <v>692</v>
      </c>
      <c r="K36" s="731" t="s">
        <v>693</v>
      </c>
      <c r="L36" s="734">
        <v>125.43</v>
      </c>
      <c r="M36" s="734">
        <v>18</v>
      </c>
      <c r="N36" s="735">
        <v>2257.7400000000002</v>
      </c>
    </row>
    <row r="37" spans="1:14" ht="14.45" customHeight="1" x14ac:dyDescent="0.2">
      <c r="A37" s="729" t="s">
        <v>595</v>
      </c>
      <c r="B37" s="730" t="s">
        <v>596</v>
      </c>
      <c r="C37" s="731" t="s">
        <v>609</v>
      </c>
      <c r="D37" s="732" t="s">
        <v>610</v>
      </c>
      <c r="E37" s="733">
        <v>50113001</v>
      </c>
      <c r="F37" s="732" t="s">
        <v>629</v>
      </c>
      <c r="G37" s="731" t="s">
        <v>630</v>
      </c>
      <c r="H37" s="731">
        <v>102679</v>
      </c>
      <c r="I37" s="731">
        <v>2679</v>
      </c>
      <c r="J37" s="731" t="s">
        <v>694</v>
      </c>
      <c r="K37" s="731" t="s">
        <v>695</v>
      </c>
      <c r="L37" s="734">
        <v>164.48000000000002</v>
      </c>
      <c r="M37" s="734">
        <v>2</v>
      </c>
      <c r="N37" s="735">
        <v>328.96000000000004</v>
      </c>
    </row>
    <row r="38" spans="1:14" ht="14.45" customHeight="1" x14ac:dyDescent="0.2">
      <c r="A38" s="729" t="s">
        <v>595</v>
      </c>
      <c r="B38" s="730" t="s">
        <v>596</v>
      </c>
      <c r="C38" s="731" t="s">
        <v>609</v>
      </c>
      <c r="D38" s="732" t="s">
        <v>610</v>
      </c>
      <c r="E38" s="733">
        <v>50113001</v>
      </c>
      <c r="F38" s="732" t="s">
        <v>629</v>
      </c>
      <c r="G38" s="731" t="s">
        <v>630</v>
      </c>
      <c r="H38" s="731">
        <v>162321</v>
      </c>
      <c r="I38" s="731">
        <v>62321</v>
      </c>
      <c r="J38" s="731" t="s">
        <v>696</v>
      </c>
      <c r="K38" s="731" t="s">
        <v>697</v>
      </c>
      <c r="L38" s="734">
        <v>122.62</v>
      </c>
      <c r="M38" s="734">
        <v>1</v>
      </c>
      <c r="N38" s="735">
        <v>122.62</v>
      </c>
    </row>
    <row r="39" spans="1:14" ht="14.45" customHeight="1" x14ac:dyDescent="0.2">
      <c r="A39" s="729" t="s">
        <v>595</v>
      </c>
      <c r="B39" s="730" t="s">
        <v>596</v>
      </c>
      <c r="C39" s="731" t="s">
        <v>609</v>
      </c>
      <c r="D39" s="732" t="s">
        <v>610</v>
      </c>
      <c r="E39" s="733">
        <v>50113001</v>
      </c>
      <c r="F39" s="732" t="s">
        <v>629</v>
      </c>
      <c r="G39" s="731" t="s">
        <v>630</v>
      </c>
      <c r="H39" s="731">
        <v>162320</v>
      </c>
      <c r="I39" s="731">
        <v>62320</v>
      </c>
      <c r="J39" s="731" t="s">
        <v>696</v>
      </c>
      <c r="K39" s="731" t="s">
        <v>698</v>
      </c>
      <c r="L39" s="734">
        <v>81.586363636363657</v>
      </c>
      <c r="M39" s="734">
        <v>11</v>
      </c>
      <c r="N39" s="735">
        <v>897.45000000000016</v>
      </c>
    </row>
    <row r="40" spans="1:14" ht="14.45" customHeight="1" x14ac:dyDescent="0.2">
      <c r="A40" s="729" t="s">
        <v>595</v>
      </c>
      <c r="B40" s="730" t="s">
        <v>596</v>
      </c>
      <c r="C40" s="731" t="s">
        <v>609</v>
      </c>
      <c r="D40" s="732" t="s">
        <v>610</v>
      </c>
      <c r="E40" s="733">
        <v>50113001</v>
      </c>
      <c r="F40" s="732" t="s">
        <v>629</v>
      </c>
      <c r="G40" s="731" t="s">
        <v>630</v>
      </c>
      <c r="H40" s="731">
        <v>162317</v>
      </c>
      <c r="I40" s="731">
        <v>62317</v>
      </c>
      <c r="J40" s="731" t="s">
        <v>699</v>
      </c>
      <c r="K40" s="731" t="s">
        <v>700</v>
      </c>
      <c r="L40" s="734">
        <v>437.89000000000004</v>
      </c>
      <c r="M40" s="734">
        <v>1</v>
      </c>
      <c r="N40" s="735">
        <v>437.89000000000004</v>
      </c>
    </row>
    <row r="41" spans="1:14" ht="14.45" customHeight="1" x14ac:dyDescent="0.2">
      <c r="A41" s="729" t="s">
        <v>595</v>
      </c>
      <c r="B41" s="730" t="s">
        <v>596</v>
      </c>
      <c r="C41" s="731" t="s">
        <v>609</v>
      </c>
      <c r="D41" s="732" t="s">
        <v>610</v>
      </c>
      <c r="E41" s="733">
        <v>50113001</v>
      </c>
      <c r="F41" s="732" t="s">
        <v>629</v>
      </c>
      <c r="G41" s="731" t="s">
        <v>647</v>
      </c>
      <c r="H41" s="731">
        <v>231703</v>
      </c>
      <c r="I41" s="731">
        <v>231703</v>
      </c>
      <c r="J41" s="731" t="s">
        <v>701</v>
      </c>
      <c r="K41" s="731" t="s">
        <v>702</v>
      </c>
      <c r="L41" s="734">
        <v>88.34</v>
      </c>
      <c r="M41" s="734">
        <v>1</v>
      </c>
      <c r="N41" s="735">
        <v>88.34</v>
      </c>
    </row>
    <row r="42" spans="1:14" ht="14.45" customHeight="1" x14ac:dyDescent="0.2">
      <c r="A42" s="729" t="s">
        <v>595</v>
      </c>
      <c r="B42" s="730" t="s">
        <v>596</v>
      </c>
      <c r="C42" s="731" t="s">
        <v>609</v>
      </c>
      <c r="D42" s="732" t="s">
        <v>610</v>
      </c>
      <c r="E42" s="733">
        <v>50113001</v>
      </c>
      <c r="F42" s="732" t="s">
        <v>629</v>
      </c>
      <c r="G42" s="731" t="s">
        <v>647</v>
      </c>
      <c r="H42" s="731">
        <v>231689</v>
      </c>
      <c r="I42" s="731">
        <v>231689</v>
      </c>
      <c r="J42" s="731" t="s">
        <v>703</v>
      </c>
      <c r="K42" s="731" t="s">
        <v>704</v>
      </c>
      <c r="L42" s="734">
        <v>291.39999999999998</v>
      </c>
      <c r="M42" s="734">
        <v>3</v>
      </c>
      <c r="N42" s="735">
        <v>874.19999999999993</v>
      </c>
    </row>
    <row r="43" spans="1:14" ht="14.45" customHeight="1" x14ac:dyDescent="0.2">
      <c r="A43" s="729" t="s">
        <v>595</v>
      </c>
      <c r="B43" s="730" t="s">
        <v>596</v>
      </c>
      <c r="C43" s="731" t="s">
        <v>609</v>
      </c>
      <c r="D43" s="732" t="s">
        <v>610</v>
      </c>
      <c r="E43" s="733">
        <v>50113001</v>
      </c>
      <c r="F43" s="732" t="s">
        <v>629</v>
      </c>
      <c r="G43" s="731" t="s">
        <v>647</v>
      </c>
      <c r="H43" s="731">
        <v>231695</v>
      </c>
      <c r="I43" s="731">
        <v>231695</v>
      </c>
      <c r="J43" s="731" t="s">
        <v>703</v>
      </c>
      <c r="K43" s="731" t="s">
        <v>705</v>
      </c>
      <c r="L43" s="734">
        <v>125.7</v>
      </c>
      <c r="M43" s="734">
        <v>1</v>
      </c>
      <c r="N43" s="735">
        <v>125.7</v>
      </c>
    </row>
    <row r="44" spans="1:14" ht="14.45" customHeight="1" x14ac:dyDescent="0.2">
      <c r="A44" s="729" t="s">
        <v>595</v>
      </c>
      <c r="B44" s="730" t="s">
        <v>596</v>
      </c>
      <c r="C44" s="731" t="s">
        <v>609</v>
      </c>
      <c r="D44" s="732" t="s">
        <v>610</v>
      </c>
      <c r="E44" s="733">
        <v>50113001</v>
      </c>
      <c r="F44" s="732" t="s">
        <v>629</v>
      </c>
      <c r="G44" s="731" t="s">
        <v>647</v>
      </c>
      <c r="H44" s="731">
        <v>229646</v>
      </c>
      <c r="I44" s="731">
        <v>229646</v>
      </c>
      <c r="J44" s="731" t="s">
        <v>706</v>
      </c>
      <c r="K44" s="731" t="s">
        <v>707</v>
      </c>
      <c r="L44" s="734">
        <v>77.100000000000009</v>
      </c>
      <c r="M44" s="734">
        <v>1</v>
      </c>
      <c r="N44" s="735">
        <v>77.100000000000009</v>
      </c>
    </row>
    <row r="45" spans="1:14" ht="14.45" customHeight="1" x14ac:dyDescent="0.2">
      <c r="A45" s="729" t="s">
        <v>595</v>
      </c>
      <c r="B45" s="730" t="s">
        <v>596</v>
      </c>
      <c r="C45" s="731" t="s">
        <v>609</v>
      </c>
      <c r="D45" s="732" t="s">
        <v>610</v>
      </c>
      <c r="E45" s="733">
        <v>50113001</v>
      </c>
      <c r="F45" s="732" t="s">
        <v>629</v>
      </c>
      <c r="G45" s="731" t="s">
        <v>647</v>
      </c>
      <c r="H45" s="731">
        <v>188616</v>
      </c>
      <c r="I45" s="731">
        <v>188616</v>
      </c>
      <c r="J45" s="731" t="s">
        <v>708</v>
      </c>
      <c r="K45" s="731" t="s">
        <v>709</v>
      </c>
      <c r="L45" s="734">
        <v>174.23</v>
      </c>
      <c r="M45" s="734">
        <v>2</v>
      </c>
      <c r="N45" s="735">
        <v>348.46</v>
      </c>
    </row>
    <row r="46" spans="1:14" ht="14.45" customHeight="1" x14ac:dyDescent="0.2">
      <c r="A46" s="729" t="s">
        <v>595</v>
      </c>
      <c r="B46" s="730" t="s">
        <v>596</v>
      </c>
      <c r="C46" s="731" t="s">
        <v>609</v>
      </c>
      <c r="D46" s="732" t="s">
        <v>610</v>
      </c>
      <c r="E46" s="733">
        <v>50113001</v>
      </c>
      <c r="F46" s="732" t="s">
        <v>629</v>
      </c>
      <c r="G46" s="731" t="s">
        <v>630</v>
      </c>
      <c r="H46" s="731">
        <v>168010</v>
      </c>
      <c r="I46" s="731">
        <v>168010</v>
      </c>
      <c r="J46" s="731" t="s">
        <v>710</v>
      </c>
      <c r="K46" s="731" t="s">
        <v>711</v>
      </c>
      <c r="L46" s="734">
        <v>674.76999999999987</v>
      </c>
      <c r="M46" s="734">
        <v>1</v>
      </c>
      <c r="N46" s="735">
        <v>674.76999999999987</v>
      </c>
    </row>
    <row r="47" spans="1:14" ht="14.45" customHeight="1" x14ac:dyDescent="0.2">
      <c r="A47" s="729" t="s">
        <v>595</v>
      </c>
      <c r="B47" s="730" t="s">
        <v>596</v>
      </c>
      <c r="C47" s="731" t="s">
        <v>609</v>
      </c>
      <c r="D47" s="732" t="s">
        <v>610</v>
      </c>
      <c r="E47" s="733">
        <v>50113001</v>
      </c>
      <c r="F47" s="732" t="s">
        <v>629</v>
      </c>
      <c r="G47" s="731" t="s">
        <v>630</v>
      </c>
      <c r="H47" s="731">
        <v>191729</v>
      </c>
      <c r="I47" s="731">
        <v>191729</v>
      </c>
      <c r="J47" s="731" t="s">
        <v>712</v>
      </c>
      <c r="K47" s="731" t="s">
        <v>713</v>
      </c>
      <c r="L47" s="734">
        <v>91.05</v>
      </c>
      <c r="M47" s="734">
        <v>2</v>
      </c>
      <c r="N47" s="735">
        <v>182.1</v>
      </c>
    </row>
    <row r="48" spans="1:14" ht="14.45" customHeight="1" x14ac:dyDescent="0.2">
      <c r="A48" s="729" t="s">
        <v>595</v>
      </c>
      <c r="B48" s="730" t="s">
        <v>596</v>
      </c>
      <c r="C48" s="731" t="s">
        <v>609</v>
      </c>
      <c r="D48" s="732" t="s">
        <v>610</v>
      </c>
      <c r="E48" s="733">
        <v>50113001</v>
      </c>
      <c r="F48" s="732" t="s">
        <v>629</v>
      </c>
      <c r="G48" s="731" t="s">
        <v>630</v>
      </c>
      <c r="H48" s="731">
        <v>993603</v>
      </c>
      <c r="I48" s="731">
        <v>0</v>
      </c>
      <c r="J48" s="731" t="s">
        <v>714</v>
      </c>
      <c r="K48" s="731" t="s">
        <v>329</v>
      </c>
      <c r="L48" s="734">
        <v>238.03000000000009</v>
      </c>
      <c r="M48" s="734">
        <v>17</v>
      </c>
      <c r="N48" s="735">
        <v>4046.5100000000016</v>
      </c>
    </row>
    <row r="49" spans="1:14" ht="14.45" customHeight="1" x14ac:dyDescent="0.2">
      <c r="A49" s="729" t="s">
        <v>595</v>
      </c>
      <c r="B49" s="730" t="s">
        <v>596</v>
      </c>
      <c r="C49" s="731" t="s">
        <v>609</v>
      </c>
      <c r="D49" s="732" t="s">
        <v>610</v>
      </c>
      <c r="E49" s="733">
        <v>50113001</v>
      </c>
      <c r="F49" s="732" t="s">
        <v>629</v>
      </c>
      <c r="G49" s="731" t="s">
        <v>647</v>
      </c>
      <c r="H49" s="731">
        <v>233579</v>
      </c>
      <c r="I49" s="731">
        <v>233579</v>
      </c>
      <c r="J49" s="731" t="s">
        <v>715</v>
      </c>
      <c r="K49" s="731" t="s">
        <v>716</v>
      </c>
      <c r="L49" s="734">
        <v>26.110000000000003</v>
      </c>
      <c r="M49" s="734">
        <v>3</v>
      </c>
      <c r="N49" s="735">
        <v>78.330000000000013</v>
      </c>
    </row>
    <row r="50" spans="1:14" ht="14.45" customHeight="1" x14ac:dyDescent="0.2">
      <c r="A50" s="729" t="s">
        <v>595</v>
      </c>
      <c r="B50" s="730" t="s">
        <v>596</v>
      </c>
      <c r="C50" s="731" t="s">
        <v>609</v>
      </c>
      <c r="D50" s="732" t="s">
        <v>610</v>
      </c>
      <c r="E50" s="733">
        <v>50113001</v>
      </c>
      <c r="F50" s="732" t="s">
        <v>629</v>
      </c>
      <c r="G50" s="731" t="s">
        <v>630</v>
      </c>
      <c r="H50" s="731">
        <v>232999</v>
      </c>
      <c r="I50" s="731">
        <v>232999</v>
      </c>
      <c r="J50" s="731" t="s">
        <v>717</v>
      </c>
      <c r="K50" s="731" t="s">
        <v>718</v>
      </c>
      <c r="L50" s="734">
        <v>92.38</v>
      </c>
      <c r="M50" s="734">
        <v>2</v>
      </c>
      <c r="N50" s="735">
        <v>184.76</v>
      </c>
    </row>
    <row r="51" spans="1:14" ht="14.45" customHeight="1" x14ac:dyDescent="0.2">
      <c r="A51" s="729" t="s">
        <v>595</v>
      </c>
      <c r="B51" s="730" t="s">
        <v>596</v>
      </c>
      <c r="C51" s="731" t="s">
        <v>609</v>
      </c>
      <c r="D51" s="732" t="s">
        <v>610</v>
      </c>
      <c r="E51" s="733">
        <v>50113001</v>
      </c>
      <c r="F51" s="732" t="s">
        <v>629</v>
      </c>
      <c r="G51" s="731" t="s">
        <v>630</v>
      </c>
      <c r="H51" s="731">
        <v>199466</v>
      </c>
      <c r="I51" s="731">
        <v>199466</v>
      </c>
      <c r="J51" s="731" t="s">
        <v>719</v>
      </c>
      <c r="K51" s="731" t="s">
        <v>720</v>
      </c>
      <c r="L51" s="734">
        <v>112.38</v>
      </c>
      <c r="M51" s="734">
        <v>1</v>
      </c>
      <c r="N51" s="735">
        <v>112.38</v>
      </c>
    </row>
    <row r="52" spans="1:14" ht="14.45" customHeight="1" x14ac:dyDescent="0.2">
      <c r="A52" s="729" t="s">
        <v>595</v>
      </c>
      <c r="B52" s="730" t="s">
        <v>596</v>
      </c>
      <c r="C52" s="731" t="s">
        <v>609</v>
      </c>
      <c r="D52" s="732" t="s">
        <v>610</v>
      </c>
      <c r="E52" s="733">
        <v>50113001</v>
      </c>
      <c r="F52" s="732" t="s">
        <v>629</v>
      </c>
      <c r="G52" s="731" t="s">
        <v>630</v>
      </c>
      <c r="H52" s="731">
        <v>137275</v>
      </c>
      <c r="I52" s="731">
        <v>137275</v>
      </c>
      <c r="J52" s="731" t="s">
        <v>721</v>
      </c>
      <c r="K52" s="731" t="s">
        <v>722</v>
      </c>
      <c r="L52" s="734">
        <v>1054.6500000000001</v>
      </c>
      <c r="M52" s="734">
        <v>1</v>
      </c>
      <c r="N52" s="735">
        <v>1054.6500000000001</v>
      </c>
    </row>
    <row r="53" spans="1:14" ht="14.45" customHeight="1" x14ac:dyDescent="0.2">
      <c r="A53" s="729" t="s">
        <v>595</v>
      </c>
      <c r="B53" s="730" t="s">
        <v>596</v>
      </c>
      <c r="C53" s="731" t="s">
        <v>609</v>
      </c>
      <c r="D53" s="732" t="s">
        <v>610</v>
      </c>
      <c r="E53" s="733">
        <v>50113001</v>
      </c>
      <c r="F53" s="732" t="s">
        <v>629</v>
      </c>
      <c r="G53" s="731" t="s">
        <v>630</v>
      </c>
      <c r="H53" s="731">
        <v>102132</v>
      </c>
      <c r="I53" s="731">
        <v>2132</v>
      </c>
      <c r="J53" s="731" t="s">
        <v>723</v>
      </c>
      <c r="K53" s="731" t="s">
        <v>724</v>
      </c>
      <c r="L53" s="734">
        <v>168.62</v>
      </c>
      <c r="M53" s="734">
        <v>1</v>
      </c>
      <c r="N53" s="735">
        <v>168.62</v>
      </c>
    </row>
    <row r="54" spans="1:14" ht="14.45" customHeight="1" x14ac:dyDescent="0.2">
      <c r="A54" s="729" t="s">
        <v>595</v>
      </c>
      <c r="B54" s="730" t="s">
        <v>596</v>
      </c>
      <c r="C54" s="731" t="s">
        <v>609</v>
      </c>
      <c r="D54" s="732" t="s">
        <v>610</v>
      </c>
      <c r="E54" s="733">
        <v>50113001</v>
      </c>
      <c r="F54" s="732" t="s">
        <v>629</v>
      </c>
      <c r="G54" s="731" t="s">
        <v>630</v>
      </c>
      <c r="H54" s="731">
        <v>849990</v>
      </c>
      <c r="I54" s="731">
        <v>102596</v>
      </c>
      <c r="J54" s="731" t="s">
        <v>725</v>
      </c>
      <c r="K54" s="731" t="s">
        <v>726</v>
      </c>
      <c r="L54" s="734">
        <v>24.72</v>
      </c>
      <c r="M54" s="734">
        <v>2</v>
      </c>
      <c r="N54" s="735">
        <v>49.44</v>
      </c>
    </row>
    <row r="55" spans="1:14" ht="14.45" customHeight="1" x14ac:dyDescent="0.2">
      <c r="A55" s="729" t="s">
        <v>595</v>
      </c>
      <c r="B55" s="730" t="s">
        <v>596</v>
      </c>
      <c r="C55" s="731" t="s">
        <v>609</v>
      </c>
      <c r="D55" s="732" t="s">
        <v>610</v>
      </c>
      <c r="E55" s="733">
        <v>50113001</v>
      </c>
      <c r="F55" s="732" t="s">
        <v>629</v>
      </c>
      <c r="G55" s="731" t="s">
        <v>630</v>
      </c>
      <c r="H55" s="731">
        <v>207967</v>
      </c>
      <c r="I55" s="731">
        <v>207967</v>
      </c>
      <c r="J55" s="731" t="s">
        <v>727</v>
      </c>
      <c r="K55" s="731" t="s">
        <v>728</v>
      </c>
      <c r="L55" s="734">
        <v>89.17</v>
      </c>
      <c r="M55" s="734">
        <v>8</v>
      </c>
      <c r="N55" s="735">
        <v>713.36</v>
      </c>
    </row>
    <row r="56" spans="1:14" ht="14.45" customHeight="1" x14ac:dyDescent="0.2">
      <c r="A56" s="729" t="s">
        <v>595</v>
      </c>
      <c r="B56" s="730" t="s">
        <v>596</v>
      </c>
      <c r="C56" s="731" t="s">
        <v>609</v>
      </c>
      <c r="D56" s="732" t="s">
        <v>610</v>
      </c>
      <c r="E56" s="733">
        <v>50113001</v>
      </c>
      <c r="F56" s="732" t="s">
        <v>629</v>
      </c>
      <c r="G56" s="731" t="s">
        <v>630</v>
      </c>
      <c r="H56" s="731">
        <v>230409</v>
      </c>
      <c r="I56" s="731">
        <v>230409</v>
      </c>
      <c r="J56" s="731" t="s">
        <v>729</v>
      </c>
      <c r="K56" s="731" t="s">
        <v>730</v>
      </c>
      <c r="L56" s="734">
        <v>19.899999999999999</v>
      </c>
      <c r="M56" s="734">
        <v>1</v>
      </c>
      <c r="N56" s="735">
        <v>19.899999999999999</v>
      </c>
    </row>
    <row r="57" spans="1:14" ht="14.45" customHeight="1" x14ac:dyDescent="0.2">
      <c r="A57" s="729" t="s">
        <v>595</v>
      </c>
      <c r="B57" s="730" t="s">
        <v>596</v>
      </c>
      <c r="C57" s="731" t="s">
        <v>609</v>
      </c>
      <c r="D57" s="732" t="s">
        <v>610</v>
      </c>
      <c r="E57" s="733">
        <v>50113001</v>
      </c>
      <c r="F57" s="732" t="s">
        <v>629</v>
      </c>
      <c r="G57" s="731" t="s">
        <v>630</v>
      </c>
      <c r="H57" s="731">
        <v>230415</v>
      </c>
      <c r="I57" s="731">
        <v>230415</v>
      </c>
      <c r="J57" s="731" t="s">
        <v>731</v>
      </c>
      <c r="K57" s="731" t="s">
        <v>732</v>
      </c>
      <c r="L57" s="734">
        <v>27.200000000000006</v>
      </c>
      <c r="M57" s="734">
        <v>1</v>
      </c>
      <c r="N57" s="735">
        <v>27.200000000000006</v>
      </c>
    </row>
    <row r="58" spans="1:14" ht="14.45" customHeight="1" x14ac:dyDescent="0.2">
      <c r="A58" s="729" t="s">
        <v>595</v>
      </c>
      <c r="B58" s="730" t="s">
        <v>596</v>
      </c>
      <c r="C58" s="731" t="s">
        <v>609</v>
      </c>
      <c r="D58" s="732" t="s">
        <v>610</v>
      </c>
      <c r="E58" s="733">
        <v>50113001</v>
      </c>
      <c r="F58" s="732" t="s">
        <v>629</v>
      </c>
      <c r="G58" s="731" t="s">
        <v>630</v>
      </c>
      <c r="H58" s="731">
        <v>207940</v>
      </c>
      <c r="I58" s="731">
        <v>207940</v>
      </c>
      <c r="J58" s="731" t="s">
        <v>733</v>
      </c>
      <c r="K58" s="731" t="s">
        <v>734</v>
      </c>
      <c r="L58" s="734">
        <v>72.44</v>
      </c>
      <c r="M58" s="734">
        <v>12</v>
      </c>
      <c r="N58" s="735">
        <v>869.28</v>
      </c>
    </row>
    <row r="59" spans="1:14" ht="14.45" customHeight="1" x14ac:dyDescent="0.2">
      <c r="A59" s="729" t="s">
        <v>595</v>
      </c>
      <c r="B59" s="730" t="s">
        <v>596</v>
      </c>
      <c r="C59" s="731" t="s">
        <v>609</v>
      </c>
      <c r="D59" s="732" t="s">
        <v>610</v>
      </c>
      <c r="E59" s="733">
        <v>50113001</v>
      </c>
      <c r="F59" s="732" t="s">
        <v>629</v>
      </c>
      <c r="G59" s="731" t="s">
        <v>647</v>
      </c>
      <c r="H59" s="731">
        <v>211304</v>
      </c>
      <c r="I59" s="731">
        <v>211304</v>
      </c>
      <c r="J59" s="731" t="s">
        <v>735</v>
      </c>
      <c r="K59" s="731" t="s">
        <v>736</v>
      </c>
      <c r="L59" s="734">
        <v>1013.78</v>
      </c>
      <c r="M59" s="734">
        <v>1</v>
      </c>
      <c r="N59" s="735">
        <v>1013.78</v>
      </c>
    </row>
    <row r="60" spans="1:14" ht="14.45" customHeight="1" x14ac:dyDescent="0.2">
      <c r="A60" s="729" t="s">
        <v>595</v>
      </c>
      <c r="B60" s="730" t="s">
        <v>596</v>
      </c>
      <c r="C60" s="731" t="s">
        <v>609</v>
      </c>
      <c r="D60" s="732" t="s">
        <v>610</v>
      </c>
      <c r="E60" s="733">
        <v>50113001</v>
      </c>
      <c r="F60" s="732" t="s">
        <v>629</v>
      </c>
      <c r="G60" s="731" t="s">
        <v>630</v>
      </c>
      <c r="H60" s="731">
        <v>140921</v>
      </c>
      <c r="I60" s="731">
        <v>200408</v>
      </c>
      <c r="J60" s="731" t="s">
        <v>737</v>
      </c>
      <c r="K60" s="731" t="s">
        <v>738</v>
      </c>
      <c r="L60" s="734">
        <v>224.11</v>
      </c>
      <c r="M60" s="734">
        <v>1</v>
      </c>
      <c r="N60" s="735">
        <v>224.11</v>
      </c>
    </row>
    <row r="61" spans="1:14" ht="14.45" customHeight="1" x14ac:dyDescent="0.2">
      <c r="A61" s="729" t="s">
        <v>595</v>
      </c>
      <c r="B61" s="730" t="s">
        <v>596</v>
      </c>
      <c r="C61" s="731" t="s">
        <v>609</v>
      </c>
      <c r="D61" s="732" t="s">
        <v>610</v>
      </c>
      <c r="E61" s="733">
        <v>50113001</v>
      </c>
      <c r="F61" s="732" t="s">
        <v>629</v>
      </c>
      <c r="G61" s="731" t="s">
        <v>630</v>
      </c>
      <c r="H61" s="731">
        <v>232156</v>
      </c>
      <c r="I61" s="731">
        <v>232156</v>
      </c>
      <c r="J61" s="731" t="s">
        <v>739</v>
      </c>
      <c r="K61" s="731" t="s">
        <v>740</v>
      </c>
      <c r="L61" s="734">
        <v>12.179999999999998</v>
      </c>
      <c r="M61" s="734">
        <v>1</v>
      </c>
      <c r="N61" s="735">
        <v>12.179999999999998</v>
      </c>
    </row>
    <row r="62" spans="1:14" ht="14.45" customHeight="1" x14ac:dyDescent="0.2">
      <c r="A62" s="729" t="s">
        <v>595</v>
      </c>
      <c r="B62" s="730" t="s">
        <v>596</v>
      </c>
      <c r="C62" s="731" t="s">
        <v>609</v>
      </c>
      <c r="D62" s="732" t="s">
        <v>610</v>
      </c>
      <c r="E62" s="733">
        <v>50113001</v>
      </c>
      <c r="F62" s="732" t="s">
        <v>629</v>
      </c>
      <c r="G62" s="731" t="s">
        <v>630</v>
      </c>
      <c r="H62" s="731">
        <v>214526</v>
      </c>
      <c r="I62" s="731">
        <v>214526</v>
      </c>
      <c r="J62" s="731" t="s">
        <v>741</v>
      </c>
      <c r="K62" s="731" t="s">
        <v>742</v>
      </c>
      <c r="L62" s="734">
        <v>86.519999999999982</v>
      </c>
      <c r="M62" s="734">
        <v>1</v>
      </c>
      <c r="N62" s="735">
        <v>86.519999999999982</v>
      </c>
    </row>
    <row r="63" spans="1:14" ht="14.45" customHeight="1" x14ac:dyDescent="0.2">
      <c r="A63" s="729" t="s">
        <v>595</v>
      </c>
      <c r="B63" s="730" t="s">
        <v>596</v>
      </c>
      <c r="C63" s="731" t="s">
        <v>609</v>
      </c>
      <c r="D63" s="732" t="s">
        <v>610</v>
      </c>
      <c r="E63" s="733">
        <v>50113001</v>
      </c>
      <c r="F63" s="732" t="s">
        <v>629</v>
      </c>
      <c r="G63" s="731" t="s">
        <v>647</v>
      </c>
      <c r="H63" s="731">
        <v>214435</v>
      </c>
      <c r="I63" s="731">
        <v>214435</v>
      </c>
      <c r="J63" s="731" t="s">
        <v>743</v>
      </c>
      <c r="K63" s="731" t="s">
        <v>744</v>
      </c>
      <c r="L63" s="734">
        <v>42.85</v>
      </c>
      <c r="M63" s="734">
        <v>1</v>
      </c>
      <c r="N63" s="735">
        <v>42.85</v>
      </c>
    </row>
    <row r="64" spans="1:14" ht="14.45" customHeight="1" x14ac:dyDescent="0.2">
      <c r="A64" s="729" t="s">
        <v>595</v>
      </c>
      <c r="B64" s="730" t="s">
        <v>596</v>
      </c>
      <c r="C64" s="731" t="s">
        <v>609</v>
      </c>
      <c r="D64" s="732" t="s">
        <v>610</v>
      </c>
      <c r="E64" s="733">
        <v>50113001</v>
      </c>
      <c r="F64" s="732" t="s">
        <v>629</v>
      </c>
      <c r="G64" s="731" t="s">
        <v>647</v>
      </c>
      <c r="H64" s="731">
        <v>214427</v>
      </c>
      <c r="I64" s="731">
        <v>214427</v>
      </c>
      <c r="J64" s="731" t="s">
        <v>745</v>
      </c>
      <c r="K64" s="731" t="s">
        <v>746</v>
      </c>
      <c r="L64" s="734">
        <v>16.568965517241381</v>
      </c>
      <c r="M64" s="734">
        <v>145</v>
      </c>
      <c r="N64" s="735">
        <v>2402.5</v>
      </c>
    </row>
    <row r="65" spans="1:14" ht="14.45" customHeight="1" x14ac:dyDescent="0.2">
      <c r="A65" s="729" t="s">
        <v>595</v>
      </c>
      <c r="B65" s="730" t="s">
        <v>596</v>
      </c>
      <c r="C65" s="731" t="s">
        <v>609</v>
      </c>
      <c r="D65" s="732" t="s">
        <v>610</v>
      </c>
      <c r="E65" s="733">
        <v>50113001</v>
      </c>
      <c r="F65" s="732" t="s">
        <v>629</v>
      </c>
      <c r="G65" s="731" t="s">
        <v>630</v>
      </c>
      <c r="H65" s="731">
        <v>176155</v>
      </c>
      <c r="I65" s="731">
        <v>76155</v>
      </c>
      <c r="J65" s="731" t="s">
        <v>747</v>
      </c>
      <c r="K65" s="731" t="s">
        <v>748</v>
      </c>
      <c r="L65" s="734">
        <v>61.359999999999992</v>
      </c>
      <c r="M65" s="734">
        <v>1</v>
      </c>
      <c r="N65" s="735">
        <v>61.359999999999992</v>
      </c>
    </row>
    <row r="66" spans="1:14" ht="14.45" customHeight="1" x14ac:dyDescent="0.2">
      <c r="A66" s="729" t="s">
        <v>595</v>
      </c>
      <c r="B66" s="730" t="s">
        <v>596</v>
      </c>
      <c r="C66" s="731" t="s">
        <v>609</v>
      </c>
      <c r="D66" s="732" t="s">
        <v>610</v>
      </c>
      <c r="E66" s="733">
        <v>50113001</v>
      </c>
      <c r="F66" s="732" t="s">
        <v>629</v>
      </c>
      <c r="G66" s="731" t="s">
        <v>630</v>
      </c>
      <c r="H66" s="731">
        <v>849053</v>
      </c>
      <c r="I66" s="731">
        <v>9999999</v>
      </c>
      <c r="J66" s="731" t="s">
        <v>749</v>
      </c>
      <c r="K66" s="731" t="s">
        <v>329</v>
      </c>
      <c r="L66" s="734">
        <v>2.5080014618776283</v>
      </c>
      <c r="M66" s="734">
        <v>54</v>
      </c>
      <c r="N66" s="735">
        <v>135.43207894139192</v>
      </c>
    </row>
    <row r="67" spans="1:14" ht="14.45" customHeight="1" x14ac:dyDescent="0.2">
      <c r="A67" s="729" t="s">
        <v>595</v>
      </c>
      <c r="B67" s="730" t="s">
        <v>596</v>
      </c>
      <c r="C67" s="731" t="s">
        <v>609</v>
      </c>
      <c r="D67" s="732" t="s">
        <v>610</v>
      </c>
      <c r="E67" s="733">
        <v>50113001</v>
      </c>
      <c r="F67" s="732" t="s">
        <v>629</v>
      </c>
      <c r="G67" s="731" t="s">
        <v>630</v>
      </c>
      <c r="H67" s="731">
        <v>499170</v>
      </c>
      <c r="I67" s="731">
        <v>9999999</v>
      </c>
      <c r="J67" s="731" t="s">
        <v>750</v>
      </c>
      <c r="K67" s="731" t="s">
        <v>751</v>
      </c>
      <c r="L67" s="734">
        <v>11.909188928179063</v>
      </c>
      <c r="M67" s="734">
        <v>36</v>
      </c>
      <c r="N67" s="735">
        <v>428.73080141444626</v>
      </c>
    </row>
    <row r="68" spans="1:14" ht="14.45" customHeight="1" x14ac:dyDescent="0.2">
      <c r="A68" s="729" t="s">
        <v>595</v>
      </c>
      <c r="B68" s="730" t="s">
        <v>596</v>
      </c>
      <c r="C68" s="731" t="s">
        <v>609</v>
      </c>
      <c r="D68" s="732" t="s">
        <v>610</v>
      </c>
      <c r="E68" s="733">
        <v>50113001</v>
      </c>
      <c r="F68" s="732" t="s">
        <v>629</v>
      </c>
      <c r="G68" s="731" t="s">
        <v>630</v>
      </c>
      <c r="H68" s="731">
        <v>845813</v>
      </c>
      <c r="I68" s="731">
        <v>9999999</v>
      </c>
      <c r="J68" s="731" t="s">
        <v>752</v>
      </c>
      <c r="K68" s="731" t="s">
        <v>329</v>
      </c>
      <c r="L68" s="734">
        <v>174.38</v>
      </c>
      <c r="M68" s="734">
        <v>1</v>
      </c>
      <c r="N68" s="735">
        <v>174.38</v>
      </c>
    </row>
    <row r="69" spans="1:14" ht="14.45" customHeight="1" x14ac:dyDescent="0.2">
      <c r="A69" s="729" t="s">
        <v>595</v>
      </c>
      <c r="B69" s="730" t="s">
        <v>596</v>
      </c>
      <c r="C69" s="731" t="s">
        <v>609</v>
      </c>
      <c r="D69" s="732" t="s">
        <v>610</v>
      </c>
      <c r="E69" s="733">
        <v>50113001</v>
      </c>
      <c r="F69" s="732" t="s">
        <v>629</v>
      </c>
      <c r="G69" s="731" t="s">
        <v>630</v>
      </c>
      <c r="H69" s="731">
        <v>193105</v>
      </c>
      <c r="I69" s="731">
        <v>93105</v>
      </c>
      <c r="J69" s="731" t="s">
        <v>753</v>
      </c>
      <c r="K69" s="731" t="s">
        <v>754</v>
      </c>
      <c r="L69" s="734">
        <v>205.36111111111123</v>
      </c>
      <c r="M69" s="734">
        <v>36</v>
      </c>
      <c r="N69" s="735">
        <v>7393.0000000000045</v>
      </c>
    </row>
    <row r="70" spans="1:14" ht="14.45" customHeight="1" x14ac:dyDescent="0.2">
      <c r="A70" s="729" t="s">
        <v>595</v>
      </c>
      <c r="B70" s="730" t="s">
        <v>596</v>
      </c>
      <c r="C70" s="731" t="s">
        <v>609</v>
      </c>
      <c r="D70" s="732" t="s">
        <v>610</v>
      </c>
      <c r="E70" s="733">
        <v>50113001</v>
      </c>
      <c r="F70" s="732" t="s">
        <v>629</v>
      </c>
      <c r="G70" s="731" t="s">
        <v>630</v>
      </c>
      <c r="H70" s="731">
        <v>193104</v>
      </c>
      <c r="I70" s="731">
        <v>93104</v>
      </c>
      <c r="J70" s="731" t="s">
        <v>753</v>
      </c>
      <c r="K70" s="731" t="s">
        <v>755</v>
      </c>
      <c r="L70" s="734">
        <v>30.822500061461259</v>
      </c>
      <c r="M70" s="734">
        <v>16</v>
      </c>
      <c r="N70" s="735">
        <v>493.16000098338014</v>
      </c>
    </row>
    <row r="71" spans="1:14" ht="14.45" customHeight="1" x14ac:dyDescent="0.2">
      <c r="A71" s="729" t="s">
        <v>595</v>
      </c>
      <c r="B71" s="730" t="s">
        <v>596</v>
      </c>
      <c r="C71" s="731" t="s">
        <v>609</v>
      </c>
      <c r="D71" s="732" t="s">
        <v>610</v>
      </c>
      <c r="E71" s="733">
        <v>50113001</v>
      </c>
      <c r="F71" s="732" t="s">
        <v>629</v>
      </c>
      <c r="G71" s="731" t="s">
        <v>647</v>
      </c>
      <c r="H71" s="731">
        <v>140536</v>
      </c>
      <c r="I71" s="731">
        <v>40536</v>
      </c>
      <c r="J71" s="731" t="s">
        <v>756</v>
      </c>
      <c r="K71" s="731" t="s">
        <v>757</v>
      </c>
      <c r="L71" s="734">
        <v>111.00999999999999</v>
      </c>
      <c r="M71" s="734">
        <v>9</v>
      </c>
      <c r="N71" s="735">
        <v>999.08999999999992</v>
      </c>
    </row>
    <row r="72" spans="1:14" ht="14.45" customHeight="1" x14ac:dyDescent="0.2">
      <c r="A72" s="729" t="s">
        <v>595</v>
      </c>
      <c r="B72" s="730" t="s">
        <v>596</v>
      </c>
      <c r="C72" s="731" t="s">
        <v>609</v>
      </c>
      <c r="D72" s="732" t="s">
        <v>610</v>
      </c>
      <c r="E72" s="733">
        <v>50113001</v>
      </c>
      <c r="F72" s="732" t="s">
        <v>629</v>
      </c>
      <c r="G72" s="731" t="s">
        <v>630</v>
      </c>
      <c r="H72" s="731">
        <v>114075</v>
      </c>
      <c r="I72" s="731">
        <v>14075</v>
      </c>
      <c r="J72" s="731" t="s">
        <v>758</v>
      </c>
      <c r="K72" s="731" t="s">
        <v>759</v>
      </c>
      <c r="L72" s="734">
        <v>294.61002216117316</v>
      </c>
      <c r="M72" s="734">
        <v>1</v>
      </c>
      <c r="N72" s="735">
        <v>294.61002216117316</v>
      </c>
    </row>
    <row r="73" spans="1:14" ht="14.45" customHeight="1" x14ac:dyDescent="0.2">
      <c r="A73" s="729" t="s">
        <v>595</v>
      </c>
      <c r="B73" s="730" t="s">
        <v>596</v>
      </c>
      <c r="C73" s="731" t="s">
        <v>609</v>
      </c>
      <c r="D73" s="732" t="s">
        <v>610</v>
      </c>
      <c r="E73" s="733">
        <v>50113001</v>
      </c>
      <c r="F73" s="732" t="s">
        <v>629</v>
      </c>
      <c r="G73" s="731" t="s">
        <v>630</v>
      </c>
      <c r="H73" s="731">
        <v>197522</v>
      </c>
      <c r="I73" s="731">
        <v>97522</v>
      </c>
      <c r="J73" s="731" t="s">
        <v>758</v>
      </c>
      <c r="K73" s="731" t="s">
        <v>760</v>
      </c>
      <c r="L73" s="734">
        <v>159.02000000000001</v>
      </c>
      <c r="M73" s="734">
        <v>1</v>
      </c>
      <c r="N73" s="735">
        <v>159.02000000000001</v>
      </c>
    </row>
    <row r="74" spans="1:14" ht="14.45" customHeight="1" x14ac:dyDescent="0.2">
      <c r="A74" s="729" t="s">
        <v>595</v>
      </c>
      <c r="B74" s="730" t="s">
        <v>596</v>
      </c>
      <c r="C74" s="731" t="s">
        <v>609</v>
      </c>
      <c r="D74" s="732" t="s">
        <v>610</v>
      </c>
      <c r="E74" s="733">
        <v>50113001</v>
      </c>
      <c r="F74" s="732" t="s">
        <v>629</v>
      </c>
      <c r="G74" s="731" t="s">
        <v>630</v>
      </c>
      <c r="H74" s="731">
        <v>184090</v>
      </c>
      <c r="I74" s="731">
        <v>84090</v>
      </c>
      <c r="J74" s="731" t="s">
        <v>761</v>
      </c>
      <c r="K74" s="731" t="s">
        <v>762</v>
      </c>
      <c r="L74" s="734">
        <v>60.124000000000009</v>
      </c>
      <c r="M74" s="734">
        <v>15</v>
      </c>
      <c r="N74" s="735">
        <v>901.86000000000013</v>
      </c>
    </row>
    <row r="75" spans="1:14" ht="14.45" customHeight="1" x14ac:dyDescent="0.2">
      <c r="A75" s="729" t="s">
        <v>595</v>
      </c>
      <c r="B75" s="730" t="s">
        <v>596</v>
      </c>
      <c r="C75" s="731" t="s">
        <v>609</v>
      </c>
      <c r="D75" s="732" t="s">
        <v>610</v>
      </c>
      <c r="E75" s="733">
        <v>50113001</v>
      </c>
      <c r="F75" s="732" t="s">
        <v>629</v>
      </c>
      <c r="G75" s="731" t="s">
        <v>630</v>
      </c>
      <c r="H75" s="731">
        <v>141824</v>
      </c>
      <c r="I75" s="731">
        <v>41824</v>
      </c>
      <c r="J75" s="731" t="s">
        <v>763</v>
      </c>
      <c r="K75" s="731" t="s">
        <v>764</v>
      </c>
      <c r="L75" s="734">
        <v>225.86</v>
      </c>
      <c r="M75" s="734">
        <v>1</v>
      </c>
      <c r="N75" s="735">
        <v>225.86</v>
      </c>
    </row>
    <row r="76" spans="1:14" ht="14.45" customHeight="1" x14ac:dyDescent="0.2">
      <c r="A76" s="729" t="s">
        <v>595</v>
      </c>
      <c r="B76" s="730" t="s">
        <v>596</v>
      </c>
      <c r="C76" s="731" t="s">
        <v>609</v>
      </c>
      <c r="D76" s="732" t="s">
        <v>610</v>
      </c>
      <c r="E76" s="733">
        <v>50113001</v>
      </c>
      <c r="F76" s="732" t="s">
        <v>629</v>
      </c>
      <c r="G76" s="731" t="s">
        <v>630</v>
      </c>
      <c r="H76" s="731">
        <v>230421</v>
      </c>
      <c r="I76" s="731">
        <v>230421</v>
      </c>
      <c r="J76" s="731" t="s">
        <v>765</v>
      </c>
      <c r="K76" s="731" t="s">
        <v>766</v>
      </c>
      <c r="L76" s="734">
        <v>76.81750000000001</v>
      </c>
      <c r="M76" s="734">
        <v>8</v>
      </c>
      <c r="N76" s="735">
        <v>614.54000000000008</v>
      </c>
    </row>
    <row r="77" spans="1:14" ht="14.45" customHeight="1" x14ac:dyDescent="0.2">
      <c r="A77" s="729" t="s">
        <v>595</v>
      </c>
      <c r="B77" s="730" t="s">
        <v>596</v>
      </c>
      <c r="C77" s="731" t="s">
        <v>609</v>
      </c>
      <c r="D77" s="732" t="s">
        <v>610</v>
      </c>
      <c r="E77" s="733">
        <v>50113001</v>
      </c>
      <c r="F77" s="732" t="s">
        <v>629</v>
      </c>
      <c r="G77" s="731" t="s">
        <v>630</v>
      </c>
      <c r="H77" s="731">
        <v>117011</v>
      </c>
      <c r="I77" s="731">
        <v>17011</v>
      </c>
      <c r="J77" s="731" t="s">
        <v>767</v>
      </c>
      <c r="K77" s="731" t="s">
        <v>768</v>
      </c>
      <c r="L77" s="734">
        <v>144.87000000000003</v>
      </c>
      <c r="M77" s="734">
        <v>107</v>
      </c>
      <c r="N77" s="735">
        <v>15501.090000000004</v>
      </c>
    </row>
    <row r="78" spans="1:14" ht="14.45" customHeight="1" x14ac:dyDescent="0.2">
      <c r="A78" s="729" t="s">
        <v>595</v>
      </c>
      <c r="B78" s="730" t="s">
        <v>596</v>
      </c>
      <c r="C78" s="731" t="s">
        <v>609</v>
      </c>
      <c r="D78" s="732" t="s">
        <v>610</v>
      </c>
      <c r="E78" s="733">
        <v>50113001</v>
      </c>
      <c r="F78" s="732" t="s">
        <v>629</v>
      </c>
      <c r="G78" s="731" t="s">
        <v>630</v>
      </c>
      <c r="H78" s="731">
        <v>243052</v>
      </c>
      <c r="I78" s="731">
        <v>243052</v>
      </c>
      <c r="J78" s="731" t="s">
        <v>769</v>
      </c>
      <c r="K78" s="731" t="s">
        <v>770</v>
      </c>
      <c r="L78" s="734">
        <v>99.630000000000024</v>
      </c>
      <c r="M78" s="734">
        <v>1</v>
      </c>
      <c r="N78" s="735">
        <v>99.630000000000024</v>
      </c>
    </row>
    <row r="79" spans="1:14" ht="14.45" customHeight="1" x14ac:dyDescent="0.2">
      <c r="A79" s="729" t="s">
        <v>595</v>
      </c>
      <c r="B79" s="730" t="s">
        <v>596</v>
      </c>
      <c r="C79" s="731" t="s">
        <v>609</v>
      </c>
      <c r="D79" s="732" t="s">
        <v>610</v>
      </c>
      <c r="E79" s="733">
        <v>50113001</v>
      </c>
      <c r="F79" s="732" t="s">
        <v>629</v>
      </c>
      <c r="G79" s="731" t="s">
        <v>630</v>
      </c>
      <c r="H79" s="731">
        <v>241672</v>
      </c>
      <c r="I79" s="731">
        <v>241672</v>
      </c>
      <c r="J79" s="731" t="s">
        <v>771</v>
      </c>
      <c r="K79" s="731" t="s">
        <v>772</v>
      </c>
      <c r="L79" s="734">
        <v>104.42714285714285</v>
      </c>
      <c r="M79" s="734">
        <v>70</v>
      </c>
      <c r="N79" s="735">
        <v>7309.9</v>
      </c>
    </row>
    <row r="80" spans="1:14" ht="14.45" customHeight="1" x14ac:dyDescent="0.2">
      <c r="A80" s="729" t="s">
        <v>595</v>
      </c>
      <c r="B80" s="730" t="s">
        <v>596</v>
      </c>
      <c r="C80" s="731" t="s">
        <v>609</v>
      </c>
      <c r="D80" s="732" t="s">
        <v>610</v>
      </c>
      <c r="E80" s="733">
        <v>50113001</v>
      </c>
      <c r="F80" s="732" t="s">
        <v>629</v>
      </c>
      <c r="G80" s="731" t="s">
        <v>630</v>
      </c>
      <c r="H80" s="731">
        <v>102479</v>
      </c>
      <c r="I80" s="731">
        <v>2479</v>
      </c>
      <c r="J80" s="731" t="s">
        <v>773</v>
      </c>
      <c r="K80" s="731" t="s">
        <v>774</v>
      </c>
      <c r="L80" s="734">
        <v>64.930000000000007</v>
      </c>
      <c r="M80" s="734">
        <v>1</v>
      </c>
      <c r="N80" s="735">
        <v>64.930000000000007</v>
      </c>
    </row>
    <row r="81" spans="1:14" ht="14.45" customHeight="1" x14ac:dyDescent="0.2">
      <c r="A81" s="729" t="s">
        <v>595</v>
      </c>
      <c r="B81" s="730" t="s">
        <v>596</v>
      </c>
      <c r="C81" s="731" t="s">
        <v>609</v>
      </c>
      <c r="D81" s="732" t="s">
        <v>610</v>
      </c>
      <c r="E81" s="733">
        <v>50113001</v>
      </c>
      <c r="F81" s="732" t="s">
        <v>629</v>
      </c>
      <c r="G81" s="731" t="s">
        <v>630</v>
      </c>
      <c r="H81" s="731">
        <v>158425</v>
      </c>
      <c r="I81" s="731">
        <v>58425</v>
      </c>
      <c r="J81" s="731" t="s">
        <v>775</v>
      </c>
      <c r="K81" s="731" t="s">
        <v>776</v>
      </c>
      <c r="L81" s="734">
        <v>65.358333584056695</v>
      </c>
      <c r="M81" s="734">
        <v>6</v>
      </c>
      <c r="N81" s="735">
        <v>392.15000150434014</v>
      </c>
    </row>
    <row r="82" spans="1:14" ht="14.45" customHeight="1" x14ac:dyDescent="0.2">
      <c r="A82" s="729" t="s">
        <v>595</v>
      </c>
      <c r="B82" s="730" t="s">
        <v>596</v>
      </c>
      <c r="C82" s="731" t="s">
        <v>609</v>
      </c>
      <c r="D82" s="732" t="s">
        <v>610</v>
      </c>
      <c r="E82" s="733">
        <v>50113001</v>
      </c>
      <c r="F82" s="732" t="s">
        <v>629</v>
      </c>
      <c r="G82" s="731" t="s">
        <v>630</v>
      </c>
      <c r="H82" s="731">
        <v>179327</v>
      </c>
      <c r="I82" s="731">
        <v>179327</v>
      </c>
      <c r="J82" s="731" t="s">
        <v>777</v>
      </c>
      <c r="K82" s="731" t="s">
        <v>778</v>
      </c>
      <c r="L82" s="734">
        <v>73.680000000000007</v>
      </c>
      <c r="M82" s="734">
        <v>1</v>
      </c>
      <c r="N82" s="735">
        <v>73.680000000000007</v>
      </c>
    </row>
    <row r="83" spans="1:14" ht="14.45" customHeight="1" x14ac:dyDescent="0.2">
      <c r="A83" s="729" t="s">
        <v>595</v>
      </c>
      <c r="B83" s="730" t="s">
        <v>596</v>
      </c>
      <c r="C83" s="731" t="s">
        <v>609</v>
      </c>
      <c r="D83" s="732" t="s">
        <v>610</v>
      </c>
      <c r="E83" s="733">
        <v>50113001</v>
      </c>
      <c r="F83" s="732" t="s">
        <v>629</v>
      </c>
      <c r="G83" s="731" t="s">
        <v>329</v>
      </c>
      <c r="H83" s="731">
        <v>226525</v>
      </c>
      <c r="I83" s="731">
        <v>226525</v>
      </c>
      <c r="J83" s="731" t="s">
        <v>779</v>
      </c>
      <c r="K83" s="731" t="s">
        <v>780</v>
      </c>
      <c r="L83" s="734">
        <v>132.35399999999998</v>
      </c>
      <c r="M83" s="734">
        <v>5</v>
      </c>
      <c r="N83" s="735">
        <v>661.77</v>
      </c>
    </row>
    <row r="84" spans="1:14" ht="14.45" customHeight="1" x14ac:dyDescent="0.2">
      <c r="A84" s="729" t="s">
        <v>595</v>
      </c>
      <c r="B84" s="730" t="s">
        <v>596</v>
      </c>
      <c r="C84" s="731" t="s">
        <v>609</v>
      </c>
      <c r="D84" s="732" t="s">
        <v>610</v>
      </c>
      <c r="E84" s="733">
        <v>50113001</v>
      </c>
      <c r="F84" s="732" t="s">
        <v>629</v>
      </c>
      <c r="G84" s="731" t="s">
        <v>329</v>
      </c>
      <c r="H84" s="731">
        <v>226523</v>
      </c>
      <c r="I84" s="731">
        <v>226523</v>
      </c>
      <c r="J84" s="731" t="s">
        <v>779</v>
      </c>
      <c r="K84" s="731" t="s">
        <v>781</v>
      </c>
      <c r="L84" s="734">
        <v>51.959999999999994</v>
      </c>
      <c r="M84" s="734">
        <v>13</v>
      </c>
      <c r="N84" s="735">
        <v>675.4799999999999</v>
      </c>
    </row>
    <row r="85" spans="1:14" ht="14.45" customHeight="1" x14ac:dyDescent="0.2">
      <c r="A85" s="729" t="s">
        <v>595</v>
      </c>
      <c r="B85" s="730" t="s">
        <v>596</v>
      </c>
      <c r="C85" s="731" t="s">
        <v>609</v>
      </c>
      <c r="D85" s="732" t="s">
        <v>610</v>
      </c>
      <c r="E85" s="733">
        <v>50113001</v>
      </c>
      <c r="F85" s="732" t="s">
        <v>629</v>
      </c>
      <c r="G85" s="731" t="s">
        <v>647</v>
      </c>
      <c r="H85" s="731">
        <v>159448</v>
      </c>
      <c r="I85" s="731">
        <v>59448</v>
      </c>
      <c r="J85" s="731" t="s">
        <v>782</v>
      </c>
      <c r="K85" s="731" t="s">
        <v>783</v>
      </c>
      <c r="L85" s="734">
        <v>241.95</v>
      </c>
      <c r="M85" s="734">
        <v>1</v>
      </c>
      <c r="N85" s="735">
        <v>241.95</v>
      </c>
    </row>
    <row r="86" spans="1:14" ht="14.45" customHeight="1" x14ac:dyDescent="0.2">
      <c r="A86" s="729" t="s">
        <v>595</v>
      </c>
      <c r="B86" s="730" t="s">
        <v>596</v>
      </c>
      <c r="C86" s="731" t="s">
        <v>609</v>
      </c>
      <c r="D86" s="732" t="s">
        <v>610</v>
      </c>
      <c r="E86" s="733">
        <v>50113001</v>
      </c>
      <c r="F86" s="732" t="s">
        <v>629</v>
      </c>
      <c r="G86" s="731" t="s">
        <v>647</v>
      </c>
      <c r="H86" s="731">
        <v>159449</v>
      </c>
      <c r="I86" s="731">
        <v>59449</v>
      </c>
      <c r="J86" s="731" t="s">
        <v>784</v>
      </c>
      <c r="K86" s="731" t="s">
        <v>785</v>
      </c>
      <c r="L86" s="734">
        <v>500.23</v>
      </c>
      <c r="M86" s="734">
        <v>1</v>
      </c>
      <c r="N86" s="735">
        <v>500.23</v>
      </c>
    </row>
    <row r="87" spans="1:14" ht="14.45" customHeight="1" x14ac:dyDescent="0.2">
      <c r="A87" s="729" t="s">
        <v>595</v>
      </c>
      <c r="B87" s="730" t="s">
        <v>596</v>
      </c>
      <c r="C87" s="731" t="s">
        <v>609</v>
      </c>
      <c r="D87" s="732" t="s">
        <v>610</v>
      </c>
      <c r="E87" s="733">
        <v>50113001</v>
      </c>
      <c r="F87" s="732" t="s">
        <v>629</v>
      </c>
      <c r="G87" s="731" t="s">
        <v>647</v>
      </c>
      <c r="H87" s="731">
        <v>147285</v>
      </c>
      <c r="I87" s="731">
        <v>47285</v>
      </c>
      <c r="J87" s="731" t="s">
        <v>786</v>
      </c>
      <c r="K87" s="731" t="s">
        <v>787</v>
      </c>
      <c r="L87" s="734">
        <v>772.06</v>
      </c>
      <c r="M87" s="734">
        <v>1</v>
      </c>
      <c r="N87" s="735">
        <v>772.06</v>
      </c>
    </row>
    <row r="88" spans="1:14" ht="14.45" customHeight="1" x14ac:dyDescent="0.2">
      <c r="A88" s="729" t="s">
        <v>595</v>
      </c>
      <c r="B88" s="730" t="s">
        <v>596</v>
      </c>
      <c r="C88" s="731" t="s">
        <v>609</v>
      </c>
      <c r="D88" s="732" t="s">
        <v>610</v>
      </c>
      <c r="E88" s="733">
        <v>50113001</v>
      </c>
      <c r="F88" s="732" t="s">
        <v>629</v>
      </c>
      <c r="G88" s="731" t="s">
        <v>630</v>
      </c>
      <c r="H88" s="731">
        <v>905098</v>
      </c>
      <c r="I88" s="731">
        <v>23989</v>
      </c>
      <c r="J88" s="731" t="s">
        <v>788</v>
      </c>
      <c r="K88" s="731" t="s">
        <v>329</v>
      </c>
      <c r="L88" s="734">
        <v>398.86099999999999</v>
      </c>
      <c r="M88" s="734">
        <v>5</v>
      </c>
      <c r="N88" s="735">
        <v>1994.3050000000001</v>
      </c>
    </row>
    <row r="89" spans="1:14" ht="14.45" customHeight="1" x14ac:dyDescent="0.2">
      <c r="A89" s="729" t="s">
        <v>595</v>
      </c>
      <c r="B89" s="730" t="s">
        <v>596</v>
      </c>
      <c r="C89" s="731" t="s">
        <v>609</v>
      </c>
      <c r="D89" s="732" t="s">
        <v>610</v>
      </c>
      <c r="E89" s="733">
        <v>50113001</v>
      </c>
      <c r="F89" s="732" t="s">
        <v>629</v>
      </c>
      <c r="G89" s="731" t="s">
        <v>647</v>
      </c>
      <c r="H89" s="731">
        <v>168326</v>
      </c>
      <c r="I89" s="731">
        <v>168326</v>
      </c>
      <c r="J89" s="731" t="s">
        <v>789</v>
      </c>
      <c r="K89" s="731" t="s">
        <v>790</v>
      </c>
      <c r="L89" s="734">
        <v>389.5</v>
      </c>
      <c r="M89" s="734">
        <v>1</v>
      </c>
      <c r="N89" s="735">
        <v>389.5</v>
      </c>
    </row>
    <row r="90" spans="1:14" ht="14.45" customHeight="1" x14ac:dyDescent="0.2">
      <c r="A90" s="729" t="s">
        <v>595</v>
      </c>
      <c r="B90" s="730" t="s">
        <v>596</v>
      </c>
      <c r="C90" s="731" t="s">
        <v>609</v>
      </c>
      <c r="D90" s="732" t="s">
        <v>610</v>
      </c>
      <c r="E90" s="733">
        <v>50113001</v>
      </c>
      <c r="F90" s="732" t="s">
        <v>629</v>
      </c>
      <c r="G90" s="731" t="s">
        <v>630</v>
      </c>
      <c r="H90" s="731">
        <v>197026</v>
      </c>
      <c r="I90" s="731">
        <v>97026</v>
      </c>
      <c r="J90" s="731" t="s">
        <v>791</v>
      </c>
      <c r="K90" s="731" t="s">
        <v>792</v>
      </c>
      <c r="L90" s="734">
        <v>152.06</v>
      </c>
      <c r="M90" s="734">
        <v>1</v>
      </c>
      <c r="N90" s="735">
        <v>152.06</v>
      </c>
    </row>
    <row r="91" spans="1:14" ht="14.45" customHeight="1" x14ac:dyDescent="0.2">
      <c r="A91" s="729" t="s">
        <v>595</v>
      </c>
      <c r="B91" s="730" t="s">
        <v>596</v>
      </c>
      <c r="C91" s="731" t="s">
        <v>609</v>
      </c>
      <c r="D91" s="732" t="s">
        <v>610</v>
      </c>
      <c r="E91" s="733">
        <v>50113001</v>
      </c>
      <c r="F91" s="732" t="s">
        <v>629</v>
      </c>
      <c r="G91" s="731" t="s">
        <v>630</v>
      </c>
      <c r="H91" s="731">
        <v>162083</v>
      </c>
      <c r="I91" s="731">
        <v>162083</v>
      </c>
      <c r="J91" s="731" t="s">
        <v>793</v>
      </c>
      <c r="K91" s="731" t="s">
        <v>794</v>
      </c>
      <c r="L91" s="734">
        <v>511.57</v>
      </c>
      <c r="M91" s="734">
        <v>1</v>
      </c>
      <c r="N91" s="735">
        <v>511.57</v>
      </c>
    </row>
    <row r="92" spans="1:14" ht="14.45" customHeight="1" x14ac:dyDescent="0.2">
      <c r="A92" s="729" t="s">
        <v>595</v>
      </c>
      <c r="B92" s="730" t="s">
        <v>596</v>
      </c>
      <c r="C92" s="731" t="s">
        <v>609</v>
      </c>
      <c r="D92" s="732" t="s">
        <v>610</v>
      </c>
      <c r="E92" s="733">
        <v>50113001</v>
      </c>
      <c r="F92" s="732" t="s">
        <v>629</v>
      </c>
      <c r="G92" s="731" t="s">
        <v>630</v>
      </c>
      <c r="H92" s="731">
        <v>239780</v>
      </c>
      <c r="I92" s="731">
        <v>239780</v>
      </c>
      <c r="J92" s="731" t="s">
        <v>795</v>
      </c>
      <c r="K92" s="731" t="s">
        <v>796</v>
      </c>
      <c r="L92" s="734">
        <v>464.43385865721541</v>
      </c>
      <c r="M92" s="734">
        <v>57</v>
      </c>
      <c r="N92" s="735">
        <v>26472.72994346128</v>
      </c>
    </row>
    <row r="93" spans="1:14" ht="14.45" customHeight="1" x14ac:dyDescent="0.2">
      <c r="A93" s="729" t="s">
        <v>595</v>
      </c>
      <c r="B93" s="730" t="s">
        <v>596</v>
      </c>
      <c r="C93" s="731" t="s">
        <v>609</v>
      </c>
      <c r="D93" s="732" t="s">
        <v>610</v>
      </c>
      <c r="E93" s="733">
        <v>50113001</v>
      </c>
      <c r="F93" s="732" t="s">
        <v>629</v>
      </c>
      <c r="G93" s="731" t="s">
        <v>630</v>
      </c>
      <c r="H93" s="731">
        <v>124348</v>
      </c>
      <c r="I93" s="731">
        <v>124348</v>
      </c>
      <c r="J93" s="731" t="s">
        <v>797</v>
      </c>
      <c r="K93" s="731" t="s">
        <v>798</v>
      </c>
      <c r="L93" s="734">
        <v>129.16200000000001</v>
      </c>
      <c r="M93" s="734">
        <v>2</v>
      </c>
      <c r="N93" s="735">
        <v>258.32400000000001</v>
      </c>
    </row>
    <row r="94" spans="1:14" ht="14.45" customHeight="1" x14ac:dyDescent="0.2">
      <c r="A94" s="729" t="s">
        <v>595</v>
      </c>
      <c r="B94" s="730" t="s">
        <v>596</v>
      </c>
      <c r="C94" s="731" t="s">
        <v>609</v>
      </c>
      <c r="D94" s="732" t="s">
        <v>610</v>
      </c>
      <c r="E94" s="733">
        <v>50113001</v>
      </c>
      <c r="F94" s="732" t="s">
        <v>629</v>
      </c>
      <c r="G94" s="731" t="s">
        <v>630</v>
      </c>
      <c r="H94" s="731">
        <v>199680</v>
      </c>
      <c r="I94" s="731">
        <v>199680</v>
      </c>
      <c r="J94" s="731" t="s">
        <v>799</v>
      </c>
      <c r="K94" s="731" t="s">
        <v>800</v>
      </c>
      <c r="L94" s="734">
        <v>357.79624999999999</v>
      </c>
      <c r="M94" s="734">
        <v>8</v>
      </c>
      <c r="N94" s="735">
        <v>2862.37</v>
      </c>
    </row>
    <row r="95" spans="1:14" ht="14.45" customHeight="1" x14ac:dyDescent="0.2">
      <c r="A95" s="729" t="s">
        <v>595</v>
      </c>
      <c r="B95" s="730" t="s">
        <v>596</v>
      </c>
      <c r="C95" s="731" t="s">
        <v>609</v>
      </c>
      <c r="D95" s="732" t="s">
        <v>610</v>
      </c>
      <c r="E95" s="733">
        <v>50113001</v>
      </c>
      <c r="F95" s="732" t="s">
        <v>629</v>
      </c>
      <c r="G95" s="731" t="s">
        <v>630</v>
      </c>
      <c r="H95" s="731">
        <v>192757</v>
      </c>
      <c r="I95" s="731">
        <v>92757</v>
      </c>
      <c r="J95" s="731" t="s">
        <v>801</v>
      </c>
      <c r="K95" s="731" t="s">
        <v>802</v>
      </c>
      <c r="L95" s="734">
        <v>73.16</v>
      </c>
      <c r="M95" s="734">
        <v>1</v>
      </c>
      <c r="N95" s="735">
        <v>73.16</v>
      </c>
    </row>
    <row r="96" spans="1:14" ht="14.45" customHeight="1" x14ac:dyDescent="0.2">
      <c r="A96" s="729" t="s">
        <v>595</v>
      </c>
      <c r="B96" s="730" t="s">
        <v>596</v>
      </c>
      <c r="C96" s="731" t="s">
        <v>609</v>
      </c>
      <c r="D96" s="732" t="s">
        <v>610</v>
      </c>
      <c r="E96" s="733">
        <v>50113001</v>
      </c>
      <c r="F96" s="732" t="s">
        <v>629</v>
      </c>
      <c r="G96" s="731" t="s">
        <v>630</v>
      </c>
      <c r="H96" s="731">
        <v>157586</v>
      </c>
      <c r="I96" s="731">
        <v>57586</v>
      </c>
      <c r="J96" s="731" t="s">
        <v>803</v>
      </c>
      <c r="K96" s="731" t="s">
        <v>804</v>
      </c>
      <c r="L96" s="734">
        <v>73.62</v>
      </c>
      <c r="M96" s="734">
        <v>4</v>
      </c>
      <c r="N96" s="735">
        <v>294.48</v>
      </c>
    </row>
    <row r="97" spans="1:14" ht="14.45" customHeight="1" x14ac:dyDescent="0.2">
      <c r="A97" s="729" t="s">
        <v>595</v>
      </c>
      <c r="B97" s="730" t="s">
        <v>596</v>
      </c>
      <c r="C97" s="731" t="s">
        <v>609</v>
      </c>
      <c r="D97" s="732" t="s">
        <v>610</v>
      </c>
      <c r="E97" s="733">
        <v>50113001</v>
      </c>
      <c r="F97" s="732" t="s">
        <v>629</v>
      </c>
      <c r="G97" s="731" t="s">
        <v>630</v>
      </c>
      <c r="H97" s="731">
        <v>846413</v>
      </c>
      <c r="I97" s="731">
        <v>57585</v>
      </c>
      <c r="J97" s="731" t="s">
        <v>805</v>
      </c>
      <c r="K97" s="731" t="s">
        <v>806</v>
      </c>
      <c r="L97" s="734">
        <v>133.12</v>
      </c>
      <c r="M97" s="734">
        <v>13</v>
      </c>
      <c r="N97" s="735">
        <v>1730.56</v>
      </c>
    </row>
    <row r="98" spans="1:14" ht="14.45" customHeight="1" x14ac:dyDescent="0.2">
      <c r="A98" s="729" t="s">
        <v>595</v>
      </c>
      <c r="B98" s="730" t="s">
        <v>596</v>
      </c>
      <c r="C98" s="731" t="s">
        <v>609</v>
      </c>
      <c r="D98" s="732" t="s">
        <v>610</v>
      </c>
      <c r="E98" s="733">
        <v>50113001</v>
      </c>
      <c r="F98" s="732" t="s">
        <v>629</v>
      </c>
      <c r="G98" s="731" t="s">
        <v>630</v>
      </c>
      <c r="H98" s="731">
        <v>848560</v>
      </c>
      <c r="I98" s="731">
        <v>125752</v>
      </c>
      <c r="J98" s="731" t="s">
        <v>807</v>
      </c>
      <c r="K98" s="731" t="s">
        <v>808</v>
      </c>
      <c r="L98" s="734">
        <v>222.99</v>
      </c>
      <c r="M98" s="734">
        <v>2</v>
      </c>
      <c r="N98" s="735">
        <v>445.98</v>
      </c>
    </row>
    <row r="99" spans="1:14" ht="14.45" customHeight="1" x14ac:dyDescent="0.2">
      <c r="A99" s="729" t="s">
        <v>595</v>
      </c>
      <c r="B99" s="730" t="s">
        <v>596</v>
      </c>
      <c r="C99" s="731" t="s">
        <v>609</v>
      </c>
      <c r="D99" s="732" t="s">
        <v>610</v>
      </c>
      <c r="E99" s="733">
        <v>50113001</v>
      </c>
      <c r="F99" s="732" t="s">
        <v>629</v>
      </c>
      <c r="G99" s="731" t="s">
        <v>630</v>
      </c>
      <c r="H99" s="731">
        <v>181293</v>
      </c>
      <c r="I99" s="731">
        <v>181293</v>
      </c>
      <c r="J99" s="731" t="s">
        <v>809</v>
      </c>
      <c r="K99" s="731" t="s">
        <v>810</v>
      </c>
      <c r="L99" s="734">
        <v>224.1100000000001</v>
      </c>
      <c r="M99" s="734">
        <v>2</v>
      </c>
      <c r="N99" s="735">
        <v>448.2200000000002</v>
      </c>
    </row>
    <row r="100" spans="1:14" ht="14.45" customHeight="1" x14ac:dyDescent="0.2">
      <c r="A100" s="729" t="s">
        <v>595</v>
      </c>
      <c r="B100" s="730" t="s">
        <v>596</v>
      </c>
      <c r="C100" s="731" t="s">
        <v>609</v>
      </c>
      <c r="D100" s="732" t="s">
        <v>610</v>
      </c>
      <c r="E100" s="733">
        <v>50113001</v>
      </c>
      <c r="F100" s="732" t="s">
        <v>629</v>
      </c>
      <c r="G100" s="731" t="s">
        <v>647</v>
      </c>
      <c r="H100" s="731">
        <v>243135</v>
      </c>
      <c r="I100" s="731">
        <v>243135</v>
      </c>
      <c r="J100" s="731" t="s">
        <v>811</v>
      </c>
      <c r="K100" s="731" t="s">
        <v>812</v>
      </c>
      <c r="L100" s="734">
        <v>99.259999999999991</v>
      </c>
      <c r="M100" s="734">
        <v>1</v>
      </c>
      <c r="N100" s="735">
        <v>99.259999999999991</v>
      </c>
    </row>
    <row r="101" spans="1:14" ht="14.45" customHeight="1" x14ac:dyDescent="0.2">
      <c r="A101" s="729" t="s">
        <v>595</v>
      </c>
      <c r="B101" s="730" t="s">
        <v>596</v>
      </c>
      <c r="C101" s="731" t="s">
        <v>609</v>
      </c>
      <c r="D101" s="732" t="s">
        <v>610</v>
      </c>
      <c r="E101" s="733">
        <v>50113001</v>
      </c>
      <c r="F101" s="732" t="s">
        <v>629</v>
      </c>
      <c r="G101" s="731" t="s">
        <v>647</v>
      </c>
      <c r="H101" s="731">
        <v>243134</v>
      </c>
      <c r="I101" s="731">
        <v>243134</v>
      </c>
      <c r="J101" s="731" t="s">
        <v>813</v>
      </c>
      <c r="K101" s="731" t="s">
        <v>814</v>
      </c>
      <c r="L101" s="734">
        <v>92.089999999999989</v>
      </c>
      <c r="M101" s="734">
        <v>1</v>
      </c>
      <c r="N101" s="735">
        <v>92.089999999999989</v>
      </c>
    </row>
    <row r="102" spans="1:14" ht="14.45" customHeight="1" x14ac:dyDescent="0.2">
      <c r="A102" s="729" t="s">
        <v>595</v>
      </c>
      <c r="B102" s="730" t="s">
        <v>596</v>
      </c>
      <c r="C102" s="731" t="s">
        <v>609</v>
      </c>
      <c r="D102" s="732" t="s">
        <v>610</v>
      </c>
      <c r="E102" s="733">
        <v>50113001</v>
      </c>
      <c r="F102" s="732" t="s">
        <v>629</v>
      </c>
      <c r="G102" s="731" t="s">
        <v>630</v>
      </c>
      <c r="H102" s="731">
        <v>229897</v>
      </c>
      <c r="I102" s="731">
        <v>229897</v>
      </c>
      <c r="J102" s="731" t="s">
        <v>815</v>
      </c>
      <c r="K102" s="731" t="s">
        <v>816</v>
      </c>
      <c r="L102" s="734">
        <v>79.679999999999993</v>
      </c>
      <c r="M102" s="734">
        <v>1</v>
      </c>
      <c r="N102" s="735">
        <v>79.679999999999993</v>
      </c>
    </row>
    <row r="103" spans="1:14" ht="14.45" customHeight="1" x14ac:dyDescent="0.2">
      <c r="A103" s="729" t="s">
        <v>595</v>
      </c>
      <c r="B103" s="730" t="s">
        <v>596</v>
      </c>
      <c r="C103" s="731" t="s">
        <v>609</v>
      </c>
      <c r="D103" s="732" t="s">
        <v>610</v>
      </c>
      <c r="E103" s="733">
        <v>50113001</v>
      </c>
      <c r="F103" s="732" t="s">
        <v>629</v>
      </c>
      <c r="G103" s="731" t="s">
        <v>329</v>
      </c>
      <c r="H103" s="731">
        <v>133358</v>
      </c>
      <c r="I103" s="731">
        <v>133358</v>
      </c>
      <c r="J103" s="731" t="s">
        <v>817</v>
      </c>
      <c r="K103" s="731" t="s">
        <v>818</v>
      </c>
      <c r="L103" s="734">
        <v>525.54999999999984</v>
      </c>
      <c r="M103" s="734">
        <v>1</v>
      </c>
      <c r="N103" s="735">
        <v>525.54999999999984</v>
      </c>
    </row>
    <row r="104" spans="1:14" ht="14.45" customHeight="1" x14ac:dyDescent="0.2">
      <c r="A104" s="729" t="s">
        <v>595</v>
      </c>
      <c r="B104" s="730" t="s">
        <v>596</v>
      </c>
      <c r="C104" s="731" t="s">
        <v>609</v>
      </c>
      <c r="D104" s="732" t="s">
        <v>610</v>
      </c>
      <c r="E104" s="733">
        <v>50113001</v>
      </c>
      <c r="F104" s="732" t="s">
        <v>629</v>
      </c>
      <c r="G104" s="731" t="s">
        <v>647</v>
      </c>
      <c r="H104" s="731">
        <v>114439</v>
      </c>
      <c r="I104" s="731">
        <v>14439</v>
      </c>
      <c r="J104" s="731" t="s">
        <v>819</v>
      </c>
      <c r="K104" s="731" t="s">
        <v>820</v>
      </c>
      <c r="L104" s="734">
        <v>33.359999999999992</v>
      </c>
      <c r="M104" s="734">
        <v>1</v>
      </c>
      <c r="N104" s="735">
        <v>33.359999999999992</v>
      </c>
    </row>
    <row r="105" spans="1:14" ht="14.45" customHeight="1" x14ac:dyDescent="0.2">
      <c r="A105" s="729" t="s">
        <v>595</v>
      </c>
      <c r="B105" s="730" t="s">
        <v>596</v>
      </c>
      <c r="C105" s="731" t="s">
        <v>609</v>
      </c>
      <c r="D105" s="732" t="s">
        <v>610</v>
      </c>
      <c r="E105" s="733">
        <v>50113001</v>
      </c>
      <c r="F105" s="732" t="s">
        <v>629</v>
      </c>
      <c r="G105" s="731" t="s">
        <v>630</v>
      </c>
      <c r="H105" s="731">
        <v>243142</v>
      </c>
      <c r="I105" s="731">
        <v>243142</v>
      </c>
      <c r="J105" s="731" t="s">
        <v>821</v>
      </c>
      <c r="K105" s="731" t="s">
        <v>822</v>
      </c>
      <c r="L105" s="734">
        <v>195.94</v>
      </c>
      <c r="M105" s="734">
        <v>1</v>
      </c>
      <c r="N105" s="735">
        <v>195.94</v>
      </c>
    </row>
    <row r="106" spans="1:14" ht="14.45" customHeight="1" x14ac:dyDescent="0.2">
      <c r="A106" s="729" t="s">
        <v>595</v>
      </c>
      <c r="B106" s="730" t="s">
        <v>596</v>
      </c>
      <c r="C106" s="731" t="s">
        <v>609</v>
      </c>
      <c r="D106" s="732" t="s">
        <v>610</v>
      </c>
      <c r="E106" s="733">
        <v>50113001</v>
      </c>
      <c r="F106" s="732" t="s">
        <v>629</v>
      </c>
      <c r="G106" s="731" t="s">
        <v>630</v>
      </c>
      <c r="H106" s="731">
        <v>243409</v>
      </c>
      <c r="I106" s="731">
        <v>243409</v>
      </c>
      <c r="J106" s="731" t="s">
        <v>823</v>
      </c>
      <c r="K106" s="731" t="s">
        <v>824</v>
      </c>
      <c r="L106" s="734">
        <v>182.59500000000006</v>
      </c>
      <c r="M106" s="734">
        <v>2</v>
      </c>
      <c r="N106" s="735">
        <v>365.19000000000011</v>
      </c>
    </row>
    <row r="107" spans="1:14" ht="14.45" customHeight="1" x14ac:dyDescent="0.2">
      <c r="A107" s="729" t="s">
        <v>595</v>
      </c>
      <c r="B107" s="730" t="s">
        <v>596</v>
      </c>
      <c r="C107" s="731" t="s">
        <v>609</v>
      </c>
      <c r="D107" s="732" t="s">
        <v>610</v>
      </c>
      <c r="E107" s="733">
        <v>50113001</v>
      </c>
      <c r="F107" s="732" t="s">
        <v>629</v>
      </c>
      <c r="G107" s="731" t="s">
        <v>647</v>
      </c>
      <c r="H107" s="731">
        <v>213477</v>
      </c>
      <c r="I107" s="731">
        <v>213477</v>
      </c>
      <c r="J107" s="731" t="s">
        <v>825</v>
      </c>
      <c r="K107" s="731" t="s">
        <v>826</v>
      </c>
      <c r="L107" s="734">
        <v>3299.8900000000003</v>
      </c>
      <c r="M107" s="734">
        <v>5</v>
      </c>
      <c r="N107" s="735">
        <v>16499.45</v>
      </c>
    </row>
    <row r="108" spans="1:14" ht="14.45" customHeight="1" x14ac:dyDescent="0.2">
      <c r="A108" s="729" t="s">
        <v>595</v>
      </c>
      <c r="B108" s="730" t="s">
        <v>596</v>
      </c>
      <c r="C108" s="731" t="s">
        <v>609</v>
      </c>
      <c r="D108" s="732" t="s">
        <v>610</v>
      </c>
      <c r="E108" s="733">
        <v>50113001</v>
      </c>
      <c r="F108" s="732" t="s">
        <v>629</v>
      </c>
      <c r="G108" s="731" t="s">
        <v>647</v>
      </c>
      <c r="H108" s="731">
        <v>213485</v>
      </c>
      <c r="I108" s="731">
        <v>213485</v>
      </c>
      <c r="J108" s="731" t="s">
        <v>827</v>
      </c>
      <c r="K108" s="731" t="s">
        <v>828</v>
      </c>
      <c r="L108" s="734">
        <v>721.16</v>
      </c>
      <c r="M108" s="734">
        <v>24</v>
      </c>
      <c r="N108" s="735">
        <v>17307.84</v>
      </c>
    </row>
    <row r="109" spans="1:14" ht="14.45" customHeight="1" x14ac:dyDescent="0.2">
      <c r="A109" s="729" t="s">
        <v>595</v>
      </c>
      <c r="B109" s="730" t="s">
        <v>596</v>
      </c>
      <c r="C109" s="731" t="s">
        <v>609</v>
      </c>
      <c r="D109" s="732" t="s">
        <v>610</v>
      </c>
      <c r="E109" s="733">
        <v>50113001</v>
      </c>
      <c r="F109" s="732" t="s">
        <v>629</v>
      </c>
      <c r="G109" s="731" t="s">
        <v>647</v>
      </c>
      <c r="H109" s="731">
        <v>213487</v>
      </c>
      <c r="I109" s="731">
        <v>213487</v>
      </c>
      <c r="J109" s="731" t="s">
        <v>827</v>
      </c>
      <c r="K109" s="731" t="s">
        <v>829</v>
      </c>
      <c r="L109" s="734">
        <v>261.70193548387095</v>
      </c>
      <c r="M109" s="734">
        <v>31</v>
      </c>
      <c r="N109" s="735">
        <v>8112.76</v>
      </c>
    </row>
    <row r="110" spans="1:14" ht="14.45" customHeight="1" x14ac:dyDescent="0.2">
      <c r="A110" s="729" t="s">
        <v>595</v>
      </c>
      <c r="B110" s="730" t="s">
        <v>596</v>
      </c>
      <c r="C110" s="731" t="s">
        <v>609</v>
      </c>
      <c r="D110" s="732" t="s">
        <v>610</v>
      </c>
      <c r="E110" s="733">
        <v>50113001</v>
      </c>
      <c r="F110" s="732" t="s">
        <v>629</v>
      </c>
      <c r="G110" s="731" t="s">
        <v>647</v>
      </c>
      <c r="H110" s="731">
        <v>213489</v>
      </c>
      <c r="I110" s="731">
        <v>213489</v>
      </c>
      <c r="J110" s="731" t="s">
        <v>827</v>
      </c>
      <c r="K110" s="731" t="s">
        <v>830</v>
      </c>
      <c r="L110" s="734">
        <v>553.58906250000007</v>
      </c>
      <c r="M110" s="734">
        <v>96</v>
      </c>
      <c r="N110" s="735">
        <v>53144.55</v>
      </c>
    </row>
    <row r="111" spans="1:14" ht="14.45" customHeight="1" x14ac:dyDescent="0.2">
      <c r="A111" s="729" t="s">
        <v>595</v>
      </c>
      <c r="B111" s="730" t="s">
        <v>596</v>
      </c>
      <c r="C111" s="731" t="s">
        <v>609</v>
      </c>
      <c r="D111" s="732" t="s">
        <v>610</v>
      </c>
      <c r="E111" s="733">
        <v>50113001</v>
      </c>
      <c r="F111" s="732" t="s">
        <v>629</v>
      </c>
      <c r="G111" s="731" t="s">
        <v>647</v>
      </c>
      <c r="H111" s="731">
        <v>213494</v>
      </c>
      <c r="I111" s="731">
        <v>213494</v>
      </c>
      <c r="J111" s="731" t="s">
        <v>827</v>
      </c>
      <c r="K111" s="731" t="s">
        <v>831</v>
      </c>
      <c r="L111" s="734">
        <v>354.93861313868598</v>
      </c>
      <c r="M111" s="734">
        <v>137</v>
      </c>
      <c r="N111" s="735">
        <v>48626.589999999982</v>
      </c>
    </row>
    <row r="112" spans="1:14" ht="14.45" customHeight="1" x14ac:dyDescent="0.2">
      <c r="A112" s="729" t="s">
        <v>595</v>
      </c>
      <c r="B112" s="730" t="s">
        <v>596</v>
      </c>
      <c r="C112" s="731" t="s">
        <v>609</v>
      </c>
      <c r="D112" s="732" t="s">
        <v>610</v>
      </c>
      <c r="E112" s="733">
        <v>50113001</v>
      </c>
      <c r="F112" s="732" t="s">
        <v>629</v>
      </c>
      <c r="G112" s="731" t="s">
        <v>647</v>
      </c>
      <c r="H112" s="731">
        <v>213490</v>
      </c>
      <c r="I112" s="731">
        <v>213490</v>
      </c>
      <c r="J112" s="731" t="s">
        <v>827</v>
      </c>
      <c r="K112" s="731" t="s">
        <v>832</v>
      </c>
      <c r="L112" s="734">
        <v>913.55</v>
      </c>
      <c r="M112" s="734">
        <v>2</v>
      </c>
      <c r="N112" s="735">
        <v>1827.1</v>
      </c>
    </row>
    <row r="113" spans="1:14" ht="14.45" customHeight="1" x14ac:dyDescent="0.2">
      <c r="A113" s="729" t="s">
        <v>595</v>
      </c>
      <c r="B113" s="730" t="s">
        <v>596</v>
      </c>
      <c r="C113" s="731" t="s">
        <v>609</v>
      </c>
      <c r="D113" s="732" t="s">
        <v>610</v>
      </c>
      <c r="E113" s="733">
        <v>50113001</v>
      </c>
      <c r="F113" s="732" t="s">
        <v>629</v>
      </c>
      <c r="G113" s="731" t="s">
        <v>647</v>
      </c>
      <c r="H113" s="731">
        <v>213480</v>
      </c>
      <c r="I113" s="731">
        <v>213480</v>
      </c>
      <c r="J113" s="731" t="s">
        <v>833</v>
      </c>
      <c r="K113" s="731" t="s">
        <v>830</v>
      </c>
      <c r="L113" s="734">
        <v>1106.1600000000001</v>
      </c>
      <c r="M113" s="734">
        <v>1</v>
      </c>
      <c r="N113" s="735">
        <v>1106.1600000000001</v>
      </c>
    </row>
    <row r="114" spans="1:14" ht="14.45" customHeight="1" x14ac:dyDescent="0.2">
      <c r="A114" s="729" t="s">
        <v>595</v>
      </c>
      <c r="B114" s="730" t="s">
        <v>596</v>
      </c>
      <c r="C114" s="731" t="s">
        <v>609</v>
      </c>
      <c r="D114" s="732" t="s">
        <v>610</v>
      </c>
      <c r="E114" s="733">
        <v>50113001</v>
      </c>
      <c r="F114" s="732" t="s">
        <v>629</v>
      </c>
      <c r="G114" s="731" t="s">
        <v>630</v>
      </c>
      <c r="H114" s="731">
        <v>238119</v>
      </c>
      <c r="I114" s="731">
        <v>238119</v>
      </c>
      <c r="J114" s="731" t="s">
        <v>834</v>
      </c>
      <c r="K114" s="731" t="s">
        <v>835</v>
      </c>
      <c r="L114" s="734">
        <v>73.33</v>
      </c>
      <c r="M114" s="734">
        <v>1</v>
      </c>
      <c r="N114" s="735">
        <v>73.33</v>
      </c>
    </row>
    <row r="115" spans="1:14" ht="14.45" customHeight="1" x14ac:dyDescent="0.2">
      <c r="A115" s="729" t="s">
        <v>595</v>
      </c>
      <c r="B115" s="730" t="s">
        <v>596</v>
      </c>
      <c r="C115" s="731" t="s">
        <v>609</v>
      </c>
      <c r="D115" s="732" t="s">
        <v>610</v>
      </c>
      <c r="E115" s="733">
        <v>50113001</v>
      </c>
      <c r="F115" s="732" t="s">
        <v>629</v>
      </c>
      <c r="G115" s="731" t="s">
        <v>647</v>
      </c>
      <c r="H115" s="731">
        <v>156805</v>
      </c>
      <c r="I115" s="731">
        <v>56805</v>
      </c>
      <c r="J115" s="731" t="s">
        <v>836</v>
      </c>
      <c r="K115" s="731" t="s">
        <v>837</v>
      </c>
      <c r="L115" s="734">
        <v>58.473333333333336</v>
      </c>
      <c r="M115" s="734">
        <v>6</v>
      </c>
      <c r="N115" s="735">
        <v>350.84000000000003</v>
      </c>
    </row>
    <row r="116" spans="1:14" ht="14.45" customHeight="1" x14ac:dyDescent="0.2">
      <c r="A116" s="729" t="s">
        <v>595</v>
      </c>
      <c r="B116" s="730" t="s">
        <v>596</v>
      </c>
      <c r="C116" s="731" t="s">
        <v>609</v>
      </c>
      <c r="D116" s="732" t="s">
        <v>610</v>
      </c>
      <c r="E116" s="733">
        <v>50113001</v>
      </c>
      <c r="F116" s="732" t="s">
        <v>629</v>
      </c>
      <c r="G116" s="731" t="s">
        <v>647</v>
      </c>
      <c r="H116" s="731">
        <v>239807</v>
      </c>
      <c r="I116" s="731">
        <v>239807</v>
      </c>
      <c r="J116" s="731" t="s">
        <v>838</v>
      </c>
      <c r="K116" s="731" t="s">
        <v>839</v>
      </c>
      <c r="L116" s="734">
        <v>40.39</v>
      </c>
      <c r="M116" s="734">
        <v>2</v>
      </c>
      <c r="N116" s="735">
        <v>80.78</v>
      </c>
    </row>
    <row r="117" spans="1:14" ht="14.45" customHeight="1" x14ac:dyDescent="0.2">
      <c r="A117" s="729" t="s">
        <v>595</v>
      </c>
      <c r="B117" s="730" t="s">
        <v>596</v>
      </c>
      <c r="C117" s="731" t="s">
        <v>609</v>
      </c>
      <c r="D117" s="732" t="s">
        <v>610</v>
      </c>
      <c r="E117" s="733">
        <v>50113001</v>
      </c>
      <c r="F117" s="732" t="s">
        <v>629</v>
      </c>
      <c r="G117" s="731" t="s">
        <v>630</v>
      </c>
      <c r="H117" s="731">
        <v>243407</v>
      </c>
      <c r="I117" s="731">
        <v>243407</v>
      </c>
      <c r="J117" s="731" t="s">
        <v>840</v>
      </c>
      <c r="K117" s="731" t="s">
        <v>841</v>
      </c>
      <c r="L117" s="734">
        <v>246.76999999999998</v>
      </c>
      <c r="M117" s="734">
        <v>9</v>
      </c>
      <c r="N117" s="735">
        <v>2220.9299999999998</v>
      </c>
    </row>
    <row r="118" spans="1:14" ht="14.45" customHeight="1" x14ac:dyDescent="0.2">
      <c r="A118" s="729" t="s">
        <v>595</v>
      </c>
      <c r="B118" s="730" t="s">
        <v>596</v>
      </c>
      <c r="C118" s="731" t="s">
        <v>609</v>
      </c>
      <c r="D118" s="732" t="s">
        <v>610</v>
      </c>
      <c r="E118" s="733">
        <v>50113001</v>
      </c>
      <c r="F118" s="732" t="s">
        <v>629</v>
      </c>
      <c r="G118" s="731" t="s">
        <v>630</v>
      </c>
      <c r="H118" s="731">
        <v>221744</v>
      </c>
      <c r="I118" s="731">
        <v>221744</v>
      </c>
      <c r="J118" s="731" t="s">
        <v>842</v>
      </c>
      <c r="K118" s="731" t="s">
        <v>843</v>
      </c>
      <c r="L118" s="734">
        <v>33</v>
      </c>
      <c r="M118" s="734">
        <v>32</v>
      </c>
      <c r="N118" s="735">
        <v>1056</v>
      </c>
    </row>
    <row r="119" spans="1:14" ht="14.45" customHeight="1" x14ac:dyDescent="0.2">
      <c r="A119" s="729" t="s">
        <v>595</v>
      </c>
      <c r="B119" s="730" t="s">
        <v>596</v>
      </c>
      <c r="C119" s="731" t="s">
        <v>609</v>
      </c>
      <c r="D119" s="732" t="s">
        <v>610</v>
      </c>
      <c r="E119" s="733">
        <v>50113001</v>
      </c>
      <c r="F119" s="732" t="s">
        <v>629</v>
      </c>
      <c r="G119" s="731" t="s">
        <v>630</v>
      </c>
      <c r="H119" s="731">
        <v>31915</v>
      </c>
      <c r="I119" s="731">
        <v>31915</v>
      </c>
      <c r="J119" s="731" t="s">
        <v>844</v>
      </c>
      <c r="K119" s="731" t="s">
        <v>845</v>
      </c>
      <c r="L119" s="734">
        <v>173.68999999999997</v>
      </c>
      <c r="M119" s="734">
        <v>58</v>
      </c>
      <c r="N119" s="735">
        <v>10074.019999999999</v>
      </c>
    </row>
    <row r="120" spans="1:14" ht="14.45" customHeight="1" x14ac:dyDescent="0.2">
      <c r="A120" s="729" t="s">
        <v>595</v>
      </c>
      <c r="B120" s="730" t="s">
        <v>596</v>
      </c>
      <c r="C120" s="731" t="s">
        <v>609</v>
      </c>
      <c r="D120" s="732" t="s">
        <v>610</v>
      </c>
      <c r="E120" s="733">
        <v>50113001</v>
      </c>
      <c r="F120" s="732" t="s">
        <v>629</v>
      </c>
      <c r="G120" s="731" t="s">
        <v>630</v>
      </c>
      <c r="H120" s="731">
        <v>47244</v>
      </c>
      <c r="I120" s="731">
        <v>47244</v>
      </c>
      <c r="J120" s="731" t="s">
        <v>846</v>
      </c>
      <c r="K120" s="731" t="s">
        <v>845</v>
      </c>
      <c r="L120" s="734">
        <v>143</v>
      </c>
      <c r="M120" s="734">
        <v>3</v>
      </c>
      <c r="N120" s="735">
        <v>429</v>
      </c>
    </row>
    <row r="121" spans="1:14" ht="14.45" customHeight="1" x14ac:dyDescent="0.2">
      <c r="A121" s="729" t="s">
        <v>595</v>
      </c>
      <c r="B121" s="730" t="s">
        <v>596</v>
      </c>
      <c r="C121" s="731" t="s">
        <v>609</v>
      </c>
      <c r="D121" s="732" t="s">
        <v>610</v>
      </c>
      <c r="E121" s="733">
        <v>50113001</v>
      </c>
      <c r="F121" s="732" t="s">
        <v>629</v>
      </c>
      <c r="G121" s="731" t="s">
        <v>630</v>
      </c>
      <c r="H121" s="731">
        <v>47249</v>
      </c>
      <c r="I121" s="731">
        <v>47249</v>
      </c>
      <c r="J121" s="731" t="s">
        <v>846</v>
      </c>
      <c r="K121" s="731" t="s">
        <v>847</v>
      </c>
      <c r="L121" s="734">
        <v>126.5</v>
      </c>
      <c r="M121" s="734">
        <v>2</v>
      </c>
      <c r="N121" s="735">
        <v>253</v>
      </c>
    </row>
    <row r="122" spans="1:14" ht="14.45" customHeight="1" x14ac:dyDescent="0.2">
      <c r="A122" s="729" t="s">
        <v>595</v>
      </c>
      <c r="B122" s="730" t="s">
        <v>596</v>
      </c>
      <c r="C122" s="731" t="s">
        <v>609</v>
      </c>
      <c r="D122" s="732" t="s">
        <v>610</v>
      </c>
      <c r="E122" s="733">
        <v>50113001</v>
      </c>
      <c r="F122" s="732" t="s">
        <v>629</v>
      </c>
      <c r="G122" s="731" t="s">
        <v>630</v>
      </c>
      <c r="H122" s="731">
        <v>241849</v>
      </c>
      <c r="I122" s="731">
        <v>241849</v>
      </c>
      <c r="J122" s="731" t="s">
        <v>848</v>
      </c>
      <c r="K122" s="731" t="s">
        <v>849</v>
      </c>
      <c r="L122" s="734">
        <v>67.86</v>
      </c>
      <c r="M122" s="734">
        <v>1</v>
      </c>
      <c r="N122" s="735">
        <v>67.86</v>
      </c>
    </row>
    <row r="123" spans="1:14" ht="14.45" customHeight="1" x14ac:dyDescent="0.2">
      <c r="A123" s="729" t="s">
        <v>595</v>
      </c>
      <c r="B123" s="730" t="s">
        <v>596</v>
      </c>
      <c r="C123" s="731" t="s">
        <v>609</v>
      </c>
      <c r="D123" s="732" t="s">
        <v>610</v>
      </c>
      <c r="E123" s="733">
        <v>50113001</v>
      </c>
      <c r="F123" s="732" t="s">
        <v>629</v>
      </c>
      <c r="G123" s="731" t="s">
        <v>630</v>
      </c>
      <c r="H123" s="731">
        <v>848335</v>
      </c>
      <c r="I123" s="731">
        <v>155782</v>
      </c>
      <c r="J123" s="731" t="s">
        <v>850</v>
      </c>
      <c r="K123" s="731" t="s">
        <v>851</v>
      </c>
      <c r="L123" s="734">
        <v>54.840000000000018</v>
      </c>
      <c r="M123" s="734">
        <v>1</v>
      </c>
      <c r="N123" s="735">
        <v>54.840000000000018</v>
      </c>
    </row>
    <row r="124" spans="1:14" ht="14.45" customHeight="1" x14ac:dyDescent="0.2">
      <c r="A124" s="729" t="s">
        <v>595</v>
      </c>
      <c r="B124" s="730" t="s">
        <v>596</v>
      </c>
      <c r="C124" s="731" t="s">
        <v>609</v>
      </c>
      <c r="D124" s="732" t="s">
        <v>610</v>
      </c>
      <c r="E124" s="733">
        <v>50113001</v>
      </c>
      <c r="F124" s="732" t="s">
        <v>629</v>
      </c>
      <c r="G124" s="731" t="s">
        <v>630</v>
      </c>
      <c r="H124" s="731">
        <v>246263</v>
      </c>
      <c r="I124" s="731">
        <v>246263</v>
      </c>
      <c r="J124" s="731" t="s">
        <v>852</v>
      </c>
      <c r="K124" s="731" t="s">
        <v>853</v>
      </c>
      <c r="L124" s="734">
        <v>185.14999999999998</v>
      </c>
      <c r="M124" s="734">
        <v>1</v>
      </c>
      <c r="N124" s="735">
        <v>185.14999999999998</v>
      </c>
    </row>
    <row r="125" spans="1:14" ht="14.45" customHeight="1" x14ac:dyDescent="0.2">
      <c r="A125" s="729" t="s">
        <v>595</v>
      </c>
      <c r="B125" s="730" t="s">
        <v>596</v>
      </c>
      <c r="C125" s="731" t="s">
        <v>609</v>
      </c>
      <c r="D125" s="732" t="s">
        <v>610</v>
      </c>
      <c r="E125" s="733">
        <v>50113001</v>
      </c>
      <c r="F125" s="732" t="s">
        <v>629</v>
      </c>
      <c r="G125" s="731" t="s">
        <v>630</v>
      </c>
      <c r="H125" s="731">
        <v>158249</v>
      </c>
      <c r="I125" s="731">
        <v>58249</v>
      </c>
      <c r="J125" s="731" t="s">
        <v>854</v>
      </c>
      <c r="K125" s="731" t="s">
        <v>329</v>
      </c>
      <c r="L125" s="734">
        <v>248.7700000000001</v>
      </c>
      <c r="M125" s="734">
        <v>1</v>
      </c>
      <c r="N125" s="735">
        <v>248.7700000000001</v>
      </c>
    </row>
    <row r="126" spans="1:14" ht="14.45" customHeight="1" x14ac:dyDescent="0.2">
      <c r="A126" s="729" t="s">
        <v>595</v>
      </c>
      <c r="B126" s="730" t="s">
        <v>596</v>
      </c>
      <c r="C126" s="731" t="s">
        <v>609</v>
      </c>
      <c r="D126" s="732" t="s">
        <v>610</v>
      </c>
      <c r="E126" s="733">
        <v>50113001</v>
      </c>
      <c r="F126" s="732" t="s">
        <v>629</v>
      </c>
      <c r="G126" s="731" t="s">
        <v>630</v>
      </c>
      <c r="H126" s="731">
        <v>106092</v>
      </c>
      <c r="I126" s="731">
        <v>6092</v>
      </c>
      <c r="J126" s="731" t="s">
        <v>855</v>
      </c>
      <c r="K126" s="731" t="s">
        <v>856</v>
      </c>
      <c r="L126" s="734">
        <v>280.14999999999992</v>
      </c>
      <c r="M126" s="734">
        <v>1</v>
      </c>
      <c r="N126" s="735">
        <v>280.14999999999992</v>
      </c>
    </row>
    <row r="127" spans="1:14" ht="14.45" customHeight="1" x14ac:dyDescent="0.2">
      <c r="A127" s="729" t="s">
        <v>595</v>
      </c>
      <c r="B127" s="730" t="s">
        <v>596</v>
      </c>
      <c r="C127" s="731" t="s">
        <v>609</v>
      </c>
      <c r="D127" s="732" t="s">
        <v>610</v>
      </c>
      <c r="E127" s="733">
        <v>50113001</v>
      </c>
      <c r="F127" s="732" t="s">
        <v>629</v>
      </c>
      <c r="G127" s="731" t="s">
        <v>630</v>
      </c>
      <c r="H127" s="731">
        <v>102538</v>
      </c>
      <c r="I127" s="731">
        <v>2538</v>
      </c>
      <c r="J127" s="731" t="s">
        <v>857</v>
      </c>
      <c r="K127" s="731" t="s">
        <v>858</v>
      </c>
      <c r="L127" s="734">
        <v>50.050000000000011</v>
      </c>
      <c r="M127" s="734">
        <v>2</v>
      </c>
      <c r="N127" s="735">
        <v>100.10000000000002</v>
      </c>
    </row>
    <row r="128" spans="1:14" ht="14.45" customHeight="1" x14ac:dyDescent="0.2">
      <c r="A128" s="729" t="s">
        <v>595</v>
      </c>
      <c r="B128" s="730" t="s">
        <v>596</v>
      </c>
      <c r="C128" s="731" t="s">
        <v>609</v>
      </c>
      <c r="D128" s="732" t="s">
        <v>610</v>
      </c>
      <c r="E128" s="733">
        <v>50113001</v>
      </c>
      <c r="F128" s="732" t="s">
        <v>629</v>
      </c>
      <c r="G128" s="731" t="s">
        <v>630</v>
      </c>
      <c r="H128" s="731">
        <v>125366</v>
      </c>
      <c r="I128" s="731">
        <v>25366</v>
      </c>
      <c r="J128" s="731" t="s">
        <v>859</v>
      </c>
      <c r="K128" s="731" t="s">
        <v>860</v>
      </c>
      <c r="L128" s="734">
        <v>65.333846314049197</v>
      </c>
      <c r="M128" s="734">
        <v>13</v>
      </c>
      <c r="N128" s="735">
        <v>849.34000208263956</v>
      </c>
    </row>
    <row r="129" spans="1:14" ht="14.45" customHeight="1" x14ac:dyDescent="0.2">
      <c r="A129" s="729" t="s">
        <v>595</v>
      </c>
      <c r="B129" s="730" t="s">
        <v>596</v>
      </c>
      <c r="C129" s="731" t="s">
        <v>609</v>
      </c>
      <c r="D129" s="732" t="s">
        <v>610</v>
      </c>
      <c r="E129" s="733">
        <v>50113001</v>
      </c>
      <c r="F129" s="732" t="s">
        <v>629</v>
      </c>
      <c r="G129" s="731" t="s">
        <v>630</v>
      </c>
      <c r="H129" s="731">
        <v>193746</v>
      </c>
      <c r="I129" s="731">
        <v>93746</v>
      </c>
      <c r="J129" s="731" t="s">
        <v>861</v>
      </c>
      <c r="K129" s="731" t="s">
        <v>862</v>
      </c>
      <c r="L129" s="734">
        <v>524.023328177032</v>
      </c>
      <c r="M129" s="734">
        <v>9</v>
      </c>
      <c r="N129" s="735">
        <v>4716.2099535932875</v>
      </c>
    </row>
    <row r="130" spans="1:14" ht="14.45" customHeight="1" x14ac:dyDescent="0.2">
      <c r="A130" s="729" t="s">
        <v>595</v>
      </c>
      <c r="B130" s="730" t="s">
        <v>596</v>
      </c>
      <c r="C130" s="731" t="s">
        <v>609</v>
      </c>
      <c r="D130" s="732" t="s">
        <v>610</v>
      </c>
      <c r="E130" s="733">
        <v>50113001</v>
      </c>
      <c r="F130" s="732" t="s">
        <v>629</v>
      </c>
      <c r="G130" s="731" t="s">
        <v>630</v>
      </c>
      <c r="H130" s="731">
        <v>176578</v>
      </c>
      <c r="I130" s="731">
        <v>0</v>
      </c>
      <c r="J130" s="731" t="s">
        <v>863</v>
      </c>
      <c r="K130" s="731" t="s">
        <v>864</v>
      </c>
      <c r="L130" s="734">
        <v>35.80000032358474</v>
      </c>
      <c r="M130" s="734">
        <v>32</v>
      </c>
      <c r="N130" s="735">
        <v>1145.6000103547117</v>
      </c>
    </row>
    <row r="131" spans="1:14" ht="14.45" customHeight="1" x14ac:dyDescent="0.2">
      <c r="A131" s="729" t="s">
        <v>595</v>
      </c>
      <c r="B131" s="730" t="s">
        <v>596</v>
      </c>
      <c r="C131" s="731" t="s">
        <v>609</v>
      </c>
      <c r="D131" s="732" t="s">
        <v>610</v>
      </c>
      <c r="E131" s="733">
        <v>50113001</v>
      </c>
      <c r="F131" s="732" t="s">
        <v>629</v>
      </c>
      <c r="G131" s="731" t="s">
        <v>647</v>
      </c>
      <c r="H131" s="731">
        <v>100308</v>
      </c>
      <c r="I131" s="731">
        <v>100308</v>
      </c>
      <c r="J131" s="731" t="s">
        <v>865</v>
      </c>
      <c r="K131" s="731" t="s">
        <v>866</v>
      </c>
      <c r="L131" s="734">
        <v>40.39722232511695</v>
      </c>
      <c r="M131" s="734">
        <v>18</v>
      </c>
      <c r="N131" s="735">
        <v>727.15000185210511</v>
      </c>
    </row>
    <row r="132" spans="1:14" ht="14.45" customHeight="1" x14ac:dyDescent="0.2">
      <c r="A132" s="729" t="s">
        <v>595</v>
      </c>
      <c r="B132" s="730" t="s">
        <v>596</v>
      </c>
      <c r="C132" s="731" t="s">
        <v>609</v>
      </c>
      <c r="D132" s="732" t="s">
        <v>610</v>
      </c>
      <c r="E132" s="733">
        <v>50113001</v>
      </c>
      <c r="F132" s="732" t="s">
        <v>629</v>
      </c>
      <c r="G132" s="731" t="s">
        <v>329</v>
      </c>
      <c r="H132" s="731">
        <v>845593</v>
      </c>
      <c r="I132" s="731">
        <v>100304</v>
      </c>
      <c r="J132" s="731" t="s">
        <v>865</v>
      </c>
      <c r="K132" s="731" t="s">
        <v>867</v>
      </c>
      <c r="L132" s="734">
        <v>39.020000000000003</v>
      </c>
      <c r="M132" s="734">
        <v>2</v>
      </c>
      <c r="N132" s="735">
        <v>78.040000000000006</v>
      </c>
    </row>
    <row r="133" spans="1:14" ht="14.45" customHeight="1" x14ac:dyDescent="0.2">
      <c r="A133" s="729" t="s">
        <v>595</v>
      </c>
      <c r="B133" s="730" t="s">
        <v>596</v>
      </c>
      <c r="C133" s="731" t="s">
        <v>609</v>
      </c>
      <c r="D133" s="732" t="s">
        <v>610</v>
      </c>
      <c r="E133" s="733">
        <v>50113001</v>
      </c>
      <c r="F133" s="732" t="s">
        <v>629</v>
      </c>
      <c r="G133" s="731" t="s">
        <v>630</v>
      </c>
      <c r="H133" s="731">
        <v>29689</v>
      </c>
      <c r="I133" s="731">
        <v>29689</v>
      </c>
      <c r="J133" s="731" t="s">
        <v>868</v>
      </c>
      <c r="K133" s="731" t="s">
        <v>869</v>
      </c>
      <c r="L133" s="734">
        <v>797.2</v>
      </c>
      <c r="M133" s="734">
        <v>1</v>
      </c>
      <c r="N133" s="735">
        <v>797.2</v>
      </c>
    </row>
    <row r="134" spans="1:14" ht="14.45" customHeight="1" x14ac:dyDescent="0.2">
      <c r="A134" s="729" t="s">
        <v>595</v>
      </c>
      <c r="B134" s="730" t="s">
        <v>596</v>
      </c>
      <c r="C134" s="731" t="s">
        <v>609</v>
      </c>
      <c r="D134" s="732" t="s">
        <v>610</v>
      </c>
      <c r="E134" s="733">
        <v>50113001</v>
      </c>
      <c r="F134" s="732" t="s">
        <v>629</v>
      </c>
      <c r="G134" s="731" t="s">
        <v>630</v>
      </c>
      <c r="H134" s="731">
        <v>214337</v>
      </c>
      <c r="I134" s="731">
        <v>214337</v>
      </c>
      <c r="J134" s="731" t="s">
        <v>870</v>
      </c>
      <c r="K134" s="731" t="s">
        <v>871</v>
      </c>
      <c r="L134" s="734">
        <v>279.02</v>
      </c>
      <c r="M134" s="734">
        <v>1</v>
      </c>
      <c r="N134" s="735">
        <v>279.02</v>
      </c>
    </row>
    <row r="135" spans="1:14" ht="14.45" customHeight="1" x14ac:dyDescent="0.2">
      <c r="A135" s="729" t="s">
        <v>595</v>
      </c>
      <c r="B135" s="730" t="s">
        <v>596</v>
      </c>
      <c r="C135" s="731" t="s">
        <v>609</v>
      </c>
      <c r="D135" s="732" t="s">
        <v>610</v>
      </c>
      <c r="E135" s="733">
        <v>50113001</v>
      </c>
      <c r="F135" s="732" t="s">
        <v>629</v>
      </c>
      <c r="G135" s="731" t="s">
        <v>630</v>
      </c>
      <c r="H135" s="731">
        <v>214355</v>
      </c>
      <c r="I135" s="731">
        <v>214355</v>
      </c>
      <c r="J135" s="731" t="s">
        <v>872</v>
      </c>
      <c r="K135" s="731" t="s">
        <v>871</v>
      </c>
      <c r="L135" s="734">
        <v>276.07499999999993</v>
      </c>
      <c r="M135" s="734">
        <v>8</v>
      </c>
      <c r="N135" s="735">
        <v>2208.5999999999995</v>
      </c>
    </row>
    <row r="136" spans="1:14" ht="14.45" customHeight="1" x14ac:dyDescent="0.2">
      <c r="A136" s="729" t="s">
        <v>595</v>
      </c>
      <c r="B136" s="730" t="s">
        <v>596</v>
      </c>
      <c r="C136" s="731" t="s">
        <v>609</v>
      </c>
      <c r="D136" s="732" t="s">
        <v>610</v>
      </c>
      <c r="E136" s="733">
        <v>50113001</v>
      </c>
      <c r="F136" s="732" t="s">
        <v>629</v>
      </c>
      <c r="G136" s="731" t="s">
        <v>630</v>
      </c>
      <c r="H136" s="731">
        <v>216572</v>
      </c>
      <c r="I136" s="731">
        <v>216572</v>
      </c>
      <c r="J136" s="731" t="s">
        <v>873</v>
      </c>
      <c r="K136" s="731" t="s">
        <v>874</v>
      </c>
      <c r="L136" s="734">
        <v>43.811710356237597</v>
      </c>
      <c r="M136" s="734">
        <v>155</v>
      </c>
      <c r="N136" s="735">
        <v>6790.8151052168278</v>
      </c>
    </row>
    <row r="137" spans="1:14" ht="14.45" customHeight="1" x14ac:dyDescent="0.2">
      <c r="A137" s="729" t="s">
        <v>595</v>
      </c>
      <c r="B137" s="730" t="s">
        <v>596</v>
      </c>
      <c r="C137" s="731" t="s">
        <v>609</v>
      </c>
      <c r="D137" s="732" t="s">
        <v>610</v>
      </c>
      <c r="E137" s="733">
        <v>50113001</v>
      </c>
      <c r="F137" s="732" t="s">
        <v>629</v>
      </c>
      <c r="G137" s="731" t="s">
        <v>630</v>
      </c>
      <c r="H137" s="731">
        <v>224464</v>
      </c>
      <c r="I137" s="731">
        <v>224464</v>
      </c>
      <c r="J137" s="731" t="s">
        <v>875</v>
      </c>
      <c r="K137" s="731" t="s">
        <v>876</v>
      </c>
      <c r="L137" s="734">
        <v>20.490000000000002</v>
      </c>
      <c r="M137" s="734">
        <v>1</v>
      </c>
      <c r="N137" s="735">
        <v>20.490000000000002</v>
      </c>
    </row>
    <row r="138" spans="1:14" ht="14.45" customHeight="1" x14ac:dyDescent="0.2">
      <c r="A138" s="729" t="s">
        <v>595</v>
      </c>
      <c r="B138" s="730" t="s">
        <v>596</v>
      </c>
      <c r="C138" s="731" t="s">
        <v>609</v>
      </c>
      <c r="D138" s="732" t="s">
        <v>610</v>
      </c>
      <c r="E138" s="733">
        <v>50113001</v>
      </c>
      <c r="F138" s="732" t="s">
        <v>629</v>
      </c>
      <c r="G138" s="731" t="s">
        <v>630</v>
      </c>
      <c r="H138" s="731">
        <v>223200</v>
      </c>
      <c r="I138" s="731">
        <v>223200</v>
      </c>
      <c r="J138" s="731" t="s">
        <v>877</v>
      </c>
      <c r="K138" s="731" t="s">
        <v>878</v>
      </c>
      <c r="L138" s="734">
        <v>121.67750000000002</v>
      </c>
      <c r="M138" s="734">
        <v>8</v>
      </c>
      <c r="N138" s="735">
        <v>973.42000000000019</v>
      </c>
    </row>
    <row r="139" spans="1:14" ht="14.45" customHeight="1" x14ac:dyDescent="0.2">
      <c r="A139" s="729" t="s">
        <v>595</v>
      </c>
      <c r="B139" s="730" t="s">
        <v>596</v>
      </c>
      <c r="C139" s="731" t="s">
        <v>609</v>
      </c>
      <c r="D139" s="732" t="s">
        <v>610</v>
      </c>
      <c r="E139" s="733">
        <v>50113001</v>
      </c>
      <c r="F139" s="732" t="s">
        <v>629</v>
      </c>
      <c r="G139" s="731" t="s">
        <v>630</v>
      </c>
      <c r="H139" s="731">
        <v>51367</v>
      </c>
      <c r="I139" s="731">
        <v>51367</v>
      </c>
      <c r="J139" s="731" t="s">
        <v>879</v>
      </c>
      <c r="K139" s="731" t="s">
        <v>880</v>
      </c>
      <c r="L139" s="734">
        <v>92.950000000000017</v>
      </c>
      <c r="M139" s="734">
        <v>8</v>
      </c>
      <c r="N139" s="735">
        <v>743.60000000000014</v>
      </c>
    </row>
    <row r="140" spans="1:14" ht="14.45" customHeight="1" x14ac:dyDescent="0.2">
      <c r="A140" s="729" t="s">
        <v>595</v>
      </c>
      <c r="B140" s="730" t="s">
        <v>596</v>
      </c>
      <c r="C140" s="731" t="s">
        <v>609</v>
      </c>
      <c r="D140" s="732" t="s">
        <v>610</v>
      </c>
      <c r="E140" s="733">
        <v>50113001</v>
      </c>
      <c r="F140" s="732" t="s">
        <v>629</v>
      </c>
      <c r="G140" s="731" t="s">
        <v>630</v>
      </c>
      <c r="H140" s="731">
        <v>51384</v>
      </c>
      <c r="I140" s="731">
        <v>51384</v>
      </c>
      <c r="J140" s="731" t="s">
        <v>879</v>
      </c>
      <c r="K140" s="731" t="s">
        <v>881</v>
      </c>
      <c r="L140" s="734">
        <v>192.5</v>
      </c>
      <c r="M140" s="734">
        <v>29</v>
      </c>
      <c r="N140" s="735">
        <v>5582.5</v>
      </c>
    </row>
    <row r="141" spans="1:14" ht="14.45" customHeight="1" x14ac:dyDescent="0.2">
      <c r="A141" s="729" t="s">
        <v>595</v>
      </c>
      <c r="B141" s="730" t="s">
        <v>596</v>
      </c>
      <c r="C141" s="731" t="s">
        <v>609</v>
      </c>
      <c r="D141" s="732" t="s">
        <v>610</v>
      </c>
      <c r="E141" s="733">
        <v>50113001</v>
      </c>
      <c r="F141" s="732" t="s">
        <v>629</v>
      </c>
      <c r="G141" s="731" t="s">
        <v>630</v>
      </c>
      <c r="H141" s="731">
        <v>51383</v>
      </c>
      <c r="I141" s="731">
        <v>51383</v>
      </c>
      <c r="J141" s="731" t="s">
        <v>879</v>
      </c>
      <c r="K141" s="731" t="s">
        <v>882</v>
      </c>
      <c r="L141" s="734">
        <v>93.5</v>
      </c>
      <c r="M141" s="734">
        <v>22</v>
      </c>
      <c r="N141" s="735">
        <v>2057</v>
      </c>
    </row>
    <row r="142" spans="1:14" ht="14.45" customHeight="1" x14ac:dyDescent="0.2">
      <c r="A142" s="729" t="s">
        <v>595</v>
      </c>
      <c r="B142" s="730" t="s">
        <v>596</v>
      </c>
      <c r="C142" s="731" t="s">
        <v>609</v>
      </c>
      <c r="D142" s="732" t="s">
        <v>610</v>
      </c>
      <c r="E142" s="733">
        <v>50113001</v>
      </c>
      <c r="F142" s="732" t="s">
        <v>629</v>
      </c>
      <c r="G142" s="731" t="s">
        <v>630</v>
      </c>
      <c r="H142" s="731">
        <v>51366</v>
      </c>
      <c r="I142" s="731">
        <v>51366</v>
      </c>
      <c r="J142" s="731" t="s">
        <v>879</v>
      </c>
      <c r="K142" s="731" t="s">
        <v>883</v>
      </c>
      <c r="L142" s="734">
        <v>171.6</v>
      </c>
      <c r="M142" s="734">
        <v>206</v>
      </c>
      <c r="N142" s="735">
        <v>35349.599999999999</v>
      </c>
    </row>
    <row r="143" spans="1:14" ht="14.45" customHeight="1" x14ac:dyDescent="0.2">
      <c r="A143" s="729" t="s">
        <v>595</v>
      </c>
      <c r="B143" s="730" t="s">
        <v>596</v>
      </c>
      <c r="C143" s="731" t="s">
        <v>609</v>
      </c>
      <c r="D143" s="732" t="s">
        <v>610</v>
      </c>
      <c r="E143" s="733">
        <v>50113001</v>
      </c>
      <c r="F143" s="732" t="s">
        <v>629</v>
      </c>
      <c r="G143" s="731" t="s">
        <v>630</v>
      </c>
      <c r="H143" s="731">
        <v>151365</v>
      </c>
      <c r="I143" s="731">
        <v>51365</v>
      </c>
      <c r="J143" s="731" t="s">
        <v>884</v>
      </c>
      <c r="K143" s="731" t="s">
        <v>885</v>
      </c>
      <c r="L143" s="734">
        <v>8.5800015562174821</v>
      </c>
      <c r="M143" s="734">
        <v>4</v>
      </c>
      <c r="N143" s="735">
        <v>34.320006224869928</v>
      </c>
    </row>
    <row r="144" spans="1:14" ht="14.45" customHeight="1" x14ac:dyDescent="0.2">
      <c r="A144" s="729" t="s">
        <v>595</v>
      </c>
      <c r="B144" s="730" t="s">
        <v>596</v>
      </c>
      <c r="C144" s="731" t="s">
        <v>609</v>
      </c>
      <c r="D144" s="732" t="s">
        <v>610</v>
      </c>
      <c r="E144" s="733">
        <v>50113001</v>
      </c>
      <c r="F144" s="732" t="s">
        <v>629</v>
      </c>
      <c r="G144" s="731" t="s">
        <v>630</v>
      </c>
      <c r="H144" s="731">
        <v>229969</v>
      </c>
      <c r="I144" s="731">
        <v>229969</v>
      </c>
      <c r="J144" s="731" t="s">
        <v>886</v>
      </c>
      <c r="K144" s="731" t="s">
        <v>887</v>
      </c>
      <c r="L144" s="734">
        <v>40.9</v>
      </c>
      <c r="M144" s="734">
        <v>1</v>
      </c>
      <c r="N144" s="735">
        <v>40.9</v>
      </c>
    </row>
    <row r="145" spans="1:14" ht="14.45" customHeight="1" x14ac:dyDescent="0.2">
      <c r="A145" s="729" t="s">
        <v>595</v>
      </c>
      <c r="B145" s="730" t="s">
        <v>596</v>
      </c>
      <c r="C145" s="731" t="s">
        <v>609</v>
      </c>
      <c r="D145" s="732" t="s">
        <v>610</v>
      </c>
      <c r="E145" s="733">
        <v>50113001</v>
      </c>
      <c r="F145" s="732" t="s">
        <v>629</v>
      </c>
      <c r="G145" s="731" t="s">
        <v>630</v>
      </c>
      <c r="H145" s="731">
        <v>228521</v>
      </c>
      <c r="I145" s="731">
        <v>228521</v>
      </c>
      <c r="J145" s="731" t="s">
        <v>888</v>
      </c>
      <c r="K145" s="731" t="s">
        <v>889</v>
      </c>
      <c r="L145" s="734">
        <v>89.09</v>
      </c>
      <c r="M145" s="734">
        <v>1</v>
      </c>
      <c r="N145" s="735">
        <v>89.09</v>
      </c>
    </row>
    <row r="146" spans="1:14" ht="14.45" customHeight="1" x14ac:dyDescent="0.2">
      <c r="A146" s="729" t="s">
        <v>595</v>
      </c>
      <c r="B146" s="730" t="s">
        <v>596</v>
      </c>
      <c r="C146" s="731" t="s">
        <v>609</v>
      </c>
      <c r="D146" s="732" t="s">
        <v>610</v>
      </c>
      <c r="E146" s="733">
        <v>50113001</v>
      </c>
      <c r="F146" s="732" t="s">
        <v>629</v>
      </c>
      <c r="G146" s="731" t="s">
        <v>630</v>
      </c>
      <c r="H146" s="731">
        <v>229814</v>
      </c>
      <c r="I146" s="731">
        <v>229814</v>
      </c>
      <c r="J146" s="731" t="s">
        <v>890</v>
      </c>
      <c r="K146" s="731" t="s">
        <v>891</v>
      </c>
      <c r="L146" s="734">
        <v>59.39</v>
      </c>
      <c r="M146" s="734">
        <v>1</v>
      </c>
      <c r="N146" s="735">
        <v>59.39</v>
      </c>
    </row>
    <row r="147" spans="1:14" ht="14.45" customHeight="1" x14ac:dyDescent="0.2">
      <c r="A147" s="729" t="s">
        <v>595</v>
      </c>
      <c r="B147" s="730" t="s">
        <v>596</v>
      </c>
      <c r="C147" s="731" t="s">
        <v>609</v>
      </c>
      <c r="D147" s="732" t="s">
        <v>610</v>
      </c>
      <c r="E147" s="733">
        <v>50113001</v>
      </c>
      <c r="F147" s="732" t="s">
        <v>629</v>
      </c>
      <c r="G147" s="731" t="s">
        <v>630</v>
      </c>
      <c r="H147" s="731">
        <v>229962</v>
      </c>
      <c r="I147" s="731">
        <v>229962</v>
      </c>
      <c r="J147" s="731" t="s">
        <v>892</v>
      </c>
      <c r="K147" s="731" t="s">
        <v>893</v>
      </c>
      <c r="L147" s="734">
        <v>89.160000000000011</v>
      </c>
      <c r="M147" s="734">
        <v>2</v>
      </c>
      <c r="N147" s="735">
        <v>178.32000000000002</v>
      </c>
    </row>
    <row r="148" spans="1:14" ht="14.45" customHeight="1" x14ac:dyDescent="0.2">
      <c r="A148" s="729" t="s">
        <v>595</v>
      </c>
      <c r="B148" s="730" t="s">
        <v>596</v>
      </c>
      <c r="C148" s="731" t="s">
        <v>609</v>
      </c>
      <c r="D148" s="732" t="s">
        <v>610</v>
      </c>
      <c r="E148" s="733">
        <v>50113001</v>
      </c>
      <c r="F148" s="732" t="s">
        <v>629</v>
      </c>
      <c r="G148" s="731" t="s">
        <v>630</v>
      </c>
      <c r="H148" s="731">
        <v>224964</v>
      </c>
      <c r="I148" s="731">
        <v>224964</v>
      </c>
      <c r="J148" s="731" t="s">
        <v>894</v>
      </c>
      <c r="K148" s="731" t="s">
        <v>895</v>
      </c>
      <c r="L148" s="734">
        <v>107.74999999999999</v>
      </c>
      <c r="M148" s="734">
        <v>1</v>
      </c>
      <c r="N148" s="735">
        <v>107.74999999999999</v>
      </c>
    </row>
    <row r="149" spans="1:14" ht="14.45" customHeight="1" x14ac:dyDescent="0.2">
      <c r="A149" s="729" t="s">
        <v>595</v>
      </c>
      <c r="B149" s="730" t="s">
        <v>596</v>
      </c>
      <c r="C149" s="731" t="s">
        <v>609</v>
      </c>
      <c r="D149" s="732" t="s">
        <v>610</v>
      </c>
      <c r="E149" s="733">
        <v>50113001</v>
      </c>
      <c r="F149" s="732" t="s">
        <v>629</v>
      </c>
      <c r="G149" s="731" t="s">
        <v>329</v>
      </c>
      <c r="H149" s="731">
        <v>227475</v>
      </c>
      <c r="I149" s="731">
        <v>227475</v>
      </c>
      <c r="J149" s="731" t="s">
        <v>896</v>
      </c>
      <c r="K149" s="731" t="s">
        <v>897</v>
      </c>
      <c r="L149" s="734">
        <v>1286.2322727272729</v>
      </c>
      <c r="M149" s="734">
        <v>13.2</v>
      </c>
      <c r="N149" s="735">
        <v>16978.266</v>
      </c>
    </row>
    <row r="150" spans="1:14" ht="14.45" customHeight="1" x14ac:dyDescent="0.2">
      <c r="A150" s="729" t="s">
        <v>595</v>
      </c>
      <c r="B150" s="730" t="s">
        <v>596</v>
      </c>
      <c r="C150" s="731" t="s">
        <v>609</v>
      </c>
      <c r="D150" s="732" t="s">
        <v>610</v>
      </c>
      <c r="E150" s="733">
        <v>50113001</v>
      </c>
      <c r="F150" s="732" t="s">
        <v>629</v>
      </c>
      <c r="G150" s="731" t="s">
        <v>630</v>
      </c>
      <c r="H150" s="731">
        <v>187299</v>
      </c>
      <c r="I150" s="731">
        <v>87299</v>
      </c>
      <c r="J150" s="731" t="s">
        <v>898</v>
      </c>
      <c r="K150" s="731" t="s">
        <v>899</v>
      </c>
      <c r="L150" s="734">
        <v>1003.63</v>
      </c>
      <c r="M150" s="734">
        <v>1</v>
      </c>
      <c r="N150" s="735">
        <v>1003.63</v>
      </c>
    </row>
    <row r="151" spans="1:14" ht="14.45" customHeight="1" x14ac:dyDescent="0.2">
      <c r="A151" s="729" t="s">
        <v>595</v>
      </c>
      <c r="B151" s="730" t="s">
        <v>596</v>
      </c>
      <c r="C151" s="731" t="s">
        <v>609</v>
      </c>
      <c r="D151" s="732" t="s">
        <v>610</v>
      </c>
      <c r="E151" s="733">
        <v>50113001</v>
      </c>
      <c r="F151" s="732" t="s">
        <v>629</v>
      </c>
      <c r="G151" s="731" t="s">
        <v>630</v>
      </c>
      <c r="H151" s="731">
        <v>850724</v>
      </c>
      <c r="I151" s="731">
        <v>120325</v>
      </c>
      <c r="J151" s="731" t="s">
        <v>900</v>
      </c>
      <c r="K151" s="731" t="s">
        <v>901</v>
      </c>
      <c r="L151" s="734">
        <v>47.74</v>
      </c>
      <c r="M151" s="734">
        <v>1</v>
      </c>
      <c r="N151" s="735">
        <v>47.74</v>
      </c>
    </row>
    <row r="152" spans="1:14" ht="14.45" customHeight="1" x14ac:dyDescent="0.2">
      <c r="A152" s="729" t="s">
        <v>595</v>
      </c>
      <c r="B152" s="730" t="s">
        <v>596</v>
      </c>
      <c r="C152" s="731" t="s">
        <v>609</v>
      </c>
      <c r="D152" s="732" t="s">
        <v>610</v>
      </c>
      <c r="E152" s="733">
        <v>50113001</v>
      </c>
      <c r="F152" s="732" t="s">
        <v>629</v>
      </c>
      <c r="G152" s="731" t="s">
        <v>630</v>
      </c>
      <c r="H152" s="731">
        <v>193724</v>
      </c>
      <c r="I152" s="731">
        <v>93724</v>
      </c>
      <c r="J152" s="731" t="s">
        <v>902</v>
      </c>
      <c r="K152" s="731" t="s">
        <v>903</v>
      </c>
      <c r="L152" s="734">
        <v>68.239999999999995</v>
      </c>
      <c r="M152" s="734">
        <v>20</v>
      </c>
      <c r="N152" s="735">
        <v>1364.8</v>
      </c>
    </row>
    <row r="153" spans="1:14" ht="14.45" customHeight="1" x14ac:dyDescent="0.2">
      <c r="A153" s="729" t="s">
        <v>595</v>
      </c>
      <c r="B153" s="730" t="s">
        <v>596</v>
      </c>
      <c r="C153" s="731" t="s">
        <v>609</v>
      </c>
      <c r="D153" s="732" t="s">
        <v>610</v>
      </c>
      <c r="E153" s="733">
        <v>50113001</v>
      </c>
      <c r="F153" s="732" t="s">
        <v>629</v>
      </c>
      <c r="G153" s="731" t="s">
        <v>647</v>
      </c>
      <c r="H153" s="731">
        <v>219054</v>
      </c>
      <c r="I153" s="731">
        <v>219054</v>
      </c>
      <c r="J153" s="731" t="s">
        <v>904</v>
      </c>
      <c r="K153" s="731" t="s">
        <v>905</v>
      </c>
      <c r="L153" s="734">
        <v>617.96999999999991</v>
      </c>
      <c r="M153" s="734">
        <v>1</v>
      </c>
      <c r="N153" s="735">
        <v>617.96999999999991</v>
      </c>
    </row>
    <row r="154" spans="1:14" ht="14.45" customHeight="1" x14ac:dyDescent="0.2">
      <c r="A154" s="729" t="s">
        <v>595</v>
      </c>
      <c r="B154" s="730" t="s">
        <v>596</v>
      </c>
      <c r="C154" s="731" t="s">
        <v>609</v>
      </c>
      <c r="D154" s="732" t="s">
        <v>610</v>
      </c>
      <c r="E154" s="733">
        <v>50113001</v>
      </c>
      <c r="F154" s="732" t="s">
        <v>629</v>
      </c>
      <c r="G154" s="731" t="s">
        <v>630</v>
      </c>
      <c r="H154" s="731">
        <v>208466</v>
      </c>
      <c r="I154" s="731">
        <v>208466</v>
      </c>
      <c r="J154" s="731" t="s">
        <v>906</v>
      </c>
      <c r="K154" s="731" t="s">
        <v>907</v>
      </c>
      <c r="L154" s="734">
        <v>792.77</v>
      </c>
      <c r="M154" s="734">
        <v>1</v>
      </c>
      <c r="N154" s="735">
        <v>792.77</v>
      </c>
    </row>
    <row r="155" spans="1:14" ht="14.45" customHeight="1" x14ac:dyDescent="0.2">
      <c r="A155" s="729" t="s">
        <v>595</v>
      </c>
      <c r="B155" s="730" t="s">
        <v>596</v>
      </c>
      <c r="C155" s="731" t="s">
        <v>609</v>
      </c>
      <c r="D155" s="732" t="s">
        <v>610</v>
      </c>
      <c r="E155" s="733">
        <v>50113001</v>
      </c>
      <c r="F155" s="732" t="s">
        <v>629</v>
      </c>
      <c r="G155" s="731" t="s">
        <v>630</v>
      </c>
      <c r="H155" s="731">
        <v>397412</v>
      </c>
      <c r="I155" s="731">
        <v>0</v>
      </c>
      <c r="J155" s="731" t="s">
        <v>908</v>
      </c>
      <c r="K155" s="731" t="s">
        <v>909</v>
      </c>
      <c r="L155" s="734">
        <v>209.5098888888889</v>
      </c>
      <c r="M155" s="734">
        <v>30</v>
      </c>
      <c r="N155" s="735">
        <v>6285.2966666666671</v>
      </c>
    </row>
    <row r="156" spans="1:14" ht="14.45" customHeight="1" x14ac:dyDescent="0.2">
      <c r="A156" s="729" t="s">
        <v>595</v>
      </c>
      <c r="B156" s="730" t="s">
        <v>596</v>
      </c>
      <c r="C156" s="731" t="s">
        <v>609</v>
      </c>
      <c r="D156" s="732" t="s">
        <v>610</v>
      </c>
      <c r="E156" s="733">
        <v>50113001</v>
      </c>
      <c r="F156" s="732" t="s">
        <v>629</v>
      </c>
      <c r="G156" s="731" t="s">
        <v>630</v>
      </c>
      <c r="H156" s="731">
        <v>501075</v>
      </c>
      <c r="I156" s="731">
        <v>0</v>
      </c>
      <c r="J156" s="731" t="s">
        <v>910</v>
      </c>
      <c r="K156" s="731" t="s">
        <v>911</v>
      </c>
      <c r="L156" s="734">
        <v>117.16000000000001</v>
      </c>
      <c r="M156" s="734">
        <v>144</v>
      </c>
      <c r="N156" s="735">
        <v>16871.04</v>
      </c>
    </row>
    <row r="157" spans="1:14" ht="14.45" customHeight="1" x14ac:dyDescent="0.2">
      <c r="A157" s="729" t="s">
        <v>595</v>
      </c>
      <c r="B157" s="730" t="s">
        <v>596</v>
      </c>
      <c r="C157" s="731" t="s">
        <v>609</v>
      </c>
      <c r="D157" s="732" t="s">
        <v>610</v>
      </c>
      <c r="E157" s="733">
        <v>50113001</v>
      </c>
      <c r="F157" s="732" t="s">
        <v>629</v>
      </c>
      <c r="G157" s="731" t="s">
        <v>630</v>
      </c>
      <c r="H157" s="731">
        <v>134824</v>
      </c>
      <c r="I157" s="731">
        <v>134824</v>
      </c>
      <c r="J157" s="731" t="s">
        <v>912</v>
      </c>
      <c r="K157" s="731" t="s">
        <v>913</v>
      </c>
      <c r="L157" s="734">
        <v>326.4699455782312</v>
      </c>
      <c r="M157" s="734">
        <v>147</v>
      </c>
      <c r="N157" s="735">
        <v>47991.081999999988</v>
      </c>
    </row>
    <row r="158" spans="1:14" ht="14.45" customHeight="1" x14ac:dyDescent="0.2">
      <c r="A158" s="729" t="s">
        <v>595</v>
      </c>
      <c r="B158" s="730" t="s">
        <v>596</v>
      </c>
      <c r="C158" s="731" t="s">
        <v>609</v>
      </c>
      <c r="D158" s="732" t="s">
        <v>610</v>
      </c>
      <c r="E158" s="733">
        <v>50113001</v>
      </c>
      <c r="F158" s="732" t="s">
        <v>629</v>
      </c>
      <c r="G158" s="731" t="s">
        <v>647</v>
      </c>
      <c r="H158" s="731">
        <v>844716</v>
      </c>
      <c r="I158" s="731">
        <v>107676</v>
      </c>
      <c r="J158" s="731" t="s">
        <v>914</v>
      </c>
      <c r="K158" s="731" t="s">
        <v>915</v>
      </c>
      <c r="L158" s="734">
        <v>364.65</v>
      </c>
      <c r="M158" s="734">
        <v>8</v>
      </c>
      <c r="N158" s="735">
        <v>2917.2</v>
      </c>
    </row>
    <row r="159" spans="1:14" ht="14.45" customHeight="1" x14ac:dyDescent="0.2">
      <c r="A159" s="729" t="s">
        <v>595</v>
      </c>
      <c r="B159" s="730" t="s">
        <v>596</v>
      </c>
      <c r="C159" s="731" t="s">
        <v>609</v>
      </c>
      <c r="D159" s="732" t="s">
        <v>610</v>
      </c>
      <c r="E159" s="733">
        <v>50113001</v>
      </c>
      <c r="F159" s="732" t="s">
        <v>629</v>
      </c>
      <c r="G159" s="731" t="s">
        <v>630</v>
      </c>
      <c r="H159" s="731">
        <v>502387</v>
      </c>
      <c r="I159" s="731">
        <v>999999</v>
      </c>
      <c r="J159" s="731" t="s">
        <v>916</v>
      </c>
      <c r="K159" s="731" t="s">
        <v>915</v>
      </c>
      <c r="L159" s="734">
        <v>506</v>
      </c>
      <c r="M159" s="734">
        <v>2</v>
      </c>
      <c r="N159" s="735">
        <v>1012</v>
      </c>
    </row>
    <row r="160" spans="1:14" ht="14.45" customHeight="1" x14ac:dyDescent="0.2">
      <c r="A160" s="729" t="s">
        <v>595</v>
      </c>
      <c r="B160" s="730" t="s">
        <v>596</v>
      </c>
      <c r="C160" s="731" t="s">
        <v>609</v>
      </c>
      <c r="D160" s="732" t="s">
        <v>610</v>
      </c>
      <c r="E160" s="733">
        <v>50113001</v>
      </c>
      <c r="F160" s="732" t="s">
        <v>629</v>
      </c>
      <c r="G160" s="731" t="s">
        <v>630</v>
      </c>
      <c r="H160" s="731">
        <v>233478</v>
      </c>
      <c r="I160" s="731">
        <v>233478</v>
      </c>
      <c r="J160" s="731" t="s">
        <v>917</v>
      </c>
      <c r="K160" s="731" t="s">
        <v>918</v>
      </c>
      <c r="L160" s="734">
        <v>110.59000000000003</v>
      </c>
      <c r="M160" s="734">
        <v>3</v>
      </c>
      <c r="N160" s="735">
        <v>331.7700000000001</v>
      </c>
    </row>
    <row r="161" spans="1:14" ht="14.45" customHeight="1" x14ac:dyDescent="0.2">
      <c r="A161" s="729" t="s">
        <v>595</v>
      </c>
      <c r="B161" s="730" t="s">
        <v>596</v>
      </c>
      <c r="C161" s="731" t="s">
        <v>609</v>
      </c>
      <c r="D161" s="732" t="s">
        <v>610</v>
      </c>
      <c r="E161" s="733">
        <v>50113001</v>
      </c>
      <c r="F161" s="732" t="s">
        <v>629</v>
      </c>
      <c r="G161" s="731" t="s">
        <v>630</v>
      </c>
      <c r="H161" s="731">
        <v>210023</v>
      </c>
      <c r="I161" s="731">
        <v>210023</v>
      </c>
      <c r="J161" s="731" t="s">
        <v>919</v>
      </c>
      <c r="K161" s="731" t="s">
        <v>920</v>
      </c>
      <c r="L161" s="734">
        <v>1002.91</v>
      </c>
      <c r="M161" s="734">
        <v>1</v>
      </c>
      <c r="N161" s="735">
        <v>1002.91</v>
      </c>
    </row>
    <row r="162" spans="1:14" ht="14.45" customHeight="1" x14ac:dyDescent="0.2">
      <c r="A162" s="729" t="s">
        <v>595</v>
      </c>
      <c r="B162" s="730" t="s">
        <v>596</v>
      </c>
      <c r="C162" s="731" t="s">
        <v>609</v>
      </c>
      <c r="D162" s="732" t="s">
        <v>610</v>
      </c>
      <c r="E162" s="733">
        <v>50113001</v>
      </c>
      <c r="F162" s="732" t="s">
        <v>629</v>
      </c>
      <c r="G162" s="731" t="s">
        <v>630</v>
      </c>
      <c r="H162" s="731">
        <v>117189</v>
      </c>
      <c r="I162" s="731">
        <v>17189</v>
      </c>
      <c r="J162" s="731" t="s">
        <v>921</v>
      </c>
      <c r="K162" s="731" t="s">
        <v>922</v>
      </c>
      <c r="L162" s="734">
        <v>73.016666666666666</v>
      </c>
      <c r="M162" s="734">
        <v>3</v>
      </c>
      <c r="N162" s="735">
        <v>219.05</v>
      </c>
    </row>
    <row r="163" spans="1:14" ht="14.45" customHeight="1" x14ac:dyDescent="0.2">
      <c r="A163" s="729" t="s">
        <v>595</v>
      </c>
      <c r="B163" s="730" t="s">
        <v>596</v>
      </c>
      <c r="C163" s="731" t="s">
        <v>609</v>
      </c>
      <c r="D163" s="732" t="s">
        <v>610</v>
      </c>
      <c r="E163" s="733">
        <v>50113001</v>
      </c>
      <c r="F163" s="732" t="s">
        <v>629</v>
      </c>
      <c r="G163" s="731" t="s">
        <v>630</v>
      </c>
      <c r="H163" s="731">
        <v>102486</v>
      </c>
      <c r="I163" s="731">
        <v>2486</v>
      </c>
      <c r="J163" s="731" t="s">
        <v>923</v>
      </c>
      <c r="K163" s="731" t="s">
        <v>924</v>
      </c>
      <c r="L163" s="734">
        <v>122.26694444444443</v>
      </c>
      <c r="M163" s="734">
        <v>72</v>
      </c>
      <c r="N163" s="735">
        <v>8803.2199999999993</v>
      </c>
    </row>
    <row r="164" spans="1:14" ht="14.45" customHeight="1" x14ac:dyDescent="0.2">
      <c r="A164" s="729" t="s">
        <v>595</v>
      </c>
      <c r="B164" s="730" t="s">
        <v>596</v>
      </c>
      <c r="C164" s="731" t="s">
        <v>609</v>
      </c>
      <c r="D164" s="732" t="s">
        <v>610</v>
      </c>
      <c r="E164" s="733">
        <v>50113001</v>
      </c>
      <c r="F164" s="732" t="s">
        <v>629</v>
      </c>
      <c r="G164" s="731" t="s">
        <v>630</v>
      </c>
      <c r="H164" s="731">
        <v>845697</v>
      </c>
      <c r="I164" s="731">
        <v>200935</v>
      </c>
      <c r="J164" s="731" t="s">
        <v>925</v>
      </c>
      <c r="K164" s="731" t="s">
        <v>926</v>
      </c>
      <c r="L164" s="734">
        <v>44.788571428571437</v>
      </c>
      <c r="M164" s="734">
        <v>7</v>
      </c>
      <c r="N164" s="735">
        <v>313.52000000000004</v>
      </c>
    </row>
    <row r="165" spans="1:14" ht="14.45" customHeight="1" x14ac:dyDescent="0.2">
      <c r="A165" s="729" t="s">
        <v>595</v>
      </c>
      <c r="B165" s="730" t="s">
        <v>596</v>
      </c>
      <c r="C165" s="731" t="s">
        <v>609</v>
      </c>
      <c r="D165" s="732" t="s">
        <v>610</v>
      </c>
      <c r="E165" s="733">
        <v>50113001</v>
      </c>
      <c r="F165" s="732" t="s">
        <v>629</v>
      </c>
      <c r="G165" s="731" t="s">
        <v>630</v>
      </c>
      <c r="H165" s="731">
        <v>230426</v>
      </c>
      <c r="I165" s="731">
        <v>230426</v>
      </c>
      <c r="J165" s="731" t="s">
        <v>927</v>
      </c>
      <c r="K165" s="731" t="s">
        <v>928</v>
      </c>
      <c r="L165" s="734">
        <v>77.87</v>
      </c>
      <c r="M165" s="734">
        <v>2</v>
      </c>
      <c r="N165" s="735">
        <v>155.74</v>
      </c>
    </row>
    <row r="166" spans="1:14" ht="14.45" customHeight="1" x14ac:dyDescent="0.2">
      <c r="A166" s="729" t="s">
        <v>595</v>
      </c>
      <c r="B166" s="730" t="s">
        <v>596</v>
      </c>
      <c r="C166" s="731" t="s">
        <v>609</v>
      </c>
      <c r="D166" s="732" t="s">
        <v>610</v>
      </c>
      <c r="E166" s="733">
        <v>50113001</v>
      </c>
      <c r="F166" s="732" t="s">
        <v>629</v>
      </c>
      <c r="G166" s="731" t="s">
        <v>630</v>
      </c>
      <c r="H166" s="731">
        <v>100489</v>
      </c>
      <c r="I166" s="731">
        <v>489</v>
      </c>
      <c r="J166" s="731" t="s">
        <v>927</v>
      </c>
      <c r="K166" s="731" t="s">
        <v>929</v>
      </c>
      <c r="L166" s="734">
        <v>47.140000000000008</v>
      </c>
      <c r="M166" s="734">
        <v>6</v>
      </c>
      <c r="N166" s="735">
        <v>282.84000000000003</v>
      </c>
    </row>
    <row r="167" spans="1:14" ht="14.45" customHeight="1" x14ac:dyDescent="0.2">
      <c r="A167" s="729" t="s">
        <v>595</v>
      </c>
      <c r="B167" s="730" t="s">
        <v>596</v>
      </c>
      <c r="C167" s="731" t="s">
        <v>609</v>
      </c>
      <c r="D167" s="732" t="s">
        <v>610</v>
      </c>
      <c r="E167" s="733">
        <v>50113001</v>
      </c>
      <c r="F167" s="732" t="s">
        <v>629</v>
      </c>
      <c r="G167" s="731" t="s">
        <v>647</v>
      </c>
      <c r="H167" s="731">
        <v>169623</v>
      </c>
      <c r="I167" s="731">
        <v>169623</v>
      </c>
      <c r="J167" s="731" t="s">
        <v>930</v>
      </c>
      <c r="K167" s="731" t="s">
        <v>931</v>
      </c>
      <c r="L167" s="734">
        <v>32.966666666666669</v>
      </c>
      <c r="M167" s="734">
        <v>3</v>
      </c>
      <c r="N167" s="735">
        <v>98.9</v>
      </c>
    </row>
    <row r="168" spans="1:14" ht="14.45" customHeight="1" x14ac:dyDescent="0.2">
      <c r="A168" s="729" t="s">
        <v>595</v>
      </c>
      <c r="B168" s="730" t="s">
        <v>596</v>
      </c>
      <c r="C168" s="731" t="s">
        <v>609</v>
      </c>
      <c r="D168" s="732" t="s">
        <v>610</v>
      </c>
      <c r="E168" s="733">
        <v>50113001</v>
      </c>
      <c r="F168" s="732" t="s">
        <v>629</v>
      </c>
      <c r="G168" s="731" t="s">
        <v>630</v>
      </c>
      <c r="H168" s="731">
        <v>224853</v>
      </c>
      <c r="I168" s="731">
        <v>224853</v>
      </c>
      <c r="J168" s="731" t="s">
        <v>932</v>
      </c>
      <c r="K168" s="731" t="s">
        <v>933</v>
      </c>
      <c r="L168" s="734">
        <v>275.81</v>
      </c>
      <c r="M168" s="734">
        <v>1</v>
      </c>
      <c r="N168" s="735">
        <v>275.81</v>
      </c>
    </row>
    <row r="169" spans="1:14" ht="14.45" customHeight="1" x14ac:dyDescent="0.2">
      <c r="A169" s="729" t="s">
        <v>595</v>
      </c>
      <c r="B169" s="730" t="s">
        <v>596</v>
      </c>
      <c r="C169" s="731" t="s">
        <v>609</v>
      </c>
      <c r="D169" s="732" t="s">
        <v>610</v>
      </c>
      <c r="E169" s="733">
        <v>50113001</v>
      </c>
      <c r="F169" s="732" t="s">
        <v>629</v>
      </c>
      <c r="G169" s="731" t="s">
        <v>630</v>
      </c>
      <c r="H169" s="731">
        <v>188115</v>
      </c>
      <c r="I169" s="731">
        <v>88115</v>
      </c>
      <c r="J169" s="731" t="s">
        <v>934</v>
      </c>
      <c r="K169" s="731" t="s">
        <v>935</v>
      </c>
      <c r="L169" s="734">
        <v>1500.76</v>
      </c>
      <c r="M169" s="734">
        <v>1</v>
      </c>
      <c r="N169" s="735">
        <v>1500.76</v>
      </c>
    </row>
    <row r="170" spans="1:14" ht="14.45" customHeight="1" x14ac:dyDescent="0.2">
      <c r="A170" s="729" t="s">
        <v>595</v>
      </c>
      <c r="B170" s="730" t="s">
        <v>596</v>
      </c>
      <c r="C170" s="731" t="s">
        <v>609</v>
      </c>
      <c r="D170" s="732" t="s">
        <v>610</v>
      </c>
      <c r="E170" s="733">
        <v>50113001</v>
      </c>
      <c r="F170" s="732" t="s">
        <v>629</v>
      </c>
      <c r="G170" s="731" t="s">
        <v>630</v>
      </c>
      <c r="H170" s="731">
        <v>930444</v>
      </c>
      <c r="I170" s="731">
        <v>0</v>
      </c>
      <c r="J170" s="731" t="s">
        <v>936</v>
      </c>
      <c r="K170" s="731" t="s">
        <v>329</v>
      </c>
      <c r="L170" s="734">
        <v>50.723213440603672</v>
      </c>
      <c r="M170" s="734">
        <v>49</v>
      </c>
      <c r="N170" s="735">
        <v>2485.4374585895798</v>
      </c>
    </row>
    <row r="171" spans="1:14" ht="14.45" customHeight="1" x14ac:dyDescent="0.2">
      <c r="A171" s="729" t="s">
        <v>595</v>
      </c>
      <c r="B171" s="730" t="s">
        <v>596</v>
      </c>
      <c r="C171" s="731" t="s">
        <v>609</v>
      </c>
      <c r="D171" s="732" t="s">
        <v>610</v>
      </c>
      <c r="E171" s="733">
        <v>50113001</v>
      </c>
      <c r="F171" s="732" t="s">
        <v>629</v>
      </c>
      <c r="G171" s="731" t="s">
        <v>630</v>
      </c>
      <c r="H171" s="731">
        <v>900881</v>
      </c>
      <c r="I171" s="731">
        <v>0</v>
      </c>
      <c r="J171" s="731" t="s">
        <v>937</v>
      </c>
      <c r="K171" s="731" t="s">
        <v>329</v>
      </c>
      <c r="L171" s="734">
        <v>140.10726623632701</v>
      </c>
      <c r="M171" s="734">
        <v>1</v>
      </c>
      <c r="N171" s="735">
        <v>140.10726623632701</v>
      </c>
    </row>
    <row r="172" spans="1:14" ht="14.45" customHeight="1" x14ac:dyDescent="0.2">
      <c r="A172" s="729" t="s">
        <v>595</v>
      </c>
      <c r="B172" s="730" t="s">
        <v>596</v>
      </c>
      <c r="C172" s="731" t="s">
        <v>609</v>
      </c>
      <c r="D172" s="732" t="s">
        <v>610</v>
      </c>
      <c r="E172" s="733">
        <v>50113001</v>
      </c>
      <c r="F172" s="732" t="s">
        <v>629</v>
      </c>
      <c r="G172" s="731" t="s">
        <v>630</v>
      </c>
      <c r="H172" s="731">
        <v>500326</v>
      </c>
      <c r="I172" s="731">
        <v>1000</v>
      </c>
      <c r="J172" s="731" t="s">
        <v>938</v>
      </c>
      <c r="K172" s="731" t="s">
        <v>329</v>
      </c>
      <c r="L172" s="734">
        <v>153.08599232606113</v>
      </c>
      <c r="M172" s="734">
        <v>2</v>
      </c>
      <c r="N172" s="735">
        <v>306.17198465212226</v>
      </c>
    </row>
    <row r="173" spans="1:14" ht="14.45" customHeight="1" x14ac:dyDescent="0.2">
      <c r="A173" s="729" t="s">
        <v>595</v>
      </c>
      <c r="B173" s="730" t="s">
        <v>596</v>
      </c>
      <c r="C173" s="731" t="s">
        <v>609</v>
      </c>
      <c r="D173" s="732" t="s">
        <v>610</v>
      </c>
      <c r="E173" s="733">
        <v>50113001</v>
      </c>
      <c r="F173" s="732" t="s">
        <v>629</v>
      </c>
      <c r="G173" s="731" t="s">
        <v>630</v>
      </c>
      <c r="H173" s="731">
        <v>911927</v>
      </c>
      <c r="I173" s="731">
        <v>0</v>
      </c>
      <c r="J173" s="731" t="s">
        <v>939</v>
      </c>
      <c r="K173" s="731" t="s">
        <v>329</v>
      </c>
      <c r="L173" s="734">
        <v>109.1705709955351</v>
      </c>
      <c r="M173" s="734">
        <v>2</v>
      </c>
      <c r="N173" s="735">
        <v>218.3411419910702</v>
      </c>
    </row>
    <row r="174" spans="1:14" ht="14.45" customHeight="1" x14ac:dyDescent="0.2">
      <c r="A174" s="729" t="s">
        <v>595</v>
      </c>
      <c r="B174" s="730" t="s">
        <v>596</v>
      </c>
      <c r="C174" s="731" t="s">
        <v>609</v>
      </c>
      <c r="D174" s="732" t="s">
        <v>610</v>
      </c>
      <c r="E174" s="733">
        <v>50113001</v>
      </c>
      <c r="F174" s="732" t="s">
        <v>629</v>
      </c>
      <c r="G174" s="731" t="s">
        <v>630</v>
      </c>
      <c r="H174" s="731">
        <v>930127</v>
      </c>
      <c r="I174" s="731">
        <v>0</v>
      </c>
      <c r="J174" s="731" t="s">
        <v>940</v>
      </c>
      <c r="K174" s="731" t="s">
        <v>329</v>
      </c>
      <c r="L174" s="734">
        <v>420.80249988238484</v>
      </c>
      <c r="M174" s="734">
        <v>2</v>
      </c>
      <c r="N174" s="735">
        <v>841.60499976476967</v>
      </c>
    </row>
    <row r="175" spans="1:14" ht="14.45" customHeight="1" x14ac:dyDescent="0.2">
      <c r="A175" s="729" t="s">
        <v>595</v>
      </c>
      <c r="B175" s="730" t="s">
        <v>596</v>
      </c>
      <c r="C175" s="731" t="s">
        <v>609</v>
      </c>
      <c r="D175" s="732" t="s">
        <v>610</v>
      </c>
      <c r="E175" s="733">
        <v>50113001</v>
      </c>
      <c r="F175" s="732" t="s">
        <v>629</v>
      </c>
      <c r="G175" s="731" t="s">
        <v>630</v>
      </c>
      <c r="H175" s="731">
        <v>394072</v>
      </c>
      <c r="I175" s="731">
        <v>1000</v>
      </c>
      <c r="J175" s="731" t="s">
        <v>941</v>
      </c>
      <c r="K175" s="731" t="s">
        <v>329</v>
      </c>
      <c r="L175" s="734">
        <v>339.4733979026372</v>
      </c>
      <c r="M175" s="734">
        <v>1</v>
      </c>
      <c r="N175" s="735">
        <v>339.4733979026372</v>
      </c>
    </row>
    <row r="176" spans="1:14" ht="14.45" customHeight="1" x14ac:dyDescent="0.2">
      <c r="A176" s="729" t="s">
        <v>595</v>
      </c>
      <c r="B176" s="730" t="s">
        <v>596</v>
      </c>
      <c r="C176" s="731" t="s">
        <v>609</v>
      </c>
      <c r="D176" s="732" t="s">
        <v>610</v>
      </c>
      <c r="E176" s="733">
        <v>50113001</v>
      </c>
      <c r="F176" s="732" t="s">
        <v>629</v>
      </c>
      <c r="G176" s="731" t="s">
        <v>630</v>
      </c>
      <c r="H176" s="731">
        <v>840522</v>
      </c>
      <c r="I176" s="731">
        <v>0</v>
      </c>
      <c r="J176" s="731" t="s">
        <v>942</v>
      </c>
      <c r="K176" s="731" t="s">
        <v>329</v>
      </c>
      <c r="L176" s="734">
        <v>592.74835353173239</v>
      </c>
      <c r="M176" s="734">
        <v>4</v>
      </c>
      <c r="N176" s="735">
        <v>2370.9934141269296</v>
      </c>
    </row>
    <row r="177" spans="1:14" ht="14.45" customHeight="1" x14ac:dyDescent="0.2">
      <c r="A177" s="729" t="s">
        <v>595</v>
      </c>
      <c r="B177" s="730" t="s">
        <v>596</v>
      </c>
      <c r="C177" s="731" t="s">
        <v>609</v>
      </c>
      <c r="D177" s="732" t="s">
        <v>610</v>
      </c>
      <c r="E177" s="733">
        <v>50113001</v>
      </c>
      <c r="F177" s="732" t="s">
        <v>629</v>
      </c>
      <c r="G177" s="731" t="s">
        <v>630</v>
      </c>
      <c r="H177" s="731">
        <v>920356</v>
      </c>
      <c r="I177" s="731">
        <v>0</v>
      </c>
      <c r="J177" s="731" t="s">
        <v>943</v>
      </c>
      <c r="K177" s="731" t="s">
        <v>329</v>
      </c>
      <c r="L177" s="734">
        <v>111.54240566958966</v>
      </c>
      <c r="M177" s="734">
        <v>1</v>
      </c>
      <c r="N177" s="735">
        <v>111.54240566958966</v>
      </c>
    </row>
    <row r="178" spans="1:14" ht="14.45" customHeight="1" x14ac:dyDescent="0.2">
      <c r="A178" s="729" t="s">
        <v>595</v>
      </c>
      <c r="B178" s="730" t="s">
        <v>596</v>
      </c>
      <c r="C178" s="731" t="s">
        <v>609</v>
      </c>
      <c r="D178" s="732" t="s">
        <v>610</v>
      </c>
      <c r="E178" s="733">
        <v>50113001</v>
      </c>
      <c r="F178" s="732" t="s">
        <v>629</v>
      </c>
      <c r="G178" s="731" t="s">
        <v>630</v>
      </c>
      <c r="H178" s="731">
        <v>900012</v>
      </c>
      <c r="I178" s="731">
        <v>0</v>
      </c>
      <c r="J178" s="731" t="s">
        <v>944</v>
      </c>
      <c r="K178" s="731" t="s">
        <v>329</v>
      </c>
      <c r="L178" s="734">
        <v>83.483733900714952</v>
      </c>
      <c r="M178" s="734">
        <v>7</v>
      </c>
      <c r="N178" s="735">
        <v>584.3861373050047</v>
      </c>
    </row>
    <row r="179" spans="1:14" ht="14.45" customHeight="1" x14ac:dyDescent="0.2">
      <c r="A179" s="729" t="s">
        <v>595</v>
      </c>
      <c r="B179" s="730" t="s">
        <v>596</v>
      </c>
      <c r="C179" s="731" t="s">
        <v>609</v>
      </c>
      <c r="D179" s="732" t="s">
        <v>610</v>
      </c>
      <c r="E179" s="733">
        <v>50113001</v>
      </c>
      <c r="F179" s="732" t="s">
        <v>629</v>
      </c>
      <c r="G179" s="731" t="s">
        <v>630</v>
      </c>
      <c r="H179" s="731">
        <v>921048</v>
      </c>
      <c r="I179" s="731">
        <v>0</v>
      </c>
      <c r="J179" s="731" t="s">
        <v>945</v>
      </c>
      <c r="K179" s="731" t="s">
        <v>329</v>
      </c>
      <c r="L179" s="734">
        <v>88.56074201150912</v>
      </c>
      <c r="M179" s="734">
        <v>4</v>
      </c>
      <c r="N179" s="735">
        <v>354.24296804603648</v>
      </c>
    </row>
    <row r="180" spans="1:14" ht="14.45" customHeight="1" x14ac:dyDescent="0.2">
      <c r="A180" s="729" t="s">
        <v>595</v>
      </c>
      <c r="B180" s="730" t="s">
        <v>596</v>
      </c>
      <c r="C180" s="731" t="s">
        <v>609</v>
      </c>
      <c r="D180" s="732" t="s">
        <v>610</v>
      </c>
      <c r="E180" s="733">
        <v>50113001</v>
      </c>
      <c r="F180" s="732" t="s">
        <v>629</v>
      </c>
      <c r="G180" s="731" t="s">
        <v>630</v>
      </c>
      <c r="H180" s="731">
        <v>900873</v>
      </c>
      <c r="I180" s="731">
        <v>0</v>
      </c>
      <c r="J180" s="731" t="s">
        <v>946</v>
      </c>
      <c r="K180" s="731" t="s">
        <v>329</v>
      </c>
      <c r="L180" s="734">
        <v>64.702504501272529</v>
      </c>
      <c r="M180" s="734">
        <v>2</v>
      </c>
      <c r="N180" s="735">
        <v>129.40500900254506</v>
      </c>
    </row>
    <row r="181" spans="1:14" ht="14.45" customHeight="1" x14ac:dyDescent="0.2">
      <c r="A181" s="729" t="s">
        <v>595</v>
      </c>
      <c r="B181" s="730" t="s">
        <v>596</v>
      </c>
      <c r="C181" s="731" t="s">
        <v>609</v>
      </c>
      <c r="D181" s="732" t="s">
        <v>610</v>
      </c>
      <c r="E181" s="733">
        <v>50113001</v>
      </c>
      <c r="F181" s="732" t="s">
        <v>629</v>
      </c>
      <c r="G181" s="731" t="s">
        <v>630</v>
      </c>
      <c r="H181" s="731">
        <v>235808</v>
      </c>
      <c r="I181" s="731">
        <v>235808</v>
      </c>
      <c r="J181" s="731" t="s">
        <v>947</v>
      </c>
      <c r="K181" s="731" t="s">
        <v>948</v>
      </c>
      <c r="L181" s="734">
        <v>86.660000000000025</v>
      </c>
      <c r="M181" s="734">
        <v>21</v>
      </c>
      <c r="N181" s="735">
        <v>1819.8600000000006</v>
      </c>
    </row>
    <row r="182" spans="1:14" ht="14.45" customHeight="1" x14ac:dyDescent="0.2">
      <c r="A182" s="729" t="s">
        <v>595</v>
      </c>
      <c r="B182" s="730" t="s">
        <v>596</v>
      </c>
      <c r="C182" s="731" t="s">
        <v>609</v>
      </c>
      <c r="D182" s="732" t="s">
        <v>610</v>
      </c>
      <c r="E182" s="733">
        <v>50113001</v>
      </c>
      <c r="F182" s="732" t="s">
        <v>629</v>
      </c>
      <c r="G182" s="731" t="s">
        <v>647</v>
      </c>
      <c r="H182" s="731">
        <v>142547</v>
      </c>
      <c r="I182" s="731">
        <v>42547</v>
      </c>
      <c r="J182" s="731" t="s">
        <v>949</v>
      </c>
      <c r="K182" s="731" t="s">
        <v>950</v>
      </c>
      <c r="L182" s="734">
        <v>88.004999999999995</v>
      </c>
      <c r="M182" s="734">
        <v>12</v>
      </c>
      <c r="N182" s="735">
        <v>1056.06</v>
      </c>
    </row>
    <row r="183" spans="1:14" ht="14.45" customHeight="1" x14ac:dyDescent="0.2">
      <c r="A183" s="729" t="s">
        <v>595</v>
      </c>
      <c r="B183" s="730" t="s">
        <v>596</v>
      </c>
      <c r="C183" s="731" t="s">
        <v>609</v>
      </c>
      <c r="D183" s="732" t="s">
        <v>610</v>
      </c>
      <c r="E183" s="733">
        <v>50113001</v>
      </c>
      <c r="F183" s="732" t="s">
        <v>629</v>
      </c>
      <c r="G183" s="731" t="s">
        <v>630</v>
      </c>
      <c r="H183" s="731">
        <v>119571</v>
      </c>
      <c r="I183" s="731">
        <v>19571</v>
      </c>
      <c r="J183" s="731" t="s">
        <v>951</v>
      </c>
      <c r="K183" s="731" t="s">
        <v>952</v>
      </c>
      <c r="L183" s="734">
        <v>256.59999999999991</v>
      </c>
      <c r="M183" s="734">
        <v>2</v>
      </c>
      <c r="N183" s="735">
        <v>513.19999999999982</v>
      </c>
    </row>
    <row r="184" spans="1:14" ht="14.45" customHeight="1" x14ac:dyDescent="0.2">
      <c r="A184" s="729" t="s">
        <v>595</v>
      </c>
      <c r="B184" s="730" t="s">
        <v>596</v>
      </c>
      <c r="C184" s="731" t="s">
        <v>609</v>
      </c>
      <c r="D184" s="732" t="s">
        <v>610</v>
      </c>
      <c r="E184" s="733">
        <v>50113001</v>
      </c>
      <c r="F184" s="732" t="s">
        <v>629</v>
      </c>
      <c r="G184" s="731" t="s">
        <v>647</v>
      </c>
      <c r="H184" s="731">
        <v>186166</v>
      </c>
      <c r="I184" s="731">
        <v>186166</v>
      </c>
      <c r="J184" s="731" t="s">
        <v>953</v>
      </c>
      <c r="K184" s="731" t="s">
        <v>730</v>
      </c>
      <c r="L184" s="734">
        <v>224.53</v>
      </c>
      <c r="M184" s="734">
        <v>1</v>
      </c>
      <c r="N184" s="735">
        <v>224.53</v>
      </c>
    </row>
    <row r="185" spans="1:14" ht="14.45" customHeight="1" x14ac:dyDescent="0.2">
      <c r="A185" s="729" t="s">
        <v>595</v>
      </c>
      <c r="B185" s="730" t="s">
        <v>596</v>
      </c>
      <c r="C185" s="731" t="s">
        <v>609</v>
      </c>
      <c r="D185" s="732" t="s">
        <v>610</v>
      </c>
      <c r="E185" s="733">
        <v>50113001</v>
      </c>
      <c r="F185" s="732" t="s">
        <v>629</v>
      </c>
      <c r="G185" s="731" t="s">
        <v>647</v>
      </c>
      <c r="H185" s="731">
        <v>187427</v>
      </c>
      <c r="I185" s="731">
        <v>187427</v>
      </c>
      <c r="J185" s="731" t="s">
        <v>954</v>
      </c>
      <c r="K185" s="731" t="s">
        <v>955</v>
      </c>
      <c r="L185" s="734">
        <v>62.590000000000018</v>
      </c>
      <c r="M185" s="734">
        <v>1</v>
      </c>
      <c r="N185" s="735">
        <v>62.590000000000018</v>
      </c>
    </row>
    <row r="186" spans="1:14" ht="14.45" customHeight="1" x14ac:dyDescent="0.2">
      <c r="A186" s="729" t="s">
        <v>595</v>
      </c>
      <c r="B186" s="730" t="s">
        <v>596</v>
      </c>
      <c r="C186" s="731" t="s">
        <v>609</v>
      </c>
      <c r="D186" s="732" t="s">
        <v>610</v>
      </c>
      <c r="E186" s="733">
        <v>50113001</v>
      </c>
      <c r="F186" s="732" t="s">
        <v>629</v>
      </c>
      <c r="G186" s="731" t="s">
        <v>647</v>
      </c>
      <c r="H186" s="731">
        <v>187425</v>
      </c>
      <c r="I186" s="731">
        <v>187425</v>
      </c>
      <c r="J186" s="731" t="s">
        <v>956</v>
      </c>
      <c r="K186" s="731" t="s">
        <v>957</v>
      </c>
      <c r="L186" s="734">
        <v>47.155000000000001</v>
      </c>
      <c r="M186" s="734">
        <v>2</v>
      </c>
      <c r="N186" s="735">
        <v>94.31</v>
      </c>
    </row>
    <row r="187" spans="1:14" ht="14.45" customHeight="1" x14ac:dyDescent="0.2">
      <c r="A187" s="729" t="s">
        <v>595</v>
      </c>
      <c r="B187" s="730" t="s">
        <v>596</v>
      </c>
      <c r="C187" s="731" t="s">
        <v>609</v>
      </c>
      <c r="D187" s="732" t="s">
        <v>610</v>
      </c>
      <c r="E187" s="733">
        <v>50113001</v>
      </c>
      <c r="F187" s="732" t="s">
        <v>629</v>
      </c>
      <c r="G187" s="731" t="s">
        <v>630</v>
      </c>
      <c r="H187" s="731">
        <v>188217</v>
      </c>
      <c r="I187" s="731">
        <v>88217</v>
      </c>
      <c r="J187" s="731" t="s">
        <v>958</v>
      </c>
      <c r="K187" s="731" t="s">
        <v>959</v>
      </c>
      <c r="L187" s="734">
        <v>126.40999999999994</v>
      </c>
      <c r="M187" s="734">
        <v>4</v>
      </c>
      <c r="N187" s="735">
        <v>505.63999999999976</v>
      </c>
    </row>
    <row r="188" spans="1:14" ht="14.45" customHeight="1" x14ac:dyDescent="0.2">
      <c r="A188" s="729" t="s">
        <v>595</v>
      </c>
      <c r="B188" s="730" t="s">
        <v>596</v>
      </c>
      <c r="C188" s="731" t="s">
        <v>609</v>
      </c>
      <c r="D188" s="732" t="s">
        <v>610</v>
      </c>
      <c r="E188" s="733">
        <v>50113001</v>
      </c>
      <c r="F188" s="732" t="s">
        <v>629</v>
      </c>
      <c r="G188" s="731" t="s">
        <v>630</v>
      </c>
      <c r="H188" s="731">
        <v>225971</v>
      </c>
      <c r="I188" s="731">
        <v>225971</v>
      </c>
      <c r="J188" s="731" t="s">
        <v>960</v>
      </c>
      <c r="K188" s="731" t="s">
        <v>961</v>
      </c>
      <c r="L188" s="734">
        <v>103.91000000000001</v>
      </c>
      <c r="M188" s="734">
        <v>1</v>
      </c>
      <c r="N188" s="735">
        <v>103.91000000000001</v>
      </c>
    </row>
    <row r="189" spans="1:14" ht="14.45" customHeight="1" x14ac:dyDescent="0.2">
      <c r="A189" s="729" t="s">
        <v>595</v>
      </c>
      <c r="B189" s="730" t="s">
        <v>596</v>
      </c>
      <c r="C189" s="731" t="s">
        <v>609</v>
      </c>
      <c r="D189" s="732" t="s">
        <v>610</v>
      </c>
      <c r="E189" s="733">
        <v>50113001</v>
      </c>
      <c r="F189" s="732" t="s">
        <v>629</v>
      </c>
      <c r="G189" s="731" t="s">
        <v>630</v>
      </c>
      <c r="H189" s="731">
        <v>192853</v>
      </c>
      <c r="I189" s="731">
        <v>192853</v>
      </c>
      <c r="J189" s="731" t="s">
        <v>962</v>
      </c>
      <c r="K189" s="731" t="s">
        <v>963</v>
      </c>
      <c r="L189" s="734">
        <v>107.81999999999998</v>
      </c>
      <c r="M189" s="734">
        <v>11</v>
      </c>
      <c r="N189" s="735">
        <v>1186.0199999999998</v>
      </c>
    </row>
    <row r="190" spans="1:14" ht="14.45" customHeight="1" x14ac:dyDescent="0.2">
      <c r="A190" s="729" t="s">
        <v>595</v>
      </c>
      <c r="B190" s="730" t="s">
        <v>596</v>
      </c>
      <c r="C190" s="731" t="s">
        <v>609</v>
      </c>
      <c r="D190" s="732" t="s">
        <v>610</v>
      </c>
      <c r="E190" s="733">
        <v>50113001</v>
      </c>
      <c r="F190" s="732" t="s">
        <v>629</v>
      </c>
      <c r="G190" s="731" t="s">
        <v>647</v>
      </c>
      <c r="H190" s="731">
        <v>844554</v>
      </c>
      <c r="I190" s="731">
        <v>114065</v>
      </c>
      <c r="J190" s="731" t="s">
        <v>964</v>
      </c>
      <c r="K190" s="731" t="s">
        <v>965</v>
      </c>
      <c r="L190" s="734">
        <v>18.37</v>
      </c>
      <c r="M190" s="734">
        <v>1</v>
      </c>
      <c r="N190" s="735">
        <v>18.37</v>
      </c>
    </row>
    <row r="191" spans="1:14" ht="14.45" customHeight="1" x14ac:dyDescent="0.2">
      <c r="A191" s="729" t="s">
        <v>595</v>
      </c>
      <c r="B191" s="730" t="s">
        <v>596</v>
      </c>
      <c r="C191" s="731" t="s">
        <v>609</v>
      </c>
      <c r="D191" s="732" t="s">
        <v>610</v>
      </c>
      <c r="E191" s="733">
        <v>50113001</v>
      </c>
      <c r="F191" s="732" t="s">
        <v>629</v>
      </c>
      <c r="G191" s="731" t="s">
        <v>630</v>
      </c>
      <c r="H191" s="731">
        <v>128216</v>
      </c>
      <c r="I191" s="731">
        <v>28216</v>
      </c>
      <c r="J191" s="731" t="s">
        <v>966</v>
      </c>
      <c r="K191" s="731" t="s">
        <v>967</v>
      </c>
      <c r="L191" s="734">
        <v>42.65</v>
      </c>
      <c r="M191" s="734">
        <v>1</v>
      </c>
      <c r="N191" s="735">
        <v>42.65</v>
      </c>
    </row>
    <row r="192" spans="1:14" ht="14.45" customHeight="1" x14ac:dyDescent="0.2">
      <c r="A192" s="729" t="s">
        <v>595</v>
      </c>
      <c r="B192" s="730" t="s">
        <v>596</v>
      </c>
      <c r="C192" s="731" t="s">
        <v>609</v>
      </c>
      <c r="D192" s="732" t="s">
        <v>610</v>
      </c>
      <c r="E192" s="733">
        <v>50113001</v>
      </c>
      <c r="F192" s="732" t="s">
        <v>629</v>
      </c>
      <c r="G192" s="731" t="s">
        <v>630</v>
      </c>
      <c r="H192" s="731">
        <v>185512</v>
      </c>
      <c r="I192" s="731">
        <v>185512</v>
      </c>
      <c r="J192" s="731" t="s">
        <v>968</v>
      </c>
      <c r="K192" s="731" t="s">
        <v>969</v>
      </c>
      <c r="L192" s="734">
        <v>83.69</v>
      </c>
      <c r="M192" s="734">
        <v>1</v>
      </c>
      <c r="N192" s="735">
        <v>83.69</v>
      </c>
    </row>
    <row r="193" spans="1:14" ht="14.45" customHeight="1" x14ac:dyDescent="0.2">
      <c r="A193" s="729" t="s">
        <v>595</v>
      </c>
      <c r="B193" s="730" t="s">
        <v>596</v>
      </c>
      <c r="C193" s="731" t="s">
        <v>609</v>
      </c>
      <c r="D193" s="732" t="s">
        <v>610</v>
      </c>
      <c r="E193" s="733">
        <v>50113001</v>
      </c>
      <c r="F193" s="732" t="s">
        <v>629</v>
      </c>
      <c r="G193" s="731" t="s">
        <v>630</v>
      </c>
      <c r="H193" s="731">
        <v>186393</v>
      </c>
      <c r="I193" s="731">
        <v>86393</v>
      </c>
      <c r="J193" s="731" t="s">
        <v>970</v>
      </c>
      <c r="K193" s="731" t="s">
        <v>971</v>
      </c>
      <c r="L193" s="734">
        <v>53.789999999999992</v>
      </c>
      <c r="M193" s="734">
        <v>3</v>
      </c>
      <c r="N193" s="735">
        <v>161.36999999999998</v>
      </c>
    </row>
    <row r="194" spans="1:14" ht="14.45" customHeight="1" x14ac:dyDescent="0.2">
      <c r="A194" s="729" t="s">
        <v>595</v>
      </c>
      <c r="B194" s="730" t="s">
        <v>596</v>
      </c>
      <c r="C194" s="731" t="s">
        <v>609</v>
      </c>
      <c r="D194" s="732" t="s">
        <v>610</v>
      </c>
      <c r="E194" s="733">
        <v>50113001</v>
      </c>
      <c r="F194" s="732" t="s">
        <v>629</v>
      </c>
      <c r="G194" s="731" t="s">
        <v>630</v>
      </c>
      <c r="H194" s="731">
        <v>231541</v>
      </c>
      <c r="I194" s="731">
        <v>231541</v>
      </c>
      <c r="J194" s="731" t="s">
        <v>972</v>
      </c>
      <c r="K194" s="731" t="s">
        <v>973</v>
      </c>
      <c r="L194" s="734">
        <v>80.69</v>
      </c>
      <c r="M194" s="734">
        <v>32</v>
      </c>
      <c r="N194" s="735">
        <v>2582.08</v>
      </c>
    </row>
    <row r="195" spans="1:14" ht="14.45" customHeight="1" x14ac:dyDescent="0.2">
      <c r="A195" s="729" t="s">
        <v>595</v>
      </c>
      <c r="B195" s="730" t="s">
        <v>596</v>
      </c>
      <c r="C195" s="731" t="s">
        <v>609</v>
      </c>
      <c r="D195" s="732" t="s">
        <v>610</v>
      </c>
      <c r="E195" s="733">
        <v>50113001</v>
      </c>
      <c r="F195" s="732" t="s">
        <v>629</v>
      </c>
      <c r="G195" s="731" t="s">
        <v>630</v>
      </c>
      <c r="H195" s="731">
        <v>116595</v>
      </c>
      <c r="I195" s="731">
        <v>16595</v>
      </c>
      <c r="J195" s="731" t="s">
        <v>974</v>
      </c>
      <c r="K195" s="731" t="s">
        <v>975</v>
      </c>
      <c r="L195" s="734">
        <v>93.290000000000049</v>
      </c>
      <c r="M195" s="734">
        <v>1</v>
      </c>
      <c r="N195" s="735">
        <v>93.290000000000049</v>
      </c>
    </row>
    <row r="196" spans="1:14" ht="14.45" customHeight="1" x14ac:dyDescent="0.2">
      <c r="A196" s="729" t="s">
        <v>595</v>
      </c>
      <c r="B196" s="730" t="s">
        <v>596</v>
      </c>
      <c r="C196" s="731" t="s">
        <v>609</v>
      </c>
      <c r="D196" s="732" t="s">
        <v>610</v>
      </c>
      <c r="E196" s="733">
        <v>50113001</v>
      </c>
      <c r="F196" s="732" t="s">
        <v>629</v>
      </c>
      <c r="G196" s="731" t="s">
        <v>630</v>
      </c>
      <c r="H196" s="731">
        <v>159750</v>
      </c>
      <c r="I196" s="731">
        <v>0</v>
      </c>
      <c r="J196" s="731" t="s">
        <v>976</v>
      </c>
      <c r="K196" s="731" t="s">
        <v>977</v>
      </c>
      <c r="L196" s="734">
        <v>28.730000000000004</v>
      </c>
      <c r="M196" s="734">
        <v>34</v>
      </c>
      <c r="N196" s="735">
        <v>976.82000000000016</v>
      </c>
    </row>
    <row r="197" spans="1:14" ht="14.45" customHeight="1" x14ac:dyDescent="0.2">
      <c r="A197" s="729" t="s">
        <v>595</v>
      </c>
      <c r="B197" s="730" t="s">
        <v>596</v>
      </c>
      <c r="C197" s="731" t="s">
        <v>609</v>
      </c>
      <c r="D197" s="732" t="s">
        <v>610</v>
      </c>
      <c r="E197" s="733">
        <v>50113001</v>
      </c>
      <c r="F197" s="732" t="s">
        <v>629</v>
      </c>
      <c r="G197" s="731" t="s">
        <v>630</v>
      </c>
      <c r="H197" s="731">
        <v>100502</v>
      </c>
      <c r="I197" s="731">
        <v>502</v>
      </c>
      <c r="J197" s="731" t="s">
        <v>978</v>
      </c>
      <c r="K197" s="731" t="s">
        <v>979</v>
      </c>
      <c r="L197" s="734">
        <v>268.94</v>
      </c>
      <c r="M197" s="734">
        <v>1</v>
      </c>
      <c r="N197" s="735">
        <v>268.94</v>
      </c>
    </row>
    <row r="198" spans="1:14" ht="14.45" customHeight="1" x14ac:dyDescent="0.2">
      <c r="A198" s="729" t="s">
        <v>595</v>
      </c>
      <c r="B198" s="730" t="s">
        <v>596</v>
      </c>
      <c r="C198" s="731" t="s">
        <v>609</v>
      </c>
      <c r="D198" s="732" t="s">
        <v>610</v>
      </c>
      <c r="E198" s="733">
        <v>50113001</v>
      </c>
      <c r="F198" s="732" t="s">
        <v>629</v>
      </c>
      <c r="G198" s="731" t="s">
        <v>630</v>
      </c>
      <c r="H198" s="731">
        <v>102684</v>
      </c>
      <c r="I198" s="731">
        <v>2684</v>
      </c>
      <c r="J198" s="731" t="s">
        <v>978</v>
      </c>
      <c r="K198" s="731" t="s">
        <v>980</v>
      </c>
      <c r="L198" s="734">
        <v>133.24035714285716</v>
      </c>
      <c r="M198" s="734">
        <v>28</v>
      </c>
      <c r="N198" s="735">
        <v>3730.7300000000005</v>
      </c>
    </row>
    <row r="199" spans="1:14" ht="14.45" customHeight="1" x14ac:dyDescent="0.2">
      <c r="A199" s="729" t="s">
        <v>595</v>
      </c>
      <c r="B199" s="730" t="s">
        <v>596</v>
      </c>
      <c r="C199" s="731" t="s">
        <v>609</v>
      </c>
      <c r="D199" s="732" t="s">
        <v>610</v>
      </c>
      <c r="E199" s="733">
        <v>50113001</v>
      </c>
      <c r="F199" s="732" t="s">
        <v>629</v>
      </c>
      <c r="G199" s="731" t="s">
        <v>630</v>
      </c>
      <c r="H199" s="731">
        <v>142475</v>
      </c>
      <c r="I199" s="731">
        <v>42475</v>
      </c>
      <c r="J199" s="731" t="s">
        <v>981</v>
      </c>
      <c r="K199" s="731" t="s">
        <v>982</v>
      </c>
      <c r="L199" s="734">
        <v>166.96999999999997</v>
      </c>
      <c r="M199" s="734">
        <v>1</v>
      </c>
      <c r="N199" s="735">
        <v>166.96999999999997</v>
      </c>
    </row>
    <row r="200" spans="1:14" ht="14.45" customHeight="1" x14ac:dyDescent="0.2">
      <c r="A200" s="729" t="s">
        <v>595</v>
      </c>
      <c r="B200" s="730" t="s">
        <v>596</v>
      </c>
      <c r="C200" s="731" t="s">
        <v>609</v>
      </c>
      <c r="D200" s="732" t="s">
        <v>610</v>
      </c>
      <c r="E200" s="733">
        <v>50113001</v>
      </c>
      <c r="F200" s="732" t="s">
        <v>629</v>
      </c>
      <c r="G200" s="731" t="s">
        <v>630</v>
      </c>
      <c r="H200" s="731">
        <v>205208</v>
      </c>
      <c r="I200" s="731">
        <v>205208</v>
      </c>
      <c r="J200" s="731" t="s">
        <v>983</v>
      </c>
      <c r="K200" s="731" t="s">
        <v>984</v>
      </c>
      <c r="L200" s="734">
        <v>3996.4</v>
      </c>
      <c r="M200" s="734">
        <v>2</v>
      </c>
      <c r="N200" s="735">
        <v>7992.8</v>
      </c>
    </row>
    <row r="201" spans="1:14" ht="14.45" customHeight="1" x14ac:dyDescent="0.2">
      <c r="A201" s="729" t="s">
        <v>595</v>
      </c>
      <c r="B201" s="730" t="s">
        <v>596</v>
      </c>
      <c r="C201" s="731" t="s">
        <v>609</v>
      </c>
      <c r="D201" s="732" t="s">
        <v>610</v>
      </c>
      <c r="E201" s="733">
        <v>50113001</v>
      </c>
      <c r="F201" s="732" t="s">
        <v>629</v>
      </c>
      <c r="G201" s="731" t="s">
        <v>630</v>
      </c>
      <c r="H201" s="731">
        <v>194804</v>
      </c>
      <c r="I201" s="731">
        <v>94804</v>
      </c>
      <c r="J201" s="731" t="s">
        <v>985</v>
      </c>
      <c r="K201" s="731" t="s">
        <v>986</v>
      </c>
      <c r="L201" s="734">
        <v>58.47</v>
      </c>
      <c r="M201" s="734">
        <v>1</v>
      </c>
      <c r="N201" s="735">
        <v>58.47</v>
      </c>
    </row>
    <row r="202" spans="1:14" ht="14.45" customHeight="1" x14ac:dyDescent="0.2">
      <c r="A202" s="729" t="s">
        <v>595</v>
      </c>
      <c r="B202" s="730" t="s">
        <v>596</v>
      </c>
      <c r="C202" s="731" t="s">
        <v>609</v>
      </c>
      <c r="D202" s="732" t="s">
        <v>610</v>
      </c>
      <c r="E202" s="733">
        <v>50113001</v>
      </c>
      <c r="F202" s="732" t="s">
        <v>629</v>
      </c>
      <c r="G202" s="731" t="s">
        <v>329</v>
      </c>
      <c r="H202" s="731">
        <v>249135</v>
      </c>
      <c r="I202" s="731">
        <v>249135</v>
      </c>
      <c r="J202" s="731" t="s">
        <v>987</v>
      </c>
      <c r="K202" s="731" t="s">
        <v>988</v>
      </c>
      <c r="L202" s="734">
        <v>84.04</v>
      </c>
      <c r="M202" s="734">
        <v>1</v>
      </c>
      <c r="N202" s="735">
        <v>84.04</v>
      </c>
    </row>
    <row r="203" spans="1:14" ht="14.45" customHeight="1" x14ac:dyDescent="0.2">
      <c r="A203" s="729" t="s">
        <v>595</v>
      </c>
      <c r="B203" s="730" t="s">
        <v>596</v>
      </c>
      <c r="C203" s="731" t="s">
        <v>609</v>
      </c>
      <c r="D203" s="732" t="s">
        <v>610</v>
      </c>
      <c r="E203" s="733">
        <v>50113001</v>
      </c>
      <c r="F203" s="732" t="s">
        <v>629</v>
      </c>
      <c r="G203" s="731" t="s">
        <v>630</v>
      </c>
      <c r="H203" s="731">
        <v>196187</v>
      </c>
      <c r="I203" s="731">
        <v>96187</v>
      </c>
      <c r="J203" s="731" t="s">
        <v>989</v>
      </c>
      <c r="K203" s="731" t="s">
        <v>990</v>
      </c>
      <c r="L203" s="734">
        <v>60.62</v>
      </c>
      <c r="M203" s="734">
        <v>1</v>
      </c>
      <c r="N203" s="735">
        <v>60.62</v>
      </c>
    </row>
    <row r="204" spans="1:14" ht="14.45" customHeight="1" x14ac:dyDescent="0.2">
      <c r="A204" s="729" t="s">
        <v>595</v>
      </c>
      <c r="B204" s="730" t="s">
        <v>596</v>
      </c>
      <c r="C204" s="731" t="s">
        <v>609</v>
      </c>
      <c r="D204" s="732" t="s">
        <v>610</v>
      </c>
      <c r="E204" s="733">
        <v>50113001</v>
      </c>
      <c r="F204" s="732" t="s">
        <v>629</v>
      </c>
      <c r="G204" s="731" t="s">
        <v>630</v>
      </c>
      <c r="H204" s="731">
        <v>207959</v>
      </c>
      <c r="I204" s="731">
        <v>207959</v>
      </c>
      <c r="J204" s="731" t="s">
        <v>991</v>
      </c>
      <c r="K204" s="731" t="s">
        <v>992</v>
      </c>
      <c r="L204" s="734">
        <v>120.74000000000002</v>
      </c>
      <c r="M204" s="734">
        <v>1</v>
      </c>
      <c r="N204" s="735">
        <v>120.74000000000002</v>
      </c>
    </row>
    <row r="205" spans="1:14" ht="14.45" customHeight="1" x14ac:dyDescent="0.2">
      <c r="A205" s="729" t="s">
        <v>595</v>
      </c>
      <c r="B205" s="730" t="s">
        <v>596</v>
      </c>
      <c r="C205" s="731" t="s">
        <v>609</v>
      </c>
      <c r="D205" s="732" t="s">
        <v>610</v>
      </c>
      <c r="E205" s="733">
        <v>50113001</v>
      </c>
      <c r="F205" s="732" t="s">
        <v>629</v>
      </c>
      <c r="G205" s="731" t="s">
        <v>647</v>
      </c>
      <c r="H205" s="731">
        <v>116932</v>
      </c>
      <c r="I205" s="731">
        <v>16932</v>
      </c>
      <c r="J205" s="731" t="s">
        <v>993</v>
      </c>
      <c r="K205" s="731" t="s">
        <v>994</v>
      </c>
      <c r="L205" s="734">
        <v>104.52999999999997</v>
      </c>
      <c r="M205" s="734">
        <v>1</v>
      </c>
      <c r="N205" s="735">
        <v>104.52999999999997</v>
      </c>
    </row>
    <row r="206" spans="1:14" ht="14.45" customHeight="1" x14ac:dyDescent="0.2">
      <c r="A206" s="729" t="s">
        <v>595</v>
      </c>
      <c r="B206" s="730" t="s">
        <v>596</v>
      </c>
      <c r="C206" s="731" t="s">
        <v>609</v>
      </c>
      <c r="D206" s="732" t="s">
        <v>610</v>
      </c>
      <c r="E206" s="733">
        <v>50113001</v>
      </c>
      <c r="F206" s="732" t="s">
        <v>629</v>
      </c>
      <c r="G206" s="731" t="s">
        <v>630</v>
      </c>
      <c r="H206" s="731">
        <v>223159</v>
      </c>
      <c r="I206" s="731">
        <v>223159</v>
      </c>
      <c r="J206" s="731" t="s">
        <v>995</v>
      </c>
      <c r="K206" s="731" t="s">
        <v>996</v>
      </c>
      <c r="L206" s="734">
        <v>74.28</v>
      </c>
      <c r="M206" s="734">
        <v>8</v>
      </c>
      <c r="N206" s="735">
        <v>594.24</v>
      </c>
    </row>
    <row r="207" spans="1:14" ht="14.45" customHeight="1" x14ac:dyDescent="0.2">
      <c r="A207" s="729" t="s">
        <v>595</v>
      </c>
      <c r="B207" s="730" t="s">
        <v>596</v>
      </c>
      <c r="C207" s="731" t="s">
        <v>609</v>
      </c>
      <c r="D207" s="732" t="s">
        <v>610</v>
      </c>
      <c r="E207" s="733">
        <v>50113001</v>
      </c>
      <c r="F207" s="732" t="s">
        <v>629</v>
      </c>
      <c r="G207" s="731" t="s">
        <v>630</v>
      </c>
      <c r="H207" s="731">
        <v>239549</v>
      </c>
      <c r="I207" s="731">
        <v>239549</v>
      </c>
      <c r="J207" s="731" t="s">
        <v>997</v>
      </c>
      <c r="K207" s="731" t="s">
        <v>998</v>
      </c>
      <c r="L207" s="734">
        <v>57.990000000000009</v>
      </c>
      <c r="M207" s="734">
        <v>9</v>
      </c>
      <c r="N207" s="735">
        <v>521.91000000000008</v>
      </c>
    </row>
    <row r="208" spans="1:14" ht="14.45" customHeight="1" x14ac:dyDescent="0.2">
      <c r="A208" s="729" t="s">
        <v>595</v>
      </c>
      <c r="B208" s="730" t="s">
        <v>596</v>
      </c>
      <c r="C208" s="731" t="s">
        <v>609</v>
      </c>
      <c r="D208" s="732" t="s">
        <v>610</v>
      </c>
      <c r="E208" s="733">
        <v>50113001</v>
      </c>
      <c r="F208" s="732" t="s">
        <v>629</v>
      </c>
      <c r="G208" s="731" t="s">
        <v>630</v>
      </c>
      <c r="H208" s="731">
        <v>230353</v>
      </c>
      <c r="I208" s="731">
        <v>230353</v>
      </c>
      <c r="J208" s="731" t="s">
        <v>999</v>
      </c>
      <c r="K208" s="731" t="s">
        <v>1000</v>
      </c>
      <c r="L208" s="734">
        <v>1758.3298892069452</v>
      </c>
      <c r="M208" s="734">
        <v>58.199999999999996</v>
      </c>
      <c r="N208" s="735">
        <v>102334.7995518442</v>
      </c>
    </row>
    <row r="209" spans="1:14" ht="14.45" customHeight="1" x14ac:dyDescent="0.2">
      <c r="A209" s="729" t="s">
        <v>595</v>
      </c>
      <c r="B209" s="730" t="s">
        <v>596</v>
      </c>
      <c r="C209" s="731" t="s">
        <v>609</v>
      </c>
      <c r="D209" s="732" t="s">
        <v>610</v>
      </c>
      <c r="E209" s="733">
        <v>50113001</v>
      </c>
      <c r="F209" s="732" t="s">
        <v>629</v>
      </c>
      <c r="G209" s="731" t="s">
        <v>647</v>
      </c>
      <c r="H209" s="731">
        <v>191788</v>
      </c>
      <c r="I209" s="731">
        <v>91788</v>
      </c>
      <c r="J209" s="731" t="s">
        <v>1001</v>
      </c>
      <c r="K209" s="731" t="s">
        <v>1002</v>
      </c>
      <c r="L209" s="734">
        <v>9.1493684012577887</v>
      </c>
      <c r="M209" s="734">
        <v>95</v>
      </c>
      <c r="N209" s="735">
        <v>869.18999811948993</v>
      </c>
    </row>
    <row r="210" spans="1:14" ht="14.45" customHeight="1" x14ac:dyDescent="0.2">
      <c r="A210" s="729" t="s">
        <v>595</v>
      </c>
      <c r="B210" s="730" t="s">
        <v>596</v>
      </c>
      <c r="C210" s="731" t="s">
        <v>609</v>
      </c>
      <c r="D210" s="732" t="s">
        <v>610</v>
      </c>
      <c r="E210" s="733">
        <v>50113001</v>
      </c>
      <c r="F210" s="732" t="s">
        <v>629</v>
      </c>
      <c r="G210" s="731" t="s">
        <v>647</v>
      </c>
      <c r="H210" s="731">
        <v>184399</v>
      </c>
      <c r="I210" s="731">
        <v>84399</v>
      </c>
      <c r="J210" s="731" t="s">
        <v>1003</v>
      </c>
      <c r="K210" s="731" t="s">
        <v>1004</v>
      </c>
      <c r="L210" s="734">
        <v>126.2</v>
      </c>
      <c r="M210" s="734">
        <v>3</v>
      </c>
      <c r="N210" s="735">
        <v>378.6</v>
      </c>
    </row>
    <row r="211" spans="1:14" ht="14.45" customHeight="1" x14ac:dyDescent="0.2">
      <c r="A211" s="729" t="s">
        <v>595</v>
      </c>
      <c r="B211" s="730" t="s">
        <v>596</v>
      </c>
      <c r="C211" s="731" t="s">
        <v>609</v>
      </c>
      <c r="D211" s="732" t="s">
        <v>610</v>
      </c>
      <c r="E211" s="733">
        <v>50113001</v>
      </c>
      <c r="F211" s="732" t="s">
        <v>629</v>
      </c>
      <c r="G211" s="731" t="s">
        <v>647</v>
      </c>
      <c r="H211" s="731">
        <v>850106</v>
      </c>
      <c r="I211" s="731">
        <v>111898</v>
      </c>
      <c r="J211" s="731" t="s">
        <v>1005</v>
      </c>
      <c r="K211" s="731" t="s">
        <v>1006</v>
      </c>
      <c r="L211" s="734">
        <v>28.8</v>
      </c>
      <c r="M211" s="734">
        <v>1</v>
      </c>
      <c r="N211" s="735">
        <v>28.8</v>
      </c>
    </row>
    <row r="212" spans="1:14" ht="14.45" customHeight="1" x14ac:dyDescent="0.2">
      <c r="A212" s="729" t="s">
        <v>595</v>
      </c>
      <c r="B212" s="730" t="s">
        <v>596</v>
      </c>
      <c r="C212" s="731" t="s">
        <v>609</v>
      </c>
      <c r="D212" s="732" t="s">
        <v>610</v>
      </c>
      <c r="E212" s="733">
        <v>50113001</v>
      </c>
      <c r="F212" s="732" t="s">
        <v>629</v>
      </c>
      <c r="G212" s="731" t="s">
        <v>630</v>
      </c>
      <c r="H212" s="731">
        <v>196669</v>
      </c>
      <c r="I212" s="731">
        <v>196669</v>
      </c>
      <c r="J212" s="731" t="s">
        <v>1007</v>
      </c>
      <c r="K212" s="731" t="s">
        <v>1008</v>
      </c>
      <c r="L212" s="734">
        <v>146.43000000000004</v>
      </c>
      <c r="M212" s="734">
        <v>1</v>
      </c>
      <c r="N212" s="735">
        <v>146.43000000000004</v>
      </c>
    </row>
    <row r="213" spans="1:14" ht="14.45" customHeight="1" x14ac:dyDescent="0.2">
      <c r="A213" s="729" t="s">
        <v>595</v>
      </c>
      <c r="B213" s="730" t="s">
        <v>596</v>
      </c>
      <c r="C213" s="731" t="s">
        <v>609</v>
      </c>
      <c r="D213" s="732" t="s">
        <v>610</v>
      </c>
      <c r="E213" s="733">
        <v>50113001</v>
      </c>
      <c r="F213" s="732" t="s">
        <v>629</v>
      </c>
      <c r="G213" s="731" t="s">
        <v>647</v>
      </c>
      <c r="H213" s="731">
        <v>100536</v>
      </c>
      <c r="I213" s="731">
        <v>536</v>
      </c>
      <c r="J213" s="731" t="s">
        <v>1009</v>
      </c>
      <c r="K213" s="731" t="s">
        <v>642</v>
      </c>
      <c r="L213" s="734">
        <v>140.12</v>
      </c>
      <c r="M213" s="734">
        <v>15</v>
      </c>
      <c r="N213" s="735">
        <v>2101.8000000000002</v>
      </c>
    </row>
    <row r="214" spans="1:14" ht="14.45" customHeight="1" x14ac:dyDescent="0.2">
      <c r="A214" s="729" t="s">
        <v>595</v>
      </c>
      <c r="B214" s="730" t="s">
        <v>596</v>
      </c>
      <c r="C214" s="731" t="s">
        <v>609</v>
      </c>
      <c r="D214" s="732" t="s">
        <v>610</v>
      </c>
      <c r="E214" s="733">
        <v>50113001</v>
      </c>
      <c r="F214" s="732" t="s">
        <v>629</v>
      </c>
      <c r="G214" s="731" t="s">
        <v>647</v>
      </c>
      <c r="H214" s="731">
        <v>216900</v>
      </c>
      <c r="I214" s="731">
        <v>216900</v>
      </c>
      <c r="J214" s="731" t="s">
        <v>1010</v>
      </c>
      <c r="K214" s="731" t="s">
        <v>1011</v>
      </c>
      <c r="L214" s="734">
        <v>700.57000000000016</v>
      </c>
      <c r="M214" s="734">
        <v>1</v>
      </c>
      <c r="N214" s="735">
        <v>700.57000000000016</v>
      </c>
    </row>
    <row r="215" spans="1:14" ht="14.45" customHeight="1" x14ac:dyDescent="0.2">
      <c r="A215" s="729" t="s">
        <v>595</v>
      </c>
      <c r="B215" s="730" t="s">
        <v>596</v>
      </c>
      <c r="C215" s="731" t="s">
        <v>609</v>
      </c>
      <c r="D215" s="732" t="s">
        <v>610</v>
      </c>
      <c r="E215" s="733">
        <v>50113001</v>
      </c>
      <c r="F215" s="732" t="s">
        <v>629</v>
      </c>
      <c r="G215" s="731" t="s">
        <v>647</v>
      </c>
      <c r="H215" s="731">
        <v>155824</v>
      </c>
      <c r="I215" s="731">
        <v>55824</v>
      </c>
      <c r="J215" s="731" t="s">
        <v>1012</v>
      </c>
      <c r="K215" s="731" t="s">
        <v>1013</v>
      </c>
      <c r="L215" s="734">
        <v>42.426289114750666</v>
      </c>
      <c r="M215" s="734">
        <v>256</v>
      </c>
      <c r="N215" s="735">
        <v>10861.130013376171</v>
      </c>
    </row>
    <row r="216" spans="1:14" ht="14.45" customHeight="1" x14ac:dyDescent="0.2">
      <c r="A216" s="729" t="s">
        <v>595</v>
      </c>
      <c r="B216" s="730" t="s">
        <v>596</v>
      </c>
      <c r="C216" s="731" t="s">
        <v>609</v>
      </c>
      <c r="D216" s="732" t="s">
        <v>610</v>
      </c>
      <c r="E216" s="733">
        <v>50113001</v>
      </c>
      <c r="F216" s="732" t="s">
        <v>629</v>
      </c>
      <c r="G216" s="731" t="s">
        <v>647</v>
      </c>
      <c r="H216" s="731">
        <v>107981</v>
      </c>
      <c r="I216" s="731">
        <v>7981</v>
      </c>
      <c r="J216" s="731" t="s">
        <v>1012</v>
      </c>
      <c r="K216" s="731" t="s">
        <v>1014</v>
      </c>
      <c r="L216" s="734">
        <v>40.563333333333333</v>
      </c>
      <c r="M216" s="734">
        <v>3</v>
      </c>
      <c r="N216" s="735">
        <v>121.69</v>
      </c>
    </row>
    <row r="217" spans="1:14" ht="14.45" customHeight="1" x14ac:dyDescent="0.2">
      <c r="A217" s="729" t="s">
        <v>595</v>
      </c>
      <c r="B217" s="730" t="s">
        <v>596</v>
      </c>
      <c r="C217" s="731" t="s">
        <v>609</v>
      </c>
      <c r="D217" s="732" t="s">
        <v>610</v>
      </c>
      <c r="E217" s="733">
        <v>50113001</v>
      </c>
      <c r="F217" s="732" t="s">
        <v>629</v>
      </c>
      <c r="G217" s="731" t="s">
        <v>329</v>
      </c>
      <c r="H217" s="731">
        <v>243453</v>
      </c>
      <c r="I217" s="731">
        <v>243453</v>
      </c>
      <c r="J217" s="731" t="s">
        <v>1012</v>
      </c>
      <c r="K217" s="731" t="s">
        <v>1015</v>
      </c>
      <c r="L217" s="734">
        <v>82.533000000000001</v>
      </c>
      <c r="M217" s="734">
        <v>4</v>
      </c>
      <c r="N217" s="735">
        <v>330.13200000000001</v>
      </c>
    </row>
    <row r="218" spans="1:14" ht="14.45" customHeight="1" x14ac:dyDescent="0.2">
      <c r="A218" s="729" t="s">
        <v>595</v>
      </c>
      <c r="B218" s="730" t="s">
        <v>596</v>
      </c>
      <c r="C218" s="731" t="s">
        <v>609</v>
      </c>
      <c r="D218" s="732" t="s">
        <v>610</v>
      </c>
      <c r="E218" s="733">
        <v>50113001</v>
      </c>
      <c r="F218" s="732" t="s">
        <v>629</v>
      </c>
      <c r="G218" s="731" t="s">
        <v>647</v>
      </c>
      <c r="H218" s="731">
        <v>155823</v>
      </c>
      <c r="I218" s="731">
        <v>55823</v>
      </c>
      <c r="J218" s="731" t="s">
        <v>1012</v>
      </c>
      <c r="K218" s="731" t="s">
        <v>1016</v>
      </c>
      <c r="L218" s="734">
        <v>33.006824742268037</v>
      </c>
      <c r="M218" s="734">
        <v>97</v>
      </c>
      <c r="N218" s="735">
        <v>3201.6619999999994</v>
      </c>
    </row>
    <row r="219" spans="1:14" ht="14.45" customHeight="1" x14ac:dyDescent="0.2">
      <c r="A219" s="729" t="s">
        <v>595</v>
      </c>
      <c r="B219" s="730" t="s">
        <v>596</v>
      </c>
      <c r="C219" s="731" t="s">
        <v>609</v>
      </c>
      <c r="D219" s="732" t="s">
        <v>610</v>
      </c>
      <c r="E219" s="733">
        <v>50113001</v>
      </c>
      <c r="F219" s="732" t="s">
        <v>629</v>
      </c>
      <c r="G219" s="731" t="s">
        <v>647</v>
      </c>
      <c r="H219" s="731">
        <v>126786</v>
      </c>
      <c r="I219" s="731">
        <v>26786</v>
      </c>
      <c r="J219" s="731" t="s">
        <v>1017</v>
      </c>
      <c r="K219" s="731" t="s">
        <v>1018</v>
      </c>
      <c r="L219" s="734">
        <v>401.63</v>
      </c>
      <c r="M219" s="734">
        <v>2</v>
      </c>
      <c r="N219" s="735">
        <v>803.26</v>
      </c>
    </row>
    <row r="220" spans="1:14" ht="14.45" customHeight="1" x14ac:dyDescent="0.2">
      <c r="A220" s="729" t="s">
        <v>595</v>
      </c>
      <c r="B220" s="730" t="s">
        <v>596</v>
      </c>
      <c r="C220" s="731" t="s">
        <v>609</v>
      </c>
      <c r="D220" s="732" t="s">
        <v>610</v>
      </c>
      <c r="E220" s="733">
        <v>50113001</v>
      </c>
      <c r="F220" s="732" t="s">
        <v>629</v>
      </c>
      <c r="G220" s="731" t="s">
        <v>630</v>
      </c>
      <c r="H220" s="731">
        <v>125907</v>
      </c>
      <c r="I220" s="731">
        <v>125907</v>
      </c>
      <c r="J220" s="731" t="s">
        <v>1019</v>
      </c>
      <c r="K220" s="731" t="s">
        <v>1020</v>
      </c>
      <c r="L220" s="734">
        <v>682</v>
      </c>
      <c r="M220" s="734">
        <v>3</v>
      </c>
      <c r="N220" s="735">
        <v>2046</v>
      </c>
    </row>
    <row r="221" spans="1:14" ht="14.45" customHeight="1" x14ac:dyDescent="0.2">
      <c r="A221" s="729" t="s">
        <v>595</v>
      </c>
      <c r="B221" s="730" t="s">
        <v>596</v>
      </c>
      <c r="C221" s="731" t="s">
        <v>609</v>
      </c>
      <c r="D221" s="732" t="s">
        <v>610</v>
      </c>
      <c r="E221" s="733">
        <v>50113001</v>
      </c>
      <c r="F221" s="732" t="s">
        <v>629</v>
      </c>
      <c r="G221" s="731" t="s">
        <v>647</v>
      </c>
      <c r="H221" s="731">
        <v>187607</v>
      </c>
      <c r="I221" s="731">
        <v>187607</v>
      </c>
      <c r="J221" s="731" t="s">
        <v>1021</v>
      </c>
      <c r="K221" s="731" t="s">
        <v>1022</v>
      </c>
      <c r="L221" s="734">
        <v>273.90000000000003</v>
      </c>
      <c r="M221" s="734">
        <v>4</v>
      </c>
      <c r="N221" s="735">
        <v>1095.6000000000001</v>
      </c>
    </row>
    <row r="222" spans="1:14" ht="14.45" customHeight="1" x14ac:dyDescent="0.2">
      <c r="A222" s="729" t="s">
        <v>595</v>
      </c>
      <c r="B222" s="730" t="s">
        <v>596</v>
      </c>
      <c r="C222" s="731" t="s">
        <v>609</v>
      </c>
      <c r="D222" s="732" t="s">
        <v>610</v>
      </c>
      <c r="E222" s="733">
        <v>50113001</v>
      </c>
      <c r="F222" s="732" t="s">
        <v>629</v>
      </c>
      <c r="G222" s="731" t="s">
        <v>630</v>
      </c>
      <c r="H222" s="731">
        <v>200863</v>
      </c>
      <c r="I222" s="731">
        <v>200863</v>
      </c>
      <c r="J222" s="731" t="s">
        <v>1023</v>
      </c>
      <c r="K222" s="731" t="s">
        <v>1024</v>
      </c>
      <c r="L222" s="734">
        <v>84.71</v>
      </c>
      <c r="M222" s="734">
        <v>1</v>
      </c>
      <c r="N222" s="735">
        <v>84.71</v>
      </c>
    </row>
    <row r="223" spans="1:14" ht="14.45" customHeight="1" x14ac:dyDescent="0.2">
      <c r="A223" s="729" t="s">
        <v>595</v>
      </c>
      <c r="B223" s="730" t="s">
        <v>596</v>
      </c>
      <c r="C223" s="731" t="s">
        <v>609</v>
      </c>
      <c r="D223" s="732" t="s">
        <v>610</v>
      </c>
      <c r="E223" s="733">
        <v>50113001</v>
      </c>
      <c r="F223" s="732" t="s">
        <v>629</v>
      </c>
      <c r="G223" s="731" t="s">
        <v>630</v>
      </c>
      <c r="H223" s="731">
        <v>101940</v>
      </c>
      <c r="I223" s="731">
        <v>1940</v>
      </c>
      <c r="J223" s="731" t="s">
        <v>1025</v>
      </c>
      <c r="K223" s="731" t="s">
        <v>1026</v>
      </c>
      <c r="L223" s="734">
        <v>34.799999999999997</v>
      </c>
      <c r="M223" s="734">
        <v>1</v>
      </c>
      <c r="N223" s="735">
        <v>34.799999999999997</v>
      </c>
    </row>
    <row r="224" spans="1:14" ht="14.45" customHeight="1" x14ac:dyDescent="0.2">
      <c r="A224" s="729" t="s">
        <v>595</v>
      </c>
      <c r="B224" s="730" t="s">
        <v>596</v>
      </c>
      <c r="C224" s="731" t="s">
        <v>609</v>
      </c>
      <c r="D224" s="732" t="s">
        <v>610</v>
      </c>
      <c r="E224" s="733">
        <v>50113001</v>
      </c>
      <c r="F224" s="732" t="s">
        <v>629</v>
      </c>
      <c r="G224" s="731" t="s">
        <v>630</v>
      </c>
      <c r="H224" s="731">
        <v>187406</v>
      </c>
      <c r="I224" s="731">
        <v>187406</v>
      </c>
      <c r="J224" s="731" t="s">
        <v>1027</v>
      </c>
      <c r="K224" s="731" t="s">
        <v>1028</v>
      </c>
      <c r="L224" s="734">
        <v>192.90000000000006</v>
      </c>
      <c r="M224" s="734">
        <v>1</v>
      </c>
      <c r="N224" s="735">
        <v>192.90000000000006</v>
      </c>
    </row>
    <row r="225" spans="1:14" ht="14.45" customHeight="1" x14ac:dyDescent="0.2">
      <c r="A225" s="729" t="s">
        <v>595</v>
      </c>
      <c r="B225" s="730" t="s">
        <v>596</v>
      </c>
      <c r="C225" s="731" t="s">
        <v>609</v>
      </c>
      <c r="D225" s="732" t="s">
        <v>610</v>
      </c>
      <c r="E225" s="733">
        <v>50113001</v>
      </c>
      <c r="F225" s="732" t="s">
        <v>629</v>
      </c>
      <c r="G225" s="731" t="s">
        <v>630</v>
      </c>
      <c r="H225" s="731">
        <v>224053</v>
      </c>
      <c r="I225" s="731">
        <v>224053</v>
      </c>
      <c r="J225" s="731" t="s">
        <v>1029</v>
      </c>
      <c r="K225" s="731" t="s">
        <v>1030</v>
      </c>
      <c r="L225" s="734">
        <v>247.61777777777777</v>
      </c>
      <c r="M225" s="734">
        <v>9</v>
      </c>
      <c r="N225" s="735">
        <v>2228.56</v>
      </c>
    </row>
    <row r="226" spans="1:14" ht="14.45" customHeight="1" x14ac:dyDescent="0.2">
      <c r="A226" s="729" t="s">
        <v>595</v>
      </c>
      <c r="B226" s="730" t="s">
        <v>596</v>
      </c>
      <c r="C226" s="731" t="s">
        <v>609</v>
      </c>
      <c r="D226" s="732" t="s">
        <v>610</v>
      </c>
      <c r="E226" s="733">
        <v>50113001</v>
      </c>
      <c r="F226" s="732" t="s">
        <v>629</v>
      </c>
      <c r="G226" s="731" t="s">
        <v>630</v>
      </c>
      <c r="H226" s="731">
        <v>207820</v>
      </c>
      <c r="I226" s="731">
        <v>207820</v>
      </c>
      <c r="J226" s="731" t="s">
        <v>1031</v>
      </c>
      <c r="K226" s="731" t="s">
        <v>1032</v>
      </c>
      <c r="L226" s="734">
        <v>33.811532437376307</v>
      </c>
      <c r="M226" s="734">
        <v>124</v>
      </c>
      <c r="N226" s="735">
        <v>4192.6300222346617</v>
      </c>
    </row>
    <row r="227" spans="1:14" ht="14.45" customHeight="1" x14ac:dyDescent="0.2">
      <c r="A227" s="729" t="s">
        <v>595</v>
      </c>
      <c r="B227" s="730" t="s">
        <v>596</v>
      </c>
      <c r="C227" s="731" t="s">
        <v>609</v>
      </c>
      <c r="D227" s="732" t="s">
        <v>610</v>
      </c>
      <c r="E227" s="733">
        <v>50113001</v>
      </c>
      <c r="F227" s="732" t="s">
        <v>629</v>
      </c>
      <c r="G227" s="731" t="s">
        <v>630</v>
      </c>
      <c r="H227" s="731">
        <v>154424</v>
      </c>
      <c r="I227" s="731">
        <v>54424</v>
      </c>
      <c r="J227" s="731" t="s">
        <v>1033</v>
      </c>
      <c r="K227" s="731" t="s">
        <v>1034</v>
      </c>
      <c r="L227" s="734">
        <v>176.88</v>
      </c>
      <c r="M227" s="734">
        <v>1</v>
      </c>
      <c r="N227" s="735">
        <v>176.88</v>
      </c>
    </row>
    <row r="228" spans="1:14" ht="14.45" customHeight="1" x14ac:dyDescent="0.2">
      <c r="A228" s="729" t="s">
        <v>595</v>
      </c>
      <c r="B228" s="730" t="s">
        <v>596</v>
      </c>
      <c r="C228" s="731" t="s">
        <v>609</v>
      </c>
      <c r="D228" s="732" t="s">
        <v>610</v>
      </c>
      <c r="E228" s="733">
        <v>50113001</v>
      </c>
      <c r="F228" s="732" t="s">
        <v>629</v>
      </c>
      <c r="G228" s="731" t="s">
        <v>630</v>
      </c>
      <c r="H228" s="731">
        <v>102963</v>
      </c>
      <c r="I228" s="731">
        <v>2963</v>
      </c>
      <c r="J228" s="731" t="s">
        <v>1035</v>
      </c>
      <c r="K228" s="731" t="s">
        <v>1036</v>
      </c>
      <c r="L228" s="734">
        <v>121.82999999999997</v>
      </c>
      <c r="M228" s="734">
        <v>3</v>
      </c>
      <c r="N228" s="735">
        <v>365.4899999999999</v>
      </c>
    </row>
    <row r="229" spans="1:14" ht="14.45" customHeight="1" x14ac:dyDescent="0.2">
      <c r="A229" s="729" t="s">
        <v>595</v>
      </c>
      <c r="B229" s="730" t="s">
        <v>596</v>
      </c>
      <c r="C229" s="731" t="s">
        <v>609</v>
      </c>
      <c r="D229" s="732" t="s">
        <v>610</v>
      </c>
      <c r="E229" s="733">
        <v>50113001</v>
      </c>
      <c r="F229" s="732" t="s">
        <v>629</v>
      </c>
      <c r="G229" s="731" t="s">
        <v>630</v>
      </c>
      <c r="H229" s="731">
        <v>100269</v>
      </c>
      <c r="I229" s="731">
        <v>269</v>
      </c>
      <c r="J229" s="731" t="s">
        <v>1037</v>
      </c>
      <c r="K229" s="731" t="s">
        <v>1038</v>
      </c>
      <c r="L229" s="734">
        <v>50.899999048062661</v>
      </c>
      <c r="M229" s="734">
        <v>2</v>
      </c>
      <c r="N229" s="735">
        <v>101.79999809612532</v>
      </c>
    </row>
    <row r="230" spans="1:14" ht="14.45" customHeight="1" x14ac:dyDescent="0.2">
      <c r="A230" s="729" t="s">
        <v>595</v>
      </c>
      <c r="B230" s="730" t="s">
        <v>596</v>
      </c>
      <c r="C230" s="731" t="s">
        <v>609</v>
      </c>
      <c r="D230" s="732" t="s">
        <v>610</v>
      </c>
      <c r="E230" s="733">
        <v>50113001</v>
      </c>
      <c r="F230" s="732" t="s">
        <v>629</v>
      </c>
      <c r="G230" s="731" t="s">
        <v>630</v>
      </c>
      <c r="H230" s="731">
        <v>132917</v>
      </c>
      <c r="I230" s="731">
        <v>32917</v>
      </c>
      <c r="J230" s="731" t="s">
        <v>1039</v>
      </c>
      <c r="K230" s="731" t="s">
        <v>1040</v>
      </c>
      <c r="L230" s="734">
        <v>160.48000000000002</v>
      </c>
      <c r="M230" s="734">
        <v>2</v>
      </c>
      <c r="N230" s="735">
        <v>320.96000000000004</v>
      </c>
    </row>
    <row r="231" spans="1:14" ht="14.45" customHeight="1" x14ac:dyDescent="0.2">
      <c r="A231" s="729" t="s">
        <v>595</v>
      </c>
      <c r="B231" s="730" t="s">
        <v>596</v>
      </c>
      <c r="C231" s="731" t="s">
        <v>609</v>
      </c>
      <c r="D231" s="732" t="s">
        <v>610</v>
      </c>
      <c r="E231" s="733">
        <v>50113001</v>
      </c>
      <c r="F231" s="732" t="s">
        <v>629</v>
      </c>
      <c r="G231" s="731" t="s">
        <v>630</v>
      </c>
      <c r="H231" s="731">
        <v>235780</v>
      </c>
      <c r="I231" s="731">
        <v>235780</v>
      </c>
      <c r="J231" s="731" t="s">
        <v>1041</v>
      </c>
      <c r="K231" s="731" t="s">
        <v>1042</v>
      </c>
      <c r="L231" s="734">
        <v>63.589999999999996</v>
      </c>
      <c r="M231" s="734">
        <v>1</v>
      </c>
      <c r="N231" s="735">
        <v>63.589999999999996</v>
      </c>
    </row>
    <row r="232" spans="1:14" ht="14.45" customHeight="1" x14ac:dyDescent="0.2">
      <c r="A232" s="729" t="s">
        <v>595</v>
      </c>
      <c r="B232" s="730" t="s">
        <v>596</v>
      </c>
      <c r="C232" s="731" t="s">
        <v>609</v>
      </c>
      <c r="D232" s="732" t="s">
        <v>610</v>
      </c>
      <c r="E232" s="733">
        <v>50113001</v>
      </c>
      <c r="F232" s="732" t="s">
        <v>629</v>
      </c>
      <c r="G232" s="731" t="s">
        <v>647</v>
      </c>
      <c r="H232" s="731">
        <v>846824</v>
      </c>
      <c r="I232" s="731">
        <v>124087</v>
      </c>
      <c r="J232" s="731" t="s">
        <v>1043</v>
      </c>
      <c r="K232" s="731" t="s">
        <v>986</v>
      </c>
      <c r="L232" s="734">
        <v>158.97999999999999</v>
      </c>
      <c r="M232" s="734">
        <v>1</v>
      </c>
      <c r="N232" s="735">
        <v>158.97999999999999</v>
      </c>
    </row>
    <row r="233" spans="1:14" ht="14.45" customHeight="1" x14ac:dyDescent="0.2">
      <c r="A233" s="729" t="s">
        <v>595</v>
      </c>
      <c r="B233" s="730" t="s">
        <v>596</v>
      </c>
      <c r="C233" s="731" t="s">
        <v>609</v>
      </c>
      <c r="D233" s="732" t="s">
        <v>610</v>
      </c>
      <c r="E233" s="733">
        <v>50113001</v>
      </c>
      <c r="F233" s="732" t="s">
        <v>629</v>
      </c>
      <c r="G233" s="731" t="s">
        <v>647</v>
      </c>
      <c r="H233" s="731">
        <v>124093</v>
      </c>
      <c r="I233" s="731">
        <v>124093</v>
      </c>
      <c r="J233" s="731" t="s">
        <v>1043</v>
      </c>
      <c r="K233" s="731" t="s">
        <v>1044</v>
      </c>
      <c r="L233" s="734">
        <v>580.39</v>
      </c>
      <c r="M233" s="734">
        <v>1</v>
      </c>
      <c r="N233" s="735">
        <v>580.39</v>
      </c>
    </row>
    <row r="234" spans="1:14" ht="14.45" customHeight="1" x14ac:dyDescent="0.2">
      <c r="A234" s="729" t="s">
        <v>595</v>
      </c>
      <c r="B234" s="730" t="s">
        <v>596</v>
      </c>
      <c r="C234" s="731" t="s">
        <v>609</v>
      </c>
      <c r="D234" s="732" t="s">
        <v>610</v>
      </c>
      <c r="E234" s="733">
        <v>50113001</v>
      </c>
      <c r="F234" s="732" t="s">
        <v>629</v>
      </c>
      <c r="G234" s="731" t="s">
        <v>647</v>
      </c>
      <c r="H234" s="731">
        <v>844651</v>
      </c>
      <c r="I234" s="731">
        <v>101205</v>
      </c>
      <c r="J234" s="731" t="s">
        <v>1045</v>
      </c>
      <c r="K234" s="731" t="s">
        <v>1046</v>
      </c>
      <c r="L234" s="734">
        <v>76.450000000000017</v>
      </c>
      <c r="M234" s="734">
        <v>1</v>
      </c>
      <c r="N234" s="735">
        <v>76.450000000000017</v>
      </c>
    </row>
    <row r="235" spans="1:14" ht="14.45" customHeight="1" x14ac:dyDescent="0.2">
      <c r="A235" s="729" t="s">
        <v>595</v>
      </c>
      <c r="B235" s="730" t="s">
        <v>596</v>
      </c>
      <c r="C235" s="731" t="s">
        <v>609</v>
      </c>
      <c r="D235" s="732" t="s">
        <v>610</v>
      </c>
      <c r="E235" s="733">
        <v>50113001</v>
      </c>
      <c r="F235" s="732" t="s">
        <v>629</v>
      </c>
      <c r="G235" s="731" t="s">
        <v>647</v>
      </c>
      <c r="H235" s="731">
        <v>845220</v>
      </c>
      <c r="I235" s="731">
        <v>101211</v>
      </c>
      <c r="J235" s="731" t="s">
        <v>1045</v>
      </c>
      <c r="K235" s="731" t="s">
        <v>1047</v>
      </c>
      <c r="L235" s="734">
        <v>188.82</v>
      </c>
      <c r="M235" s="734">
        <v>1</v>
      </c>
      <c r="N235" s="735">
        <v>188.82</v>
      </c>
    </row>
    <row r="236" spans="1:14" ht="14.45" customHeight="1" x14ac:dyDescent="0.2">
      <c r="A236" s="729" t="s">
        <v>595</v>
      </c>
      <c r="B236" s="730" t="s">
        <v>596</v>
      </c>
      <c r="C236" s="731" t="s">
        <v>609</v>
      </c>
      <c r="D236" s="732" t="s">
        <v>610</v>
      </c>
      <c r="E236" s="733">
        <v>50113001</v>
      </c>
      <c r="F236" s="732" t="s">
        <v>629</v>
      </c>
      <c r="G236" s="731" t="s">
        <v>329</v>
      </c>
      <c r="H236" s="731">
        <v>233016</v>
      </c>
      <c r="I236" s="731">
        <v>233016</v>
      </c>
      <c r="J236" s="731" t="s">
        <v>1048</v>
      </c>
      <c r="K236" s="731" t="s">
        <v>1049</v>
      </c>
      <c r="L236" s="734">
        <v>55.109999999999985</v>
      </c>
      <c r="M236" s="734">
        <v>27</v>
      </c>
      <c r="N236" s="735">
        <v>1487.9699999999996</v>
      </c>
    </row>
    <row r="237" spans="1:14" ht="14.45" customHeight="1" x14ac:dyDescent="0.2">
      <c r="A237" s="729" t="s">
        <v>595</v>
      </c>
      <c r="B237" s="730" t="s">
        <v>596</v>
      </c>
      <c r="C237" s="731" t="s">
        <v>609</v>
      </c>
      <c r="D237" s="732" t="s">
        <v>610</v>
      </c>
      <c r="E237" s="733">
        <v>50113001</v>
      </c>
      <c r="F237" s="732" t="s">
        <v>629</v>
      </c>
      <c r="G237" s="731" t="s">
        <v>630</v>
      </c>
      <c r="H237" s="731">
        <v>235776</v>
      </c>
      <c r="I237" s="731">
        <v>235776</v>
      </c>
      <c r="J237" s="731" t="s">
        <v>1050</v>
      </c>
      <c r="K237" s="731" t="s">
        <v>1051</v>
      </c>
      <c r="L237" s="734">
        <v>429.7700000000001</v>
      </c>
      <c r="M237" s="734">
        <v>5</v>
      </c>
      <c r="N237" s="735">
        <v>2148.8500000000004</v>
      </c>
    </row>
    <row r="238" spans="1:14" ht="14.45" customHeight="1" x14ac:dyDescent="0.2">
      <c r="A238" s="729" t="s">
        <v>595</v>
      </c>
      <c r="B238" s="730" t="s">
        <v>596</v>
      </c>
      <c r="C238" s="731" t="s">
        <v>609</v>
      </c>
      <c r="D238" s="732" t="s">
        <v>610</v>
      </c>
      <c r="E238" s="733">
        <v>50113001</v>
      </c>
      <c r="F238" s="732" t="s">
        <v>629</v>
      </c>
      <c r="G238" s="731" t="s">
        <v>630</v>
      </c>
      <c r="H238" s="731">
        <v>232983</v>
      </c>
      <c r="I238" s="731">
        <v>232983</v>
      </c>
      <c r="J238" s="731" t="s">
        <v>1052</v>
      </c>
      <c r="K238" s="731" t="s">
        <v>1053</v>
      </c>
      <c r="L238" s="734">
        <v>281.25</v>
      </c>
      <c r="M238" s="734">
        <v>2</v>
      </c>
      <c r="N238" s="735">
        <v>562.5</v>
      </c>
    </row>
    <row r="239" spans="1:14" ht="14.45" customHeight="1" x14ac:dyDescent="0.2">
      <c r="A239" s="729" t="s">
        <v>595</v>
      </c>
      <c r="B239" s="730" t="s">
        <v>596</v>
      </c>
      <c r="C239" s="731" t="s">
        <v>609</v>
      </c>
      <c r="D239" s="732" t="s">
        <v>610</v>
      </c>
      <c r="E239" s="733">
        <v>50113001</v>
      </c>
      <c r="F239" s="732" t="s">
        <v>629</v>
      </c>
      <c r="G239" s="731" t="s">
        <v>630</v>
      </c>
      <c r="H239" s="731">
        <v>114937</v>
      </c>
      <c r="I239" s="731">
        <v>14937</v>
      </c>
      <c r="J239" s="731" t="s">
        <v>1054</v>
      </c>
      <c r="K239" s="731" t="s">
        <v>1055</v>
      </c>
      <c r="L239" s="734">
        <v>79.59</v>
      </c>
      <c r="M239" s="734">
        <v>2</v>
      </c>
      <c r="N239" s="735">
        <v>159.18</v>
      </c>
    </row>
    <row r="240" spans="1:14" ht="14.45" customHeight="1" x14ac:dyDescent="0.2">
      <c r="A240" s="729" t="s">
        <v>595</v>
      </c>
      <c r="B240" s="730" t="s">
        <v>596</v>
      </c>
      <c r="C240" s="731" t="s">
        <v>609</v>
      </c>
      <c r="D240" s="732" t="s">
        <v>610</v>
      </c>
      <c r="E240" s="733">
        <v>50113001</v>
      </c>
      <c r="F240" s="732" t="s">
        <v>629</v>
      </c>
      <c r="G240" s="731" t="s">
        <v>630</v>
      </c>
      <c r="H240" s="731">
        <v>848923</v>
      </c>
      <c r="I240" s="731">
        <v>148076</v>
      </c>
      <c r="J240" s="731" t="s">
        <v>1056</v>
      </c>
      <c r="K240" s="731" t="s">
        <v>1057</v>
      </c>
      <c r="L240" s="734">
        <v>97.040000000000035</v>
      </c>
      <c r="M240" s="734">
        <v>1</v>
      </c>
      <c r="N240" s="735">
        <v>97.040000000000035</v>
      </c>
    </row>
    <row r="241" spans="1:14" ht="14.45" customHeight="1" x14ac:dyDescent="0.2">
      <c r="A241" s="729" t="s">
        <v>595</v>
      </c>
      <c r="B241" s="730" t="s">
        <v>596</v>
      </c>
      <c r="C241" s="731" t="s">
        <v>609</v>
      </c>
      <c r="D241" s="732" t="s">
        <v>610</v>
      </c>
      <c r="E241" s="733">
        <v>50113001</v>
      </c>
      <c r="F241" s="732" t="s">
        <v>629</v>
      </c>
      <c r="G241" s="731" t="s">
        <v>630</v>
      </c>
      <c r="H241" s="731">
        <v>235813</v>
      </c>
      <c r="I241" s="731">
        <v>235813</v>
      </c>
      <c r="J241" s="731" t="s">
        <v>1058</v>
      </c>
      <c r="K241" s="731" t="s">
        <v>1059</v>
      </c>
      <c r="L241" s="734">
        <v>119.05</v>
      </c>
      <c r="M241" s="734">
        <v>1</v>
      </c>
      <c r="N241" s="735">
        <v>119.05</v>
      </c>
    </row>
    <row r="242" spans="1:14" ht="14.45" customHeight="1" x14ac:dyDescent="0.2">
      <c r="A242" s="729" t="s">
        <v>595</v>
      </c>
      <c r="B242" s="730" t="s">
        <v>596</v>
      </c>
      <c r="C242" s="731" t="s">
        <v>609</v>
      </c>
      <c r="D242" s="732" t="s">
        <v>610</v>
      </c>
      <c r="E242" s="733">
        <v>50113001</v>
      </c>
      <c r="F242" s="732" t="s">
        <v>629</v>
      </c>
      <c r="G242" s="731" t="s">
        <v>647</v>
      </c>
      <c r="H242" s="731">
        <v>115245</v>
      </c>
      <c r="I242" s="731">
        <v>15245</v>
      </c>
      <c r="J242" s="731" t="s">
        <v>1060</v>
      </c>
      <c r="K242" s="731" t="s">
        <v>1061</v>
      </c>
      <c r="L242" s="734">
        <v>1375</v>
      </c>
      <c r="M242" s="734">
        <v>6</v>
      </c>
      <c r="N242" s="735">
        <v>8250</v>
      </c>
    </row>
    <row r="243" spans="1:14" ht="14.45" customHeight="1" x14ac:dyDescent="0.2">
      <c r="A243" s="729" t="s">
        <v>595</v>
      </c>
      <c r="B243" s="730" t="s">
        <v>596</v>
      </c>
      <c r="C243" s="731" t="s">
        <v>609</v>
      </c>
      <c r="D243" s="732" t="s">
        <v>610</v>
      </c>
      <c r="E243" s="733">
        <v>50113001</v>
      </c>
      <c r="F243" s="732" t="s">
        <v>629</v>
      </c>
      <c r="G243" s="731" t="s">
        <v>630</v>
      </c>
      <c r="H243" s="731">
        <v>180058</v>
      </c>
      <c r="I243" s="731">
        <v>80058</v>
      </c>
      <c r="J243" s="731" t="s">
        <v>1062</v>
      </c>
      <c r="K243" s="731" t="s">
        <v>1063</v>
      </c>
      <c r="L243" s="734">
        <v>132.9</v>
      </c>
      <c r="M243" s="734">
        <v>1</v>
      </c>
      <c r="N243" s="735">
        <v>132.9</v>
      </c>
    </row>
    <row r="244" spans="1:14" ht="14.45" customHeight="1" x14ac:dyDescent="0.2">
      <c r="A244" s="729" t="s">
        <v>595</v>
      </c>
      <c r="B244" s="730" t="s">
        <v>596</v>
      </c>
      <c r="C244" s="731" t="s">
        <v>609</v>
      </c>
      <c r="D244" s="732" t="s">
        <v>610</v>
      </c>
      <c r="E244" s="733">
        <v>50113001</v>
      </c>
      <c r="F244" s="732" t="s">
        <v>629</v>
      </c>
      <c r="G244" s="731" t="s">
        <v>630</v>
      </c>
      <c r="H244" s="731">
        <v>840239</v>
      </c>
      <c r="I244" s="731">
        <v>59490</v>
      </c>
      <c r="J244" s="731" t="s">
        <v>1064</v>
      </c>
      <c r="K244" s="731" t="s">
        <v>1065</v>
      </c>
      <c r="L244" s="734">
        <v>40.46</v>
      </c>
      <c r="M244" s="734">
        <v>4</v>
      </c>
      <c r="N244" s="735">
        <v>161.84</v>
      </c>
    </row>
    <row r="245" spans="1:14" ht="14.45" customHeight="1" x14ac:dyDescent="0.2">
      <c r="A245" s="729" t="s">
        <v>595</v>
      </c>
      <c r="B245" s="730" t="s">
        <v>596</v>
      </c>
      <c r="C245" s="731" t="s">
        <v>609</v>
      </c>
      <c r="D245" s="732" t="s">
        <v>610</v>
      </c>
      <c r="E245" s="733">
        <v>50113001</v>
      </c>
      <c r="F245" s="732" t="s">
        <v>629</v>
      </c>
      <c r="G245" s="731" t="s">
        <v>647</v>
      </c>
      <c r="H245" s="731">
        <v>208204</v>
      </c>
      <c r="I245" s="731">
        <v>208204</v>
      </c>
      <c r="J245" s="731" t="s">
        <v>1066</v>
      </c>
      <c r="K245" s="731" t="s">
        <v>1067</v>
      </c>
      <c r="L245" s="734">
        <v>48.930000000000021</v>
      </c>
      <c r="M245" s="734">
        <v>1</v>
      </c>
      <c r="N245" s="735">
        <v>48.930000000000021</v>
      </c>
    </row>
    <row r="246" spans="1:14" ht="14.45" customHeight="1" x14ac:dyDescent="0.2">
      <c r="A246" s="729" t="s">
        <v>595</v>
      </c>
      <c r="B246" s="730" t="s">
        <v>596</v>
      </c>
      <c r="C246" s="731" t="s">
        <v>609</v>
      </c>
      <c r="D246" s="732" t="s">
        <v>610</v>
      </c>
      <c r="E246" s="733">
        <v>50113001</v>
      </c>
      <c r="F246" s="732" t="s">
        <v>629</v>
      </c>
      <c r="G246" s="731" t="s">
        <v>647</v>
      </c>
      <c r="H246" s="731">
        <v>208207</v>
      </c>
      <c r="I246" s="731">
        <v>208207</v>
      </c>
      <c r="J246" s="731" t="s">
        <v>1068</v>
      </c>
      <c r="K246" s="731" t="s">
        <v>1069</v>
      </c>
      <c r="L246" s="734">
        <v>80.990000000000009</v>
      </c>
      <c r="M246" s="734">
        <v>1</v>
      </c>
      <c r="N246" s="735">
        <v>80.990000000000009</v>
      </c>
    </row>
    <row r="247" spans="1:14" ht="14.45" customHeight="1" x14ac:dyDescent="0.2">
      <c r="A247" s="729" t="s">
        <v>595</v>
      </c>
      <c r="B247" s="730" t="s">
        <v>596</v>
      </c>
      <c r="C247" s="731" t="s">
        <v>609</v>
      </c>
      <c r="D247" s="732" t="s">
        <v>610</v>
      </c>
      <c r="E247" s="733">
        <v>50113001</v>
      </c>
      <c r="F247" s="732" t="s">
        <v>629</v>
      </c>
      <c r="G247" s="731" t="s">
        <v>647</v>
      </c>
      <c r="H247" s="731">
        <v>109709</v>
      </c>
      <c r="I247" s="731">
        <v>9709</v>
      </c>
      <c r="J247" s="731" t="s">
        <v>1070</v>
      </c>
      <c r="K247" s="731" t="s">
        <v>1071</v>
      </c>
      <c r="L247" s="734">
        <v>64.900000000000006</v>
      </c>
      <c r="M247" s="734">
        <v>66</v>
      </c>
      <c r="N247" s="735">
        <v>4283.4000000000005</v>
      </c>
    </row>
    <row r="248" spans="1:14" ht="14.45" customHeight="1" x14ac:dyDescent="0.2">
      <c r="A248" s="729" t="s">
        <v>595</v>
      </c>
      <c r="B248" s="730" t="s">
        <v>596</v>
      </c>
      <c r="C248" s="731" t="s">
        <v>609</v>
      </c>
      <c r="D248" s="732" t="s">
        <v>610</v>
      </c>
      <c r="E248" s="733">
        <v>50113001</v>
      </c>
      <c r="F248" s="732" t="s">
        <v>629</v>
      </c>
      <c r="G248" s="731" t="s">
        <v>630</v>
      </c>
      <c r="H248" s="731">
        <v>119653</v>
      </c>
      <c r="I248" s="731">
        <v>119653</v>
      </c>
      <c r="J248" s="731" t="s">
        <v>1072</v>
      </c>
      <c r="K248" s="731" t="s">
        <v>1073</v>
      </c>
      <c r="L248" s="734">
        <v>157.19</v>
      </c>
      <c r="M248" s="734">
        <v>1</v>
      </c>
      <c r="N248" s="735">
        <v>157.19</v>
      </c>
    </row>
    <row r="249" spans="1:14" ht="14.45" customHeight="1" x14ac:dyDescent="0.2">
      <c r="A249" s="729" t="s">
        <v>595</v>
      </c>
      <c r="B249" s="730" t="s">
        <v>596</v>
      </c>
      <c r="C249" s="731" t="s">
        <v>609</v>
      </c>
      <c r="D249" s="732" t="s">
        <v>610</v>
      </c>
      <c r="E249" s="733">
        <v>50113001</v>
      </c>
      <c r="F249" s="732" t="s">
        <v>629</v>
      </c>
      <c r="G249" s="731" t="s">
        <v>630</v>
      </c>
      <c r="H249" s="731">
        <v>848866</v>
      </c>
      <c r="I249" s="731">
        <v>119654</v>
      </c>
      <c r="J249" s="731" t="s">
        <v>1072</v>
      </c>
      <c r="K249" s="731" t="s">
        <v>1074</v>
      </c>
      <c r="L249" s="734">
        <v>246.11160054067187</v>
      </c>
      <c r="M249" s="734">
        <v>2</v>
      </c>
      <c r="N249" s="735">
        <v>492.22320108134375</v>
      </c>
    </row>
    <row r="250" spans="1:14" ht="14.45" customHeight="1" x14ac:dyDescent="0.2">
      <c r="A250" s="729" t="s">
        <v>595</v>
      </c>
      <c r="B250" s="730" t="s">
        <v>596</v>
      </c>
      <c r="C250" s="731" t="s">
        <v>609</v>
      </c>
      <c r="D250" s="732" t="s">
        <v>610</v>
      </c>
      <c r="E250" s="733">
        <v>50113001</v>
      </c>
      <c r="F250" s="732" t="s">
        <v>629</v>
      </c>
      <c r="G250" s="731" t="s">
        <v>630</v>
      </c>
      <c r="H250" s="731">
        <v>117162</v>
      </c>
      <c r="I250" s="731">
        <v>17162</v>
      </c>
      <c r="J250" s="731" t="s">
        <v>1075</v>
      </c>
      <c r="K250" s="731" t="s">
        <v>1076</v>
      </c>
      <c r="L250" s="734">
        <v>104.65000000000005</v>
      </c>
      <c r="M250" s="734">
        <v>1</v>
      </c>
      <c r="N250" s="735">
        <v>104.65000000000005</v>
      </c>
    </row>
    <row r="251" spans="1:14" ht="14.45" customHeight="1" x14ac:dyDescent="0.2">
      <c r="A251" s="729" t="s">
        <v>595</v>
      </c>
      <c r="B251" s="730" t="s">
        <v>596</v>
      </c>
      <c r="C251" s="731" t="s">
        <v>609</v>
      </c>
      <c r="D251" s="732" t="s">
        <v>610</v>
      </c>
      <c r="E251" s="733">
        <v>50113001</v>
      </c>
      <c r="F251" s="732" t="s">
        <v>629</v>
      </c>
      <c r="G251" s="731" t="s">
        <v>630</v>
      </c>
      <c r="H251" s="731">
        <v>100966</v>
      </c>
      <c r="I251" s="731">
        <v>966</v>
      </c>
      <c r="J251" s="731" t="s">
        <v>1077</v>
      </c>
      <c r="K251" s="731" t="s">
        <v>1078</v>
      </c>
      <c r="L251" s="734">
        <v>50.309999999999995</v>
      </c>
      <c r="M251" s="734">
        <v>47</v>
      </c>
      <c r="N251" s="735">
        <v>2364.5699999999997</v>
      </c>
    </row>
    <row r="252" spans="1:14" ht="14.45" customHeight="1" x14ac:dyDescent="0.2">
      <c r="A252" s="729" t="s">
        <v>595</v>
      </c>
      <c r="B252" s="730" t="s">
        <v>596</v>
      </c>
      <c r="C252" s="731" t="s">
        <v>609</v>
      </c>
      <c r="D252" s="732" t="s">
        <v>610</v>
      </c>
      <c r="E252" s="733">
        <v>50113001</v>
      </c>
      <c r="F252" s="732" t="s">
        <v>629</v>
      </c>
      <c r="G252" s="731" t="s">
        <v>630</v>
      </c>
      <c r="H252" s="731">
        <v>850445</v>
      </c>
      <c r="I252" s="731">
        <v>109810</v>
      </c>
      <c r="J252" s="731" t="s">
        <v>1079</v>
      </c>
      <c r="K252" s="731" t="s">
        <v>1080</v>
      </c>
      <c r="L252" s="734">
        <v>746.37</v>
      </c>
      <c r="M252" s="734">
        <v>1</v>
      </c>
      <c r="N252" s="735">
        <v>746.37</v>
      </c>
    </row>
    <row r="253" spans="1:14" ht="14.45" customHeight="1" x14ac:dyDescent="0.2">
      <c r="A253" s="729" t="s">
        <v>595</v>
      </c>
      <c r="B253" s="730" t="s">
        <v>596</v>
      </c>
      <c r="C253" s="731" t="s">
        <v>609</v>
      </c>
      <c r="D253" s="732" t="s">
        <v>610</v>
      </c>
      <c r="E253" s="733">
        <v>50113001</v>
      </c>
      <c r="F253" s="732" t="s">
        <v>629</v>
      </c>
      <c r="G253" s="731" t="s">
        <v>630</v>
      </c>
      <c r="H253" s="731">
        <v>988179</v>
      </c>
      <c r="I253" s="731">
        <v>0</v>
      </c>
      <c r="J253" s="731" t="s">
        <v>1081</v>
      </c>
      <c r="K253" s="731" t="s">
        <v>329</v>
      </c>
      <c r="L253" s="734">
        <v>94.579999999999984</v>
      </c>
      <c r="M253" s="734">
        <v>16</v>
      </c>
      <c r="N253" s="735">
        <v>1513.2799999999997</v>
      </c>
    </row>
    <row r="254" spans="1:14" ht="14.45" customHeight="1" x14ac:dyDescent="0.2">
      <c r="A254" s="729" t="s">
        <v>595</v>
      </c>
      <c r="B254" s="730" t="s">
        <v>596</v>
      </c>
      <c r="C254" s="731" t="s">
        <v>609</v>
      </c>
      <c r="D254" s="732" t="s">
        <v>610</v>
      </c>
      <c r="E254" s="733">
        <v>50113001</v>
      </c>
      <c r="F254" s="732" t="s">
        <v>629</v>
      </c>
      <c r="G254" s="731" t="s">
        <v>630</v>
      </c>
      <c r="H254" s="731">
        <v>244980</v>
      </c>
      <c r="I254" s="731">
        <v>244980</v>
      </c>
      <c r="J254" s="731" t="s">
        <v>1082</v>
      </c>
      <c r="K254" s="731" t="s">
        <v>1083</v>
      </c>
      <c r="L254" s="734">
        <v>57.888571510335105</v>
      </c>
      <c r="M254" s="734">
        <v>70</v>
      </c>
      <c r="N254" s="735">
        <v>4052.2000057234573</v>
      </c>
    </row>
    <row r="255" spans="1:14" ht="14.45" customHeight="1" x14ac:dyDescent="0.2">
      <c r="A255" s="729" t="s">
        <v>595</v>
      </c>
      <c r="B255" s="730" t="s">
        <v>596</v>
      </c>
      <c r="C255" s="731" t="s">
        <v>609</v>
      </c>
      <c r="D255" s="732" t="s">
        <v>610</v>
      </c>
      <c r="E255" s="733">
        <v>50113001</v>
      </c>
      <c r="F255" s="732" t="s">
        <v>629</v>
      </c>
      <c r="G255" s="731" t="s">
        <v>630</v>
      </c>
      <c r="H255" s="731">
        <v>100610</v>
      </c>
      <c r="I255" s="731">
        <v>610</v>
      </c>
      <c r="J255" s="731" t="s">
        <v>1084</v>
      </c>
      <c r="K255" s="731" t="s">
        <v>1085</v>
      </c>
      <c r="L255" s="734">
        <v>73.946315789473701</v>
      </c>
      <c r="M255" s="734">
        <v>19</v>
      </c>
      <c r="N255" s="735">
        <v>1404.9800000000002</v>
      </c>
    </row>
    <row r="256" spans="1:14" ht="14.45" customHeight="1" x14ac:dyDescent="0.2">
      <c r="A256" s="729" t="s">
        <v>595</v>
      </c>
      <c r="B256" s="730" t="s">
        <v>596</v>
      </c>
      <c r="C256" s="731" t="s">
        <v>609</v>
      </c>
      <c r="D256" s="732" t="s">
        <v>610</v>
      </c>
      <c r="E256" s="733">
        <v>50113001</v>
      </c>
      <c r="F256" s="732" t="s">
        <v>629</v>
      </c>
      <c r="G256" s="731" t="s">
        <v>630</v>
      </c>
      <c r="H256" s="731">
        <v>100612</v>
      </c>
      <c r="I256" s="731">
        <v>612</v>
      </c>
      <c r="J256" s="731" t="s">
        <v>1086</v>
      </c>
      <c r="K256" s="731" t="s">
        <v>1087</v>
      </c>
      <c r="L256" s="734">
        <v>67.580000000000013</v>
      </c>
      <c r="M256" s="734">
        <v>20</v>
      </c>
      <c r="N256" s="735">
        <v>1351.6000000000001</v>
      </c>
    </row>
    <row r="257" spans="1:14" ht="14.45" customHeight="1" x14ac:dyDescent="0.2">
      <c r="A257" s="729" t="s">
        <v>595</v>
      </c>
      <c r="B257" s="730" t="s">
        <v>596</v>
      </c>
      <c r="C257" s="731" t="s">
        <v>609</v>
      </c>
      <c r="D257" s="732" t="s">
        <v>610</v>
      </c>
      <c r="E257" s="733">
        <v>50113001</v>
      </c>
      <c r="F257" s="732" t="s">
        <v>629</v>
      </c>
      <c r="G257" s="731" t="s">
        <v>630</v>
      </c>
      <c r="H257" s="731">
        <v>395294</v>
      </c>
      <c r="I257" s="731">
        <v>180306</v>
      </c>
      <c r="J257" s="731" t="s">
        <v>1088</v>
      </c>
      <c r="K257" s="731" t="s">
        <v>1089</v>
      </c>
      <c r="L257" s="734">
        <v>192.62</v>
      </c>
      <c r="M257" s="734">
        <v>11</v>
      </c>
      <c r="N257" s="735">
        <v>2118.8200000000002</v>
      </c>
    </row>
    <row r="258" spans="1:14" ht="14.45" customHeight="1" x14ac:dyDescent="0.2">
      <c r="A258" s="729" t="s">
        <v>595</v>
      </c>
      <c r="B258" s="730" t="s">
        <v>596</v>
      </c>
      <c r="C258" s="731" t="s">
        <v>609</v>
      </c>
      <c r="D258" s="732" t="s">
        <v>610</v>
      </c>
      <c r="E258" s="733">
        <v>50113001</v>
      </c>
      <c r="F258" s="732" t="s">
        <v>629</v>
      </c>
      <c r="G258" s="731" t="s">
        <v>630</v>
      </c>
      <c r="H258" s="731">
        <v>395293</v>
      </c>
      <c r="I258" s="731">
        <v>180305</v>
      </c>
      <c r="J258" s="731" t="s">
        <v>1088</v>
      </c>
      <c r="K258" s="731" t="s">
        <v>1090</v>
      </c>
      <c r="L258" s="734">
        <v>123.82999999999998</v>
      </c>
      <c r="M258" s="734">
        <v>2</v>
      </c>
      <c r="N258" s="735">
        <v>247.65999999999997</v>
      </c>
    </row>
    <row r="259" spans="1:14" ht="14.45" customHeight="1" x14ac:dyDescent="0.2">
      <c r="A259" s="729" t="s">
        <v>595</v>
      </c>
      <c r="B259" s="730" t="s">
        <v>596</v>
      </c>
      <c r="C259" s="731" t="s">
        <v>609</v>
      </c>
      <c r="D259" s="732" t="s">
        <v>610</v>
      </c>
      <c r="E259" s="733">
        <v>50113001</v>
      </c>
      <c r="F259" s="732" t="s">
        <v>629</v>
      </c>
      <c r="G259" s="731" t="s">
        <v>647</v>
      </c>
      <c r="H259" s="731">
        <v>189657</v>
      </c>
      <c r="I259" s="731">
        <v>189657</v>
      </c>
      <c r="J259" s="731" t="s">
        <v>1091</v>
      </c>
      <c r="K259" s="731" t="s">
        <v>778</v>
      </c>
      <c r="L259" s="734">
        <v>77.13000000000001</v>
      </c>
      <c r="M259" s="734">
        <v>1</v>
      </c>
      <c r="N259" s="735">
        <v>77.13000000000001</v>
      </c>
    </row>
    <row r="260" spans="1:14" ht="14.45" customHeight="1" x14ac:dyDescent="0.2">
      <c r="A260" s="729" t="s">
        <v>595</v>
      </c>
      <c r="B260" s="730" t="s">
        <v>596</v>
      </c>
      <c r="C260" s="731" t="s">
        <v>609</v>
      </c>
      <c r="D260" s="732" t="s">
        <v>610</v>
      </c>
      <c r="E260" s="733">
        <v>50113001</v>
      </c>
      <c r="F260" s="732" t="s">
        <v>629</v>
      </c>
      <c r="G260" s="731" t="s">
        <v>630</v>
      </c>
      <c r="H260" s="731">
        <v>131385</v>
      </c>
      <c r="I260" s="731">
        <v>31385</v>
      </c>
      <c r="J260" s="731" t="s">
        <v>1092</v>
      </c>
      <c r="K260" s="731" t="s">
        <v>1093</v>
      </c>
      <c r="L260" s="734">
        <v>39.14</v>
      </c>
      <c r="M260" s="734">
        <v>1</v>
      </c>
      <c r="N260" s="735">
        <v>39.14</v>
      </c>
    </row>
    <row r="261" spans="1:14" ht="14.45" customHeight="1" x14ac:dyDescent="0.2">
      <c r="A261" s="729" t="s">
        <v>595</v>
      </c>
      <c r="B261" s="730" t="s">
        <v>596</v>
      </c>
      <c r="C261" s="731" t="s">
        <v>609</v>
      </c>
      <c r="D261" s="732" t="s">
        <v>610</v>
      </c>
      <c r="E261" s="733">
        <v>50113001</v>
      </c>
      <c r="F261" s="732" t="s">
        <v>629</v>
      </c>
      <c r="G261" s="731" t="s">
        <v>630</v>
      </c>
      <c r="H261" s="731">
        <v>169727</v>
      </c>
      <c r="I261" s="731">
        <v>169727</v>
      </c>
      <c r="J261" s="731" t="s">
        <v>1094</v>
      </c>
      <c r="K261" s="731" t="s">
        <v>1095</v>
      </c>
      <c r="L261" s="734">
        <v>46.66</v>
      </c>
      <c r="M261" s="734">
        <v>1</v>
      </c>
      <c r="N261" s="735">
        <v>46.66</v>
      </c>
    </row>
    <row r="262" spans="1:14" ht="14.45" customHeight="1" x14ac:dyDescent="0.2">
      <c r="A262" s="729" t="s">
        <v>595</v>
      </c>
      <c r="B262" s="730" t="s">
        <v>596</v>
      </c>
      <c r="C262" s="731" t="s">
        <v>609</v>
      </c>
      <c r="D262" s="732" t="s">
        <v>610</v>
      </c>
      <c r="E262" s="733">
        <v>50113001</v>
      </c>
      <c r="F262" s="732" t="s">
        <v>629</v>
      </c>
      <c r="G262" s="731" t="s">
        <v>630</v>
      </c>
      <c r="H262" s="731">
        <v>188415</v>
      </c>
      <c r="I262" s="731">
        <v>188415</v>
      </c>
      <c r="J262" s="731" t="s">
        <v>1096</v>
      </c>
      <c r="K262" s="731" t="s">
        <v>1097</v>
      </c>
      <c r="L262" s="734">
        <v>92.569999999999979</v>
      </c>
      <c r="M262" s="734">
        <v>2</v>
      </c>
      <c r="N262" s="735">
        <v>185.13999999999996</v>
      </c>
    </row>
    <row r="263" spans="1:14" ht="14.45" customHeight="1" x14ac:dyDescent="0.2">
      <c r="A263" s="729" t="s">
        <v>595</v>
      </c>
      <c r="B263" s="730" t="s">
        <v>596</v>
      </c>
      <c r="C263" s="731" t="s">
        <v>609</v>
      </c>
      <c r="D263" s="732" t="s">
        <v>610</v>
      </c>
      <c r="E263" s="733">
        <v>50113001</v>
      </c>
      <c r="F263" s="732" t="s">
        <v>629</v>
      </c>
      <c r="G263" s="731" t="s">
        <v>630</v>
      </c>
      <c r="H263" s="731">
        <v>175025</v>
      </c>
      <c r="I263" s="731">
        <v>75025</v>
      </c>
      <c r="J263" s="731" t="s">
        <v>1098</v>
      </c>
      <c r="K263" s="731" t="s">
        <v>1099</v>
      </c>
      <c r="L263" s="734">
        <v>88.10499999999999</v>
      </c>
      <c r="M263" s="734">
        <v>4</v>
      </c>
      <c r="N263" s="735">
        <v>352.41999999999996</v>
      </c>
    </row>
    <row r="264" spans="1:14" ht="14.45" customHeight="1" x14ac:dyDescent="0.2">
      <c r="A264" s="729" t="s">
        <v>595</v>
      </c>
      <c r="B264" s="730" t="s">
        <v>596</v>
      </c>
      <c r="C264" s="731" t="s">
        <v>609</v>
      </c>
      <c r="D264" s="732" t="s">
        <v>610</v>
      </c>
      <c r="E264" s="733">
        <v>50113001</v>
      </c>
      <c r="F264" s="732" t="s">
        <v>629</v>
      </c>
      <c r="G264" s="731" t="s">
        <v>630</v>
      </c>
      <c r="H264" s="731">
        <v>100616</v>
      </c>
      <c r="I264" s="731">
        <v>616</v>
      </c>
      <c r="J264" s="731" t="s">
        <v>1098</v>
      </c>
      <c r="K264" s="731" t="s">
        <v>1100</v>
      </c>
      <c r="L264" s="734">
        <v>112.07</v>
      </c>
      <c r="M264" s="734">
        <v>2</v>
      </c>
      <c r="N264" s="735">
        <v>224.14</v>
      </c>
    </row>
    <row r="265" spans="1:14" ht="14.45" customHeight="1" x14ac:dyDescent="0.2">
      <c r="A265" s="729" t="s">
        <v>595</v>
      </c>
      <c r="B265" s="730" t="s">
        <v>596</v>
      </c>
      <c r="C265" s="731" t="s">
        <v>609</v>
      </c>
      <c r="D265" s="732" t="s">
        <v>610</v>
      </c>
      <c r="E265" s="733">
        <v>50113001</v>
      </c>
      <c r="F265" s="732" t="s">
        <v>629</v>
      </c>
      <c r="G265" s="731" t="s">
        <v>630</v>
      </c>
      <c r="H265" s="731">
        <v>848632</v>
      </c>
      <c r="I265" s="731">
        <v>125315</v>
      </c>
      <c r="J265" s="731" t="s">
        <v>1101</v>
      </c>
      <c r="K265" s="731" t="s">
        <v>1102</v>
      </c>
      <c r="L265" s="734">
        <v>58.15</v>
      </c>
      <c r="M265" s="734">
        <v>1</v>
      </c>
      <c r="N265" s="735">
        <v>58.15</v>
      </c>
    </row>
    <row r="266" spans="1:14" ht="14.45" customHeight="1" x14ac:dyDescent="0.2">
      <c r="A266" s="729" t="s">
        <v>595</v>
      </c>
      <c r="B266" s="730" t="s">
        <v>596</v>
      </c>
      <c r="C266" s="731" t="s">
        <v>609</v>
      </c>
      <c r="D266" s="732" t="s">
        <v>610</v>
      </c>
      <c r="E266" s="733">
        <v>50113001</v>
      </c>
      <c r="F266" s="732" t="s">
        <v>629</v>
      </c>
      <c r="G266" s="731" t="s">
        <v>630</v>
      </c>
      <c r="H266" s="731">
        <v>148578</v>
      </c>
      <c r="I266" s="731">
        <v>48578</v>
      </c>
      <c r="J266" s="731" t="s">
        <v>1101</v>
      </c>
      <c r="K266" s="731" t="s">
        <v>1103</v>
      </c>
      <c r="L266" s="734">
        <v>54.92</v>
      </c>
      <c r="M266" s="734">
        <v>1</v>
      </c>
      <c r="N266" s="735">
        <v>54.92</v>
      </c>
    </row>
    <row r="267" spans="1:14" ht="14.45" customHeight="1" x14ac:dyDescent="0.2">
      <c r="A267" s="729" t="s">
        <v>595</v>
      </c>
      <c r="B267" s="730" t="s">
        <v>596</v>
      </c>
      <c r="C267" s="731" t="s">
        <v>609</v>
      </c>
      <c r="D267" s="732" t="s">
        <v>610</v>
      </c>
      <c r="E267" s="733">
        <v>50113001</v>
      </c>
      <c r="F267" s="732" t="s">
        <v>629</v>
      </c>
      <c r="G267" s="731" t="s">
        <v>647</v>
      </c>
      <c r="H267" s="731">
        <v>187788</v>
      </c>
      <c r="I267" s="731">
        <v>187788</v>
      </c>
      <c r="J267" s="731" t="s">
        <v>1104</v>
      </c>
      <c r="K267" s="731" t="s">
        <v>986</v>
      </c>
      <c r="L267" s="734">
        <v>80.889999999999986</v>
      </c>
      <c r="M267" s="734">
        <v>1</v>
      </c>
      <c r="N267" s="735">
        <v>80.889999999999986</v>
      </c>
    </row>
    <row r="268" spans="1:14" ht="14.45" customHeight="1" x14ac:dyDescent="0.2">
      <c r="A268" s="729" t="s">
        <v>595</v>
      </c>
      <c r="B268" s="730" t="s">
        <v>596</v>
      </c>
      <c r="C268" s="731" t="s">
        <v>609</v>
      </c>
      <c r="D268" s="732" t="s">
        <v>610</v>
      </c>
      <c r="E268" s="733">
        <v>50113001</v>
      </c>
      <c r="F268" s="732" t="s">
        <v>629</v>
      </c>
      <c r="G268" s="731" t="s">
        <v>630</v>
      </c>
      <c r="H268" s="731">
        <v>233804</v>
      </c>
      <c r="I268" s="731">
        <v>233804</v>
      </c>
      <c r="J268" s="731" t="s">
        <v>1105</v>
      </c>
      <c r="K268" s="731" t="s">
        <v>1106</v>
      </c>
      <c r="L268" s="734">
        <v>74.479993677041733</v>
      </c>
      <c r="M268" s="734">
        <v>1</v>
      </c>
      <c r="N268" s="735">
        <v>74.479993677041733</v>
      </c>
    </row>
    <row r="269" spans="1:14" ht="14.45" customHeight="1" x14ac:dyDescent="0.2">
      <c r="A269" s="729" t="s">
        <v>595</v>
      </c>
      <c r="B269" s="730" t="s">
        <v>596</v>
      </c>
      <c r="C269" s="731" t="s">
        <v>609</v>
      </c>
      <c r="D269" s="732" t="s">
        <v>610</v>
      </c>
      <c r="E269" s="733">
        <v>50113001</v>
      </c>
      <c r="F269" s="732" t="s">
        <v>629</v>
      </c>
      <c r="G269" s="731" t="s">
        <v>630</v>
      </c>
      <c r="H269" s="731">
        <v>201134</v>
      </c>
      <c r="I269" s="731">
        <v>201134</v>
      </c>
      <c r="J269" s="731" t="s">
        <v>1107</v>
      </c>
      <c r="K269" s="731" t="s">
        <v>1108</v>
      </c>
      <c r="L269" s="734">
        <v>68.48</v>
      </c>
      <c r="M269" s="734">
        <v>2</v>
      </c>
      <c r="N269" s="735">
        <v>136.96</v>
      </c>
    </row>
    <row r="270" spans="1:14" ht="14.45" customHeight="1" x14ac:dyDescent="0.2">
      <c r="A270" s="729" t="s">
        <v>595</v>
      </c>
      <c r="B270" s="730" t="s">
        <v>596</v>
      </c>
      <c r="C270" s="731" t="s">
        <v>609</v>
      </c>
      <c r="D270" s="732" t="s">
        <v>610</v>
      </c>
      <c r="E270" s="733">
        <v>50113001</v>
      </c>
      <c r="F270" s="732" t="s">
        <v>629</v>
      </c>
      <c r="G270" s="731" t="s">
        <v>630</v>
      </c>
      <c r="H270" s="731">
        <v>201137</v>
      </c>
      <c r="I270" s="731">
        <v>201137</v>
      </c>
      <c r="J270" s="731" t="s">
        <v>1109</v>
      </c>
      <c r="K270" s="731" t="s">
        <v>1110</v>
      </c>
      <c r="L270" s="734">
        <v>24.840000000000007</v>
      </c>
      <c r="M270" s="734">
        <v>2</v>
      </c>
      <c r="N270" s="735">
        <v>49.680000000000014</v>
      </c>
    </row>
    <row r="271" spans="1:14" ht="14.45" customHeight="1" x14ac:dyDescent="0.2">
      <c r="A271" s="729" t="s">
        <v>595</v>
      </c>
      <c r="B271" s="730" t="s">
        <v>596</v>
      </c>
      <c r="C271" s="731" t="s">
        <v>609</v>
      </c>
      <c r="D271" s="732" t="s">
        <v>610</v>
      </c>
      <c r="E271" s="733">
        <v>50113001</v>
      </c>
      <c r="F271" s="732" t="s">
        <v>629</v>
      </c>
      <c r="G271" s="731" t="s">
        <v>630</v>
      </c>
      <c r="H271" s="731">
        <v>242203</v>
      </c>
      <c r="I271" s="731">
        <v>242203</v>
      </c>
      <c r="J271" s="731" t="s">
        <v>1111</v>
      </c>
      <c r="K271" s="731" t="s">
        <v>1112</v>
      </c>
      <c r="L271" s="734">
        <v>104.26468750000001</v>
      </c>
      <c r="M271" s="734">
        <v>64</v>
      </c>
      <c r="N271" s="735">
        <v>6672.9400000000005</v>
      </c>
    </row>
    <row r="272" spans="1:14" ht="14.45" customHeight="1" x14ac:dyDescent="0.2">
      <c r="A272" s="729" t="s">
        <v>595</v>
      </c>
      <c r="B272" s="730" t="s">
        <v>596</v>
      </c>
      <c r="C272" s="731" t="s">
        <v>609</v>
      </c>
      <c r="D272" s="732" t="s">
        <v>610</v>
      </c>
      <c r="E272" s="733">
        <v>50113001</v>
      </c>
      <c r="F272" s="732" t="s">
        <v>629</v>
      </c>
      <c r="G272" s="731" t="s">
        <v>630</v>
      </c>
      <c r="H272" s="731">
        <v>190973</v>
      </c>
      <c r="I272" s="731">
        <v>190973</v>
      </c>
      <c r="J272" s="731" t="s">
        <v>1113</v>
      </c>
      <c r="K272" s="731" t="s">
        <v>778</v>
      </c>
      <c r="L272" s="734">
        <v>224.37</v>
      </c>
      <c r="M272" s="734">
        <v>1</v>
      </c>
      <c r="N272" s="735">
        <v>224.37</v>
      </c>
    </row>
    <row r="273" spans="1:14" ht="14.45" customHeight="1" x14ac:dyDescent="0.2">
      <c r="A273" s="729" t="s">
        <v>595</v>
      </c>
      <c r="B273" s="730" t="s">
        <v>596</v>
      </c>
      <c r="C273" s="731" t="s">
        <v>609</v>
      </c>
      <c r="D273" s="732" t="s">
        <v>610</v>
      </c>
      <c r="E273" s="733">
        <v>50113001</v>
      </c>
      <c r="F273" s="732" t="s">
        <v>629</v>
      </c>
      <c r="G273" s="731" t="s">
        <v>647</v>
      </c>
      <c r="H273" s="731">
        <v>115864</v>
      </c>
      <c r="I273" s="731">
        <v>15864</v>
      </c>
      <c r="J273" s="731" t="s">
        <v>1114</v>
      </c>
      <c r="K273" s="731" t="s">
        <v>1006</v>
      </c>
      <c r="L273" s="734">
        <v>63.309999999999995</v>
      </c>
      <c r="M273" s="734">
        <v>1</v>
      </c>
      <c r="N273" s="735">
        <v>63.309999999999995</v>
      </c>
    </row>
    <row r="274" spans="1:14" ht="14.45" customHeight="1" x14ac:dyDescent="0.2">
      <c r="A274" s="729" t="s">
        <v>595</v>
      </c>
      <c r="B274" s="730" t="s">
        <v>596</v>
      </c>
      <c r="C274" s="731" t="s">
        <v>609</v>
      </c>
      <c r="D274" s="732" t="s">
        <v>610</v>
      </c>
      <c r="E274" s="733">
        <v>50113001</v>
      </c>
      <c r="F274" s="732" t="s">
        <v>629</v>
      </c>
      <c r="G274" s="731" t="s">
        <v>647</v>
      </c>
      <c r="H274" s="731">
        <v>56983</v>
      </c>
      <c r="I274" s="731">
        <v>56983</v>
      </c>
      <c r="J274" s="731" t="s">
        <v>1115</v>
      </c>
      <c r="K274" s="731" t="s">
        <v>1116</v>
      </c>
      <c r="L274" s="734">
        <v>105.49999999999997</v>
      </c>
      <c r="M274" s="734">
        <v>1</v>
      </c>
      <c r="N274" s="735">
        <v>105.49999999999997</v>
      </c>
    </row>
    <row r="275" spans="1:14" ht="14.45" customHeight="1" x14ac:dyDescent="0.2">
      <c r="A275" s="729" t="s">
        <v>595</v>
      </c>
      <c r="B275" s="730" t="s">
        <v>596</v>
      </c>
      <c r="C275" s="731" t="s">
        <v>609</v>
      </c>
      <c r="D275" s="732" t="s">
        <v>610</v>
      </c>
      <c r="E275" s="733">
        <v>50113001</v>
      </c>
      <c r="F275" s="732" t="s">
        <v>629</v>
      </c>
      <c r="G275" s="731" t="s">
        <v>630</v>
      </c>
      <c r="H275" s="731">
        <v>146444</v>
      </c>
      <c r="I275" s="731">
        <v>46444</v>
      </c>
      <c r="J275" s="731" t="s">
        <v>1117</v>
      </c>
      <c r="K275" s="731" t="s">
        <v>1118</v>
      </c>
      <c r="L275" s="734">
        <v>250.69999999999993</v>
      </c>
      <c r="M275" s="734">
        <v>1</v>
      </c>
      <c r="N275" s="735">
        <v>250.69999999999993</v>
      </c>
    </row>
    <row r="276" spans="1:14" ht="14.45" customHeight="1" x14ac:dyDescent="0.2">
      <c r="A276" s="729" t="s">
        <v>595</v>
      </c>
      <c r="B276" s="730" t="s">
        <v>596</v>
      </c>
      <c r="C276" s="731" t="s">
        <v>609</v>
      </c>
      <c r="D276" s="732" t="s">
        <v>610</v>
      </c>
      <c r="E276" s="733">
        <v>50113001</v>
      </c>
      <c r="F276" s="732" t="s">
        <v>629</v>
      </c>
      <c r="G276" s="731" t="s">
        <v>647</v>
      </c>
      <c r="H276" s="731">
        <v>150316</v>
      </c>
      <c r="I276" s="731">
        <v>50316</v>
      </c>
      <c r="J276" s="731" t="s">
        <v>1119</v>
      </c>
      <c r="K276" s="731" t="s">
        <v>1120</v>
      </c>
      <c r="L276" s="734">
        <v>40.886666666666663</v>
      </c>
      <c r="M276" s="734">
        <v>3</v>
      </c>
      <c r="N276" s="735">
        <v>122.66</v>
      </c>
    </row>
    <row r="277" spans="1:14" ht="14.45" customHeight="1" x14ac:dyDescent="0.2">
      <c r="A277" s="729" t="s">
        <v>595</v>
      </c>
      <c r="B277" s="730" t="s">
        <v>596</v>
      </c>
      <c r="C277" s="731" t="s">
        <v>609</v>
      </c>
      <c r="D277" s="732" t="s">
        <v>610</v>
      </c>
      <c r="E277" s="733">
        <v>50113001</v>
      </c>
      <c r="F277" s="732" t="s">
        <v>629</v>
      </c>
      <c r="G277" s="731" t="s">
        <v>630</v>
      </c>
      <c r="H277" s="731">
        <v>114725</v>
      </c>
      <c r="I277" s="731">
        <v>14725</v>
      </c>
      <c r="J277" s="731" t="s">
        <v>1121</v>
      </c>
      <c r="K277" s="731" t="s">
        <v>1122</v>
      </c>
      <c r="L277" s="734">
        <v>66.990000000000009</v>
      </c>
      <c r="M277" s="734">
        <v>9</v>
      </c>
      <c r="N277" s="735">
        <v>602.91000000000008</v>
      </c>
    </row>
    <row r="278" spans="1:14" ht="14.45" customHeight="1" x14ac:dyDescent="0.2">
      <c r="A278" s="729" t="s">
        <v>595</v>
      </c>
      <c r="B278" s="730" t="s">
        <v>596</v>
      </c>
      <c r="C278" s="731" t="s">
        <v>609</v>
      </c>
      <c r="D278" s="732" t="s">
        <v>610</v>
      </c>
      <c r="E278" s="733">
        <v>50113001</v>
      </c>
      <c r="F278" s="732" t="s">
        <v>629</v>
      </c>
      <c r="G278" s="731" t="s">
        <v>647</v>
      </c>
      <c r="H278" s="731">
        <v>850552</v>
      </c>
      <c r="I278" s="731">
        <v>167852</v>
      </c>
      <c r="J278" s="731" t="s">
        <v>1123</v>
      </c>
      <c r="K278" s="731" t="s">
        <v>1124</v>
      </c>
      <c r="L278" s="734">
        <v>148.98000000000002</v>
      </c>
      <c r="M278" s="734">
        <v>1</v>
      </c>
      <c r="N278" s="735">
        <v>148.98000000000002</v>
      </c>
    </row>
    <row r="279" spans="1:14" ht="14.45" customHeight="1" x14ac:dyDescent="0.2">
      <c r="A279" s="729" t="s">
        <v>595</v>
      </c>
      <c r="B279" s="730" t="s">
        <v>596</v>
      </c>
      <c r="C279" s="731" t="s">
        <v>609</v>
      </c>
      <c r="D279" s="732" t="s">
        <v>610</v>
      </c>
      <c r="E279" s="733">
        <v>50113001</v>
      </c>
      <c r="F279" s="732" t="s">
        <v>629</v>
      </c>
      <c r="G279" s="731" t="s">
        <v>630</v>
      </c>
      <c r="H279" s="731">
        <v>102130</v>
      </c>
      <c r="I279" s="731">
        <v>2130</v>
      </c>
      <c r="J279" s="731" t="s">
        <v>1125</v>
      </c>
      <c r="K279" s="731" t="s">
        <v>856</v>
      </c>
      <c r="L279" s="734">
        <v>154.96</v>
      </c>
      <c r="M279" s="734">
        <v>1</v>
      </c>
      <c r="N279" s="735">
        <v>154.96</v>
      </c>
    </row>
    <row r="280" spans="1:14" ht="14.45" customHeight="1" x14ac:dyDescent="0.2">
      <c r="A280" s="729" t="s">
        <v>595</v>
      </c>
      <c r="B280" s="730" t="s">
        <v>596</v>
      </c>
      <c r="C280" s="731" t="s">
        <v>609</v>
      </c>
      <c r="D280" s="732" t="s">
        <v>610</v>
      </c>
      <c r="E280" s="733">
        <v>50113001</v>
      </c>
      <c r="F280" s="732" t="s">
        <v>629</v>
      </c>
      <c r="G280" s="731" t="s">
        <v>630</v>
      </c>
      <c r="H280" s="731">
        <v>845240</v>
      </c>
      <c r="I280" s="731">
        <v>109799</v>
      </c>
      <c r="J280" s="731" t="s">
        <v>1126</v>
      </c>
      <c r="K280" s="731" t="s">
        <v>986</v>
      </c>
      <c r="L280" s="734">
        <v>80.739999999999995</v>
      </c>
      <c r="M280" s="734">
        <v>2</v>
      </c>
      <c r="N280" s="735">
        <v>161.47999999999999</v>
      </c>
    </row>
    <row r="281" spans="1:14" ht="14.45" customHeight="1" x14ac:dyDescent="0.2">
      <c r="A281" s="729" t="s">
        <v>595</v>
      </c>
      <c r="B281" s="730" t="s">
        <v>596</v>
      </c>
      <c r="C281" s="731" t="s">
        <v>609</v>
      </c>
      <c r="D281" s="732" t="s">
        <v>610</v>
      </c>
      <c r="E281" s="733">
        <v>50113001</v>
      </c>
      <c r="F281" s="732" t="s">
        <v>629</v>
      </c>
      <c r="G281" s="731" t="s">
        <v>630</v>
      </c>
      <c r="H281" s="731">
        <v>845123</v>
      </c>
      <c r="I281" s="731">
        <v>109797</v>
      </c>
      <c r="J281" s="731" t="s">
        <v>1126</v>
      </c>
      <c r="K281" s="731" t="s">
        <v>1127</v>
      </c>
      <c r="L281" s="734">
        <v>28.17</v>
      </c>
      <c r="M281" s="734">
        <v>1</v>
      </c>
      <c r="N281" s="735">
        <v>28.17</v>
      </c>
    </row>
    <row r="282" spans="1:14" ht="14.45" customHeight="1" x14ac:dyDescent="0.2">
      <c r="A282" s="729" t="s">
        <v>595</v>
      </c>
      <c r="B282" s="730" t="s">
        <v>596</v>
      </c>
      <c r="C282" s="731" t="s">
        <v>609</v>
      </c>
      <c r="D282" s="732" t="s">
        <v>610</v>
      </c>
      <c r="E282" s="733">
        <v>50113001</v>
      </c>
      <c r="F282" s="732" t="s">
        <v>629</v>
      </c>
      <c r="G282" s="731" t="s">
        <v>630</v>
      </c>
      <c r="H282" s="731">
        <v>225974</v>
      </c>
      <c r="I282" s="731">
        <v>225974</v>
      </c>
      <c r="J282" s="731" t="s">
        <v>1128</v>
      </c>
      <c r="K282" s="731" t="s">
        <v>1129</v>
      </c>
      <c r="L282" s="734">
        <v>103.27</v>
      </c>
      <c r="M282" s="734">
        <v>1</v>
      </c>
      <c r="N282" s="735">
        <v>103.27</v>
      </c>
    </row>
    <row r="283" spans="1:14" ht="14.45" customHeight="1" x14ac:dyDescent="0.2">
      <c r="A283" s="729" t="s">
        <v>595</v>
      </c>
      <c r="B283" s="730" t="s">
        <v>596</v>
      </c>
      <c r="C283" s="731" t="s">
        <v>609</v>
      </c>
      <c r="D283" s="732" t="s">
        <v>610</v>
      </c>
      <c r="E283" s="733">
        <v>50113001</v>
      </c>
      <c r="F283" s="732" t="s">
        <v>629</v>
      </c>
      <c r="G283" s="731" t="s">
        <v>630</v>
      </c>
      <c r="H283" s="731">
        <v>197864</v>
      </c>
      <c r="I283" s="731">
        <v>97864</v>
      </c>
      <c r="J283" s="731" t="s">
        <v>1130</v>
      </c>
      <c r="K283" s="731" t="s">
        <v>1131</v>
      </c>
      <c r="L283" s="734">
        <v>300.08</v>
      </c>
      <c r="M283" s="734">
        <v>2</v>
      </c>
      <c r="N283" s="735">
        <v>600.16</v>
      </c>
    </row>
    <row r="284" spans="1:14" ht="14.45" customHeight="1" x14ac:dyDescent="0.2">
      <c r="A284" s="729" t="s">
        <v>595</v>
      </c>
      <c r="B284" s="730" t="s">
        <v>596</v>
      </c>
      <c r="C284" s="731" t="s">
        <v>609</v>
      </c>
      <c r="D284" s="732" t="s">
        <v>610</v>
      </c>
      <c r="E284" s="733">
        <v>50113001</v>
      </c>
      <c r="F284" s="732" t="s">
        <v>629</v>
      </c>
      <c r="G284" s="731" t="s">
        <v>630</v>
      </c>
      <c r="H284" s="731">
        <v>176448</v>
      </c>
      <c r="I284" s="731">
        <v>176448</v>
      </c>
      <c r="J284" s="731" t="s">
        <v>1132</v>
      </c>
      <c r="K284" s="731" t="s">
        <v>1133</v>
      </c>
      <c r="L284" s="734">
        <v>103.42999999999998</v>
      </c>
      <c r="M284" s="734">
        <v>1</v>
      </c>
      <c r="N284" s="735">
        <v>103.42999999999998</v>
      </c>
    </row>
    <row r="285" spans="1:14" ht="14.45" customHeight="1" x14ac:dyDescent="0.2">
      <c r="A285" s="729" t="s">
        <v>595</v>
      </c>
      <c r="B285" s="730" t="s">
        <v>596</v>
      </c>
      <c r="C285" s="731" t="s">
        <v>609</v>
      </c>
      <c r="D285" s="732" t="s">
        <v>610</v>
      </c>
      <c r="E285" s="733">
        <v>50113001</v>
      </c>
      <c r="F285" s="732" t="s">
        <v>629</v>
      </c>
      <c r="G285" s="731" t="s">
        <v>630</v>
      </c>
      <c r="H285" s="731">
        <v>249656</v>
      </c>
      <c r="I285" s="731">
        <v>249656</v>
      </c>
      <c r="J285" s="731" t="s">
        <v>1134</v>
      </c>
      <c r="K285" s="731" t="s">
        <v>1135</v>
      </c>
      <c r="L285" s="734">
        <v>9908.744999999999</v>
      </c>
      <c r="M285" s="734">
        <v>24</v>
      </c>
      <c r="N285" s="735">
        <v>237809.87999999998</v>
      </c>
    </row>
    <row r="286" spans="1:14" ht="14.45" customHeight="1" x14ac:dyDescent="0.2">
      <c r="A286" s="729" t="s">
        <v>595</v>
      </c>
      <c r="B286" s="730" t="s">
        <v>596</v>
      </c>
      <c r="C286" s="731" t="s">
        <v>609</v>
      </c>
      <c r="D286" s="732" t="s">
        <v>610</v>
      </c>
      <c r="E286" s="733">
        <v>50113001</v>
      </c>
      <c r="F286" s="732" t="s">
        <v>629</v>
      </c>
      <c r="G286" s="731" t="s">
        <v>647</v>
      </c>
      <c r="H286" s="731">
        <v>233727</v>
      </c>
      <c r="I286" s="731">
        <v>233727</v>
      </c>
      <c r="J286" s="731" t="s">
        <v>1136</v>
      </c>
      <c r="K286" s="731" t="s">
        <v>1137</v>
      </c>
      <c r="L286" s="734">
        <v>71.19</v>
      </c>
      <c r="M286" s="734">
        <v>1</v>
      </c>
      <c r="N286" s="735">
        <v>71.19</v>
      </c>
    </row>
    <row r="287" spans="1:14" ht="14.45" customHeight="1" x14ac:dyDescent="0.2">
      <c r="A287" s="729" t="s">
        <v>595</v>
      </c>
      <c r="B287" s="730" t="s">
        <v>596</v>
      </c>
      <c r="C287" s="731" t="s">
        <v>609</v>
      </c>
      <c r="D287" s="732" t="s">
        <v>610</v>
      </c>
      <c r="E287" s="733">
        <v>50113001</v>
      </c>
      <c r="F287" s="732" t="s">
        <v>629</v>
      </c>
      <c r="G287" s="731" t="s">
        <v>647</v>
      </c>
      <c r="H287" s="731">
        <v>231956</v>
      </c>
      <c r="I287" s="731">
        <v>231956</v>
      </c>
      <c r="J287" s="731" t="s">
        <v>1138</v>
      </c>
      <c r="K287" s="731" t="s">
        <v>1139</v>
      </c>
      <c r="L287" s="734">
        <v>49.760000000000012</v>
      </c>
      <c r="M287" s="734">
        <v>2</v>
      </c>
      <c r="N287" s="735">
        <v>99.520000000000024</v>
      </c>
    </row>
    <row r="288" spans="1:14" ht="14.45" customHeight="1" x14ac:dyDescent="0.2">
      <c r="A288" s="729" t="s">
        <v>595</v>
      </c>
      <c r="B288" s="730" t="s">
        <v>596</v>
      </c>
      <c r="C288" s="731" t="s">
        <v>609</v>
      </c>
      <c r="D288" s="732" t="s">
        <v>610</v>
      </c>
      <c r="E288" s="733">
        <v>50113001</v>
      </c>
      <c r="F288" s="732" t="s">
        <v>629</v>
      </c>
      <c r="G288" s="731" t="s">
        <v>630</v>
      </c>
      <c r="H288" s="731">
        <v>118287</v>
      </c>
      <c r="I288" s="731">
        <v>18287</v>
      </c>
      <c r="J288" s="731" t="s">
        <v>1140</v>
      </c>
      <c r="K288" s="731" t="s">
        <v>1141</v>
      </c>
      <c r="L288" s="734">
        <v>1692.9</v>
      </c>
      <c r="M288" s="734">
        <v>1</v>
      </c>
      <c r="N288" s="735">
        <v>1692.9</v>
      </c>
    </row>
    <row r="289" spans="1:14" ht="14.45" customHeight="1" x14ac:dyDescent="0.2">
      <c r="A289" s="729" t="s">
        <v>595</v>
      </c>
      <c r="B289" s="730" t="s">
        <v>596</v>
      </c>
      <c r="C289" s="731" t="s">
        <v>609</v>
      </c>
      <c r="D289" s="732" t="s">
        <v>610</v>
      </c>
      <c r="E289" s="733">
        <v>50113001</v>
      </c>
      <c r="F289" s="732" t="s">
        <v>629</v>
      </c>
      <c r="G289" s="731" t="s">
        <v>630</v>
      </c>
      <c r="H289" s="731">
        <v>221884</v>
      </c>
      <c r="I289" s="731">
        <v>221884</v>
      </c>
      <c r="J289" s="731" t="s">
        <v>1142</v>
      </c>
      <c r="K289" s="731" t="s">
        <v>1143</v>
      </c>
      <c r="L289" s="734">
        <v>1980</v>
      </c>
      <c r="M289" s="734">
        <v>4</v>
      </c>
      <c r="N289" s="735">
        <v>7920</v>
      </c>
    </row>
    <row r="290" spans="1:14" ht="14.45" customHeight="1" x14ac:dyDescent="0.2">
      <c r="A290" s="729" t="s">
        <v>595</v>
      </c>
      <c r="B290" s="730" t="s">
        <v>596</v>
      </c>
      <c r="C290" s="731" t="s">
        <v>609</v>
      </c>
      <c r="D290" s="732" t="s">
        <v>610</v>
      </c>
      <c r="E290" s="733">
        <v>50113001</v>
      </c>
      <c r="F290" s="732" t="s">
        <v>629</v>
      </c>
      <c r="G290" s="731" t="s">
        <v>630</v>
      </c>
      <c r="H290" s="731">
        <v>840813</v>
      </c>
      <c r="I290" s="731">
        <v>135844</v>
      </c>
      <c r="J290" s="731" t="s">
        <v>1144</v>
      </c>
      <c r="K290" s="731" t="s">
        <v>1145</v>
      </c>
      <c r="L290" s="734">
        <v>2198.6799999999998</v>
      </c>
      <c r="M290" s="734">
        <v>3</v>
      </c>
      <c r="N290" s="735">
        <v>6596.0399999999991</v>
      </c>
    </row>
    <row r="291" spans="1:14" ht="14.45" customHeight="1" x14ac:dyDescent="0.2">
      <c r="A291" s="729" t="s">
        <v>595</v>
      </c>
      <c r="B291" s="730" t="s">
        <v>596</v>
      </c>
      <c r="C291" s="731" t="s">
        <v>609</v>
      </c>
      <c r="D291" s="732" t="s">
        <v>610</v>
      </c>
      <c r="E291" s="733">
        <v>50113001</v>
      </c>
      <c r="F291" s="732" t="s">
        <v>629</v>
      </c>
      <c r="G291" s="731" t="s">
        <v>647</v>
      </c>
      <c r="H291" s="731">
        <v>194113</v>
      </c>
      <c r="I291" s="731">
        <v>94113</v>
      </c>
      <c r="J291" s="731" t="s">
        <v>1146</v>
      </c>
      <c r="K291" s="731" t="s">
        <v>1147</v>
      </c>
      <c r="L291" s="734">
        <v>111.11</v>
      </c>
      <c r="M291" s="734">
        <v>1</v>
      </c>
      <c r="N291" s="735">
        <v>111.11</v>
      </c>
    </row>
    <row r="292" spans="1:14" ht="14.45" customHeight="1" x14ac:dyDescent="0.2">
      <c r="A292" s="729" t="s">
        <v>595</v>
      </c>
      <c r="B292" s="730" t="s">
        <v>596</v>
      </c>
      <c r="C292" s="731" t="s">
        <v>609</v>
      </c>
      <c r="D292" s="732" t="s">
        <v>610</v>
      </c>
      <c r="E292" s="733">
        <v>50113001</v>
      </c>
      <c r="F292" s="732" t="s">
        <v>629</v>
      </c>
      <c r="G292" s="731" t="s">
        <v>630</v>
      </c>
      <c r="H292" s="731">
        <v>181425</v>
      </c>
      <c r="I292" s="731">
        <v>81425</v>
      </c>
      <c r="J292" s="731" t="s">
        <v>1148</v>
      </c>
      <c r="K292" s="731" t="s">
        <v>1149</v>
      </c>
      <c r="L292" s="734">
        <v>116.46</v>
      </c>
      <c r="M292" s="734">
        <v>1</v>
      </c>
      <c r="N292" s="735">
        <v>116.46</v>
      </c>
    </row>
    <row r="293" spans="1:14" ht="14.45" customHeight="1" x14ac:dyDescent="0.2">
      <c r="A293" s="729" t="s">
        <v>595</v>
      </c>
      <c r="B293" s="730" t="s">
        <v>596</v>
      </c>
      <c r="C293" s="731" t="s">
        <v>609</v>
      </c>
      <c r="D293" s="732" t="s">
        <v>610</v>
      </c>
      <c r="E293" s="733">
        <v>50113001</v>
      </c>
      <c r="F293" s="732" t="s">
        <v>629</v>
      </c>
      <c r="G293" s="731" t="s">
        <v>630</v>
      </c>
      <c r="H293" s="731">
        <v>112770</v>
      </c>
      <c r="I293" s="731">
        <v>12770</v>
      </c>
      <c r="J293" s="731" t="s">
        <v>1150</v>
      </c>
      <c r="K293" s="731" t="s">
        <v>1151</v>
      </c>
      <c r="L293" s="734">
        <v>143.4</v>
      </c>
      <c r="M293" s="734">
        <v>12</v>
      </c>
      <c r="N293" s="735">
        <v>1720.8000000000002</v>
      </c>
    </row>
    <row r="294" spans="1:14" ht="14.45" customHeight="1" x14ac:dyDescent="0.2">
      <c r="A294" s="729" t="s">
        <v>595</v>
      </c>
      <c r="B294" s="730" t="s">
        <v>596</v>
      </c>
      <c r="C294" s="731" t="s">
        <v>609</v>
      </c>
      <c r="D294" s="732" t="s">
        <v>610</v>
      </c>
      <c r="E294" s="733">
        <v>50113001</v>
      </c>
      <c r="F294" s="732" t="s">
        <v>629</v>
      </c>
      <c r="G294" s="731" t="s">
        <v>630</v>
      </c>
      <c r="H294" s="731">
        <v>192489</v>
      </c>
      <c r="I294" s="731">
        <v>92489</v>
      </c>
      <c r="J294" s="731" t="s">
        <v>1150</v>
      </c>
      <c r="K294" s="731" t="s">
        <v>1152</v>
      </c>
      <c r="L294" s="734">
        <v>686.3599999999999</v>
      </c>
      <c r="M294" s="734">
        <v>2</v>
      </c>
      <c r="N294" s="735">
        <v>1372.7199999999998</v>
      </c>
    </row>
    <row r="295" spans="1:14" ht="14.45" customHeight="1" x14ac:dyDescent="0.2">
      <c r="A295" s="729" t="s">
        <v>595</v>
      </c>
      <c r="B295" s="730" t="s">
        <v>596</v>
      </c>
      <c r="C295" s="731" t="s">
        <v>609</v>
      </c>
      <c r="D295" s="732" t="s">
        <v>610</v>
      </c>
      <c r="E295" s="733">
        <v>50113001</v>
      </c>
      <c r="F295" s="732" t="s">
        <v>629</v>
      </c>
      <c r="G295" s="731" t="s">
        <v>630</v>
      </c>
      <c r="H295" s="731">
        <v>117926</v>
      </c>
      <c r="I295" s="731">
        <v>201609</v>
      </c>
      <c r="J295" s="731" t="s">
        <v>1153</v>
      </c>
      <c r="K295" s="731" t="s">
        <v>1154</v>
      </c>
      <c r="L295" s="734">
        <v>44.460000000000008</v>
      </c>
      <c r="M295" s="734">
        <v>1</v>
      </c>
      <c r="N295" s="735">
        <v>44.460000000000008</v>
      </c>
    </row>
    <row r="296" spans="1:14" ht="14.45" customHeight="1" x14ac:dyDescent="0.2">
      <c r="A296" s="729" t="s">
        <v>595</v>
      </c>
      <c r="B296" s="730" t="s">
        <v>596</v>
      </c>
      <c r="C296" s="731" t="s">
        <v>609</v>
      </c>
      <c r="D296" s="732" t="s">
        <v>610</v>
      </c>
      <c r="E296" s="733">
        <v>50113001</v>
      </c>
      <c r="F296" s="732" t="s">
        <v>629</v>
      </c>
      <c r="G296" s="731" t="s">
        <v>647</v>
      </c>
      <c r="H296" s="731">
        <v>500570</v>
      </c>
      <c r="I296" s="731">
        <v>500570</v>
      </c>
      <c r="J296" s="731" t="s">
        <v>1155</v>
      </c>
      <c r="K296" s="731" t="s">
        <v>1156</v>
      </c>
      <c r="L296" s="734">
        <v>533.57699999999988</v>
      </c>
      <c r="M296" s="734">
        <v>3</v>
      </c>
      <c r="N296" s="735">
        <v>1600.7309999999998</v>
      </c>
    </row>
    <row r="297" spans="1:14" ht="14.45" customHeight="1" x14ac:dyDescent="0.2">
      <c r="A297" s="729" t="s">
        <v>595</v>
      </c>
      <c r="B297" s="730" t="s">
        <v>596</v>
      </c>
      <c r="C297" s="731" t="s">
        <v>609</v>
      </c>
      <c r="D297" s="732" t="s">
        <v>610</v>
      </c>
      <c r="E297" s="733">
        <v>50113001</v>
      </c>
      <c r="F297" s="732" t="s">
        <v>629</v>
      </c>
      <c r="G297" s="731" t="s">
        <v>630</v>
      </c>
      <c r="H297" s="731">
        <v>130521</v>
      </c>
      <c r="I297" s="731">
        <v>30521</v>
      </c>
      <c r="J297" s="731" t="s">
        <v>1157</v>
      </c>
      <c r="K297" s="731" t="s">
        <v>1158</v>
      </c>
      <c r="L297" s="734">
        <v>527.76999999999975</v>
      </c>
      <c r="M297" s="734">
        <v>1</v>
      </c>
      <c r="N297" s="735">
        <v>527.76999999999975</v>
      </c>
    </row>
    <row r="298" spans="1:14" ht="14.45" customHeight="1" x14ac:dyDescent="0.2">
      <c r="A298" s="729" t="s">
        <v>595</v>
      </c>
      <c r="B298" s="730" t="s">
        <v>596</v>
      </c>
      <c r="C298" s="731" t="s">
        <v>609</v>
      </c>
      <c r="D298" s="732" t="s">
        <v>610</v>
      </c>
      <c r="E298" s="733">
        <v>50113001</v>
      </c>
      <c r="F298" s="732" t="s">
        <v>629</v>
      </c>
      <c r="G298" s="731" t="s">
        <v>647</v>
      </c>
      <c r="H298" s="731">
        <v>105496</v>
      </c>
      <c r="I298" s="731">
        <v>5496</v>
      </c>
      <c r="J298" s="731" t="s">
        <v>1159</v>
      </c>
      <c r="K298" s="731" t="s">
        <v>1160</v>
      </c>
      <c r="L298" s="734">
        <v>75.330000000000013</v>
      </c>
      <c r="M298" s="734">
        <v>2</v>
      </c>
      <c r="N298" s="735">
        <v>150.66000000000003</v>
      </c>
    </row>
    <row r="299" spans="1:14" ht="14.45" customHeight="1" x14ac:dyDescent="0.2">
      <c r="A299" s="729" t="s">
        <v>595</v>
      </c>
      <c r="B299" s="730" t="s">
        <v>596</v>
      </c>
      <c r="C299" s="731" t="s">
        <v>609</v>
      </c>
      <c r="D299" s="732" t="s">
        <v>610</v>
      </c>
      <c r="E299" s="733">
        <v>50113001</v>
      </c>
      <c r="F299" s="732" t="s">
        <v>629</v>
      </c>
      <c r="G299" s="731" t="s">
        <v>647</v>
      </c>
      <c r="H299" s="731">
        <v>166030</v>
      </c>
      <c r="I299" s="731">
        <v>66030</v>
      </c>
      <c r="J299" s="731" t="s">
        <v>1159</v>
      </c>
      <c r="K299" s="731" t="s">
        <v>1161</v>
      </c>
      <c r="L299" s="734">
        <v>29.979999999999997</v>
      </c>
      <c r="M299" s="734">
        <v>1</v>
      </c>
      <c r="N299" s="735">
        <v>29.979999999999997</v>
      </c>
    </row>
    <row r="300" spans="1:14" ht="14.45" customHeight="1" x14ac:dyDescent="0.2">
      <c r="A300" s="729" t="s">
        <v>595</v>
      </c>
      <c r="B300" s="730" t="s">
        <v>596</v>
      </c>
      <c r="C300" s="731" t="s">
        <v>609</v>
      </c>
      <c r="D300" s="732" t="s">
        <v>610</v>
      </c>
      <c r="E300" s="733">
        <v>50113001</v>
      </c>
      <c r="F300" s="732" t="s">
        <v>629</v>
      </c>
      <c r="G300" s="731" t="s">
        <v>647</v>
      </c>
      <c r="H300" s="731">
        <v>153950</v>
      </c>
      <c r="I300" s="731">
        <v>53950</v>
      </c>
      <c r="J300" s="731" t="s">
        <v>1162</v>
      </c>
      <c r="K300" s="731" t="s">
        <v>1163</v>
      </c>
      <c r="L300" s="734">
        <v>91.429999999999993</v>
      </c>
      <c r="M300" s="734">
        <v>1</v>
      </c>
      <c r="N300" s="735">
        <v>91.429999999999993</v>
      </c>
    </row>
    <row r="301" spans="1:14" ht="14.45" customHeight="1" x14ac:dyDescent="0.2">
      <c r="A301" s="729" t="s">
        <v>595</v>
      </c>
      <c r="B301" s="730" t="s">
        <v>596</v>
      </c>
      <c r="C301" s="731" t="s">
        <v>609</v>
      </c>
      <c r="D301" s="732" t="s">
        <v>610</v>
      </c>
      <c r="E301" s="733">
        <v>50113001</v>
      </c>
      <c r="F301" s="732" t="s">
        <v>629</v>
      </c>
      <c r="G301" s="731" t="s">
        <v>647</v>
      </c>
      <c r="H301" s="731">
        <v>233360</v>
      </c>
      <c r="I301" s="731">
        <v>233360</v>
      </c>
      <c r="J301" s="731" t="s">
        <v>1164</v>
      </c>
      <c r="K301" s="731" t="s">
        <v>1165</v>
      </c>
      <c r="L301" s="734">
        <v>23.099</v>
      </c>
      <c r="M301" s="734">
        <v>10</v>
      </c>
      <c r="N301" s="735">
        <v>230.99</v>
      </c>
    </row>
    <row r="302" spans="1:14" ht="14.45" customHeight="1" x14ac:dyDescent="0.2">
      <c r="A302" s="729" t="s">
        <v>595</v>
      </c>
      <c r="B302" s="730" t="s">
        <v>596</v>
      </c>
      <c r="C302" s="731" t="s">
        <v>609</v>
      </c>
      <c r="D302" s="732" t="s">
        <v>610</v>
      </c>
      <c r="E302" s="733">
        <v>50113002</v>
      </c>
      <c r="F302" s="732" t="s">
        <v>1166</v>
      </c>
      <c r="G302" s="731" t="s">
        <v>630</v>
      </c>
      <c r="H302" s="731">
        <v>149415</v>
      </c>
      <c r="I302" s="731">
        <v>49415</v>
      </c>
      <c r="J302" s="731" t="s">
        <v>1167</v>
      </c>
      <c r="K302" s="731" t="s">
        <v>1168</v>
      </c>
      <c r="L302" s="734">
        <v>1728.25</v>
      </c>
      <c r="M302" s="734">
        <v>2</v>
      </c>
      <c r="N302" s="735">
        <v>3456.5</v>
      </c>
    </row>
    <row r="303" spans="1:14" ht="14.45" customHeight="1" x14ac:dyDescent="0.2">
      <c r="A303" s="729" t="s">
        <v>595</v>
      </c>
      <c r="B303" s="730" t="s">
        <v>596</v>
      </c>
      <c r="C303" s="731" t="s">
        <v>609</v>
      </c>
      <c r="D303" s="732" t="s">
        <v>610</v>
      </c>
      <c r="E303" s="733">
        <v>50113002</v>
      </c>
      <c r="F303" s="732" t="s">
        <v>1166</v>
      </c>
      <c r="G303" s="731" t="s">
        <v>630</v>
      </c>
      <c r="H303" s="731">
        <v>116337</v>
      </c>
      <c r="I303" s="731">
        <v>16337</v>
      </c>
      <c r="J303" s="731" t="s">
        <v>1169</v>
      </c>
      <c r="K303" s="731" t="s">
        <v>1170</v>
      </c>
      <c r="L303" s="734">
        <v>2121.6400000000003</v>
      </c>
      <c r="M303" s="734">
        <v>2</v>
      </c>
      <c r="N303" s="735">
        <v>4243.2800000000007</v>
      </c>
    </row>
    <row r="304" spans="1:14" ht="14.45" customHeight="1" x14ac:dyDescent="0.2">
      <c r="A304" s="729" t="s">
        <v>595</v>
      </c>
      <c r="B304" s="730" t="s">
        <v>596</v>
      </c>
      <c r="C304" s="731" t="s">
        <v>609</v>
      </c>
      <c r="D304" s="732" t="s">
        <v>610</v>
      </c>
      <c r="E304" s="733">
        <v>50113002</v>
      </c>
      <c r="F304" s="732" t="s">
        <v>1166</v>
      </c>
      <c r="G304" s="731" t="s">
        <v>630</v>
      </c>
      <c r="H304" s="731">
        <v>142003</v>
      </c>
      <c r="I304" s="731">
        <v>142003</v>
      </c>
      <c r="J304" s="731" t="s">
        <v>1171</v>
      </c>
      <c r="K304" s="731" t="s">
        <v>1168</v>
      </c>
      <c r="L304" s="734">
        <v>3751</v>
      </c>
      <c r="M304" s="734">
        <v>1</v>
      </c>
      <c r="N304" s="735">
        <v>3751</v>
      </c>
    </row>
    <row r="305" spans="1:14" ht="14.45" customHeight="1" x14ac:dyDescent="0.2">
      <c r="A305" s="729" t="s">
        <v>595</v>
      </c>
      <c r="B305" s="730" t="s">
        <v>596</v>
      </c>
      <c r="C305" s="731" t="s">
        <v>609</v>
      </c>
      <c r="D305" s="732" t="s">
        <v>610</v>
      </c>
      <c r="E305" s="733">
        <v>50113002</v>
      </c>
      <c r="F305" s="732" t="s">
        <v>1166</v>
      </c>
      <c r="G305" s="731" t="s">
        <v>630</v>
      </c>
      <c r="H305" s="731">
        <v>103513</v>
      </c>
      <c r="I305" s="731">
        <v>3513</v>
      </c>
      <c r="J305" s="731" t="s">
        <v>1172</v>
      </c>
      <c r="K305" s="731" t="s">
        <v>1173</v>
      </c>
      <c r="L305" s="734">
        <v>2000</v>
      </c>
      <c r="M305" s="734">
        <v>4</v>
      </c>
      <c r="N305" s="735">
        <v>8000</v>
      </c>
    </row>
    <row r="306" spans="1:14" ht="14.45" customHeight="1" x14ac:dyDescent="0.2">
      <c r="A306" s="729" t="s">
        <v>595</v>
      </c>
      <c r="B306" s="730" t="s">
        <v>596</v>
      </c>
      <c r="C306" s="731" t="s">
        <v>609</v>
      </c>
      <c r="D306" s="732" t="s">
        <v>610</v>
      </c>
      <c r="E306" s="733">
        <v>50113002</v>
      </c>
      <c r="F306" s="732" t="s">
        <v>1166</v>
      </c>
      <c r="G306" s="731" t="s">
        <v>630</v>
      </c>
      <c r="H306" s="731">
        <v>211912</v>
      </c>
      <c r="I306" s="731">
        <v>211912</v>
      </c>
      <c r="J306" s="731" t="s">
        <v>1174</v>
      </c>
      <c r="K306" s="731" t="s">
        <v>1175</v>
      </c>
      <c r="L306" s="734">
        <v>2801.7</v>
      </c>
      <c r="M306" s="734">
        <v>1</v>
      </c>
      <c r="N306" s="735">
        <v>2801.7</v>
      </c>
    </row>
    <row r="307" spans="1:14" ht="14.45" customHeight="1" x14ac:dyDescent="0.2">
      <c r="A307" s="729" t="s">
        <v>595</v>
      </c>
      <c r="B307" s="730" t="s">
        <v>596</v>
      </c>
      <c r="C307" s="731" t="s">
        <v>609</v>
      </c>
      <c r="D307" s="732" t="s">
        <v>610</v>
      </c>
      <c r="E307" s="733">
        <v>50113002</v>
      </c>
      <c r="F307" s="732" t="s">
        <v>1166</v>
      </c>
      <c r="G307" s="731" t="s">
        <v>630</v>
      </c>
      <c r="H307" s="731">
        <v>213103</v>
      </c>
      <c r="I307" s="731">
        <v>213103</v>
      </c>
      <c r="J307" s="731" t="s">
        <v>1176</v>
      </c>
      <c r="K307" s="731" t="s">
        <v>1175</v>
      </c>
      <c r="L307" s="734">
        <v>3625.37</v>
      </c>
      <c r="M307" s="734">
        <v>2</v>
      </c>
      <c r="N307" s="735">
        <v>7250.74</v>
      </c>
    </row>
    <row r="308" spans="1:14" ht="14.45" customHeight="1" x14ac:dyDescent="0.2">
      <c r="A308" s="729" t="s">
        <v>595</v>
      </c>
      <c r="B308" s="730" t="s">
        <v>596</v>
      </c>
      <c r="C308" s="731" t="s">
        <v>609</v>
      </c>
      <c r="D308" s="732" t="s">
        <v>610</v>
      </c>
      <c r="E308" s="733">
        <v>50113002</v>
      </c>
      <c r="F308" s="732" t="s">
        <v>1166</v>
      </c>
      <c r="G308" s="731" t="s">
        <v>630</v>
      </c>
      <c r="H308" s="731">
        <v>103414</v>
      </c>
      <c r="I308" s="731">
        <v>3414</v>
      </c>
      <c r="J308" s="731" t="s">
        <v>1177</v>
      </c>
      <c r="K308" s="731" t="s">
        <v>1173</v>
      </c>
      <c r="L308" s="734">
        <v>2513.7399999999998</v>
      </c>
      <c r="M308" s="734">
        <v>4</v>
      </c>
      <c r="N308" s="735">
        <v>10054.959999999999</v>
      </c>
    </row>
    <row r="309" spans="1:14" ht="14.45" customHeight="1" x14ac:dyDescent="0.2">
      <c r="A309" s="729" t="s">
        <v>595</v>
      </c>
      <c r="B309" s="730" t="s">
        <v>596</v>
      </c>
      <c r="C309" s="731" t="s">
        <v>609</v>
      </c>
      <c r="D309" s="732" t="s">
        <v>610</v>
      </c>
      <c r="E309" s="733">
        <v>50113002</v>
      </c>
      <c r="F309" s="732" t="s">
        <v>1166</v>
      </c>
      <c r="G309" s="731" t="s">
        <v>630</v>
      </c>
      <c r="H309" s="731">
        <v>397302</v>
      </c>
      <c r="I309" s="731">
        <v>3290</v>
      </c>
      <c r="J309" s="731" t="s">
        <v>1177</v>
      </c>
      <c r="K309" s="731" t="s">
        <v>1178</v>
      </c>
      <c r="L309" s="734">
        <v>1322.7300000000002</v>
      </c>
      <c r="M309" s="734">
        <v>3</v>
      </c>
      <c r="N309" s="735">
        <v>3968.1900000000005</v>
      </c>
    </row>
    <row r="310" spans="1:14" ht="14.45" customHeight="1" x14ac:dyDescent="0.2">
      <c r="A310" s="729" t="s">
        <v>595</v>
      </c>
      <c r="B310" s="730" t="s">
        <v>596</v>
      </c>
      <c r="C310" s="731" t="s">
        <v>609</v>
      </c>
      <c r="D310" s="732" t="s">
        <v>610</v>
      </c>
      <c r="E310" s="733">
        <v>50113006</v>
      </c>
      <c r="F310" s="732" t="s">
        <v>1179</v>
      </c>
      <c r="G310" s="731" t="s">
        <v>647</v>
      </c>
      <c r="H310" s="731">
        <v>33833</v>
      </c>
      <c r="I310" s="731">
        <v>33833</v>
      </c>
      <c r="J310" s="731" t="s">
        <v>1180</v>
      </c>
      <c r="K310" s="731" t="s">
        <v>1181</v>
      </c>
      <c r="L310" s="734">
        <v>163.81000000000003</v>
      </c>
      <c r="M310" s="734">
        <v>7</v>
      </c>
      <c r="N310" s="735">
        <v>1146.6700000000003</v>
      </c>
    </row>
    <row r="311" spans="1:14" ht="14.45" customHeight="1" x14ac:dyDescent="0.2">
      <c r="A311" s="729" t="s">
        <v>595</v>
      </c>
      <c r="B311" s="730" t="s">
        <v>596</v>
      </c>
      <c r="C311" s="731" t="s">
        <v>609</v>
      </c>
      <c r="D311" s="732" t="s">
        <v>610</v>
      </c>
      <c r="E311" s="733">
        <v>50113006</v>
      </c>
      <c r="F311" s="732" t="s">
        <v>1179</v>
      </c>
      <c r="G311" s="731" t="s">
        <v>630</v>
      </c>
      <c r="H311" s="731">
        <v>217087</v>
      </c>
      <c r="I311" s="731">
        <v>217087</v>
      </c>
      <c r="J311" s="731" t="s">
        <v>1182</v>
      </c>
      <c r="K311" s="731" t="s">
        <v>1181</v>
      </c>
      <c r="L311" s="734">
        <v>163.81</v>
      </c>
      <c r="M311" s="734">
        <v>1</v>
      </c>
      <c r="N311" s="735">
        <v>163.81</v>
      </c>
    </row>
    <row r="312" spans="1:14" ht="14.45" customHeight="1" x14ac:dyDescent="0.2">
      <c r="A312" s="729" t="s">
        <v>595</v>
      </c>
      <c r="B312" s="730" t="s">
        <v>596</v>
      </c>
      <c r="C312" s="731" t="s">
        <v>609</v>
      </c>
      <c r="D312" s="732" t="s">
        <v>610</v>
      </c>
      <c r="E312" s="733">
        <v>50113006</v>
      </c>
      <c r="F312" s="732" t="s">
        <v>1179</v>
      </c>
      <c r="G312" s="731" t="s">
        <v>630</v>
      </c>
      <c r="H312" s="731">
        <v>217088</v>
      </c>
      <c r="I312" s="731">
        <v>217088</v>
      </c>
      <c r="J312" s="731" t="s">
        <v>1183</v>
      </c>
      <c r="K312" s="731" t="s">
        <v>1181</v>
      </c>
      <c r="L312" s="734">
        <v>163.81</v>
      </c>
      <c r="M312" s="734">
        <v>21</v>
      </c>
      <c r="N312" s="735">
        <v>3440.0099999999998</v>
      </c>
    </row>
    <row r="313" spans="1:14" ht="14.45" customHeight="1" x14ac:dyDescent="0.2">
      <c r="A313" s="729" t="s">
        <v>595</v>
      </c>
      <c r="B313" s="730" t="s">
        <v>596</v>
      </c>
      <c r="C313" s="731" t="s">
        <v>609</v>
      </c>
      <c r="D313" s="732" t="s">
        <v>610</v>
      </c>
      <c r="E313" s="733">
        <v>50113006</v>
      </c>
      <c r="F313" s="732" t="s">
        <v>1179</v>
      </c>
      <c r="G313" s="731" t="s">
        <v>647</v>
      </c>
      <c r="H313" s="731">
        <v>33739</v>
      </c>
      <c r="I313" s="731">
        <v>33739</v>
      </c>
      <c r="J313" s="731" t="s">
        <v>1184</v>
      </c>
      <c r="K313" s="731" t="s">
        <v>1185</v>
      </c>
      <c r="L313" s="734">
        <v>111.81000000000004</v>
      </c>
      <c r="M313" s="734">
        <v>3</v>
      </c>
      <c r="N313" s="735">
        <v>335.43000000000012</v>
      </c>
    </row>
    <row r="314" spans="1:14" ht="14.45" customHeight="1" x14ac:dyDescent="0.2">
      <c r="A314" s="729" t="s">
        <v>595</v>
      </c>
      <c r="B314" s="730" t="s">
        <v>596</v>
      </c>
      <c r="C314" s="731" t="s">
        <v>609</v>
      </c>
      <c r="D314" s="732" t="s">
        <v>610</v>
      </c>
      <c r="E314" s="733">
        <v>50113006</v>
      </c>
      <c r="F314" s="732" t="s">
        <v>1179</v>
      </c>
      <c r="G314" s="731" t="s">
        <v>647</v>
      </c>
      <c r="H314" s="731">
        <v>846763</v>
      </c>
      <c r="I314" s="731">
        <v>33419</v>
      </c>
      <c r="J314" s="731" t="s">
        <v>1186</v>
      </c>
      <c r="K314" s="731" t="s">
        <v>1185</v>
      </c>
      <c r="L314" s="734">
        <v>138.54</v>
      </c>
      <c r="M314" s="734">
        <v>1</v>
      </c>
      <c r="N314" s="735">
        <v>138.54</v>
      </c>
    </row>
    <row r="315" spans="1:14" ht="14.45" customHeight="1" x14ac:dyDescent="0.2">
      <c r="A315" s="729" t="s">
        <v>595</v>
      </c>
      <c r="B315" s="730" t="s">
        <v>596</v>
      </c>
      <c r="C315" s="731" t="s">
        <v>609</v>
      </c>
      <c r="D315" s="732" t="s">
        <v>610</v>
      </c>
      <c r="E315" s="733">
        <v>50113006</v>
      </c>
      <c r="F315" s="732" t="s">
        <v>1179</v>
      </c>
      <c r="G315" s="731" t="s">
        <v>647</v>
      </c>
      <c r="H315" s="731">
        <v>846765</v>
      </c>
      <c r="I315" s="731">
        <v>33421</v>
      </c>
      <c r="J315" s="731" t="s">
        <v>1187</v>
      </c>
      <c r="K315" s="731" t="s">
        <v>1185</v>
      </c>
      <c r="L315" s="734">
        <v>138.54</v>
      </c>
      <c r="M315" s="734">
        <v>1</v>
      </c>
      <c r="N315" s="735">
        <v>138.54</v>
      </c>
    </row>
    <row r="316" spans="1:14" ht="14.45" customHeight="1" x14ac:dyDescent="0.2">
      <c r="A316" s="729" t="s">
        <v>595</v>
      </c>
      <c r="B316" s="730" t="s">
        <v>596</v>
      </c>
      <c r="C316" s="731" t="s">
        <v>609</v>
      </c>
      <c r="D316" s="732" t="s">
        <v>610</v>
      </c>
      <c r="E316" s="733">
        <v>50113006</v>
      </c>
      <c r="F316" s="732" t="s">
        <v>1179</v>
      </c>
      <c r="G316" s="731" t="s">
        <v>647</v>
      </c>
      <c r="H316" s="731">
        <v>33865</v>
      </c>
      <c r="I316" s="731">
        <v>33865</v>
      </c>
      <c r="J316" s="731" t="s">
        <v>1188</v>
      </c>
      <c r="K316" s="731" t="s">
        <v>1185</v>
      </c>
      <c r="L316" s="734">
        <v>138.54000000000002</v>
      </c>
      <c r="M316" s="734">
        <v>1</v>
      </c>
      <c r="N316" s="735">
        <v>138.54000000000002</v>
      </c>
    </row>
    <row r="317" spans="1:14" ht="14.45" customHeight="1" x14ac:dyDescent="0.2">
      <c r="A317" s="729" t="s">
        <v>595</v>
      </c>
      <c r="B317" s="730" t="s">
        <v>596</v>
      </c>
      <c r="C317" s="731" t="s">
        <v>609</v>
      </c>
      <c r="D317" s="732" t="s">
        <v>610</v>
      </c>
      <c r="E317" s="733">
        <v>50113006</v>
      </c>
      <c r="F317" s="732" t="s">
        <v>1179</v>
      </c>
      <c r="G317" s="731" t="s">
        <v>647</v>
      </c>
      <c r="H317" s="731">
        <v>846766</v>
      </c>
      <c r="I317" s="731">
        <v>33420</v>
      </c>
      <c r="J317" s="731" t="s">
        <v>1189</v>
      </c>
      <c r="K317" s="731" t="s">
        <v>1185</v>
      </c>
      <c r="L317" s="734">
        <v>138.54</v>
      </c>
      <c r="M317" s="734">
        <v>1</v>
      </c>
      <c r="N317" s="735">
        <v>138.54</v>
      </c>
    </row>
    <row r="318" spans="1:14" ht="14.45" customHeight="1" x14ac:dyDescent="0.2">
      <c r="A318" s="729" t="s">
        <v>595</v>
      </c>
      <c r="B318" s="730" t="s">
        <v>596</v>
      </c>
      <c r="C318" s="731" t="s">
        <v>609</v>
      </c>
      <c r="D318" s="732" t="s">
        <v>610</v>
      </c>
      <c r="E318" s="733">
        <v>50113006</v>
      </c>
      <c r="F318" s="732" t="s">
        <v>1179</v>
      </c>
      <c r="G318" s="731" t="s">
        <v>647</v>
      </c>
      <c r="H318" s="731">
        <v>33751</v>
      </c>
      <c r="I318" s="731">
        <v>33751</v>
      </c>
      <c r="J318" s="731" t="s">
        <v>1190</v>
      </c>
      <c r="K318" s="731" t="s">
        <v>1191</v>
      </c>
      <c r="L318" s="734">
        <v>96.55</v>
      </c>
      <c r="M318" s="734">
        <v>1</v>
      </c>
      <c r="N318" s="735">
        <v>96.55</v>
      </c>
    </row>
    <row r="319" spans="1:14" ht="14.45" customHeight="1" x14ac:dyDescent="0.2">
      <c r="A319" s="729" t="s">
        <v>595</v>
      </c>
      <c r="B319" s="730" t="s">
        <v>596</v>
      </c>
      <c r="C319" s="731" t="s">
        <v>609</v>
      </c>
      <c r="D319" s="732" t="s">
        <v>610</v>
      </c>
      <c r="E319" s="733">
        <v>50113006</v>
      </c>
      <c r="F319" s="732" t="s">
        <v>1179</v>
      </c>
      <c r="G319" s="731" t="s">
        <v>647</v>
      </c>
      <c r="H319" s="731">
        <v>217490</v>
      </c>
      <c r="I319" s="731">
        <v>217490</v>
      </c>
      <c r="J319" s="731" t="s">
        <v>1192</v>
      </c>
      <c r="K319" s="731" t="s">
        <v>1181</v>
      </c>
      <c r="L319" s="734">
        <v>180.77000000000004</v>
      </c>
      <c r="M319" s="734">
        <v>1</v>
      </c>
      <c r="N319" s="735">
        <v>180.77000000000004</v>
      </c>
    </row>
    <row r="320" spans="1:14" ht="14.45" customHeight="1" x14ac:dyDescent="0.2">
      <c r="A320" s="729" t="s">
        <v>595</v>
      </c>
      <c r="B320" s="730" t="s">
        <v>596</v>
      </c>
      <c r="C320" s="731" t="s">
        <v>609</v>
      </c>
      <c r="D320" s="732" t="s">
        <v>610</v>
      </c>
      <c r="E320" s="733">
        <v>50113006</v>
      </c>
      <c r="F320" s="732" t="s">
        <v>1179</v>
      </c>
      <c r="G320" s="731" t="s">
        <v>647</v>
      </c>
      <c r="H320" s="731">
        <v>33848</v>
      </c>
      <c r="I320" s="731">
        <v>33848</v>
      </c>
      <c r="J320" s="731" t="s">
        <v>1193</v>
      </c>
      <c r="K320" s="731" t="s">
        <v>1181</v>
      </c>
      <c r="L320" s="734">
        <v>124.91666666666667</v>
      </c>
      <c r="M320" s="734">
        <v>12</v>
      </c>
      <c r="N320" s="735">
        <v>1499</v>
      </c>
    </row>
    <row r="321" spans="1:14" ht="14.45" customHeight="1" x14ac:dyDescent="0.2">
      <c r="A321" s="729" t="s">
        <v>595</v>
      </c>
      <c r="B321" s="730" t="s">
        <v>596</v>
      </c>
      <c r="C321" s="731" t="s">
        <v>609</v>
      </c>
      <c r="D321" s="732" t="s">
        <v>610</v>
      </c>
      <c r="E321" s="733">
        <v>50113006</v>
      </c>
      <c r="F321" s="732" t="s">
        <v>1179</v>
      </c>
      <c r="G321" s="731" t="s">
        <v>647</v>
      </c>
      <c r="H321" s="731">
        <v>33847</v>
      </c>
      <c r="I321" s="731">
        <v>33847</v>
      </c>
      <c r="J321" s="731" t="s">
        <v>1194</v>
      </c>
      <c r="K321" s="731" t="s">
        <v>1181</v>
      </c>
      <c r="L321" s="734">
        <v>125.36000000000001</v>
      </c>
      <c r="M321" s="734">
        <v>24</v>
      </c>
      <c r="N321" s="735">
        <v>3008.6400000000003</v>
      </c>
    </row>
    <row r="322" spans="1:14" ht="14.45" customHeight="1" x14ac:dyDescent="0.2">
      <c r="A322" s="729" t="s">
        <v>595</v>
      </c>
      <c r="B322" s="730" t="s">
        <v>596</v>
      </c>
      <c r="C322" s="731" t="s">
        <v>609</v>
      </c>
      <c r="D322" s="732" t="s">
        <v>610</v>
      </c>
      <c r="E322" s="733">
        <v>50113008</v>
      </c>
      <c r="F322" s="732" t="s">
        <v>1195</v>
      </c>
      <c r="G322" s="731"/>
      <c r="H322" s="731"/>
      <c r="I322" s="731">
        <v>62465</v>
      </c>
      <c r="J322" s="731" t="s">
        <v>1196</v>
      </c>
      <c r="K322" s="731" t="s">
        <v>1197</v>
      </c>
      <c r="L322" s="734">
        <v>17457.349609375</v>
      </c>
      <c r="M322" s="734">
        <v>3</v>
      </c>
      <c r="N322" s="735">
        <v>52372.048828125</v>
      </c>
    </row>
    <row r="323" spans="1:14" ht="14.45" customHeight="1" x14ac:dyDescent="0.2">
      <c r="A323" s="729" t="s">
        <v>595</v>
      </c>
      <c r="B323" s="730" t="s">
        <v>596</v>
      </c>
      <c r="C323" s="731" t="s">
        <v>609</v>
      </c>
      <c r="D323" s="732" t="s">
        <v>610</v>
      </c>
      <c r="E323" s="733">
        <v>50113008</v>
      </c>
      <c r="F323" s="732" t="s">
        <v>1195</v>
      </c>
      <c r="G323" s="731"/>
      <c r="H323" s="731"/>
      <c r="I323" s="731">
        <v>62464</v>
      </c>
      <c r="J323" s="731" t="s">
        <v>1196</v>
      </c>
      <c r="K323" s="731" t="s">
        <v>1198</v>
      </c>
      <c r="L323" s="734">
        <v>9158.26953125</v>
      </c>
      <c r="M323" s="734">
        <v>2</v>
      </c>
      <c r="N323" s="735">
        <v>18316.5390625</v>
      </c>
    </row>
    <row r="324" spans="1:14" ht="14.45" customHeight="1" x14ac:dyDescent="0.2">
      <c r="A324" s="729" t="s">
        <v>595</v>
      </c>
      <c r="B324" s="730" t="s">
        <v>596</v>
      </c>
      <c r="C324" s="731" t="s">
        <v>609</v>
      </c>
      <c r="D324" s="732" t="s">
        <v>610</v>
      </c>
      <c r="E324" s="733">
        <v>50113008</v>
      </c>
      <c r="F324" s="732" t="s">
        <v>1195</v>
      </c>
      <c r="G324" s="731"/>
      <c r="H324" s="731"/>
      <c r="I324" s="731">
        <v>210089</v>
      </c>
      <c r="J324" s="731" t="s">
        <v>1199</v>
      </c>
      <c r="K324" s="731" t="s">
        <v>1200</v>
      </c>
      <c r="L324" s="734">
        <v>7183</v>
      </c>
      <c r="M324" s="734">
        <v>5</v>
      </c>
      <c r="N324" s="735">
        <v>35915</v>
      </c>
    </row>
    <row r="325" spans="1:14" ht="14.45" customHeight="1" x14ac:dyDescent="0.2">
      <c r="A325" s="729" t="s">
        <v>595</v>
      </c>
      <c r="B325" s="730" t="s">
        <v>596</v>
      </c>
      <c r="C325" s="731" t="s">
        <v>609</v>
      </c>
      <c r="D325" s="732" t="s">
        <v>610</v>
      </c>
      <c r="E325" s="733">
        <v>50113008</v>
      </c>
      <c r="F325" s="732" t="s">
        <v>1195</v>
      </c>
      <c r="G325" s="731"/>
      <c r="H325" s="731"/>
      <c r="I325" s="731">
        <v>230686</v>
      </c>
      <c r="J325" s="731" t="s">
        <v>1201</v>
      </c>
      <c r="K325" s="731" t="s">
        <v>1202</v>
      </c>
      <c r="L325" s="734">
        <v>8610.7998046875</v>
      </c>
      <c r="M325" s="734">
        <v>1</v>
      </c>
      <c r="N325" s="735">
        <v>8610.7998046875</v>
      </c>
    </row>
    <row r="326" spans="1:14" ht="14.45" customHeight="1" x14ac:dyDescent="0.2">
      <c r="A326" s="729" t="s">
        <v>595</v>
      </c>
      <c r="B326" s="730" t="s">
        <v>596</v>
      </c>
      <c r="C326" s="731" t="s">
        <v>609</v>
      </c>
      <c r="D326" s="732" t="s">
        <v>610</v>
      </c>
      <c r="E326" s="733">
        <v>50113008</v>
      </c>
      <c r="F326" s="732" t="s">
        <v>1195</v>
      </c>
      <c r="G326" s="731"/>
      <c r="H326" s="731"/>
      <c r="I326" s="731">
        <v>230687</v>
      </c>
      <c r="J326" s="731" t="s">
        <v>1201</v>
      </c>
      <c r="K326" s="731" t="s">
        <v>1203</v>
      </c>
      <c r="L326" s="734">
        <v>4305.400065104167</v>
      </c>
      <c r="M326" s="734">
        <v>3</v>
      </c>
      <c r="N326" s="735">
        <v>12916.2001953125</v>
      </c>
    </row>
    <row r="327" spans="1:14" ht="14.45" customHeight="1" x14ac:dyDescent="0.2">
      <c r="A327" s="729" t="s">
        <v>595</v>
      </c>
      <c r="B327" s="730" t="s">
        <v>596</v>
      </c>
      <c r="C327" s="731" t="s">
        <v>609</v>
      </c>
      <c r="D327" s="732" t="s">
        <v>610</v>
      </c>
      <c r="E327" s="733">
        <v>50113011</v>
      </c>
      <c r="F327" s="732" t="s">
        <v>1204</v>
      </c>
      <c r="G327" s="731"/>
      <c r="H327" s="731"/>
      <c r="I327" s="731">
        <v>158152</v>
      </c>
      <c r="J327" s="731" t="s">
        <v>1205</v>
      </c>
      <c r="K327" s="731" t="s">
        <v>1206</v>
      </c>
      <c r="L327" s="734">
        <v>912.989990234375</v>
      </c>
      <c r="M327" s="734">
        <v>3</v>
      </c>
      <c r="N327" s="735">
        <v>2738.969970703125</v>
      </c>
    </row>
    <row r="328" spans="1:14" ht="14.45" customHeight="1" x14ac:dyDescent="0.2">
      <c r="A328" s="729" t="s">
        <v>595</v>
      </c>
      <c r="B328" s="730" t="s">
        <v>596</v>
      </c>
      <c r="C328" s="731" t="s">
        <v>609</v>
      </c>
      <c r="D328" s="732" t="s">
        <v>610</v>
      </c>
      <c r="E328" s="733">
        <v>50113011</v>
      </c>
      <c r="F328" s="732" t="s">
        <v>1204</v>
      </c>
      <c r="G328" s="731"/>
      <c r="H328" s="731"/>
      <c r="I328" s="731">
        <v>210088</v>
      </c>
      <c r="J328" s="731" t="s">
        <v>1199</v>
      </c>
      <c r="K328" s="731" t="s">
        <v>1207</v>
      </c>
      <c r="L328" s="734">
        <v>3591.5</v>
      </c>
      <c r="M328" s="734">
        <v>7</v>
      </c>
      <c r="N328" s="735">
        <v>25140.5</v>
      </c>
    </row>
    <row r="329" spans="1:14" ht="14.45" customHeight="1" x14ac:dyDescent="0.2">
      <c r="A329" s="729" t="s">
        <v>595</v>
      </c>
      <c r="B329" s="730" t="s">
        <v>596</v>
      </c>
      <c r="C329" s="731" t="s">
        <v>609</v>
      </c>
      <c r="D329" s="732" t="s">
        <v>610</v>
      </c>
      <c r="E329" s="733">
        <v>50113013</v>
      </c>
      <c r="F329" s="732" t="s">
        <v>1208</v>
      </c>
      <c r="G329" s="731" t="s">
        <v>329</v>
      </c>
      <c r="H329" s="731">
        <v>243369</v>
      </c>
      <c r="I329" s="731">
        <v>243369</v>
      </c>
      <c r="J329" s="731" t="s">
        <v>1209</v>
      </c>
      <c r="K329" s="731" t="s">
        <v>1210</v>
      </c>
      <c r="L329" s="734">
        <v>544.38999999999987</v>
      </c>
      <c r="M329" s="734">
        <v>49.199999999999996</v>
      </c>
      <c r="N329" s="735">
        <v>26783.98799999999</v>
      </c>
    </row>
    <row r="330" spans="1:14" ht="14.45" customHeight="1" x14ac:dyDescent="0.2">
      <c r="A330" s="729" t="s">
        <v>595</v>
      </c>
      <c r="B330" s="730" t="s">
        <v>596</v>
      </c>
      <c r="C330" s="731" t="s">
        <v>609</v>
      </c>
      <c r="D330" s="732" t="s">
        <v>610</v>
      </c>
      <c r="E330" s="733">
        <v>50113013</v>
      </c>
      <c r="F330" s="732" t="s">
        <v>1208</v>
      </c>
      <c r="G330" s="731" t="s">
        <v>647</v>
      </c>
      <c r="H330" s="731">
        <v>185525</v>
      </c>
      <c r="I330" s="731">
        <v>85525</v>
      </c>
      <c r="J330" s="731" t="s">
        <v>1211</v>
      </c>
      <c r="K330" s="731" t="s">
        <v>1212</v>
      </c>
      <c r="L330" s="734">
        <v>110.19000000000001</v>
      </c>
      <c r="M330" s="734">
        <v>3</v>
      </c>
      <c r="N330" s="735">
        <v>330.57000000000005</v>
      </c>
    </row>
    <row r="331" spans="1:14" ht="14.45" customHeight="1" x14ac:dyDescent="0.2">
      <c r="A331" s="729" t="s">
        <v>595</v>
      </c>
      <c r="B331" s="730" t="s">
        <v>596</v>
      </c>
      <c r="C331" s="731" t="s">
        <v>609</v>
      </c>
      <c r="D331" s="732" t="s">
        <v>610</v>
      </c>
      <c r="E331" s="733">
        <v>50113013</v>
      </c>
      <c r="F331" s="732" t="s">
        <v>1208</v>
      </c>
      <c r="G331" s="731" t="s">
        <v>630</v>
      </c>
      <c r="H331" s="731">
        <v>203097</v>
      </c>
      <c r="I331" s="731">
        <v>203097</v>
      </c>
      <c r="J331" s="731" t="s">
        <v>1213</v>
      </c>
      <c r="K331" s="731" t="s">
        <v>1214</v>
      </c>
      <c r="L331" s="734">
        <v>167.28491639274063</v>
      </c>
      <c r="M331" s="734">
        <v>59</v>
      </c>
      <c r="N331" s="735">
        <v>9869.8100671716966</v>
      </c>
    </row>
    <row r="332" spans="1:14" ht="14.45" customHeight="1" x14ac:dyDescent="0.2">
      <c r="A332" s="729" t="s">
        <v>595</v>
      </c>
      <c r="B332" s="730" t="s">
        <v>596</v>
      </c>
      <c r="C332" s="731" t="s">
        <v>609</v>
      </c>
      <c r="D332" s="732" t="s">
        <v>610</v>
      </c>
      <c r="E332" s="733">
        <v>50113013</v>
      </c>
      <c r="F332" s="732" t="s">
        <v>1208</v>
      </c>
      <c r="G332" s="731" t="s">
        <v>630</v>
      </c>
      <c r="H332" s="731">
        <v>172972</v>
      </c>
      <c r="I332" s="731">
        <v>72972</v>
      </c>
      <c r="J332" s="731" t="s">
        <v>1215</v>
      </c>
      <c r="K332" s="731" t="s">
        <v>1216</v>
      </c>
      <c r="L332" s="734">
        <v>204.39593337523641</v>
      </c>
      <c r="M332" s="734">
        <v>318.19999999999993</v>
      </c>
      <c r="N332" s="735">
        <v>65038.786000000211</v>
      </c>
    </row>
    <row r="333" spans="1:14" ht="14.45" customHeight="1" x14ac:dyDescent="0.2">
      <c r="A333" s="729" t="s">
        <v>595</v>
      </c>
      <c r="B333" s="730" t="s">
        <v>596</v>
      </c>
      <c r="C333" s="731" t="s">
        <v>609</v>
      </c>
      <c r="D333" s="732" t="s">
        <v>610</v>
      </c>
      <c r="E333" s="733">
        <v>50113013</v>
      </c>
      <c r="F333" s="732" t="s">
        <v>1208</v>
      </c>
      <c r="G333" s="731" t="s">
        <v>647</v>
      </c>
      <c r="H333" s="731">
        <v>105951</v>
      </c>
      <c r="I333" s="731">
        <v>5951</v>
      </c>
      <c r="J333" s="731" t="s">
        <v>1217</v>
      </c>
      <c r="K333" s="731" t="s">
        <v>1218</v>
      </c>
      <c r="L333" s="734">
        <v>113.75</v>
      </c>
      <c r="M333" s="734">
        <v>41</v>
      </c>
      <c r="N333" s="735">
        <v>4663.75</v>
      </c>
    </row>
    <row r="334" spans="1:14" ht="14.45" customHeight="1" x14ac:dyDescent="0.2">
      <c r="A334" s="729" t="s">
        <v>595</v>
      </c>
      <c r="B334" s="730" t="s">
        <v>596</v>
      </c>
      <c r="C334" s="731" t="s">
        <v>609</v>
      </c>
      <c r="D334" s="732" t="s">
        <v>610</v>
      </c>
      <c r="E334" s="733">
        <v>50113013</v>
      </c>
      <c r="F334" s="732" t="s">
        <v>1208</v>
      </c>
      <c r="G334" s="731" t="s">
        <v>647</v>
      </c>
      <c r="H334" s="731">
        <v>136083</v>
      </c>
      <c r="I334" s="731">
        <v>136083</v>
      </c>
      <c r="J334" s="731" t="s">
        <v>1219</v>
      </c>
      <c r="K334" s="731" t="s">
        <v>1220</v>
      </c>
      <c r="L334" s="734">
        <v>526.75000000000011</v>
      </c>
      <c r="M334" s="734">
        <v>2.8</v>
      </c>
      <c r="N334" s="735">
        <v>1474.9</v>
      </c>
    </row>
    <row r="335" spans="1:14" ht="14.45" customHeight="1" x14ac:dyDescent="0.2">
      <c r="A335" s="729" t="s">
        <v>595</v>
      </c>
      <c r="B335" s="730" t="s">
        <v>596</v>
      </c>
      <c r="C335" s="731" t="s">
        <v>609</v>
      </c>
      <c r="D335" s="732" t="s">
        <v>610</v>
      </c>
      <c r="E335" s="733">
        <v>50113013</v>
      </c>
      <c r="F335" s="732" t="s">
        <v>1208</v>
      </c>
      <c r="G335" s="731" t="s">
        <v>647</v>
      </c>
      <c r="H335" s="731">
        <v>164831</v>
      </c>
      <c r="I335" s="731">
        <v>64831</v>
      </c>
      <c r="J335" s="731" t="s">
        <v>1221</v>
      </c>
      <c r="K335" s="731" t="s">
        <v>1222</v>
      </c>
      <c r="L335" s="734">
        <v>196.01997968752073</v>
      </c>
      <c r="M335" s="734">
        <v>25.6</v>
      </c>
      <c r="N335" s="735">
        <v>5018.1114800005307</v>
      </c>
    </row>
    <row r="336" spans="1:14" ht="14.45" customHeight="1" x14ac:dyDescent="0.2">
      <c r="A336" s="729" t="s">
        <v>595</v>
      </c>
      <c r="B336" s="730" t="s">
        <v>596</v>
      </c>
      <c r="C336" s="731" t="s">
        <v>609</v>
      </c>
      <c r="D336" s="732" t="s">
        <v>610</v>
      </c>
      <c r="E336" s="733">
        <v>50113013</v>
      </c>
      <c r="F336" s="732" t="s">
        <v>1208</v>
      </c>
      <c r="G336" s="731" t="s">
        <v>630</v>
      </c>
      <c r="H336" s="731">
        <v>183926</v>
      </c>
      <c r="I336" s="731">
        <v>183926</v>
      </c>
      <c r="J336" s="731" t="s">
        <v>1223</v>
      </c>
      <c r="K336" s="731" t="s">
        <v>1224</v>
      </c>
      <c r="L336" s="734">
        <v>128.81000000000003</v>
      </c>
      <c r="M336" s="734">
        <v>2.2999999999999998</v>
      </c>
      <c r="N336" s="735">
        <v>296.26300000000003</v>
      </c>
    </row>
    <row r="337" spans="1:14" ht="14.45" customHeight="1" x14ac:dyDescent="0.2">
      <c r="A337" s="729" t="s">
        <v>595</v>
      </c>
      <c r="B337" s="730" t="s">
        <v>596</v>
      </c>
      <c r="C337" s="731" t="s">
        <v>609</v>
      </c>
      <c r="D337" s="732" t="s">
        <v>610</v>
      </c>
      <c r="E337" s="733">
        <v>50113013</v>
      </c>
      <c r="F337" s="732" t="s">
        <v>1208</v>
      </c>
      <c r="G337" s="731" t="s">
        <v>630</v>
      </c>
      <c r="H337" s="731">
        <v>111706</v>
      </c>
      <c r="I337" s="731">
        <v>11706</v>
      </c>
      <c r="J337" s="731" t="s">
        <v>1225</v>
      </c>
      <c r="K337" s="731" t="s">
        <v>1226</v>
      </c>
      <c r="L337" s="734">
        <v>524.04</v>
      </c>
      <c r="M337" s="734">
        <v>1</v>
      </c>
      <c r="N337" s="735">
        <v>524.04</v>
      </c>
    </row>
    <row r="338" spans="1:14" ht="14.45" customHeight="1" x14ac:dyDescent="0.2">
      <c r="A338" s="729" t="s">
        <v>595</v>
      </c>
      <c r="B338" s="730" t="s">
        <v>596</v>
      </c>
      <c r="C338" s="731" t="s">
        <v>609</v>
      </c>
      <c r="D338" s="732" t="s">
        <v>610</v>
      </c>
      <c r="E338" s="733">
        <v>50113013</v>
      </c>
      <c r="F338" s="732" t="s">
        <v>1208</v>
      </c>
      <c r="G338" s="731" t="s">
        <v>630</v>
      </c>
      <c r="H338" s="731">
        <v>131654</v>
      </c>
      <c r="I338" s="731">
        <v>131654</v>
      </c>
      <c r="J338" s="731" t="s">
        <v>1227</v>
      </c>
      <c r="K338" s="731" t="s">
        <v>1228</v>
      </c>
      <c r="L338" s="734">
        <v>719.29</v>
      </c>
      <c r="M338" s="734">
        <v>10.1</v>
      </c>
      <c r="N338" s="735">
        <v>7264.8289999999988</v>
      </c>
    </row>
    <row r="339" spans="1:14" ht="14.45" customHeight="1" x14ac:dyDescent="0.2">
      <c r="A339" s="729" t="s">
        <v>595</v>
      </c>
      <c r="B339" s="730" t="s">
        <v>596</v>
      </c>
      <c r="C339" s="731" t="s">
        <v>609</v>
      </c>
      <c r="D339" s="732" t="s">
        <v>610</v>
      </c>
      <c r="E339" s="733">
        <v>50113013</v>
      </c>
      <c r="F339" s="732" t="s">
        <v>1208</v>
      </c>
      <c r="G339" s="731" t="s">
        <v>630</v>
      </c>
      <c r="H339" s="731">
        <v>131656</v>
      </c>
      <c r="I339" s="731">
        <v>131656</v>
      </c>
      <c r="J339" s="731" t="s">
        <v>1229</v>
      </c>
      <c r="K339" s="731" t="s">
        <v>1230</v>
      </c>
      <c r="L339" s="734">
        <v>959.34074285714303</v>
      </c>
      <c r="M339" s="734">
        <v>6.9999999999999991</v>
      </c>
      <c r="N339" s="735">
        <v>6715.3852000000006</v>
      </c>
    </row>
    <row r="340" spans="1:14" ht="14.45" customHeight="1" x14ac:dyDescent="0.2">
      <c r="A340" s="729" t="s">
        <v>595</v>
      </c>
      <c r="B340" s="730" t="s">
        <v>596</v>
      </c>
      <c r="C340" s="731" t="s">
        <v>609</v>
      </c>
      <c r="D340" s="732" t="s">
        <v>610</v>
      </c>
      <c r="E340" s="733">
        <v>50113013</v>
      </c>
      <c r="F340" s="732" t="s">
        <v>1208</v>
      </c>
      <c r="G340" s="731" t="s">
        <v>647</v>
      </c>
      <c r="H340" s="731">
        <v>196039</v>
      </c>
      <c r="I340" s="731">
        <v>96039</v>
      </c>
      <c r="J340" s="731" t="s">
        <v>1231</v>
      </c>
      <c r="K340" s="731" t="s">
        <v>1232</v>
      </c>
      <c r="L340" s="734">
        <v>49.63</v>
      </c>
      <c r="M340" s="734">
        <v>10</v>
      </c>
      <c r="N340" s="735">
        <v>496.3</v>
      </c>
    </row>
    <row r="341" spans="1:14" ht="14.45" customHeight="1" x14ac:dyDescent="0.2">
      <c r="A341" s="729" t="s">
        <v>595</v>
      </c>
      <c r="B341" s="730" t="s">
        <v>596</v>
      </c>
      <c r="C341" s="731" t="s">
        <v>609</v>
      </c>
      <c r="D341" s="732" t="s">
        <v>610</v>
      </c>
      <c r="E341" s="733">
        <v>50113013</v>
      </c>
      <c r="F341" s="732" t="s">
        <v>1208</v>
      </c>
      <c r="G341" s="731" t="s">
        <v>647</v>
      </c>
      <c r="H341" s="731">
        <v>162187</v>
      </c>
      <c r="I341" s="731">
        <v>162187</v>
      </c>
      <c r="J341" s="731" t="s">
        <v>1233</v>
      </c>
      <c r="K341" s="731" t="s">
        <v>1234</v>
      </c>
      <c r="L341" s="734">
        <v>640.8947368421052</v>
      </c>
      <c r="M341" s="734">
        <v>5.7</v>
      </c>
      <c r="N341" s="735">
        <v>3653.1</v>
      </c>
    </row>
    <row r="342" spans="1:14" ht="14.45" customHeight="1" x14ac:dyDescent="0.2">
      <c r="A342" s="729" t="s">
        <v>595</v>
      </c>
      <c r="B342" s="730" t="s">
        <v>596</v>
      </c>
      <c r="C342" s="731" t="s">
        <v>609</v>
      </c>
      <c r="D342" s="732" t="s">
        <v>610</v>
      </c>
      <c r="E342" s="733">
        <v>50113013</v>
      </c>
      <c r="F342" s="732" t="s">
        <v>1208</v>
      </c>
      <c r="G342" s="731" t="s">
        <v>630</v>
      </c>
      <c r="H342" s="731">
        <v>499251</v>
      </c>
      <c r="I342" s="731">
        <v>999999</v>
      </c>
      <c r="J342" s="731" t="s">
        <v>1235</v>
      </c>
      <c r="K342" s="731" t="s">
        <v>1236</v>
      </c>
      <c r="L342" s="734">
        <v>3416.5153</v>
      </c>
      <c r="M342" s="734">
        <v>4</v>
      </c>
      <c r="N342" s="735">
        <v>13666.0612</v>
      </c>
    </row>
    <row r="343" spans="1:14" ht="14.45" customHeight="1" x14ac:dyDescent="0.2">
      <c r="A343" s="729" t="s">
        <v>595</v>
      </c>
      <c r="B343" s="730" t="s">
        <v>596</v>
      </c>
      <c r="C343" s="731" t="s">
        <v>609</v>
      </c>
      <c r="D343" s="732" t="s">
        <v>610</v>
      </c>
      <c r="E343" s="733">
        <v>50113013</v>
      </c>
      <c r="F343" s="732" t="s">
        <v>1208</v>
      </c>
      <c r="G343" s="731" t="s">
        <v>647</v>
      </c>
      <c r="H343" s="731">
        <v>849887</v>
      </c>
      <c r="I343" s="731">
        <v>129834</v>
      </c>
      <c r="J343" s="731" t="s">
        <v>1237</v>
      </c>
      <c r="K343" s="731" t="s">
        <v>1238</v>
      </c>
      <c r="L343" s="734">
        <v>150.69999999999999</v>
      </c>
      <c r="M343" s="734">
        <v>2</v>
      </c>
      <c r="N343" s="735">
        <v>301.39999999999998</v>
      </c>
    </row>
    <row r="344" spans="1:14" ht="14.45" customHeight="1" x14ac:dyDescent="0.2">
      <c r="A344" s="729" t="s">
        <v>595</v>
      </c>
      <c r="B344" s="730" t="s">
        <v>596</v>
      </c>
      <c r="C344" s="731" t="s">
        <v>609</v>
      </c>
      <c r="D344" s="732" t="s">
        <v>610</v>
      </c>
      <c r="E344" s="733">
        <v>50113013</v>
      </c>
      <c r="F344" s="732" t="s">
        <v>1208</v>
      </c>
      <c r="G344" s="731" t="s">
        <v>647</v>
      </c>
      <c r="H344" s="731">
        <v>849655</v>
      </c>
      <c r="I344" s="731">
        <v>129836</v>
      </c>
      <c r="J344" s="731" t="s">
        <v>1239</v>
      </c>
      <c r="K344" s="731" t="s">
        <v>1238</v>
      </c>
      <c r="L344" s="734">
        <v>264</v>
      </c>
      <c r="M344" s="734">
        <v>2</v>
      </c>
      <c r="N344" s="735">
        <v>528</v>
      </c>
    </row>
    <row r="345" spans="1:14" ht="14.45" customHeight="1" x14ac:dyDescent="0.2">
      <c r="A345" s="729" t="s">
        <v>595</v>
      </c>
      <c r="B345" s="730" t="s">
        <v>596</v>
      </c>
      <c r="C345" s="731" t="s">
        <v>609</v>
      </c>
      <c r="D345" s="732" t="s">
        <v>610</v>
      </c>
      <c r="E345" s="733">
        <v>50113013</v>
      </c>
      <c r="F345" s="732" t="s">
        <v>1208</v>
      </c>
      <c r="G345" s="731" t="s">
        <v>647</v>
      </c>
      <c r="H345" s="731">
        <v>218400</v>
      </c>
      <c r="I345" s="731">
        <v>218400</v>
      </c>
      <c r="J345" s="731" t="s">
        <v>1240</v>
      </c>
      <c r="K345" s="731" t="s">
        <v>1241</v>
      </c>
      <c r="L345" s="734">
        <v>678.13881355932199</v>
      </c>
      <c r="M345" s="734">
        <v>17.7</v>
      </c>
      <c r="N345" s="735">
        <v>12003.056999999999</v>
      </c>
    </row>
    <row r="346" spans="1:14" ht="14.45" customHeight="1" x14ac:dyDescent="0.2">
      <c r="A346" s="729" t="s">
        <v>595</v>
      </c>
      <c r="B346" s="730" t="s">
        <v>596</v>
      </c>
      <c r="C346" s="731" t="s">
        <v>609</v>
      </c>
      <c r="D346" s="732" t="s">
        <v>610</v>
      </c>
      <c r="E346" s="733">
        <v>50113013</v>
      </c>
      <c r="F346" s="732" t="s">
        <v>1208</v>
      </c>
      <c r="G346" s="731" t="s">
        <v>630</v>
      </c>
      <c r="H346" s="731">
        <v>104013</v>
      </c>
      <c r="I346" s="731">
        <v>4013</v>
      </c>
      <c r="J346" s="731" t="s">
        <v>1242</v>
      </c>
      <c r="K346" s="731" t="s">
        <v>1243</v>
      </c>
      <c r="L346" s="734">
        <v>84.39</v>
      </c>
      <c r="M346" s="734">
        <v>1</v>
      </c>
      <c r="N346" s="735">
        <v>84.39</v>
      </c>
    </row>
    <row r="347" spans="1:14" ht="14.45" customHeight="1" x14ac:dyDescent="0.2">
      <c r="A347" s="729" t="s">
        <v>595</v>
      </c>
      <c r="B347" s="730" t="s">
        <v>596</v>
      </c>
      <c r="C347" s="731" t="s">
        <v>609</v>
      </c>
      <c r="D347" s="732" t="s">
        <v>610</v>
      </c>
      <c r="E347" s="733">
        <v>50113013</v>
      </c>
      <c r="F347" s="732" t="s">
        <v>1208</v>
      </c>
      <c r="G347" s="731" t="s">
        <v>630</v>
      </c>
      <c r="H347" s="731">
        <v>102427</v>
      </c>
      <c r="I347" s="731">
        <v>2427</v>
      </c>
      <c r="J347" s="731" t="s">
        <v>1244</v>
      </c>
      <c r="K347" s="731" t="s">
        <v>1245</v>
      </c>
      <c r="L347" s="734">
        <v>103.5300077877406</v>
      </c>
      <c r="M347" s="734">
        <v>8</v>
      </c>
      <c r="N347" s="735">
        <v>828.24006230192481</v>
      </c>
    </row>
    <row r="348" spans="1:14" ht="14.45" customHeight="1" x14ac:dyDescent="0.2">
      <c r="A348" s="729" t="s">
        <v>595</v>
      </c>
      <c r="B348" s="730" t="s">
        <v>596</v>
      </c>
      <c r="C348" s="731" t="s">
        <v>609</v>
      </c>
      <c r="D348" s="732" t="s">
        <v>610</v>
      </c>
      <c r="E348" s="733">
        <v>50113013</v>
      </c>
      <c r="F348" s="732" t="s">
        <v>1208</v>
      </c>
      <c r="G348" s="731" t="s">
        <v>630</v>
      </c>
      <c r="H348" s="731">
        <v>148261</v>
      </c>
      <c r="I348" s="731">
        <v>48261</v>
      </c>
      <c r="J348" s="731" t="s">
        <v>1246</v>
      </c>
      <c r="K348" s="731" t="s">
        <v>1247</v>
      </c>
      <c r="L348" s="734">
        <v>68.94</v>
      </c>
      <c r="M348" s="734">
        <v>1</v>
      </c>
      <c r="N348" s="735">
        <v>68.94</v>
      </c>
    </row>
    <row r="349" spans="1:14" ht="14.45" customHeight="1" x14ac:dyDescent="0.2">
      <c r="A349" s="729" t="s">
        <v>595</v>
      </c>
      <c r="B349" s="730" t="s">
        <v>596</v>
      </c>
      <c r="C349" s="731" t="s">
        <v>609</v>
      </c>
      <c r="D349" s="732" t="s">
        <v>610</v>
      </c>
      <c r="E349" s="733">
        <v>50113013</v>
      </c>
      <c r="F349" s="732" t="s">
        <v>1208</v>
      </c>
      <c r="G349" s="731" t="s">
        <v>630</v>
      </c>
      <c r="H349" s="731">
        <v>847476</v>
      </c>
      <c r="I349" s="731">
        <v>112782</v>
      </c>
      <c r="J349" s="731" t="s">
        <v>1248</v>
      </c>
      <c r="K349" s="731" t="s">
        <v>1249</v>
      </c>
      <c r="L349" s="734">
        <v>726.27222222222224</v>
      </c>
      <c r="M349" s="734">
        <v>17.55</v>
      </c>
      <c r="N349" s="735">
        <v>12746.077500000001</v>
      </c>
    </row>
    <row r="350" spans="1:14" ht="14.45" customHeight="1" x14ac:dyDescent="0.2">
      <c r="A350" s="729" t="s">
        <v>595</v>
      </c>
      <c r="B350" s="730" t="s">
        <v>596</v>
      </c>
      <c r="C350" s="731" t="s">
        <v>609</v>
      </c>
      <c r="D350" s="732" t="s">
        <v>610</v>
      </c>
      <c r="E350" s="733">
        <v>50113013</v>
      </c>
      <c r="F350" s="732" t="s">
        <v>1208</v>
      </c>
      <c r="G350" s="731" t="s">
        <v>630</v>
      </c>
      <c r="H350" s="731">
        <v>96414</v>
      </c>
      <c r="I350" s="731">
        <v>96414</v>
      </c>
      <c r="J350" s="731" t="s">
        <v>1250</v>
      </c>
      <c r="K350" s="731" t="s">
        <v>1251</v>
      </c>
      <c r="L350" s="734">
        <v>58.637704918032775</v>
      </c>
      <c r="M350" s="734">
        <v>12.200000000000001</v>
      </c>
      <c r="N350" s="735">
        <v>715.37999999999988</v>
      </c>
    </row>
    <row r="351" spans="1:14" ht="14.45" customHeight="1" x14ac:dyDescent="0.2">
      <c r="A351" s="729" t="s">
        <v>595</v>
      </c>
      <c r="B351" s="730" t="s">
        <v>596</v>
      </c>
      <c r="C351" s="731" t="s">
        <v>609</v>
      </c>
      <c r="D351" s="732" t="s">
        <v>610</v>
      </c>
      <c r="E351" s="733">
        <v>50113013</v>
      </c>
      <c r="F351" s="732" t="s">
        <v>1208</v>
      </c>
      <c r="G351" s="731" t="s">
        <v>630</v>
      </c>
      <c r="H351" s="731">
        <v>25746</v>
      </c>
      <c r="I351" s="731">
        <v>25746</v>
      </c>
      <c r="J351" s="731" t="s">
        <v>1252</v>
      </c>
      <c r="K351" s="731" t="s">
        <v>1253</v>
      </c>
      <c r="L351" s="734">
        <v>931.86111111111109</v>
      </c>
      <c r="M351" s="734">
        <v>27</v>
      </c>
      <c r="N351" s="735">
        <v>25160.25</v>
      </c>
    </row>
    <row r="352" spans="1:14" ht="14.45" customHeight="1" x14ac:dyDescent="0.2">
      <c r="A352" s="729" t="s">
        <v>595</v>
      </c>
      <c r="B352" s="730" t="s">
        <v>596</v>
      </c>
      <c r="C352" s="731" t="s">
        <v>609</v>
      </c>
      <c r="D352" s="732" t="s">
        <v>610</v>
      </c>
      <c r="E352" s="733">
        <v>50113013</v>
      </c>
      <c r="F352" s="732" t="s">
        <v>1208</v>
      </c>
      <c r="G352" s="731" t="s">
        <v>647</v>
      </c>
      <c r="H352" s="731">
        <v>216704</v>
      </c>
      <c r="I352" s="731">
        <v>216704</v>
      </c>
      <c r="J352" s="731" t="s">
        <v>1254</v>
      </c>
      <c r="K352" s="731" t="s">
        <v>1255</v>
      </c>
      <c r="L352" s="734">
        <v>1111.0000000000002</v>
      </c>
      <c r="M352" s="734">
        <v>6.1</v>
      </c>
      <c r="N352" s="735">
        <v>6777.1</v>
      </c>
    </row>
    <row r="353" spans="1:14" ht="14.45" customHeight="1" x14ac:dyDescent="0.2">
      <c r="A353" s="729" t="s">
        <v>595</v>
      </c>
      <c r="B353" s="730" t="s">
        <v>596</v>
      </c>
      <c r="C353" s="731" t="s">
        <v>609</v>
      </c>
      <c r="D353" s="732" t="s">
        <v>610</v>
      </c>
      <c r="E353" s="733">
        <v>50113013</v>
      </c>
      <c r="F353" s="732" t="s">
        <v>1208</v>
      </c>
      <c r="G353" s="731" t="s">
        <v>295</v>
      </c>
      <c r="H353" s="731">
        <v>134595</v>
      </c>
      <c r="I353" s="731">
        <v>134595</v>
      </c>
      <c r="J353" s="731" t="s">
        <v>1256</v>
      </c>
      <c r="K353" s="731" t="s">
        <v>1257</v>
      </c>
      <c r="L353" s="734">
        <v>415.66873100983071</v>
      </c>
      <c r="M353" s="734">
        <v>111.89999999999998</v>
      </c>
      <c r="N353" s="735">
        <v>46513.331000000049</v>
      </c>
    </row>
    <row r="354" spans="1:14" ht="14.45" customHeight="1" x14ac:dyDescent="0.2">
      <c r="A354" s="729" t="s">
        <v>595</v>
      </c>
      <c r="B354" s="730" t="s">
        <v>596</v>
      </c>
      <c r="C354" s="731" t="s">
        <v>609</v>
      </c>
      <c r="D354" s="732" t="s">
        <v>610</v>
      </c>
      <c r="E354" s="733">
        <v>50113013</v>
      </c>
      <c r="F354" s="732" t="s">
        <v>1208</v>
      </c>
      <c r="G354" s="731" t="s">
        <v>647</v>
      </c>
      <c r="H354" s="731">
        <v>173748</v>
      </c>
      <c r="I354" s="731">
        <v>173748</v>
      </c>
      <c r="J354" s="731" t="s">
        <v>1258</v>
      </c>
      <c r="K354" s="731" t="s">
        <v>1259</v>
      </c>
      <c r="L354" s="734">
        <v>494.43</v>
      </c>
      <c r="M354" s="734">
        <v>2.1</v>
      </c>
      <c r="N354" s="735">
        <v>1038.3030000000001</v>
      </c>
    </row>
    <row r="355" spans="1:14" ht="14.45" customHeight="1" x14ac:dyDescent="0.2">
      <c r="A355" s="729" t="s">
        <v>595</v>
      </c>
      <c r="B355" s="730" t="s">
        <v>596</v>
      </c>
      <c r="C355" s="731" t="s">
        <v>609</v>
      </c>
      <c r="D355" s="732" t="s">
        <v>610</v>
      </c>
      <c r="E355" s="733">
        <v>50113013</v>
      </c>
      <c r="F355" s="732" t="s">
        <v>1208</v>
      </c>
      <c r="G355" s="731" t="s">
        <v>647</v>
      </c>
      <c r="H355" s="731">
        <v>173750</v>
      </c>
      <c r="I355" s="731">
        <v>173750</v>
      </c>
      <c r="J355" s="731" t="s">
        <v>1258</v>
      </c>
      <c r="K355" s="731" t="s">
        <v>665</v>
      </c>
      <c r="L355" s="734">
        <v>716.51359449934898</v>
      </c>
      <c r="M355" s="734">
        <v>56.2</v>
      </c>
      <c r="N355" s="735">
        <v>40268.064010863418</v>
      </c>
    </row>
    <row r="356" spans="1:14" ht="14.45" customHeight="1" x14ac:dyDescent="0.2">
      <c r="A356" s="729" t="s">
        <v>595</v>
      </c>
      <c r="B356" s="730" t="s">
        <v>596</v>
      </c>
      <c r="C356" s="731" t="s">
        <v>609</v>
      </c>
      <c r="D356" s="732" t="s">
        <v>610</v>
      </c>
      <c r="E356" s="733">
        <v>50113013</v>
      </c>
      <c r="F356" s="732" t="s">
        <v>1208</v>
      </c>
      <c r="G356" s="731" t="s">
        <v>647</v>
      </c>
      <c r="H356" s="731">
        <v>242332</v>
      </c>
      <c r="I356" s="731">
        <v>242332</v>
      </c>
      <c r="J356" s="731" t="s">
        <v>1260</v>
      </c>
      <c r="K356" s="731" t="s">
        <v>1261</v>
      </c>
      <c r="L356" s="734">
        <v>376.92</v>
      </c>
      <c r="M356" s="734">
        <v>5</v>
      </c>
      <c r="N356" s="735">
        <v>1884.6000000000001</v>
      </c>
    </row>
    <row r="357" spans="1:14" ht="14.45" customHeight="1" x14ac:dyDescent="0.2">
      <c r="A357" s="729" t="s">
        <v>595</v>
      </c>
      <c r="B357" s="730" t="s">
        <v>596</v>
      </c>
      <c r="C357" s="731" t="s">
        <v>609</v>
      </c>
      <c r="D357" s="732" t="s">
        <v>610</v>
      </c>
      <c r="E357" s="733">
        <v>50113013</v>
      </c>
      <c r="F357" s="732" t="s">
        <v>1208</v>
      </c>
      <c r="G357" s="731" t="s">
        <v>329</v>
      </c>
      <c r="H357" s="731">
        <v>245255</v>
      </c>
      <c r="I357" s="731">
        <v>245255</v>
      </c>
      <c r="J357" s="731" t="s">
        <v>1260</v>
      </c>
      <c r="K357" s="731" t="s">
        <v>1262</v>
      </c>
      <c r="L357" s="734">
        <v>188.46</v>
      </c>
      <c r="M357" s="734">
        <v>22.2</v>
      </c>
      <c r="N357" s="735">
        <v>4183.8119999999999</v>
      </c>
    </row>
    <row r="358" spans="1:14" ht="14.45" customHeight="1" x14ac:dyDescent="0.2">
      <c r="A358" s="729" t="s">
        <v>595</v>
      </c>
      <c r="B358" s="730" t="s">
        <v>596</v>
      </c>
      <c r="C358" s="731" t="s">
        <v>609</v>
      </c>
      <c r="D358" s="732" t="s">
        <v>610</v>
      </c>
      <c r="E358" s="733">
        <v>50113013</v>
      </c>
      <c r="F358" s="732" t="s">
        <v>1208</v>
      </c>
      <c r="G358" s="731" t="s">
        <v>647</v>
      </c>
      <c r="H358" s="731">
        <v>236842</v>
      </c>
      <c r="I358" s="731">
        <v>236842</v>
      </c>
      <c r="J358" s="731" t="s">
        <v>1263</v>
      </c>
      <c r="K358" s="731" t="s">
        <v>1135</v>
      </c>
      <c r="L358" s="734">
        <v>1655.7799999999995</v>
      </c>
      <c r="M358" s="734">
        <v>5</v>
      </c>
      <c r="N358" s="735">
        <v>8278.8999999999978</v>
      </c>
    </row>
    <row r="359" spans="1:14" ht="14.45" customHeight="1" x14ac:dyDescent="0.2">
      <c r="A359" s="729" t="s">
        <v>595</v>
      </c>
      <c r="B359" s="730" t="s">
        <v>596</v>
      </c>
      <c r="C359" s="731" t="s">
        <v>609</v>
      </c>
      <c r="D359" s="732" t="s">
        <v>610</v>
      </c>
      <c r="E359" s="733">
        <v>50113013</v>
      </c>
      <c r="F359" s="732" t="s">
        <v>1208</v>
      </c>
      <c r="G359" s="731" t="s">
        <v>630</v>
      </c>
      <c r="H359" s="731">
        <v>225543</v>
      </c>
      <c r="I359" s="731">
        <v>225543</v>
      </c>
      <c r="J359" s="731" t="s">
        <v>1264</v>
      </c>
      <c r="K359" s="731" t="s">
        <v>1265</v>
      </c>
      <c r="L359" s="734">
        <v>390.6400000000001</v>
      </c>
      <c r="M359" s="734">
        <v>1</v>
      </c>
      <c r="N359" s="735">
        <v>390.6400000000001</v>
      </c>
    </row>
    <row r="360" spans="1:14" ht="14.45" customHeight="1" x14ac:dyDescent="0.2">
      <c r="A360" s="729" t="s">
        <v>595</v>
      </c>
      <c r="B360" s="730" t="s">
        <v>596</v>
      </c>
      <c r="C360" s="731" t="s">
        <v>609</v>
      </c>
      <c r="D360" s="732" t="s">
        <v>610</v>
      </c>
      <c r="E360" s="733">
        <v>50113013</v>
      </c>
      <c r="F360" s="732" t="s">
        <v>1208</v>
      </c>
      <c r="G360" s="731" t="s">
        <v>630</v>
      </c>
      <c r="H360" s="731">
        <v>155636</v>
      </c>
      <c r="I360" s="731">
        <v>55636</v>
      </c>
      <c r="J360" s="731" t="s">
        <v>1266</v>
      </c>
      <c r="K360" s="731" t="s">
        <v>1267</v>
      </c>
      <c r="L360" s="734">
        <v>52.61</v>
      </c>
      <c r="M360" s="734">
        <v>4</v>
      </c>
      <c r="N360" s="735">
        <v>210.44</v>
      </c>
    </row>
    <row r="361" spans="1:14" ht="14.45" customHeight="1" x14ac:dyDescent="0.2">
      <c r="A361" s="729" t="s">
        <v>595</v>
      </c>
      <c r="B361" s="730" t="s">
        <v>596</v>
      </c>
      <c r="C361" s="731" t="s">
        <v>609</v>
      </c>
      <c r="D361" s="732" t="s">
        <v>610</v>
      </c>
      <c r="E361" s="733">
        <v>50113013</v>
      </c>
      <c r="F361" s="732" t="s">
        <v>1208</v>
      </c>
      <c r="G361" s="731" t="s">
        <v>329</v>
      </c>
      <c r="H361" s="731">
        <v>113453</v>
      </c>
      <c r="I361" s="731">
        <v>113453</v>
      </c>
      <c r="J361" s="731" t="s">
        <v>1268</v>
      </c>
      <c r="K361" s="731" t="s">
        <v>1269</v>
      </c>
      <c r="L361" s="734">
        <v>747.99999999999989</v>
      </c>
      <c r="M361" s="734">
        <v>33.5</v>
      </c>
      <c r="N361" s="735">
        <v>25057.999999999996</v>
      </c>
    </row>
    <row r="362" spans="1:14" ht="14.45" customHeight="1" x14ac:dyDescent="0.2">
      <c r="A362" s="729" t="s">
        <v>595</v>
      </c>
      <c r="B362" s="730" t="s">
        <v>596</v>
      </c>
      <c r="C362" s="731" t="s">
        <v>609</v>
      </c>
      <c r="D362" s="732" t="s">
        <v>610</v>
      </c>
      <c r="E362" s="733">
        <v>50113013</v>
      </c>
      <c r="F362" s="732" t="s">
        <v>1208</v>
      </c>
      <c r="G362" s="731" t="s">
        <v>647</v>
      </c>
      <c r="H362" s="731">
        <v>173857</v>
      </c>
      <c r="I362" s="731">
        <v>173857</v>
      </c>
      <c r="J362" s="731" t="s">
        <v>1270</v>
      </c>
      <c r="K362" s="731" t="s">
        <v>1271</v>
      </c>
      <c r="L362" s="734">
        <v>809.85000000000014</v>
      </c>
      <c r="M362" s="734">
        <v>11.399999999999999</v>
      </c>
      <c r="N362" s="735">
        <v>9232.2900000000009</v>
      </c>
    </row>
    <row r="363" spans="1:14" ht="14.45" customHeight="1" x14ac:dyDescent="0.2">
      <c r="A363" s="729" t="s">
        <v>595</v>
      </c>
      <c r="B363" s="730" t="s">
        <v>596</v>
      </c>
      <c r="C363" s="731" t="s">
        <v>609</v>
      </c>
      <c r="D363" s="732" t="s">
        <v>610</v>
      </c>
      <c r="E363" s="733">
        <v>50113013</v>
      </c>
      <c r="F363" s="732" t="s">
        <v>1208</v>
      </c>
      <c r="G363" s="731" t="s">
        <v>630</v>
      </c>
      <c r="H363" s="731">
        <v>106264</v>
      </c>
      <c r="I363" s="731">
        <v>6264</v>
      </c>
      <c r="J363" s="731" t="s">
        <v>1272</v>
      </c>
      <c r="K363" s="731" t="s">
        <v>1273</v>
      </c>
      <c r="L363" s="734">
        <v>35.637976445828372</v>
      </c>
      <c r="M363" s="734">
        <v>336</v>
      </c>
      <c r="N363" s="735">
        <v>11974.360085798333</v>
      </c>
    </row>
    <row r="364" spans="1:14" ht="14.45" customHeight="1" x14ac:dyDescent="0.2">
      <c r="A364" s="729" t="s">
        <v>595</v>
      </c>
      <c r="B364" s="730" t="s">
        <v>596</v>
      </c>
      <c r="C364" s="731" t="s">
        <v>609</v>
      </c>
      <c r="D364" s="732" t="s">
        <v>610</v>
      </c>
      <c r="E364" s="733">
        <v>50113013</v>
      </c>
      <c r="F364" s="732" t="s">
        <v>1208</v>
      </c>
      <c r="G364" s="731" t="s">
        <v>647</v>
      </c>
      <c r="H364" s="731">
        <v>206563</v>
      </c>
      <c r="I364" s="731">
        <v>206563</v>
      </c>
      <c r="J364" s="731" t="s">
        <v>1274</v>
      </c>
      <c r="K364" s="731" t="s">
        <v>1275</v>
      </c>
      <c r="L364" s="734">
        <v>20.963962264150943</v>
      </c>
      <c r="M364" s="734">
        <v>106</v>
      </c>
      <c r="N364" s="735">
        <v>2222.1799999999998</v>
      </c>
    </row>
    <row r="365" spans="1:14" ht="14.45" customHeight="1" x14ac:dyDescent="0.2">
      <c r="A365" s="729" t="s">
        <v>595</v>
      </c>
      <c r="B365" s="730" t="s">
        <v>596</v>
      </c>
      <c r="C365" s="731" t="s">
        <v>609</v>
      </c>
      <c r="D365" s="732" t="s">
        <v>610</v>
      </c>
      <c r="E365" s="733">
        <v>50113013</v>
      </c>
      <c r="F365" s="732" t="s">
        <v>1208</v>
      </c>
      <c r="G365" s="731" t="s">
        <v>647</v>
      </c>
      <c r="H365" s="731">
        <v>126127</v>
      </c>
      <c r="I365" s="731">
        <v>26127</v>
      </c>
      <c r="J365" s="731" t="s">
        <v>1276</v>
      </c>
      <c r="K365" s="731" t="s">
        <v>1277</v>
      </c>
      <c r="L365" s="734">
        <v>2237.73</v>
      </c>
      <c r="M365" s="734">
        <v>11.6</v>
      </c>
      <c r="N365" s="735">
        <v>25957.667999999998</v>
      </c>
    </row>
    <row r="366" spans="1:14" ht="14.45" customHeight="1" x14ac:dyDescent="0.2">
      <c r="A366" s="729" t="s">
        <v>595</v>
      </c>
      <c r="B366" s="730" t="s">
        <v>596</v>
      </c>
      <c r="C366" s="731" t="s">
        <v>609</v>
      </c>
      <c r="D366" s="732" t="s">
        <v>610</v>
      </c>
      <c r="E366" s="733">
        <v>50113013</v>
      </c>
      <c r="F366" s="732" t="s">
        <v>1208</v>
      </c>
      <c r="G366" s="731" t="s">
        <v>630</v>
      </c>
      <c r="H366" s="731">
        <v>117149</v>
      </c>
      <c r="I366" s="731">
        <v>17149</v>
      </c>
      <c r="J366" s="731" t="s">
        <v>1278</v>
      </c>
      <c r="K366" s="731" t="s">
        <v>1279</v>
      </c>
      <c r="L366" s="734">
        <v>157.40999999999997</v>
      </c>
      <c r="M366" s="734">
        <v>1</v>
      </c>
      <c r="N366" s="735">
        <v>157.40999999999997</v>
      </c>
    </row>
    <row r="367" spans="1:14" ht="14.45" customHeight="1" x14ac:dyDescent="0.2">
      <c r="A367" s="729" t="s">
        <v>595</v>
      </c>
      <c r="B367" s="730" t="s">
        <v>596</v>
      </c>
      <c r="C367" s="731" t="s">
        <v>609</v>
      </c>
      <c r="D367" s="732" t="s">
        <v>610</v>
      </c>
      <c r="E367" s="733">
        <v>50113013</v>
      </c>
      <c r="F367" s="732" t="s">
        <v>1208</v>
      </c>
      <c r="G367" s="731" t="s">
        <v>647</v>
      </c>
      <c r="H367" s="731">
        <v>166269</v>
      </c>
      <c r="I367" s="731">
        <v>166269</v>
      </c>
      <c r="J367" s="731" t="s">
        <v>1280</v>
      </c>
      <c r="K367" s="731" t="s">
        <v>1253</v>
      </c>
      <c r="L367" s="734">
        <v>52.88</v>
      </c>
      <c r="M367" s="734">
        <v>74</v>
      </c>
      <c r="N367" s="735">
        <v>3913.1200000000003</v>
      </c>
    </row>
    <row r="368" spans="1:14" ht="14.45" customHeight="1" x14ac:dyDescent="0.2">
      <c r="A368" s="729" t="s">
        <v>595</v>
      </c>
      <c r="B368" s="730" t="s">
        <v>596</v>
      </c>
      <c r="C368" s="731" t="s">
        <v>609</v>
      </c>
      <c r="D368" s="732" t="s">
        <v>610</v>
      </c>
      <c r="E368" s="733">
        <v>50113013</v>
      </c>
      <c r="F368" s="732" t="s">
        <v>1208</v>
      </c>
      <c r="G368" s="731" t="s">
        <v>647</v>
      </c>
      <c r="H368" s="731">
        <v>166265</v>
      </c>
      <c r="I368" s="731">
        <v>166265</v>
      </c>
      <c r="J368" s="731" t="s">
        <v>1281</v>
      </c>
      <c r="K368" s="731" t="s">
        <v>1282</v>
      </c>
      <c r="L368" s="734">
        <v>33.39</v>
      </c>
      <c r="M368" s="734">
        <v>12</v>
      </c>
      <c r="N368" s="735">
        <v>400.68</v>
      </c>
    </row>
    <row r="369" spans="1:14" ht="14.45" customHeight="1" x14ac:dyDescent="0.2">
      <c r="A369" s="729" t="s">
        <v>595</v>
      </c>
      <c r="B369" s="730" t="s">
        <v>596</v>
      </c>
      <c r="C369" s="731" t="s">
        <v>609</v>
      </c>
      <c r="D369" s="732" t="s">
        <v>610</v>
      </c>
      <c r="E369" s="733">
        <v>50113013</v>
      </c>
      <c r="F369" s="732" t="s">
        <v>1208</v>
      </c>
      <c r="G369" s="731" t="s">
        <v>647</v>
      </c>
      <c r="H369" s="731">
        <v>118547</v>
      </c>
      <c r="I369" s="731">
        <v>18547</v>
      </c>
      <c r="J369" s="731" t="s">
        <v>1283</v>
      </c>
      <c r="K369" s="731" t="s">
        <v>1284</v>
      </c>
      <c r="L369" s="734">
        <v>141.1933333333333</v>
      </c>
      <c r="M369" s="734">
        <v>18</v>
      </c>
      <c r="N369" s="735">
        <v>2541.4799999999996</v>
      </c>
    </row>
    <row r="370" spans="1:14" ht="14.45" customHeight="1" x14ac:dyDescent="0.2">
      <c r="A370" s="729" t="s">
        <v>595</v>
      </c>
      <c r="B370" s="730" t="s">
        <v>596</v>
      </c>
      <c r="C370" s="731" t="s">
        <v>609</v>
      </c>
      <c r="D370" s="732" t="s">
        <v>610</v>
      </c>
      <c r="E370" s="733">
        <v>50113014</v>
      </c>
      <c r="F370" s="732" t="s">
        <v>1285</v>
      </c>
      <c r="G370" s="731" t="s">
        <v>647</v>
      </c>
      <c r="H370" s="731">
        <v>64942</v>
      </c>
      <c r="I370" s="731">
        <v>64942</v>
      </c>
      <c r="J370" s="731" t="s">
        <v>1286</v>
      </c>
      <c r="K370" s="731" t="s">
        <v>1287</v>
      </c>
      <c r="L370" s="734">
        <v>1132.9100010422824</v>
      </c>
      <c r="M370" s="734">
        <v>12</v>
      </c>
      <c r="N370" s="735">
        <v>13594.920012507389</v>
      </c>
    </row>
    <row r="371" spans="1:14" ht="14.45" customHeight="1" x14ac:dyDescent="0.2">
      <c r="A371" s="729" t="s">
        <v>595</v>
      </c>
      <c r="B371" s="730" t="s">
        <v>596</v>
      </c>
      <c r="C371" s="731" t="s">
        <v>609</v>
      </c>
      <c r="D371" s="732" t="s">
        <v>610</v>
      </c>
      <c r="E371" s="733">
        <v>50113014</v>
      </c>
      <c r="F371" s="732" t="s">
        <v>1285</v>
      </c>
      <c r="G371" s="731" t="s">
        <v>647</v>
      </c>
      <c r="H371" s="731">
        <v>164401</v>
      </c>
      <c r="I371" s="731">
        <v>164401</v>
      </c>
      <c r="J371" s="731" t="s">
        <v>1288</v>
      </c>
      <c r="K371" s="731" t="s">
        <v>1289</v>
      </c>
      <c r="L371" s="734">
        <v>319</v>
      </c>
      <c r="M371" s="734">
        <v>4.5</v>
      </c>
      <c r="N371" s="735">
        <v>1435.5</v>
      </c>
    </row>
    <row r="372" spans="1:14" ht="14.45" customHeight="1" x14ac:dyDescent="0.2">
      <c r="A372" s="729" t="s">
        <v>595</v>
      </c>
      <c r="B372" s="730" t="s">
        <v>596</v>
      </c>
      <c r="C372" s="731" t="s">
        <v>614</v>
      </c>
      <c r="D372" s="732" t="s">
        <v>615</v>
      </c>
      <c r="E372" s="733">
        <v>50113001</v>
      </c>
      <c r="F372" s="732" t="s">
        <v>629</v>
      </c>
      <c r="G372" s="731" t="s">
        <v>630</v>
      </c>
      <c r="H372" s="731">
        <v>846758</v>
      </c>
      <c r="I372" s="731">
        <v>103387</v>
      </c>
      <c r="J372" s="731" t="s">
        <v>633</v>
      </c>
      <c r="K372" s="731" t="s">
        <v>634</v>
      </c>
      <c r="L372" s="734">
        <v>81.222000000000008</v>
      </c>
      <c r="M372" s="734">
        <v>5</v>
      </c>
      <c r="N372" s="735">
        <v>406.11</v>
      </c>
    </row>
    <row r="373" spans="1:14" ht="14.45" customHeight="1" x14ac:dyDescent="0.2">
      <c r="A373" s="729" t="s">
        <v>595</v>
      </c>
      <c r="B373" s="730" t="s">
        <v>596</v>
      </c>
      <c r="C373" s="731" t="s">
        <v>614</v>
      </c>
      <c r="D373" s="732" t="s">
        <v>615</v>
      </c>
      <c r="E373" s="733">
        <v>50113001</v>
      </c>
      <c r="F373" s="732" t="s">
        <v>629</v>
      </c>
      <c r="G373" s="731" t="s">
        <v>630</v>
      </c>
      <c r="H373" s="731">
        <v>100362</v>
      </c>
      <c r="I373" s="731">
        <v>362</v>
      </c>
      <c r="J373" s="731" t="s">
        <v>641</v>
      </c>
      <c r="K373" s="731" t="s">
        <v>642</v>
      </c>
      <c r="L373" s="734">
        <v>72.849999999999994</v>
      </c>
      <c r="M373" s="734">
        <v>2</v>
      </c>
      <c r="N373" s="735">
        <v>145.69999999999999</v>
      </c>
    </row>
    <row r="374" spans="1:14" ht="14.45" customHeight="1" x14ac:dyDescent="0.2">
      <c r="A374" s="729" t="s">
        <v>595</v>
      </c>
      <c r="B374" s="730" t="s">
        <v>596</v>
      </c>
      <c r="C374" s="731" t="s">
        <v>614</v>
      </c>
      <c r="D374" s="732" t="s">
        <v>615</v>
      </c>
      <c r="E374" s="733">
        <v>50113001</v>
      </c>
      <c r="F374" s="732" t="s">
        <v>629</v>
      </c>
      <c r="G374" s="731" t="s">
        <v>630</v>
      </c>
      <c r="H374" s="731">
        <v>176954</v>
      </c>
      <c r="I374" s="731">
        <v>176954</v>
      </c>
      <c r="J374" s="731" t="s">
        <v>652</v>
      </c>
      <c r="K374" s="731" t="s">
        <v>653</v>
      </c>
      <c r="L374" s="734">
        <v>94.628000000000014</v>
      </c>
      <c r="M374" s="734">
        <v>5</v>
      </c>
      <c r="N374" s="735">
        <v>473.14000000000004</v>
      </c>
    </row>
    <row r="375" spans="1:14" ht="14.45" customHeight="1" x14ac:dyDescent="0.2">
      <c r="A375" s="729" t="s">
        <v>595</v>
      </c>
      <c r="B375" s="730" t="s">
        <v>596</v>
      </c>
      <c r="C375" s="731" t="s">
        <v>614</v>
      </c>
      <c r="D375" s="732" t="s">
        <v>615</v>
      </c>
      <c r="E375" s="733">
        <v>50113001</v>
      </c>
      <c r="F375" s="732" t="s">
        <v>629</v>
      </c>
      <c r="G375" s="731" t="s">
        <v>630</v>
      </c>
      <c r="H375" s="731">
        <v>167547</v>
      </c>
      <c r="I375" s="731">
        <v>67547</v>
      </c>
      <c r="J375" s="731" t="s">
        <v>654</v>
      </c>
      <c r="K375" s="731" t="s">
        <v>655</v>
      </c>
      <c r="L375" s="734">
        <v>47.284500000000001</v>
      </c>
      <c r="M375" s="734">
        <v>20</v>
      </c>
      <c r="N375" s="735">
        <v>945.69</v>
      </c>
    </row>
    <row r="376" spans="1:14" ht="14.45" customHeight="1" x14ac:dyDescent="0.2">
      <c r="A376" s="729" t="s">
        <v>595</v>
      </c>
      <c r="B376" s="730" t="s">
        <v>596</v>
      </c>
      <c r="C376" s="731" t="s">
        <v>614</v>
      </c>
      <c r="D376" s="732" t="s">
        <v>615</v>
      </c>
      <c r="E376" s="733">
        <v>50113001</v>
      </c>
      <c r="F376" s="732" t="s">
        <v>629</v>
      </c>
      <c r="G376" s="731" t="s">
        <v>630</v>
      </c>
      <c r="H376" s="731">
        <v>845369</v>
      </c>
      <c r="I376" s="731">
        <v>107987</v>
      </c>
      <c r="J376" s="731" t="s">
        <v>666</v>
      </c>
      <c r="K376" s="731" t="s">
        <v>667</v>
      </c>
      <c r="L376" s="734">
        <v>114.414</v>
      </c>
      <c r="M376" s="734">
        <v>15</v>
      </c>
      <c r="N376" s="735">
        <v>1716.21</v>
      </c>
    </row>
    <row r="377" spans="1:14" ht="14.45" customHeight="1" x14ac:dyDescent="0.2">
      <c r="A377" s="729" t="s">
        <v>595</v>
      </c>
      <c r="B377" s="730" t="s">
        <v>596</v>
      </c>
      <c r="C377" s="731" t="s">
        <v>614</v>
      </c>
      <c r="D377" s="732" t="s">
        <v>615</v>
      </c>
      <c r="E377" s="733">
        <v>50113001</v>
      </c>
      <c r="F377" s="732" t="s">
        <v>629</v>
      </c>
      <c r="G377" s="731" t="s">
        <v>630</v>
      </c>
      <c r="H377" s="731">
        <v>196610</v>
      </c>
      <c r="I377" s="731">
        <v>96610</v>
      </c>
      <c r="J377" s="731" t="s">
        <v>672</v>
      </c>
      <c r="K377" s="731" t="s">
        <v>673</v>
      </c>
      <c r="L377" s="734">
        <v>51.739987161293513</v>
      </c>
      <c r="M377" s="734">
        <v>1</v>
      </c>
      <c r="N377" s="735">
        <v>51.739987161293513</v>
      </c>
    </row>
    <row r="378" spans="1:14" ht="14.45" customHeight="1" x14ac:dyDescent="0.2">
      <c r="A378" s="729" t="s">
        <v>595</v>
      </c>
      <c r="B378" s="730" t="s">
        <v>596</v>
      </c>
      <c r="C378" s="731" t="s">
        <v>614</v>
      </c>
      <c r="D378" s="732" t="s">
        <v>615</v>
      </c>
      <c r="E378" s="733">
        <v>50113001</v>
      </c>
      <c r="F378" s="732" t="s">
        <v>629</v>
      </c>
      <c r="G378" s="731" t="s">
        <v>630</v>
      </c>
      <c r="H378" s="731">
        <v>110555</v>
      </c>
      <c r="I378" s="731">
        <v>10555</v>
      </c>
      <c r="J378" s="731" t="s">
        <v>677</v>
      </c>
      <c r="K378" s="731" t="s">
        <v>1290</v>
      </c>
      <c r="L378" s="734">
        <v>254.98000000000002</v>
      </c>
      <c r="M378" s="734">
        <v>1</v>
      </c>
      <c r="N378" s="735">
        <v>254.98000000000002</v>
      </c>
    </row>
    <row r="379" spans="1:14" ht="14.45" customHeight="1" x14ac:dyDescent="0.2">
      <c r="A379" s="729" t="s">
        <v>595</v>
      </c>
      <c r="B379" s="730" t="s">
        <v>596</v>
      </c>
      <c r="C379" s="731" t="s">
        <v>614</v>
      </c>
      <c r="D379" s="732" t="s">
        <v>615</v>
      </c>
      <c r="E379" s="733">
        <v>50113001</v>
      </c>
      <c r="F379" s="732" t="s">
        <v>629</v>
      </c>
      <c r="G379" s="731" t="s">
        <v>630</v>
      </c>
      <c r="H379" s="731">
        <v>243864</v>
      </c>
      <c r="I379" s="731">
        <v>243864</v>
      </c>
      <c r="J379" s="731" t="s">
        <v>1291</v>
      </c>
      <c r="K379" s="731" t="s">
        <v>1292</v>
      </c>
      <c r="L379" s="734">
        <v>72.220000000000013</v>
      </c>
      <c r="M379" s="734">
        <v>1</v>
      </c>
      <c r="N379" s="735">
        <v>72.220000000000013</v>
      </c>
    </row>
    <row r="380" spans="1:14" ht="14.45" customHeight="1" x14ac:dyDescent="0.2">
      <c r="A380" s="729" t="s">
        <v>595</v>
      </c>
      <c r="B380" s="730" t="s">
        <v>596</v>
      </c>
      <c r="C380" s="731" t="s">
        <v>614</v>
      </c>
      <c r="D380" s="732" t="s">
        <v>615</v>
      </c>
      <c r="E380" s="733">
        <v>50113001</v>
      </c>
      <c r="F380" s="732" t="s">
        <v>629</v>
      </c>
      <c r="G380" s="731" t="s">
        <v>630</v>
      </c>
      <c r="H380" s="731">
        <v>501363</v>
      </c>
      <c r="I380" s="731">
        <v>185261</v>
      </c>
      <c r="J380" s="731" t="s">
        <v>1293</v>
      </c>
      <c r="K380" s="731" t="s">
        <v>1294</v>
      </c>
      <c r="L380" s="734">
        <v>4336.4460714285715</v>
      </c>
      <c r="M380" s="734">
        <v>168</v>
      </c>
      <c r="N380" s="735">
        <v>728522.94000000006</v>
      </c>
    </row>
    <row r="381" spans="1:14" ht="14.45" customHeight="1" x14ac:dyDescent="0.2">
      <c r="A381" s="729" t="s">
        <v>595</v>
      </c>
      <c r="B381" s="730" t="s">
        <v>596</v>
      </c>
      <c r="C381" s="731" t="s">
        <v>614</v>
      </c>
      <c r="D381" s="732" t="s">
        <v>615</v>
      </c>
      <c r="E381" s="733">
        <v>50113001</v>
      </c>
      <c r="F381" s="732" t="s">
        <v>629</v>
      </c>
      <c r="G381" s="731" t="s">
        <v>630</v>
      </c>
      <c r="H381" s="731">
        <v>162320</v>
      </c>
      <c r="I381" s="731">
        <v>62320</v>
      </c>
      <c r="J381" s="731" t="s">
        <v>696</v>
      </c>
      <c r="K381" s="731" t="s">
        <v>698</v>
      </c>
      <c r="L381" s="734">
        <v>81.053750000000008</v>
      </c>
      <c r="M381" s="734">
        <v>16</v>
      </c>
      <c r="N381" s="735">
        <v>1296.8600000000001</v>
      </c>
    </row>
    <row r="382" spans="1:14" ht="14.45" customHeight="1" x14ac:dyDescent="0.2">
      <c r="A382" s="729" t="s">
        <v>595</v>
      </c>
      <c r="B382" s="730" t="s">
        <v>596</v>
      </c>
      <c r="C382" s="731" t="s">
        <v>614</v>
      </c>
      <c r="D382" s="732" t="s">
        <v>615</v>
      </c>
      <c r="E382" s="733">
        <v>50113001</v>
      </c>
      <c r="F382" s="732" t="s">
        <v>629</v>
      </c>
      <c r="G382" s="731" t="s">
        <v>630</v>
      </c>
      <c r="H382" s="731">
        <v>162316</v>
      </c>
      <c r="I382" s="731">
        <v>62316</v>
      </c>
      <c r="J382" s="731" t="s">
        <v>699</v>
      </c>
      <c r="K382" s="731" t="s">
        <v>1295</v>
      </c>
      <c r="L382" s="734">
        <v>163.34000000000003</v>
      </c>
      <c r="M382" s="734">
        <v>4</v>
      </c>
      <c r="N382" s="735">
        <v>653.36000000000013</v>
      </c>
    </row>
    <row r="383" spans="1:14" ht="14.45" customHeight="1" x14ac:dyDescent="0.2">
      <c r="A383" s="729" t="s">
        <v>595</v>
      </c>
      <c r="B383" s="730" t="s">
        <v>596</v>
      </c>
      <c r="C383" s="731" t="s">
        <v>614</v>
      </c>
      <c r="D383" s="732" t="s">
        <v>615</v>
      </c>
      <c r="E383" s="733">
        <v>50113001</v>
      </c>
      <c r="F383" s="732" t="s">
        <v>629</v>
      </c>
      <c r="G383" s="731" t="s">
        <v>329</v>
      </c>
      <c r="H383" s="731">
        <v>232998</v>
      </c>
      <c r="I383" s="731">
        <v>232998</v>
      </c>
      <c r="J383" s="731" t="s">
        <v>717</v>
      </c>
      <c r="K383" s="731" t="s">
        <v>1296</v>
      </c>
      <c r="L383" s="734">
        <v>95.15</v>
      </c>
      <c r="M383" s="734">
        <v>1</v>
      </c>
      <c r="N383" s="735">
        <v>95.15</v>
      </c>
    </row>
    <row r="384" spans="1:14" ht="14.45" customHeight="1" x14ac:dyDescent="0.2">
      <c r="A384" s="729" t="s">
        <v>595</v>
      </c>
      <c r="B384" s="730" t="s">
        <v>596</v>
      </c>
      <c r="C384" s="731" t="s">
        <v>614</v>
      </c>
      <c r="D384" s="732" t="s">
        <v>615</v>
      </c>
      <c r="E384" s="733">
        <v>50113001</v>
      </c>
      <c r="F384" s="732" t="s">
        <v>629</v>
      </c>
      <c r="G384" s="731" t="s">
        <v>630</v>
      </c>
      <c r="H384" s="731">
        <v>232999</v>
      </c>
      <c r="I384" s="731">
        <v>232999</v>
      </c>
      <c r="J384" s="731" t="s">
        <v>717</v>
      </c>
      <c r="K384" s="731" t="s">
        <v>718</v>
      </c>
      <c r="L384" s="734">
        <v>91.47</v>
      </c>
      <c r="M384" s="734">
        <v>1</v>
      </c>
      <c r="N384" s="735">
        <v>91.47</v>
      </c>
    </row>
    <row r="385" spans="1:14" ht="14.45" customHeight="1" x14ac:dyDescent="0.2">
      <c r="A385" s="729" t="s">
        <v>595</v>
      </c>
      <c r="B385" s="730" t="s">
        <v>596</v>
      </c>
      <c r="C385" s="731" t="s">
        <v>614</v>
      </c>
      <c r="D385" s="732" t="s">
        <v>615</v>
      </c>
      <c r="E385" s="733">
        <v>50113001</v>
      </c>
      <c r="F385" s="732" t="s">
        <v>629</v>
      </c>
      <c r="G385" s="731" t="s">
        <v>630</v>
      </c>
      <c r="H385" s="731">
        <v>232996</v>
      </c>
      <c r="I385" s="731">
        <v>232996</v>
      </c>
      <c r="J385" s="731" t="s">
        <v>717</v>
      </c>
      <c r="K385" s="731" t="s">
        <v>891</v>
      </c>
      <c r="L385" s="734">
        <v>57.13</v>
      </c>
      <c r="M385" s="734">
        <v>2</v>
      </c>
      <c r="N385" s="735">
        <v>114.26</v>
      </c>
    </row>
    <row r="386" spans="1:14" ht="14.45" customHeight="1" x14ac:dyDescent="0.2">
      <c r="A386" s="729" t="s">
        <v>595</v>
      </c>
      <c r="B386" s="730" t="s">
        <v>596</v>
      </c>
      <c r="C386" s="731" t="s">
        <v>614</v>
      </c>
      <c r="D386" s="732" t="s">
        <v>615</v>
      </c>
      <c r="E386" s="733">
        <v>50113001</v>
      </c>
      <c r="F386" s="732" t="s">
        <v>629</v>
      </c>
      <c r="G386" s="731" t="s">
        <v>630</v>
      </c>
      <c r="H386" s="731">
        <v>990585</v>
      </c>
      <c r="I386" s="731">
        <v>0</v>
      </c>
      <c r="J386" s="731" t="s">
        <v>1297</v>
      </c>
      <c r="K386" s="731" t="s">
        <v>329</v>
      </c>
      <c r="L386" s="734">
        <v>52.95</v>
      </c>
      <c r="M386" s="734">
        <v>1</v>
      </c>
      <c r="N386" s="735">
        <v>52.95</v>
      </c>
    </row>
    <row r="387" spans="1:14" ht="14.45" customHeight="1" x14ac:dyDescent="0.2">
      <c r="A387" s="729" t="s">
        <v>595</v>
      </c>
      <c r="B387" s="730" t="s">
        <v>596</v>
      </c>
      <c r="C387" s="731" t="s">
        <v>614</v>
      </c>
      <c r="D387" s="732" t="s">
        <v>615</v>
      </c>
      <c r="E387" s="733">
        <v>50113001</v>
      </c>
      <c r="F387" s="732" t="s">
        <v>629</v>
      </c>
      <c r="G387" s="731" t="s">
        <v>630</v>
      </c>
      <c r="H387" s="731">
        <v>849053</v>
      </c>
      <c r="I387" s="731">
        <v>9999999</v>
      </c>
      <c r="J387" s="731" t="s">
        <v>749</v>
      </c>
      <c r="K387" s="731" t="s">
        <v>329</v>
      </c>
      <c r="L387" s="734">
        <v>2.5080009661953619</v>
      </c>
      <c r="M387" s="734">
        <v>15</v>
      </c>
      <c r="N387" s="735">
        <v>37.62001449293043</v>
      </c>
    </row>
    <row r="388" spans="1:14" ht="14.45" customHeight="1" x14ac:dyDescent="0.2">
      <c r="A388" s="729" t="s">
        <v>595</v>
      </c>
      <c r="B388" s="730" t="s">
        <v>596</v>
      </c>
      <c r="C388" s="731" t="s">
        <v>614</v>
      </c>
      <c r="D388" s="732" t="s">
        <v>615</v>
      </c>
      <c r="E388" s="733">
        <v>50113001</v>
      </c>
      <c r="F388" s="732" t="s">
        <v>629</v>
      </c>
      <c r="G388" s="731" t="s">
        <v>630</v>
      </c>
      <c r="H388" s="731">
        <v>499170</v>
      </c>
      <c r="I388" s="731">
        <v>9999999</v>
      </c>
      <c r="J388" s="731" t="s">
        <v>750</v>
      </c>
      <c r="K388" s="731" t="s">
        <v>751</v>
      </c>
      <c r="L388" s="734">
        <v>11.909214465162314</v>
      </c>
      <c r="M388" s="734">
        <v>4</v>
      </c>
      <c r="N388" s="735">
        <v>47.636857860649258</v>
      </c>
    </row>
    <row r="389" spans="1:14" ht="14.45" customHeight="1" x14ac:dyDescent="0.2">
      <c r="A389" s="729" t="s">
        <v>595</v>
      </c>
      <c r="B389" s="730" t="s">
        <v>596</v>
      </c>
      <c r="C389" s="731" t="s">
        <v>614</v>
      </c>
      <c r="D389" s="732" t="s">
        <v>615</v>
      </c>
      <c r="E389" s="733">
        <v>50113001</v>
      </c>
      <c r="F389" s="732" t="s">
        <v>629</v>
      </c>
      <c r="G389" s="731" t="s">
        <v>630</v>
      </c>
      <c r="H389" s="731">
        <v>845813</v>
      </c>
      <c r="I389" s="731">
        <v>9999999</v>
      </c>
      <c r="J389" s="731" t="s">
        <v>752</v>
      </c>
      <c r="K389" s="731" t="s">
        <v>329</v>
      </c>
      <c r="L389" s="734">
        <v>194.29999999999998</v>
      </c>
      <c r="M389" s="734">
        <v>2</v>
      </c>
      <c r="N389" s="735">
        <v>388.59999999999997</v>
      </c>
    </row>
    <row r="390" spans="1:14" ht="14.45" customHeight="1" x14ac:dyDescent="0.2">
      <c r="A390" s="729" t="s">
        <v>595</v>
      </c>
      <c r="B390" s="730" t="s">
        <v>596</v>
      </c>
      <c r="C390" s="731" t="s">
        <v>614</v>
      </c>
      <c r="D390" s="732" t="s">
        <v>615</v>
      </c>
      <c r="E390" s="733">
        <v>50113001</v>
      </c>
      <c r="F390" s="732" t="s">
        <v>629</v>
      </c>
      <c r="G390" s="731" t="s">
        <v>630</v>
      </c>
      <c r="H390" s="731">
        <v>193105</v>
      </c>
      <c r="I390" s="731">
        <v>93105</v>
      </c>
      <c r="J390" s="731" t="s">
        <v>753</v>
      </c>
      <c r="K390" s="731" t="s">
        <v>754</v>
      </c>
      <c r="L390" s="734">
        <v>205.84999999999994</v>
      </c>
      <c r="M390" s="734">
        <v>1</v>
      </c>
      <c r="N390" s="735">
        <v>205.84999999999994</v>
      </c>
    </row>
    <row r="391" spans="1:14" ht="14.45" customHeight="1" x14ac:dyDescent="0.2">
      <c r="A391" s="729" t="s">
        <v>595</v>
      </c>
      <c r="B391" s="730" t="s">
        <v>596</v>
      </c>
      <c r="C391" s="731" t="s">
        <v>614</v>
      </c>
      <c r="D391" s="732" t="s">
        <v>615</v>
      </c>
      <c r="E391" s="733">
        <v>50113001</v>
      </c>
      <c r="F391" s="732" t="s">
        <v>629</v>
      </c>
      <c r="G391" s="731" t="s">
        <v>630</v>
      </c>
      <c r="H391" s="731">
        <v>193104</v>
      </c>
      <c r="I391" s="731">
        <v>93104</v>
      </c>
      <c r="J391" s="731" t="s">
        <v>753</v>
      </c>
      <c r="K391" s="731" t="s">
        <v>755</v>
      </c>
      <c r="L391" s="734">
        <v>30.89</v>
      </c>
      <c r="M391" s="734">
        <v>2</v>
      </c>
      <c r="N391" s="735">
        <v>61.78</v>
      </c>
    </row>
    <row r="392" spans="1:14" ht="14.45" customHeight="1" x14ac:dyDescent="0.2">
      <c r="A392" s="729" t="s">
        <v>595</v>
      </c>
      <c r="B392" s="730" t="s">
        <v>596</v>
      </c>
      <c r="C392" s="731" t="s">
        <v>614</v>
      </c>
      <c r="D392" s="732" t="s">
        <v>615</v>
      </c>
      <c r="E392" s="733">
        <v>50113001</v>
      </c>
      <c r="F392" s="732" t="s">
        <v>629</v>
      </c>
      <c r="G392" s="731" t="s">
        <v>630</v>
      </c>
      <c r="H392" s="731">
        <v>117011</v>
      </c>
      <c r="I392" s="731">
        <v>17011</v>
      </c>
      <c r="J392" s="731" t="s">
        <v>767</v>
      </c>
      <c r="K392" s="731" t="s">
        <v>768</v>
      </c>
      <c r="L392" s="734">
        <v>144.87</v>
      </c>
      <c r="M392" s="734">
        <v>11</v>
      </c>
      <c r="N392" s="735">
        <v>1593.5700000000002</v>
      </c>
    </row>
    <row r="393" spans="1:14" ht="14.45" customHeight="1" x14ac:dyDescent="0.2">
      <c r="A393" s="729" t="s">
        <v>595</v>
      </c>
      <c r="B393" s="730" t="s">
        <v>596</v>
      </c>
      <c r="C393" s="731" t="s">
        <v>614</v>
      </c>
      <c r="D393" s="732" t="s">
        <v>615</v>
      </c>
      <c r="E393" s="733">
        <v>50113001</v>
      </c>
      <c r="F393" s="732" t="s">
        <v>629</v>
      </c>
      <c r="G393" s="731" t="s">
        <v>630</v>
      </c>
      <c r="H393" s="731">
        <v>211816</v>
      </c>
      <c r="I393" s="731">
        <v>211816</v>
      </c>
      <c r="J393" s="731" t="s">
        <v>1298</v>
      </c>
      <c r="K393" s="731" t="s">
        <v>1299</v>
      </c>
      <c r="L393" s="734">
        <v>3594.3472062952596</v>
      </c>
      <c r="M393" s="734">
        <v>146</v>
      </c>
      <c r="N393" s="735">
        <v>524774.69211910793</v>
      </c>
    </row>
    <row r="394" spans="1:14" ht="14.45" customHeight="1" x14ac:dyDescent="0.2">
      <c r="A394" s="729" t="s">
        <v>595</v>
      </c>
      <c r="B394" s="730" t="s">
        <v>596</v>
      </c>
      <c r="C394" s="731" t="s">
        <v>614</v>
      </c>
      <c r="D394" s="732" t="s">
        <v>615</v>
      </c>
      <c r="E394" s="733">
        <v>50113001</v>
      </c>
      <c r="F394" s="732" t="s">
        <v>629</v>
      </c>
      <c r="G394" s="731" t="s">
        <v>630</v>
      </c>
      <c r="H394" s="731">
        <v>170573</v>
      </c>
      <c r="I394" s="731">
        <v>170573</v>
      </c>
      <c r="J394" s="731" t="s">
        <v>1300</v>
      </c>
      <c r="K394" s="731" t="s">
        <v>1301</v>
      </c>
      <c r="L394" s="734">
        <v>8582.3706249999996</v>
      </c>
      <c r="M394" s="734">
        <v>32</v>
      </c>
      <c r="N394" s="735">
        <v>274635.86</v>
      </c>
    </row>
    <row r="395" spans="1:14" ht="14.45" customHeight="1" x14ac:dyDescent="0.2">
      <c r="A395" s="729" t="s">
        <v>595</v>
      </c>
      <c r="B395" s="730" t="s">
        <v>596</v>
      </c>
      <c r="C395" s="731" t="s">
        <v>614</v>
      </c>
      <c r="D395" s="732" t="s">
        <v>615</v>
      </c>
      <c r="E395" s="733">
        <v>50113001</v>
      </c>
      <c r="F395" s="732" t="s">
        <v>629</v>
      </c>
      <c r="G395" s="731" t="s">
        <v>630</v>
      </c>
      <c r="H395" s="731">
        <v>241672</v>
      </c>
      <c r="I395" s="731">
        <v>241672</v>
      </c>
      <c r="J395" s="731" t="s">
        <v>771</v>
      </c>
      <c r="K395" s="731" t="s">
        <v>772</v>
      </c>
      <c r="L395" s="734">
        <v>104.27500000000001</v>
      </c>
      <c r="M395" s="734">
        <v>2</v>
      </c>
      <c r="N395" s="735">
        <v>208.55</v>
      </c>
    </row>
    <row r="396" spans="1:14" ht="14.45" customHeight="1" x14ac:dyDescent="0.2">
      <c r="A396" s="729" t="s">
        <v>595</v>
      </c>
      <c r="B396" s="730" t="s">
        <v>596</v>
      </c>
      <c r="C396" s="731" t="s">
        <v>614</v>
      </c>
      <c r="D396" s="732" t="s">
        <v>615</v>
      </c>
      <c r="E396" s="733">
        <v>50113001</v>
      </c>
      <c r="F396" s="732" t="s">
        <v>629</v>
      </c>
      <c r="G396" s="731" t="s">
        <v>630</v>
      </c>
      <c r="H396" s="731">
        <v>104071</v>
      </c>
      <c r="I396" s="731">
        <v>4071</v>
      </c>
      <c r="J396" s="731" t="s">
        <v>773</v>
      </c>
      <c r="K396" s="731" t="s">
        <v>1302</v>
      </c>
      <c r="L396" s="734">
        <v>222.2</v>
      </c>
      <c r="M396" s="734">
        <v>1</v>
      </c>
      <c r="N396" s="735">
        <v>222.2</v>
      </c>
    </row>
    <row r="397" spans="1:14" ht="14.45" customHeight="1" x14ac:dyDescent="0.2">
      <c r="A397" s="729" t="s">
        <v>595</v>
      </c>
      <c r="B397" s="730" t="s">
        <v>596</v>
      </c>
      <c r="C397" s="731" t="s">
        <v>614</v>
      </c>
      <c r="D397" s="732" t="s">
        <v>615</v>
      </c>
      <c r="E397" s="733">
        <v>50113001</v>
      </c>
      <c r="F397" s="732" t="s">
        <v>629</v>
      </c>
      <c r="G397" s="731" t="s">
        <v>329</v>
      </c>
      <c r="H397" s="731">
        <v>226525</v>
      </c>
      <c r="I397" s="731">
        <v>226525</v>
      </c>
      <c r="J397" s="731" t="s">
        <v>779</v>
      </c>
      <c r="K397" s="731" t="s">
        <v>780</v>
      </c>
      <c r="L397" s="734">
        <v>132.34999999999997</v>
      </c>
      <c r="M397" s="734">
        <v>2</v>
      </c>
      <c r="N397" s="735">
        <v>264.69999999999993</v>
      </c>
    </row>
    <row r="398" spans="1:14" ht="14.45" customHeight="1" x14ac:dyDescent="0.2">
      <c r="A398" s="729" t="s">
        <v>595</v>
      </c>
      <c r="B398" s="730" t="s">
        <v>596</v>
      </c>
      <c r="C398" s="731" t="s">
        <v>614</v>
      </c>
      <c r="D398" s="732" t="s">
        <v>615</v>
      </c>
      <c r="E398" s="733">
        <v>50113001</v>
      </c>
      <c r="F398" s="732" t="s">
        <v>629</v>
      </c>
      <c r="G398" s="731" t="s">
        <v>630</v>
      </c>
      <c r="H398" s="731">
        <v>905098</v>
      </c>
      <c r="I398" s="731">
        <v>23989</v>
      </c>
      <c r="J398" s="731" t="s">
        <v>788</v>
      </c>
      <c r="K398" s="731" t="s">
        <v>329</v>
      </c>
      <c r="L398" s="734">
        <v>399.81581904179916</v>
      </c>
      <c r="M398" s="734">
        <v>47</v>
      </c>
      <c r="N398" s="735">
        <v>18791.34349496456</v>
      </c>
    </row>
    <row r="399" spans="1:14" ht="14.45" customHeight="1" x14ac:dyDescent="0.2">
      <c r="A399" s="729" t="s">
        <v>595</v>
      </c>
      <c r="B399" s="730" t="s">
        <v>596</v>
      </c>
      <c r="C399" s="731" t="s">
        <v>614</v>
      </c>
      <c r="D399" s="732" t="s">
        <v>615</v>
      </c>
      <c r="E399" s="733">
        <v>50113001</v>
      </c>
      <c r="F399" s="732" t="s">
        <v>629</v>
      </c>
      <c r="G399" s="731" t="s">
        <v>630</v>
      </c>
      <c r="H399" s="731">
        <v>125284</v>
      </c>
      <c r="I399" s="731">
        <v>125284</v>
      </c>
      <c r="J399" s="731" t="s">
        <v>1303</v>
      </c>
      <c r="K399" s="731" t="s">
        <v>1304</v>
      </c>
      <c r="L399" s="734">
        <v>6698.7879999999986</v>
      </c>
      <c r="M399" s="734">
        <v>40</v>
      </c>
      <c r="N399" s="735">
        <v>267951.51999999996</v>
      </c>
    </row>
    <row r="400" spans="1:14" ht="14.45" customHeight="1" x14ac:dyDescent="0.2">
      <c r="A400" s="729" t="s">
        <v>595</v>
      </c>
      <c r="B400" s="730" t="s">
        <v>596</v>
      </c>
      <c r="C400" s="731" t="s">
        <v>614</v>
      </c>
      <c r="D400" s="732" t="s">
        <v>615</v>
      </c>
      <c r="E400" s="733">
        <v>50113001</v>
      </c>
      <c r="F400" s="732" t="s">
        <v>629</v>
      </c>
      <c r="G400" s="731" t="s">
        <v>630</v>
      </c>
      <c r="H400" s="731">
        <v>239780</v>
      </c>
      <c r="I400" s="731">
        <v>239780</v>
      </c>
      <c r="J400" s="731" t="s">
        <v>795</v>
      </c>
      <c r="K400" s="731" t="s">
        <v>796</v>
      </c>
      <c r="L400" s="734">
        <v>530.30058928790299</v>
      </c>
      <c r="M400" s="734">
        <v>10</v>
      </c>
      <c r="N400" s="735">
        <v>5303.0058928790295</v>
      </c>
    </row>
    <row r="401" spans="1:14" ht="14.45" customHeight="1" x14ac:dyDescent="0.2">
      <c r="A401" s="729" t="s">
        <v>595</v>
      </c>
      <c r="B401" s="730" t="s">
        <v>596</v>
      </c>
      <c r="C401" s="731" t="s">
        <v>614</v>
      </c>
      <c r="D401" s="732" t="s">
        <v>615</v>
      </c>
      <c r="E401" s="733">
        <v>50113001</v>
      </c>
      <c r="F401" s="732" t="s">
        <v>629</v>
      </c>
      <c r="G401" s="731" t="s">
        <v>630</v>
      </c>
      <c r="H401" s="731">
        <v>989093</v>
      </c>
      <c r="I401" s="731">
        <v>500647</v>
      </c>
      <c r="J401" s="731" t="s">
        <v>1305</v>
      </c>
      <c r="K401" s="731" t="s">
        <v>1306</v>
      </c>
      <c r="L401" s="734">
        <v>3235.07</v>
      </c>
      <c r="M401" s="734">
        <v>11</v>
      </c>
      <c r="N401" s="735">
        <v>35585.770000000004</v>
      </c>
    </row>
    <row r="402" spans="1:14" ht="14.45" customHeight="1" x14ac:dyDescent="0.2">
      <c r="A402" s="729" t="s">
        <v>595</v>
      </c>
      <c r="B402" s="730" t="s">
        <v>596</v>
      </c>
      <c r="C402" s="731" t="s">
        <v>614</v>
      </c>
      <c r="D402" s="732" t="s">
        <v>615</v>
      </c>
      <c r="E402" s="733">
        <v>50113001</v>
      </c>
      <c r="F402" s="732" t="s">
        <v>629</v>
      </c>
      <c r="G402" s="731" t="s">
        <v>630</v>
      </c>
      <c r="H402" s="731">
        <v>988667</v>
      </c>
      <c r="I402" s="731">
        <v>500646</v>
      </c>
      <c r="J402" s="731" t="s">
        <v>1307</v>
      </c>
      <c r="K402" s="731" t="s">
        <v>1308</v>
      </c>
      <c r="L402" s="734">
        <v>3059.7725454545457</v>
      </c>
      <c r="M402" s="734">
        <v>55</v>
      </c>
      <c r="N402" s="735">
        <v>168287.49000000002</v>
      </c>
    </row>
    <row r="403" spans="1:14" ht="14.45" customHeight="1" x14ac:dyDescent="0.2">
      <c r="A403" s="729" t="s">
        <v>595</v>
      </c>
      <c r="B403" s="730" t="s">
        <v>596</v>
      </c>
      <c r="C403" s="731" t="s">
        <v>614</v>
      </c>
      <c r="D403" s="732" t="s">
        <v>615</v>
      </c>
      <c r="E403" s="733">
        <v>50113001</v>
      </c>
      <c r="F403" s="732" t="s">
        <v>629</v>
      </c>
      <c r="G403" s="731" t="s">
        <v>630</v>
      </c>
      <c r="H403" s="731">
        <v>198880</v>
      </c>
      <c r="I403" s="731">
        <v>98880</v>
      </c>
      <c r="J403" s="731" t="s">
        <v>1309</v>
      </c>
      <c r="K403" s="731" t="s">
        <v>1310</v>
      </c>
      <c r="L403" s="734">
        <v>201.3</v>
      </c>
      <c r="M403" s="734">
        <v>1</v>
      </c>
      <c r="N403" s="735">
        <v>201.3</v>
      </c>
    </row>
    <row r="404" spans="1:14" ht="14.45" customHeight="1" x14ac:dyDescent="0.2">
      <c r="A404" s="729" t="s">
        <v>595</v>
      </c>
      <c r="B404" s="730" t="s">
        <v>596</v>
      </c>
      <c r="C404" s="731" t="s">
        <v>614</v>
      </c>
      <c r="D404" s="732" t="s">
        <v>615</v>
      </c>
      <c r="E404" s="733">
        <v>50113001</v>
      </c>
      <c r="F404" s="732" t="s">
        <v>629</v>
      </c>
      <c r="G404" s="731" t="s">
        <v>329</v>
      </c>
      <c r="H404" s="731">
        <v>845593</v>
      </c>
      <c r="I404" s="731">
        <v>100304</v>
      </c>
      <c r="J404" s="731" t="s">
        <v>865</v>
      </c>
      <c r="K404" s="731" t="s">
        <v>867</v>
      </c>
      <c r="L404" s="734">
        <v>39.020000000000003</v>
      </c>
      <c r="M404" s="734">
        <v>3</v>
      </c>
      <c r="N404" s="735">
        <v>117.06</v>
      </c>
    </row>
    <row r="405" spans="1:14" ht="14.45" customHeight="1" x14ac:dyDescent="0.2">
      <c r="A405" s="729" t="s">
        <v>595</v>
      </c>
      <c r="B405" s="730" t="s">
        <v>596</v>
      </c>
      <c r="C405" s="731" t="s">
        <v>614</v>
      </c>
      <c r="D405" s="732" t="s">
        <v>615</v>
      </c>
      <c r="E405" s="733">
        <v>50113001</v>
      </c>
      <c r="F405" s="732" t="s">
        <v>629</v>
      </c>
      <c r="G405" s="731" t="s">
        <v>630</v>
      </c>
      <c r="H405" s="731">
        <v>216572</v>
      </c>
      <c r="I405" s="731">
        <v>216572</v>
      </c>
      <c r="J405" s="731" t="s">
        <v>873</v>
      </c>
      <c r="K405" s="731" t="s">
        <v>874</v>
      </c>
      <c r="L405" s="734">
        <v>43.818502166036502</v>
      </c>
      <c r="M405" s="734">
        <v>4</v>
      </c>
      <c r="N405" s="735">
        <v>175.27400866414601</v>
      </c>
    </row>
    <row r="406" spans="1:14" ht="14.45" customHeight="1" x14ac:dyDescent="0.2">
      <c r="A406" s="729" t="s">
        <v>595</v>
      </c>
      <c r="B406" s="730" t="s">
        <v>596</v>
      </c>
      <c r="C406" s="731" t="s">
        <v>614</v>
      </c>
      <c r="D406" s="732" t="s">
        <v>615</v>
      </c>
      <c r="E406" s="733">
        <v>50113001</v>
      </c>
      <c r="F406" s="732" t="s">
        <v>629</v>
      </c>
      <c r="G406" s="731" t="s">
        <v>630</v>
      </c>
      <c r="H406" s="731">
        <v>51383</v>
      </c>
      <c r="I406" s="731">
        <v>51383</v>
      </c>
      <c r="J406" s="731" t="s">
        <v>879</v>
      </c>
      <c r="K406" s="731" t="s">
        <v>882</v>
      </c>
      <c r="L406" s="734">
        <v>93.5</v>
      </c>
      <c r="M406" s="734">
        <v>6</v>
      </c>
      <c r="N406" s="735">
        <v>561</v>
      </c>
    </row>
    <row r="407" spans="1:14" ht="14.45" customHeight="1" x14ac:dyDescent="0.2">
      <c r="A407" s="729" t="s">
        <v>595</v>
      </c>
      <c r="B407" s="730" t="s">
        <v>596</v>
      </c>
      <c r="C407" s="731" t="s">
        <v>614</v>
      </c>
      <c r="D407" s="732" t="s">
        <v>615</v>
      </c>
      <c r="E407" s="733">
        <v>50113001</v>
      </c>
      <c r="F407" s="732" t="s">
        <v>629</v>
      </c>
      <c r="G407" s="731" t="s">
        <v>630</v>
      </c>
      <c r="H407" s="731">
        <v>51384</v>
      </c>
      <c r="I407" s="731">
        <v>51384</v>
      </c>
      <c r="J407" s="731" t="s">
        <v>879</v>
      </c>
      <c r="K407" s="731" t="s">
        <v>881</v>
      </c>
      <c r="L407" s="734">
        <v>192.5</v>
      </c>
      <c r="M407" s="734">
        <v>4</v>
      </c>
      <c r="N407" s="735">
        <v>770</v>
      </c>
    </row>
    <row r="408" spans="1:14" ht="14.45" customHeight="1" x14ac:dyDescent="0.2">
      <c r="A408" s="729" t="s">
        <v>595</v>
      </c>
      <c r="B408" s="730" t="s">
        <v>596</v>
      </c>
      <c r="C408" s="731" t="s">
        <v>614</v>
      </c>
      <c r="D408" s="732" t="s">
        <v>615</v>
      </c>
      <c r="E408" s="733">
        <v>50113001</v>
      </c>
      <c r="F408" s="732" t="s">
        <v>629</v>
      </c>
      <c r="G408" s="731" t="s">
        <v>630</v>
      </c>
      <c r="H408" s="731">
        <v>51367</v>
      </c>
      <c r="I408" s="731">
        <v>51367</v>
      </c>
      <c r="J408" s="731" t="s">
        <v>879</v>
      </c>
      <c r="K408" s="731" t="s">
        <v>880</v>
      </c>
      <c r="L408" s="734">
        <v>92.950000000000017</v>
      </c>
      <c r="M408" s="734">
        <v>19</v>
      </c>
      <c r="N408" s="735">
        <v>1766.0500000000004</v>
      </c>
    </row>
    <row r="409" spans="1:14" ht="14.45" customHeight="1" x14ac:dyDescent="0.2">
      <c r="A409" s="729" t="s">
        <v>595</v>
      </c>
      <c r="B409" s="730" t="s">
        <v>596</v>
      </c>
      <c r="C409" s="731" t="s">
        <v>614</v>
      </c>
      <c r="D409" s="732" t="s">
        <v>615</v>
      </c>
      <c r="E409" s="733">
        <v>50113001</v>
      </c>
      <c r="F409" s="732" t="s">
        <v>629</v>
      </c>
      <c r="G409" s="731" t="s">
        <v>630</v>
      </c>
      <c r="H409" s="731">
        <v>51366</v>
      </c>
      <c r="I409" s="731">
        <v>51366</v>
      </c>
      <c r="J409" s="731" t="s">
        <v>879</v>
      </c>
      <c r="K409" s="731" t="s">
        <v>883</v>
      </c>
      <c r="L409" s="734">
        <v>171.59999999999997</v>
      </c>
      <c r="M409" s="734">
        <v>18</v>
      </c>
      <c r="N409" s="735">
        <v>3088.7999999999993</v>
      </c>
    </row>
    <row r="410" spans="1:14" ht="14.45" customHeight="1" x14ac:dyDescent="0.2">
      <c r="A410" s="729" t="s">
        <v>595</v>
      </c>
      <c r="B410" s="730" t="s">
        <v>596</v>
      </c>
      <c r="C410" s="731" t="s">
        <v>614</v>
      </c>
      <c r="D410" s="732" t="s">
        <v>615</v>
      </c>
      <c r="E410" s="733">
        <v>50113001</v>
      </c>
      <c r="F410" s="732" t="s">
        <v>629</v>
      </c>
      <c r="G410" s="731" t="s">
        <v>630</v>
      </c>
      <c r="H410" s="731">
        <v>151365</v>
      </c>
      <c r="I410" s="731">
        <v>51365</v>
      </c>
      <c r="J410" s="731" t="s">
        <v>884</v>
      </c>
      <c r="K410" s="731" t="s">
        <v>885</v>
      </c>
      <c r="L410" s="734">
        <v>8.58</v>
      </c>
      <c r="M410" s="734">
        <v>1</v>
      </c>
      <c r="N410" s="735">
        <v>8.58</v>
      </c>
    </row>
    <row r="411" spans="1:14" ht="14.45" customHeight="1" x14ac:dyDescent="0.2">
      <c r="A411" s="729" t="s">
        <v>595</v>
      </c>
      <c r="B411" s="730" t="s">
        <v>596</v>
      </c>
      <c r="C411" s="731" t="s">
        <v>614</v>
      </c>
      <c r="D411" s="732" t="s">
        <v>615</v>
      </c>
      <c r="E411" s="733">
        <v>50113001</v>
      </c>
      <c r="F411" s="732" t="s">
        <v>629</v>
      </c>
      <c r="G411" s="731" t="s">
        <v>630</v>
      </c>
      <c r="H411" s="731">
        <v>193724</v>
      </c>
      <c r="I411" s="731">
        <v>93724</v>
      </c>
      <c r="J411" s="731" t="s">
        <v>902</v>
      </c>
      <c r="K411" s="731" t="s">
        <v>903</v>
      </c>
      <c r="L411" s="734">
        <v>68.242307692307691</v>
      </c>
      <c r="M411" s="734">
        <v>26</v>
      </c>
      <c r="N411" s="735">
        <v>1774.3</v>
      </c>
    </row>
    <row r="412" spans="1:14" ht="14.45" customHeight="1" x14ac:dyDescent="0.2">
      <c r="A412" s="729" t="s">
        <v>595</v>
      </c>
      <c r="B412" s="730" t="s">
        <v>596</v>
      </c>
      <c r="C412" s="731" t="s">
        <v>614</v>
      </c>
      <c r="D412" s="732" t="s">
        <v>615</v>
      </c>
      <c r="E412" s="733">
        <v>50113001</v>
      </c>
      <c r="F412" s="732" t="s">
        <v>629</v>
      </c>
      <c r="G412" s="731" t="s">
        <v>630</v>
      </c>
      <c r="H412" s="731">
        <v>397412</v>
      </c>
      <c r="I412" s="731">
        <v>0</v>
      </c>
      <c r="J412" s="731" t="s">
        <v>908</v>
      </c>
      <c r="K412" s="731" t="s">
        <v>909</v>
      </c>
      <c r="L412" s="734">
        <v>206.99</v>
      </c>
      <c r="M412" s="734">
        <v>4</v>
      </c>
      <c r="N412" s="735">
        <v>827.96</v>
      </c>
    </row>
    <row r="413" spans="1:14" ht="14.45" customHeight="1" x14ac:dyDescent="0.2">
      <c r="A413" s="729" t="s">
        <v>595</v>
      </c>
      <c r="B413" s="730" t="s">
        <v>596</v>
      </c>
      <c r="C413" s="731" t="s">
        <v>614</v>
      </c>
      <c r="D413" s="732" t="s">
        <v>615</v>
      </c>
      <c r="E413" s="733">
        <v>50113001</v>
      </c>
      <c r="F413" s="732" t="s">
        <v>629</v>
      </c>
      <c r="G413" s="731" t="s">
        <v>630</v>
      </c>
      <c r="H413" s="731">
        <v>394712</v>
      </c>
      <c r="I413" s="731">
        <v>0</v>
      </c>
      <c r="J413" s="731" t="s">
        <v>1311</v>
      </c>
      <c r="K413" s="731" t="s">
        <v>1312</v>
      </c>
      <c r="L413" s="734">
        <v>28.75</v>
      </c>
      <c r="M413" s="734">
        <v>198</v>
      </c>
      <c r="N413" s="735">
        <v>5692.5</v>
      </c>
    </row>
    <row r="414" spans="1:14" ht="14.45" customHeight="1" x14ac:dyDescent="0.2">
      <c r="A414" s="729" t="s">
        <v>595</v>
      </c>
      <c r="B414" s="730" t="s">
        <v>596</v>
      </c>
      <c r="C414" s="731" t="s">
        <v>614</v>
      </c>
      <c r="D414" s="732" t="s">
        <v>615</v>
      </c>
      <c r="E414" s="733">
        <v>50113001</v>
      </c>
      <c r="F414" s="732" t="s">
        <v>629</v>
      </c>
      <c r="G414" s="731" t="s">
        <v>630</v>
      </c>
      <c r="H414" s="731">
        <v>840987</v>
      </c>
      <c r="I414" s="731">
        <v>0</v>
      </c>
      <c r="J414" s="731" t="s">
        <v>1313</v>
      </c>
      <c r="K414" s="731" t="s">
        <v>909</v>
      </c>
      <c r="L414" s="734">
        <v>199.67000000000002</v>
      </c>
      <c r="M414" s="734">
        <v>10</v>
      </c>
      <c r="N414" s="735">
        <v>1996.7</v>
      </c>
    </row>
    <row r="415" spans="1:14" ht="14.45" customHeight="1" x14ac:dyDescent="0.2">
      <c r="A415" s="729" t="s">
        <v>595</v>
      </c>
      <c r="B415" s="730" t="s">
        <v>596</v>
      </c>
      <c r="C415" s="731" t="s">
        <v>614</v>
      </c>
      <c r="D415" s="732" t="s">
        <v>615</v>
      </c>
      <c r="E415" s="733">
        <v>50113001</v>
      </c>
      <c r="F415" s="732" t="s">
        <v>629</v>
      </c>
      <c r="G415" s="731" t="s">
        <v>630</v>
      </c>
      <c r="H415" s="731">
        <v>840446</v>
      </c>
      <c r="I415" s="731">
        <v>0</v>
      </c>
      <c r="J415" s="731" t="s">
        <v>1314</v>
      </c>
      <c r="K415" s="731" t="s">
        <v>1315</v>
      </c>
      <c r="L415" s="734">
        <v>161.78000000000003</v>
      </c>
      <c r="M415" s="734">
        <v>72</v>
      </c>
      <c r="N415" s="735">
        <v>11648.160000000002</v>
      </c>
    </row>
    <row r="416" spans="1:14" ht="14.45" customHeight="1" x14ac:dyDescent="0.2">
      <c r="A416" s="729" t="s">
        <v>595</v>
      </c>
      <c r="B416" s="730" t="s">
        <v>596</v>
      </c>
      <c r="C416" s="731" t="s">
        <v>614</v>
      </c>
      <c r="D416" s="732" t="s">
        <v>615</v>
      </c>
      <c r="E416" s="733">
        <v>50113001</v>
      </c>
      <c r="F416" s="732" t="s">
        <v>629</v>
      </c>
      <c r="G416" s="731" t="s">
        <v>630</v>
      </c>
      <c r="H416" s="731">
        <v>501075</v>
      </c>
      <c r="I416" s="731">
        <v>0</v>
      </c>
      <c r="J416" s="731" t="s">
        <v>910</v>
      </c>
      <c r="K416" s="731" t="s">
        <v>911</v>
      </c>
      <c r="L416" s="734">
        <v>117.15999999999997</v>
      </c>
      <c r="M416" s="734">
        <v>1088</v>
      </c>
      <c r="N416" s="735">
        <v>127470.07999999996</v>
      </c>
    </row>
    <row r="417" spans="1:14" ht="14.45" customHeight="1" x14ac:dyDescent="0.2">
      <c r="A417" s="729" t="s">
        <v>595</v>
      </c>
      <c r="B417" s="730" t="s">
        <v>596</v>
      </c>
      <c r="C417" s="731" t="s">
        <v>614</v>
      </c>
      <c r="D417" s="732" t="s">
        <v>615</v>
      </c>
      <c r="E417" s="733">
        <v>50113001</v>
      </c>
      <c r="F417" s="732" t="s">
        <v>629</v>
      </c>
      <c r="G417" s="731" t="s">
        <v>630</v>
      </c>
      <c r="H417" s="731">
        <v>901176</v>
      </c>
      <c r="I417" s="731">
        <v>1000</v>
      </c>
      <c r="J417" s="731" t="s">
        <v>1316</v>
      </c>
      <c r="K417" s="731" t="s">
        <v>1317</v>
      </c>
      <c r="L417" s="734">
        <v>77.630330059732373</v>
      </c>
      <c r="M417" s="734">
        <v>2</v>
      </c>
      <c r="N417" s="735">
        <v>155.26066011946475</v>
      </c>
    </row>
    <row r="418" spans="1:14" ht="14.45" customHeight="1" x14ac:dyDescent="0.2">
      <c r="A418" s="729" t="s">
        <v>595</v>
      </c>
      <c r="B418" s="730" t="s">
        <v>596</v>
      </c>
      <c r="C418" s="731" t="s">
        <v>614</v>
      </c>
      <c r="D418" s="732" t="s">
        <v>615</v>
      </c>
      <c r="E418" s="733">
        <v>50113001</v>
      </c>
      <c r="F418" s="732" t="s">
        <v>629</v>
      </c>
      <c r="G418" s="731" t="s">
        <v>630</v>
      </c>
      <c r="H418" s="731">
        <v>231686</v>
      </c>
      <c r="I418" s="731">
        <v>231686</v>
      </c>
      <c r="J418" s="731" t="s">
        <v>1318</v>
      </c>
      <c r="K418" s="731" t="s">
        <v>1319</v>
      </c>
      <c r="L418" s="734">
        <v>290.53999999999996</v>
      </c>
      <c r="M418" s="734">
        <v>4</v>
      </c>
      <c r="N418" s="735">
        <v>1162.1599999999999</v>
      </c>
    </row>
    <row r="419" spans="1:14" ht="14.45" customHeight="1" x14ac:dyDescent="0.2">
      <c r="A419" s="729" t="s">
        <v>595</v>
      </c>
      <c r="B419" s="730" t="s">
        <v>596</v>
      </c>
      <c r="C419" s="731" t="s">
        <v>614</v>
      </c>
      <c r="D419" s="732" t="s">
        <v>615</v>
      </c>
      <c r="E419" s="733">
        <v>50113001</v>
      </c>
      <c r="F419" s="732" t="s">
        <v>629</v>
      </c>
      <c r="G419" s="731" t="s">
        <v>630</v>
      </c>
      <c r="H419" s="731">
        <v>134824</v>
      </c>
      <c r="I419" s="731">
        <v>134824</v>
      </c>
      <c r="J419" s="731" t="s">
        <v>912</v>
      </c>
      <c r="K419" s="731" t="s">
        <v>913</v>
      </c>
      <c r="L419" s="734">
        <v>326.46999999999997</v>
      </c>
      <c r="M419" s="734">
        <v>4</v>
      </c>
      <c r="N419" s="735">
        <v>1305.8799999999999</v>
      </c>
    </row>
    <row r="420" spans="1:14" ht="14.45" customHeight="1" x14ac:dyDescent="0.2">
      <c r="A420" s="729" t="s">
        <v>595</v>
      </c>
      <c r="B420" s="730" t="s">
        <v>596</v>
      </c>
      <c r="C420" s="731" t="s">
        <v>614</v>
      </c>
      <c r="D420" s="732" t="s">
        <v>615</v>
      </c>
      <c r="E420" s="733">
        <v>50113001</v>
      </c>
      <c r="F420" s="732" t="s">
        <v>629</v>
      </c>
      <c r="G420" s="731" t="s">
        <v>630</v>
      </c>
      <c r="H420" s="731">
        <v>117189</v>
      </c>
      <c r="I420" s="731">
        <v>17189</v>
      </c>
      <c r="J420" s="731" t="s">
        <v>921</v>
      </c>
      <c r="K420" s="731" t="s">
        <v>922</v>
      </c>
      <c r="L420" s="734">
        <v>73.539999999999992</v>
      </c>
      <c r="M420" s="734">
        <v>1</v>
      </c>
      <c r="N420" s="735">
        <v>73.539999999999992</v>
      </c>
    </row>
    <row r="421" spans="1:14" ht="14.45" customHeight="1" x14ac:dyDescent="0.2">
      <c r="A421" s="729" t="s">
        <v>595</v>
      </c>
      <c r="B421" s="730" t="s">
        <v>596</v>
      </c>
      <c r="C421" s="731" t="s">
        <v>614</v>
      </c>
      <c r="D421" s="732" t="s">
        <v>615</v>
      </c>
      <c r="E421" s="733">
        <v>50113001</v>
      </c>
      <c r="F421" s="732" t="s">
        <v>629</v>
      </c>
      <c r="G421" s="731" t="s">
        <v>630</v>
      </c>
      <c r="H421" s="731">
        <v>102486</v>
      </c>
      <c r="I421" s="731">
        <v>2486</v>
      </c>
      <c r="J421" s="731" t="s">
        <v>923</v>
      </c>
      <c r="K421" s="731" t="s">
        <v>924</v>
      </c>
      <c r="L421" s="734">
        <v>121.91000000000003</v>
      </c>
      <c r="M421" s="734">
        <v>3</v>
      </c>
      <c r="N421" s="735">
        <v>365.73000000000008</v>
      </c>
    </row>
    <row r="422" spans="1:14" ht="14.45" customHeight="1" x14ac:dyDescent="0.2">
      <c r="A422" s="729" t="s">
        <v>595</v>
      </c>
      <c r="B422" s="730" t="s">
        <v>596</v>
      </c>
      <c r="C422" s="731" t="s">
        <v>614</v>
      </c>
      <c r="D422" s="732" t="s">
        <v>615</v>
      </c>
      <c r="E422" s="733">
        <v>50113001</v>
      </c>
      <c r="F422" s="732" t="s">
        <v>629</v>
      </c>
      <c r="G422" s="731" t="s">
        <v>630</v>
      </c>
      <c r="H422" s="731">
        <v>930431</v>
      </c>
      <c r="I422" s="731">
        <v>1000</v>
      </c>
      <c r="J422" s="731" t="s">
        <v>1320</v>
      </c>
      <c r="K422" s="731" t="s">
        <v>329</v>
      </c>
      <c r="L422" s="734">
        <v>136.51606848044725</v>
      </c>
      <c r="M422" s="734">
        <v>-4</v>
      </c>
      <c r="N422" s="735">
        <v>-546.06427392178898</v>
      </c>
    </row>
    <row r="423" spans="1:14" ht="14.45" customHeight="1" x14ac:dyDescent="0.2">
      <c r="A423" s="729" t="s">
        <v>595</v>
      </c>
      <c r="B423" s="730" t="s">
        <v>596</v>
      </c>
      <c r="C423" s="731" t="s">
        <v>614</v>
      </c>
      <c r="D423" s="732" t="s">
        <v>615</v>
      </c>
      <c r="E423" s="733">
        <v>50113001</v>
      </c>
      <c r="F423" s="732" t="s">
        <v>629</v>
      </c>
      <c r="G423" s="731" t="s">
        <v>630</v>
      </c>
      <c r="H423" s="731">
        <v>500471</v>
      </c>
      <c r="I423" s="731">
        <v>0</v>
      </c>
      <c r="J423" s="731" t="s">
        <v>1321</v>
      </c>
      <c r="K423" s="731" t="s">
        <v>329</v>
      </c>
      <c r="L423" s="734">
        <v>618.65663888597726</v>
      </c>
      <c r="M423" s="734">
        <v>44</v>
      </c>
      <c r="N423" s="735">
        <v>27220.892110983001</v>
      </c>
    </row>
    <row r="424" spans="1:14" ht="14.45" customHeight="1" x14ac:dyDescent="0.2">
      <c r="A424" s="729" t="s">
        <v>595</v>
      </c>
      <c r="B424" s="730" t="s">
        <v>596</v>
      </c>
      <c r="C424" s="731" t="s">
        <v>614</v>
      </c>
      <c r="D424" s="732" t="s">
        <v>615</v>
      </c>
      <c r="E424" s="733">
        <v>50113001</v>
      </c>
      <c r="F424" s="732" t="s">
        <v>629</v>
      </c>
      <c r="G424" s="731" t="s">
        <v>630</v>
      </c>
      <c r="H424" s="731">
        <v>841565</v>
      </c>
      <c r="I424" s="731">
        <v>0</v>
      </c>
      <c r="J424" s="731" t="s">
        <v>1322</v>
      </c>
      <c r="K424" s="731" t="s">
        <v>329</v>
      </c>
      <c r="L424" s="734">
        <v>132.54524182716921</v>
      </c>
      <c r="M424" s="734">
        <v>1</v>
      </c>
      <c r="N424" s="735">
        <v>132.54524182716921</v>
      </c>
    </row>
    <row r="425" spans="1:14" ht="14.45" customHeight="1" x14ac:dyDescent="0.2">
      <c r="A425" s="729" t="s">
        <v>595</v>
      </c>
      <c r="B425" s="730" t="s">
        <v>596</v>
      </c>
      <c r="C425" s="731" t="s">
        <v>614</v>
      </c>
      <c r="D425" s="732" t="s">
        <v>615</v>
      </c>
      <c r="E425" s="733">
        <v>50113001</v>
      </c>
      <c r="F425" s="732" t="s">
        <v>629</v>
      </c>
      <c r="G425" s="731" t="s">
        <v>630</v>
      </c>
      <c r="H425" s="731">
        <v>930589</v>
      </c>
      <c r="I425" s="731">
        <v>0</v>
      </c>
      <c r="J425" s="731" t="s">
        <v>1323</v>
      </c>
      <c r="K425" s="731" t="s">
        <v>329</v>
      </c>
      <c r="L425" s="734">
        <v>229.10871955234668</v>
      </c>
      <c r="M425" s="734">
        <v>1</v>
      </c>
      <c r="N425" s="735">
        <v>229.10871955234668</v>
      </c>
    </row>
    <row r="426" spans="1:14" ht="14.45" customHeight="1" x14ac:dyDescent="0.2">
      <c r="A426" s="729" t="s">
        <v>595</v>
      </c>
      <c r="B426" s="730" t="s">
        <v>596</v>
      </c>
      <c r="C426" s="731" t="s">
        <v>614</v>
      </c>
      <c r="D426" s="732" t="s">
        <v>615</v>
      </c>
      <c r="E426" s="733">
        <v>50113001</v>
      </c>
      <c r="F426" s="732" t="s">
        <v>629</v>
      </c>
      <c r="G426" s="731" t="s">
        <v>630</v>
      </c>
      <c r="H426" s="731">
        <v>921458</v>
      </c>
      <c r="I426" s="731">
        <v>0</v>
      </c>
      <c r="J426" s="731" t="s">
        <v>1324</v>
      </c>
      <c r="K426" s="731" t="s">
        <v>329</v>
      </c>
      <c r="L426" s="734">
        <v>212.98719024640894</v>
      </c>
      <c r="M426" s="734">
        <v>2</v>
      </c>
      <c r="N426" s="735">
        <v>425.97438049281789</v>
      </c>
    </row>
    <row r="427" spans="1:14" ht="14.45" customHeight="1" x14ac:dyDescent="0.2">
      <c r="A427" s="729" t="s">
        <v>595</v>
      </c>
      <c r="B427" s="730" t="s">
        <v>596</v>
      </c>
      <c r="C427" s="731" t="s">
        <v>614</v>
      </c>
      <c r="D427" s="732" t="s">
        <v>615</v>
      </c>
      <c r="E427" s="733">
        <v>50113001</v>
      </c>
      <c r="F427" s="732" t="s">
        <v>629</v>
      </c>
      <c r="G427" s="731" t="s">
        <v>630</v>
      </c>
      <c r="H427" s="731">
        <v>930217</v>
      </c>
      <c r="I427" s="731">
        <v>0</v>
      </c>
      <c r="J427" s="731" t="s">
        <v>1325</v>
      </c>
      <c r="K427" s="731" t="s">
        <v>1326</v>
      </c>
      <c r="L427" s="734">
        <v>643.94166121706519</v>
      </c>
      <c r="M427" s="734">
        <v>16</v>
      </c>
      <c r="N427" s="735">
        <v>10303.066579473043</v>
      </c>
    </row>
    <row r="428" spans="1:14" ht="14.45" customHeight="1" x14ac:dyDescent="0.2">
      <c r="A428" s="729" t="s">
        <v>595</v>
      </c>
      <c r="B428" s="730" t="s">
        <v>596</v>
      </c>
      <c r="C428" s="731" t="s">
        <v>614</v>
      </c>
      <c r="D428" s="732" t="s">
        <v>615</v>
      </c>
      <c r="E428" s="733">
        <v>50113001</v>
      </c>
      <c r="F428" s="732" t="s">
        <v>629</v>
      </c>
      <c r="G428" s="731" t="s">
        <v>630</v>
      </c>
      <c r="H428" s="731">
        <v>502480</v>
      </c>
      <c r="I428" s="731">
        <v>0</v>
      </c>
      <c r="J428" s="731" t="s">
        <v>1327</v>
      </c>
      <c r="K428" s="731" t="s">
        <v>1328</v>
      </c>
      <c r="L428" s="734">
        <v>95.045100000000005</v>
      </c>
      <c r="M428" s="734">
        <v>1</v>
      </c>
      <c r="N428" s="735">
        <v>95.045100000000005</v>
      </c>
    </row>
    <row r="429" spans="1:14" ht="14.45" customHeight="1" x14ac:dyDescent="0.2">
      <c r="A429" s="729" t="s">
        <v>595</v>
      </c>
      <c r="B429" s="730" t="s">
        <v>596</v>
      </c>
      <c r="C429" s="731" t="s">
        <v>614</v>
      </c>
      <c r="D429" s="732" t="s">
        <v>615</v>
      </c>
      <c r="E429" s="733">
        <v>50113001</v>
      </c>
      <c r="F429" s="732" t="s">
        <v>629</v>
      </c>
      <c r="G429" s="731" t="s">
        <v>630</v>
      </c>
      <c r="H429" s="731">
        <v>900814</v>
      </c>
      <c r="I429" s="731">
        <v>0</v>
      </c>
      <c r="J429" s="731" t="s">
        <v>1329</v>
      </c>
      <c r="K429" s="731" t="s">
        <v>329</v>
      </c>
      <c r="L429" s="734">
        <v>577.20587353651899</v>
      </c>
      <c r="M429" s="734">
        <v>3</v>
      </c>
      <c r="N429" s="735">
        <v>1731.617620609557</v>
      </c>
    </row>
    <row r="430" spans="1:14" ht="14.45" customHeight="1" x14ac:dyDescent="0.2">
      <c r="A430" s="729" t="s">
        <v>595</v>
      </c>
      <c r="B430" s="730" t="s">
        <v>596</v>
      </c>
      <c r="C430" s="731" t="s">
        <v>614</v>
      </c>
      <c r="D430" s="732" t="s">
        <v>615</v>
      </c>
      <c r="E430" s="733">
        <v>50113001</v>
      </c>
      <c r="F430" s="732" t="s">
        <v>629</v>
      </c>
      <c r="G430" s="731" t="s">
        <v>630</v>
      </c>
      <c r="H430" s="731">
        <v>921538</v>
      </c>
      <c r="I430" s="731">
        <v>0</v>
      </c>
      <c r="J430" s="731" t="s">
        <v>1330</v>
      </c>
      <c r="K430" s="731" t="s">
        <v>329</v>
      </c>
      <c r="L430" s="734">
        <v>56.080357850809229</v>
      </c>
      <c r="M430" s="734">
        <v>42</v>
      </c>
      <c r="N430" s="735">
        <v>2355.3750297339875</v>
      </c>
    </row>
    <row r="431" spans="1:14" ht="14.45" customHeight="1" x14ac:dyDescent="0.2">
      <c r="A431" s="729" t="s">
        <v>595</v>
      </c>
      <c r="B431" s="730" t="s">
        <v>596</v>
      </c>
      <c r="C431" s="731" t="s">
        <v>614</v>
      </c>
      <c r="D431" s="732" t="s">
        <v>615</v>
      </c>
      <c r="E431" s="733">
        <v>50113001</v>
      </c>
      <c r="F431" s="732" t="s">
        <v>629</v>
      </c>
      <c r="G431" s="731" t="s">
        <v>630</v>
      </c>
      <c r="H431" s="731">
        <v>197427</v>
      </c>
      <c r="I431" s="731">
        <v>197427</v>
      </c>
      <c r="J431" s="731" t="s">
        <v>1331</v>
      </c>
      <c r="K431" s="731" t="s">
        <v>1332</v>
      </c>
      <c r="L431" s="734">
        <v>1728.8466666666666</v>
      </c>
      <c r="M431" s="734">
        <v>3</v>
      </c>
      <c r="N431" s="735">
        <v>5186.54</v>
      </c>
    </row>
    <row r="432" spans="1:14" ht="14.45" customHeight="1" x14ac:dyDescent="0.2">
      <c r="A432" s="729" t="s">
        <v>595</v>
      </c>
      <c r="B432" s="730" t="s">
        <v>596</v>
      </c>
      <c r="C432" s="731" t="s">
        <v>614</v>
      </c>
      <c r="D432" s="732" t="s">
        <v>615</v>
      </c>
      <c r="E432" s="733">
        <v>50113001</v>
      </c>
      <c r="F432" s="732" t="s">
        <v>629</v>
      </c>
      <c r="G432" s="731" t="s">
        <v>630</v>
      </c>
      <c r="H432" s="731">
        <v>185812</v>
      </c>
      <c r="I432" s="731">
        <v>85812</v>
      </c>
      <c r="J432" s="731" t="s">
        <v>1333</v>
      </c>
      <c r="K432" s="731" t="s">
        <v>1334</v>
      </c>
      <c r="L432" s="734">
        <v>51.85</v>
      </c>
      <c r="M432" s="734">
        <v>20</v>
      </c>
      <c r="N432" s="735">
        <v>1037</v>
      </c>
    </row>
    <row r="433" spans="1:14" ht="14.45" customHeight="1" x14ac:dyDescent="0.2">
      <c r="A433" s="729" t="s">
        <v>595</v>
      </c>
      <c r="B433" s="730" t="s">
        <v>596</v>
      </c>
      <c r="C433" s="731" t="s">
        <v>614</v>
      </c>
      <c r="D433" s="732" t="s">
        <v>615</v>
      </c>
      <c r="E433" s="733">
        <v>50113001</v>
      </c>
      <c r="F433" s="732" t="s">
        <v>629</v>
      </c>
      <c r="G433" s="731" t="s">
        <v>630</v>
      </c>
      <c r="H433" s="731">
        <v>231541</v>
      </c>
      <c r="I433" s="731">
        <v>231541</v>
      </c>
      <c r="J433" s="731" t="s">
        <v>972</v>
      </c>
      <c r="K433" s="731" t="s">
        <v>973</v>
      </c>
      <c r="L433" s="734">
        <v>80.689999899395133</v>
      </c>
      <c r="M433" s="734">
        <v>30</v>
      </c>
      <c r="N433" s="735">
        <v>2420.6999969818539</v>
      </c>
    </row>
    <row r="434" spans="1:14" ht="14.45" customHeight="1" x14ac:dyDescent="0.2">
      <c r="A434" s="729" t="s">
        <v>595</v>
      </c>
      <c r="B434" s="730" t="s">
        <v>596</v>
      </c>
      <c r="C434" s="731" t="s">
        <v>614</v>
      </c>
      <c r="D434" s="732" t="s">
        <v>615</v>
      </c>
      <c r="E434" s="733">
        <v>50113001</v>
      </c>
      <c r="F434" s="732" t="s">
        <v>629</v>
      </c>
      <c r="G434" s="731" t="s">
        <v>630</v>
      </c>
      <c r="H434" s="731">
        <v>102684</v>
      </c>
      <c r="I434" s="731">
        <v>2684</v>
      </c>
      <c r="J434" s="731" t="s">
        <v>978</v>
      </c>
      <c r="K434" s="731" t="s">
        <v>980</v>
      </c>
      <c r="L434" s="734">
        <v>130.31525419907405</v>
      </c>
      <c r="M434" s="734">
        <v>965</v>
      </c>
      <c r="N434" s="735">
        <v>125754.22030210646</v>
      </c>
    </row>
    <row r="435" spans="1:14" ht="14.45" customHeight="1" x14ac:dyDescent="0.2">
      <c r="A435" s="729" t="s">
        <v>595</v>
      </c>
      <c r="B435" s="730" t="s">
        <v>596</v>
      </c>
      <c r="C435" s="731" t="s">
        <v>614</v>
      </c>
      <c r="D435" s="732" t="s">
        <v>615</v>
      </c>
      <c r="E435" s="733">
        <v>50113001</v>
      </c>
      <c r="F435" s="732" t="s">
        <v>629</v>
      </c>
      <c r="G435" s="731" t="s">
        <v>630</v>
      </c>
      <c r="H435" s="731">
        <v>100502</v>
      </c>
      <c r="I435" s="731">
        <v>502</v>
      </c>
      <c r="J435" s="731" t="s">
        <v>978</v>
      </c>
      <c r="K435" s="731" t="s">
        <v>979</v>
      </c>
      <c r="L435" s="734">
        <v>268.18999999999994</v>
      </c>
      <c r="M435" s="734">
        <v>46</v>
      </c>
      <c r="N435" s="735">
        <v>12336.739999999998</v>
      </c>
    </row>
    <row r="436" spans="1:14" ht="14.45" customHeight="1" x14ac:dyDescent="0.2">
      <c r="A436" s="729" t="s">
        <v>595</v>
      </c>
      <c r="B436" s="730" t="s">
        <v>596</v>
      </c>
      <c r="C436" s="731" t="s">
        <v>614</v>
      </c>
      <c r="D436" s="732" t="s">
        <v>615</v>
      </c>
      <c r="E436" s="733">
        <v>50113001</v>
      </c>
      <c r="F436" s="732" t="s">
        <v>629</v>
      </c>
      <c r="G436" s="731" t="s">
        <v>630</v>
      </c>
      <c r="H436" s="731">
        <v>230353</v>
      </c>
      <c r="I436" s="731">
        <v>230353</v>
      </c>
      <c r="J436" s="731" t="s">
        <v>999</v>
      </c>
      <c r="K436" s="731" t="s">
        <v>1000</v>
      </c>
      <c r="L436" s="734">
        <v>1758.33</v>
      </c>
      <c r="M436" s="734">
        <v>4</v>
      </c>
      <c r="N436" s="735">
        <v>7033.32</v>
      </c>
    </row>
    <row r="437" spans="1:14" ht="14.45" customHeight="1" x14ac:dyDescent="0.2">
      <c r="A437" s="729" t="s">
        <v>595</v>
      </c>
      <c r="B437" s="730" t="s">
        <v>596</v>
      </c>
      <c r="C437" s="731" t="s">
        <v>614</v>
      </c>
      <c r="D437" s="732" t="s">
        <v>615</v>
      </c>
      <c r="E437" s="733">
        <v>50113001</v>
      </c>
      <c r="F437" s="732" t="s">
        <v>629</v>
      </c>
      <c r="G437" s="731" t="s">
        <v>647</v>
      </c>
      <c r="H437" s="731">
        <v>107981</v>
      </c>
      <c r="I437" s="731">
        <v>7981</v>
      </c>
      <c r="J437" s="731" t="s">
        <v>1012</v>
      </c>
      <c r="K437" s="731" t="s">
        <v>1014</v>
      </c>
      <c r="L437" s="734">
        <v>41.44</v>
      </c>
      <c r="M437" s="734">
        <v>6</v>
      </c>
      <c r="N437" s="735">
        <v>248.64</v>
      </c>
    </row>
    <row r="438" spans="1:14" ht="14.45" customHeight="1" x14ac:dyDescent="0.2">
      <c r="A438" s="729" t="s">
        <v>595</v>
      </c>
      <c r="B438" s="730" t="s">
        <v>596</v>
      </c>
      <c r="C438" s="731" t="s">
        <v>614</v>
      </c>
      <c r="D438" s="732" t="s">
        <v>615</v>
      </c>
      <c r="E438" s="733">
        <v>50113001</v>
      </c>
      <c r="F438" s="732" t="s">
        <v>629</v>
      </c>
      <c r="G438" s="731" t="s">
        <v>647</v>
      </c>
      <c r="H438" s="731">
        <v>155824</v>
      </c>
      <c r="I438" s="731">
        <v>55824</v>
      </c>
      <c r="J438" s="731" t="s">
        <v>1012</v>
      </c>
      <c r="K438" s="731" t="s">
        <v>1013</v>
      </c>
      <c r="L438" s="734">
        <v>41.469999999999992</v>
      </c>
      <c r="M438" s="734">
        <v>5</v>
      </c>
      <c r="N438" s="735">
        <v>207.34999999999997</v>
      </c>
    </row>
    <row r="439" spans="1:14" ht="14.45" customHeight="1" x14ac:dyDescent="0.2">
      <c r="A439" s="729" t="s">
        <v>595</v>
      </c>
      <c r="B439" s="730" t="s">
        <v>596</v>
      </c>
      <c r="C439" s="731" t="s">
        <v>614</v>
      </c>
      <c r="D439" s="732" t="s">
        <v>615</v>
      </c>
      <c r="E439" s="733">
        <v>50113001</v>
      </c>
      <c r="F439" s="732" t="s">
        <v>629</v>
      </c>
      <c r="G439" s="731" t="s">
        <v>630</v>
      </c>
      <c r="H439" s="731">
        <v>208116</v>
      </c>
      <c r="I439" s="731">
        <v>208116</v>
      </c>
      <c r="J439" s="731" t="s">
        <v>1335</v>
      </c>
      <c r="K439" s="731" t="s">
        <v>1336</v>
      </c>
      <c r="L439" s="734">
        <v>222.65</v>
      </c>
      <c r="M439" s="734">
        <v>4</v>
      </c>
      <c r="N439" s="735">
        <v>890.6</v>
      </c>
    </row>
    <row r="440" spans="1:14" ht="14.45" customHeight="1" x14ac:dyDescent="0.2">
      <c r="A440" s="729" t="s">
        <v>595</v>
      </c>
      <c r="B440" s="730" t="s">
        <v>596</v>
      </c>
      <c r="C440" s="731" t="s">
        <v>614</v>
      </c>
      <c r="D440" s="732" t="s">
        <v>615</v>
      </c>
      <c r="E440" s="733">
        <v>50113001</v>
      </c>
      <c r="F440" s="732" t="s">
        <v>629</v>
      </c>
      <c r="G440" s="731" t="s">
        <v>630</v>
      </c>
      <c r="H440" s="731">
        <v>121393</v>
      </c>
      <c r="I440" s="731">
        <v>9999999</v>
      </c>
      <c r="J440" s="731" t="s">
        <v>1337</v>
      </c>
      <c r="K440" s="731" t="s">
        <v>1338</v>
      </c>
      <c r="L440" s="734">
        <v>6050</v>
      </c>
      <c r="M440" s="734">
        <v>8</v>
      </c>
      <c r="N440" s="735">
        <v>48400</v>
      </c>
    </row>
    <row r="441" spans="1:14" ht="14.45" customHeight="1" x14ac:dyDescent="0.2">
      <c r="A441" s="729" t="s">
        <v>595</v>
      </c>
      <c r="B441" s="730" t="s">
        <v>596</v>
      </c>
      <c r="C441" s="731" t="s">
        <v>614</v>
      </c>
      <c r="D441" s="732" t="s">
        <v>615</v>
      </c>
      <c r="E441" s="733">
        <v>50113001</v>
      </c>
      <c r="F441" s="732" t="s">
        <v>629</v>
      </c>
      <c r="G441" s="731" t="s">
        <v>630</v>
      </c>
      <c r="H441" s="731">
        <v>395188</v>
      </c>
      <c r="I441" s="731">
        <v>0</v>
      </c>
      <c r="J441" s="731" t="s">
        <v>1339</v>
      </c>
      <c r="K441" s="731" t="s">
        <v>1340</v>
      </c>
      <c r="L441" s="734">
        <v>39.301111111111112</v>
      </c>
      <c r="M441" s="734">
        <v>9</v>
      </c>
      <c r="N441" s="735">
        <v>353.71000000000004</v>
      </c>
    </row>
    <row r="442" spans="1:14" ht="14.45" customHeight="1" x14ac:dyDescent="0.2">
      <c r="A442" s="729" t="s">
        <v>595</v>
      </c>
      <c r="B442" s="730" t="s">
        <v>596</v>
      </c>
      <c r="C442" s="731" t="s">
        <v>614</v>
      </c>
      <c r="D442" s="732" t="s">
        <v>615</v>
      </c>
      <c r="E442" s="733">
        <v>50113001</v>
      </c>
      <c r="F442" s="732" t="s">
        <v>629</v>
      </c>
      <c r="G442" s="731" t="s">
        <v>630</v>
      </c>
      <c r="H442" s="731">
        <v>184360</v>
      </c>
      <c r="I442" s="731">
        <v>84360</v>
      </c>
      <c r="J442" s="731" t="s">
        <v>1341</v>
      </c>
      <c r="K442" s="731" t="s">
        <v>1342</v>
      </c>
      <c r="L442" s="734">
        <v>149.5</v>
      </c>
      <c r="M442" s="734">
        <v>1</v>
      </c>
      <c r="N442" s="735">
        <v>149.5</v>
      </c>
    </row>
    <row r="443" spans="1:14" ht="14.45" customHeight="1" x14ac:dyDescent="0.2">
      <c r="A443" s="729" t="s">
        <v>595</v>
      </c>
      <c r="B443" s="730" t="s">
        <v>596</v>
      </c>
      <c r="C443" s="731" t="s">
        <v>614</v>
      </c>
      <c r="D443" s="732" t="s">
        <v>615</v>
      </c>
      <c r="E443" s="733">
        <v>50113001</v>
      </c>
      <c r="F443" s="732" t="s">
        <v>629</v>
      </c>
      <c r="G443" s="731" t="s">
        <v>630</v>
      </c>
      <c r="H443" s="731">
        <v>132083</v>
      </c>
      <c r="I443" s="731">
        <v>32083</v>
      </c>
      <c r="J443" s="731" t="s">
        <v>1343</v>
      </c>
      <c r="K443" s="731" t="s">
        <v>1344</v>
      </c>
      <c r="L443" s="734">
        <v>23.01</v>
      </c>
      <c r="M443" s="734">
        <v>1</v>
      </c>
      <c r="N443" s="735">
        <v>23.01</v>
      </c>
    </row>
    <row r="444" spans="1:14" ht="14.45" customHeight="1" x14ac:dyDescent="0.2">
      <c r="A444" s="729" t="s">
        <v>595</v>
      </c>
      <c r="B444" s="730" t="s">
        <v>596</v>
      </c>
      <c r="C444" s="731" t="s">
        <v>614</v>
      </c>
      <c r="D444" s="732" t="s">
        <v>615</v>
      </c>
      <c r="E444" s="733">
        <v>50113001</v>
      </c>
      <c r="F444" s="732" t="s">
        <v>629</v>
      </c>
      <c r="G444" s="731" t="s">
        <v>647</v>
      </c>
      <c r="H444" s="731">
        <v>168721</v>
      </c>
      <c r="I444" s="731">
        <v>168721</v>
      </c>
      <c r="J444" s="731" t="s">
        <v>1345</v>
      </c>
      <c r="K444" s="731" t="s">
        <v>1346</v>
      </c>
      <c r="L444" s="734">
        <v>6706.3810000000003</v>
      </c>
      <c r="M444" s="734">
        <v>9</v>
      </c>
      <c r="N444" s="735">
        <v>60357.429000000004</v>
      </c>
    </row>
    <row r="445" spans="1:14" ht="14.45" customHeight="1" x14ac:dyDescent="0.2">
      <c r="A445" s="729" t="s">
        <v>595</v>
      </c>
      <c r="B445" s="730" t="s">
        <v>596</v>
      </c>
      <c r="C445" s="731" t="s">
        <v>614</v>
      </c>
      <c r="D445" s="732" t="s">
        <v>615</v>
      </c>
      <c r="E445" s="733">
        <v>50113009</v>
      </c>
      <c r="F445" s="732" t="s">
        <v>1347</v>
      </c>
      <c r="G445" s="731" t="s">
        <v>647</v>
      </c>
      <c r="H445" s="731">
        <v>224709</v>
      </c>
      <c r="I445" s="731">
        <v>224709</v>
      </c>
      <c r="J445" s="731" t="s">
        <v>1348</v>
      </c>
      <c r="K445" s="731" t="s">
        <v>1349</v>
      </c>
      <c r="L445" s="734">
        <v>1745.5505608203505</v>
      </c>
      <c r="M445" s="734">
        <v>26</v>
      </c>
      <c r="N445" s="735">
        <v>45384.314581329112</v>
      </c>
    </row>
    <row r="446" spans="1:14" ht="14.45" customHeight="1" x14ac:dyDescent="0.2">
      <c r="A446" s="729" t="s">
        <v>595</v>
      </c>
      <c r="B446" s="730" t="s">
        <v>596</v>
      </c>
      <c r="C446" s="731" t="s">
        <v>614</v>
      </c>
      <c r="D446" s="732" t="s">
        <v>615</v>
      </c>
      <c r="E446" s="733">
        <v>50113013</v>
      </c>
      <c r="F446" s="732" t="s">
        <v>1208</v>
      </c>
      <c r="G446" s="731" t="s">
        <v>630</v>
      </c>
      <c r="H446" s="731">
        <v>106264</v>
      </c>
      <c r="I446" s="731">
        <v>6264</v>
      </c>
      <c r="J446" s="731" t="s">
        <v>1272</v>
      </c>
      <c r="K446" s="731" t="s">
        <v>1273</v>
      </c>
      <c r="L446" s="734">
        <v>25.480000000000004</v>
      </c>
      <c r="M446" s="734">
        <v>6</v>
      </c>
      <c r="N446" s="735">
        <v>152.88000000000002</v>
      </c>
    </row>
    <row r="447" spans="1:14" ht="14.45" customHeight="1" thickBot="1" x14ac:dyDescent="0.25">
      <c r="A447" s="736" t="s">
        <v>595</v>
      </c>
      <c r="B447" s="737" t="s">
        <v>596</v>
      </c>
      <c r="C447" s="738" t="s">
        <v>620</v>
      </c>
      <c r="D447" s="739" t="s">
        <v>621</v>
      </c>
      <c r="E447" s="740">
        <v>50113010</v>
      </c>
      <c r="F447" s="739" t="s">
        <v>1350</v>
      </c>
      <c r="G447" s="738" t="s">
        <v>630</v>
      </c>
      <c r="H447" s="738">
        <v>200405</v>
      </c>
      <c r="I447" s="738">
        <v>200405</v>
      </c>
      <c r="J447" s="738" t="s">
        <v>1351</v>
      </c>
      <c r="K447" s="738" t="s">
        <v>1352</v>
      </c>
      <c r="L447" s="741">
        <v>2837.26</v>
      </c>
      <c r="M447" s="741">
        <v>24</v>
      </c>
      <c r="N447" s="742">
        <v>68094.240000000005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AB577EED-A808-4479-A5A2-9E2EB109091C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78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8" customWidth="1"/>
    <col min="3" max="3" width="5.5703125" style="331" customWidth="1"/>
    <col min="4" max="4" width="10.85546875" style="328" customWidth="1"/>
    <col min="5" max="5" width="5.5703125" style="331" customWidth="1"/>
    <col min="6" max="6" width="10.85546875" style="328" customWidth="1"/>
    <col min="7" max="16384" width="8.85546875" style="247"/>
  </cols>
  <sheetData>
    <row r="1" spans="1:6" ht="37.15" customHeight="1" thickBot="1" x14ac:dyDescent="0.35">
      <c r="A1" s="554" t="s">
        <v>205</v>
      </c>
      <c r="B1" s="555"/>
      <c r="C1" s="555"/>
      <c r="D1" s="555"/>
      <c r="E1" s="555"/>
      <c r="F1" s="555"/>
    </row>
    <row r="2" spans="1:6" ht="14.45" customHeight="1" thickBot="1" x14ac:dyDescent="0.25">
      <c r="A2" s="370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743" t="s">
        <v>184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757" t="s">
        <v>1353</v>
      </c>
      <c r="B5" s="727">
        <v>381.75999999999993</v>
      </c>
      <c r="C5" s="747">
        <v>3.5819273217758815E-3</v>
      </c>
      <c r="D5" s="727">
        <v>106197.73358132911</v>
      </c>
      <c r="E5" s="747">
        <v>0.99641807267822413</v>
      </c>
      <c r="F5" s="728">
        <v>106579.49358132911</v>
      </c>
    </row>
    <row r="6" spans="1:6" ht="14.45" customHeight="1" thickBot="1" x14ac:dyDescent="0.25">
      <c r="A6" s="758" t="s">
        <v>1354</v>
      </c>
      <c r="B6" s="750">
        <v>121788.36899999998</v>
      </c>
      <c r="C6" s="751">
        <v>0.2570273734393177</v>
      </c>
      <c r="D6" s="750">
        <v>352045.86651481513</v>
      </c>
      <c r="E6" s="751">
        <v>0.74297262656068241</v>
      </c>
      <c r="F6" s="752">
        <v>473834.23551481508</v>
      </c>
    </row>
    <row r="7" spans="1:6" ht="14.45" customHeight="1" thickBot="1" x14ac:dyDescent="0.25">
      <c r="A7" s="753" t="s">
        <v>3</v>
      </c>
      <c r="B7" s="754">
        <v>122170.12899999997</v>
      </c>
      <c r="C7" s="755">
        <v>0.2104880068744252</v>
      </c>
      <c r="D7" s="754">
        <v>458243.60009614425</v>
      </c>
      <c r="E7" s="755">
        <v>0.78951199312557485</v>
      </c>
      <c r="F7" s="756">
        <v>580413.7290961442</v>
      </c>
    </row>
    <row r="8" spans="1:6" ht="14.45" customHeight="1" thickBot="1" x14ac:dyDescent="0.25"/>
    <row r="9" spans="1:6" ht="14.45" customHeight="1" x14ac:dyDescent="0.2">
      <c r="A9" s="757" t="s">
        <v>1355</v>
      </c>
      <c r="B9" s="727"/>
      <c r="C9" s="747">
        <v>0</v>
      </c>
      <c r="D9" s="727">
        <v>2445.35</v>
      </c>
      <c r="E9" s="747">
        <v>1</v>
      </c>
      <c r="F9" s="728">
        <v>2445.35</v>
      </c>
    </row>
    <row r="10" spans="1:6" ht="14.45" customHeight="1" x14ac:dyDescent="0.2">
      <c r="A10" s="760" t="s">
        <v>1356</v>
      </c>
      <c r="B10" s="734"/>
      <c r="C10" s="748">
        <v>0</v>
      </c>
      <c r="D10" s="734">
        <v>1095.5999999999999</v>
      </c>
      <c r="E10" s="748">
        <v>1</v>
      </c>
      <c r="F10" s="735">
        <v>1095.5999999999999</v>
      </c>
    </row>
    <row r="11" spans="1:6" ht="14.45" customHeight="1" x14ac:dyDescent="0.2">
      <c r="A11" s="760" t="s">
        <v>1357</v>
      </c>
      <c r="B11" s="734"/>
      <c r="C11" s="748">
        <v>0</v>
      </c>
      <c r="D11" s="734">
        <v>600.16</v>
      </c>
      <c r="E11" s="748">
        <v>1</v>
      </c>
      <c r="F11" s="735">
        <v>600.16</v>
      </c>
    </row>
    <row r="12" spans="1:6" ht="14.45" customHeight="1" x14ac:dyDescent="0.2">
      <c r="A12" s="760" t="s">
        <v>1358</v>
      </c>
      <c r="B12" s="734"/>
      <c r="C12" s="748">
        <v>0</v>
      </c>
      <c r="D12" s="734">
        <v>129.92000000000002</v>
      </c>
      <c r="E12" s="748">
        <v>1</v>
      </c>
      <c r="F12" s="735">
        <v>129.92000000000002</v>
      </c>
    </row>
    <row r="13" spans="1:6" ht="14.45" customHeight="1" x14ac:dyDescent="0.2">
      <c r="A13" s="760" t="s">
        <v>1359</v>
      </c>
      <c r="B13" s="734"/>
      <c r="C13" s="748">
        <v>0</v>
      </c>
      <c r="D13" s="734">
        <v>111.11</v>
      </c>
      <c r="E13" s="748">
        <v>1</v>
      </c>
      <c r="F13" s="735">
        <v>111.11</v>
      </c>
    </row>
    <row r="14" spans="1:6" ht="14.45" customHeight="1" x14ac:dyDescent="0.2">
      <c r="A14" s="760" t="s">
        <v>1360</v>
      </c>
      <c r="B14" s="734"/>
      <c r="C14" s="748">
        <v>0</v>
      </c>
      <c r="D14" s="734">
        <v>617.96999999999991</v>
      </c>
      <c r="E14" s="748">
        <v>1</v>
      </c>
      <c r="F14" s="735">
        <v>617.96999999999991</v>
      </c>
    </row>
    <row r="15" spans="1:6" ht="14.45" customHeight="1" x14ac:dyDescent="0.2">
      <c r="A15" s="760" t="s">
        <v>1361</v>
      </c>
      <c r="B15" s="734"/>
      <c r="C15" s="748">
        <v>0</v>
      </c>
      <c r="D15" s="734">
        <v>146624.45000000001</v>
      </c>
      <c r="E15" s="748">
        <v>1</v>
      </c>
      <c r="F15" s="735">
        <v>146624.45000000001</v>
      </c>
    </row>
    <row r="16" spans="1:6" ht="14.45" customHeight="1" x14ac:dyDescent="0.2">
      <c r="A16" s="760" t="s">
        <v>1362</v>
      </c>
      <c r="B16" s="734"/>
      <c r="C16" s="748">
        <v>0</v>
      </c>
      <c r="D16" s="734">
        <v>104.52999999999997</v>
      </c>
      <c r="E16" s="748">
        <v>1</v>
      </c>
      <c r="F16" s="735">
        <v>104.52999999999997</v>
      </c>
    </row>
    <row r="17" spans="1:6" ht="14.45" customHeight="1" x14ac:dyDescent="0.2">
      <c r="A17" s="760" t="s">
        <v>1363</v>
      </c>
      <c r="B17" s="734"/>
      <c r="C17" s="748">
        <v>0</v>
      </c>
      <c r="D17" s="734">
        <v>431.62</v>
      </c>
      <c r="E17" s="748">
        <v>1</v>
      </c>
      <c r="F17" s="735">
        <v>431.62</v>
      </c>
    </row>
    <row r="18" spans="1:6" ht="14.45" customHeight="1" x14ac:dyDescent="0.2">
      <c r="A18" s="760" t="s">
        <v>1364</v>
      </c>
      <c r="B18" s="734">
        <v>195.10000000000002</v>
      </c>
      <c r="C18" s="748">
        <v>0.21154784451958922</v>
      </c>
      <c r="D18" s="734">
        <v>727.15000185210522</v>
      </c>
      <c r="E18" s="748">
        <v>0.78845215548041081</v>
      </c>
      <c r="F18" s="735">
        <v>922.25000185210524</v>
      </c>
    </row>
    <row r="19" spans="1:6" ht="14.45" customHeight="1" x14ac:dyDescent="0.2">
      <c r="A19" s="760" t="s">
        <v>1365</v>
      </c>
      <c r="B19" s="734"/>
      <c r="C19" s="748">
        <v>0</v>
      </c>
      <c r="D19" s="734">
        <v>1088.2399999999998</v>
      </c>
      <c r="E19" s="748">
        <v>1</v>
      </c>
      <c r="F19" s="735">
        <v>1088.2399999999998</v>
      </c>
    </row>
    <row r="20" spans="1:6" ht="14.45" customHeight="1" x14ac:dyDescent="0.2">
      <c r="A20" s="760" t="s">
        <v>1366</v>
      </c>
      <c r="B20" s="734"/>
      <c r="C20" s="748">
        <v>0</v>
      </c>
      <c r="D20" s="734">
        <v>348.46</v>
      </c>
      <c r="E20" s="748">
        <v>1</v>
      </c>
      <c r="F20" s="735">
        <v>348.46</v>
      </c>
    </row>
    <row r="21" spans="1:6" ht="14.45" customHeight="1" x14ac:dyDescent="0.2">
      <c r="A21" s="760" t="s">
        <v>1367</v>
      </c>
      <c r="B21" s="734"/>
      <c r="C21" s="748">
        <v>0</v>
      </c>
      <c r="D21" s="734">
        <v>78.330000000000013</v>
      </c>
      <c r="E21" s="748">
        <v>1</v>
      </c>
      <c r="F21" s="735">
        <v>78.330000000000013</v>
      </c>
    </row>
    <row r="22" spans="1:6" ht="14.45" customHeight="1" x14ac:dyDescent="0.2">
      <c r="A22" s="760" t="s">
        <v>1368</v>
      </c>
      <c r="B22" s="734"/>
      <c r="C22" s="748">
        <v>0</v>
      </c>
      <c r="D22" s="734">
        <v>17.399999999999999</v>
      </c>
      <c r="E22" s="748">
        <v>1</v>
      </c>
      <c r="F22" s="735">
        <v>17.399999999999999</v>
      </c>
    </row>
    <row r="23" spans="1:6" ht="14.45" customHeight="1" x14ac:dyDescent="0.2">
      <c r="A23" s="760" t="s">
        <v>1369</v>
      </c>
      <c r="B23" s="734"/>
      <c r="C23" s="748">
        <v>0</v>
      </c>
      <c r="D23" s="734">
        <v>28.8</v>
      </c>
      <c r="E23" s="748">
        <v>1</v>
      </c>
      <c r="F23" s="735">
        <v>28.8</v>
      </c>
    </row>
    <row r="24" spans="1:6" ht="14.45" customHeight="1" x14ac:dyDescent="0.2">
      <c r="A24" s="760" t="s">
        <v>1370</v>
      </c>
      <c r="B24" s="734"/>
      <c r="C24" s="748">
        <v>0</v>
      </c>
      <c r="D24" s="734">
        <v>98.9</v>
      </c>
      <c r="E24" s="748">
        <v>1</v>
      </c>
      <c r="F24" s="735">
        <v>98.9</v>
      </c>
    </row>
    <row r="25" spans="1:6" ht="14.45" customHeight="1" x14ac:dyDescent="0.2">
      <c r="A25" s="760" t="s">
        <v>1371</v>
      </c>
      <c r="B25" s="734"/>
      <c r="C25" s="748">
        <v>0</v>
      </c>
      <c r="D25" s="734">
        <v>265.27</v>
      </c>
      <c r="E25" s="748">
        <v>1</v>
      </c>
      <c r="F25" s="735">
        <v>265.27</v>
      </c>
    </row>
    <row r="26" spans="1:6" ht="14.45" customHeight="1" x14ac:dyDescent="0.2">
      <c r="A26" s="760" t="s">
        <v>1372</v>
      </c>
      <c r="B26" s="734"/>
      <c r="C26" s="748">
        <v>0</v>
      </c>
      <c r="D26" s="734">
        <v>168.80999999999997</v>
      </c>
      <c r="E26" s="748">
        <v>1</v>
      </c>
      <c r="F26" s="735">
        <v>168.80999999999997</v>
      </c>
    </row>
    <row r="27" spans="1:6" ht="14.45" customHeight="1" x14ac:dyDescent="0.2">
      <c r="A27" s="760" t="s">
        <v>1373</v>
      </c>
      <c r="B27" s="734"/>
      <c r="C27" s="748">
        <v>0</v>
      </c>
      <c r="D27" s="734">
        <v>820.26</v>
      </c>
      <c r="E27" s="748">
        <v>1</v>
      </c>
      <c r="F27" s="735">
        <v>820.26</v>
      </c>
    </row>
    <row r="28" spans="1:6" ht="14.45" customHeight="1" x14ac:dyDescent="0.2">
      <c r="A28" s="760" t="s">
        <v>1374</v>
      </c>
      <c r="B28" s="734"/>
      <c r="C28" s="748">
        <v>0</v>
      </c>
      <c r="D28" s="734">
        <v>18.37</v>
      </c>
      <c r="E28" s="748">
        <v>1</v>
      </c>
      <c r="F28" s="735">
        <v>18.37</v>
      </c>
    </row>
    <row r="29" spans="1:6" ht="14.45" customHeight="1" x14ac:dyDescent="0.2">
      <c r="A29" s="760" t="s">
        <v>1375</v>
      </c>
      <c r="B29" s="734"/>
      <c r="C29" s="748">
        <v>0</v>
      </c>
      <c r="D29" s="734">
        <v>77.13000000000001</v>
      </c>
      <c r="E29" s="748">
        <v>1</v>
      </c>
      <c r="F29" s="735">
        <v>77.13000000000001</v>
      </c>
    </row>
    <row r="30" spans="1:6" ht="14.45" customHeight="1" x14ac:dyDescent="0.2">
      <c r="A30" s="760" t="s">
        <v>1376</v>
      </c>
      <c r="B30" s="734"/>
      <c r="C30" s="748">
        <v>0</v>
      </c>
      <c r="D30" s="734">
        <v>148.98000000000002</v>
      </c>
      <c r="E30" s="748">
        <v>1</v>
      </c>
      <c r="F30" s="735">
        <v>148.98000000000002</v>
      </c>
    </row>
    <row r="31" spans="1:6" ht="14.45" customHeight="1" x14ac:dyDescent="0.2">
      <c r="A31" s="760" t="s">
        <v>1377</v>
      </c>
      <c r="B31" s="734"/>
      <c r="C31" s="748">
        <v>0</v>
      </c>
      <c r="D31" s="734">
        <v>122.66</v>
      </c>
      <c r="E31" s="748">
        <v>1</v>
      </c>
      <c r="F31" s="735">
        <v>122.66</v>
      </c>
    </row>
    <row r="32" spans="1:6" ht="14.45" customHeight="1" x14ac:dyDescent="0.2">
      <c r="A32" s="760" t="s">
        <v>1378</v>
      </c>
      <c r="B32" s="734"/>
      <c r="C32" s="748">
        <v>0</v>
      </c>
      <c r="D32" s="734">
        <v>33.359999999999992</v>
      </c>
      <c r="E32" s="748">
        <v>1</v>
      </c>
      <c r="F32" s="735">
        <v>33.359999999999992</v>
      </c>
    </row>
    <row r="33" spans="1:6" ht="14.45" customHeight="1" x14ac:dyDescent="0.2">
      <c r="A33" s="760" t="s">
        <v>1379</v>
      </c>
      <c r="B33" s="734"/>
      <c r="C33" s="748">
        <v>0</v>
      </c>
      <c r="D33" s="734">
        <v>8250</v>
      </c>
      <c r="E33" s="748">
        <v>1</v>
      </c>
      <c r="F33" s="735">
        <v>8250</v>
      </c>
    </row>
    <row r="34" spans="1:6" ht="14.45" customHeight="1" x14ac:dyDescent="0.2">
      <c r="A34" s="760" t="s">
        <v>1380</v>
      </c>
      <c r="B34" s="734"/>
      <c r="C34" s="748">
        <v>0</v>
      </c>
      <c r="D34" s="734">
        <v>5282.4900000000007</v>
      </c>
      <c r="E34" s="748">
        <v>1</v>
      </c>
      <c r="F34" s="735">
        <v>5282.4900000000007</v>
      </c>
    </row>
    <row r="35" spans="1:6" ht="14.45" customHeight="1" x14ac:dyDescent="0.2">
      <c r="A35" s="760" t="s">
        <v>1381</v>
      </c>
      <c r="B35" s="734"/>
      <c r="C35" s="748">
        <v>0</v>
      </c>
      <c r="D35" s="734">
        <v>467.2899980961252</v>
      </c>
      <c r="E35" s="748">
        <v>1</v>
      </c>
      <c r="F35" s="735">
        <v>467.2899980961252</v>
      </c>
    </row>
    <row r="36" spans="1:6" ht="14.45" customHeight="1" x14ac:dyDescent="0.2">
      <c r="A36" s="760" t="s">
        <v>1382</v>
      </c>
      <c r="B36" s="734"/>
      <c r="C36" s="748">
        <v>0</v>
      </c>
      <c r="D36" s="734">
        <v>25957.668000000005</v>
      </c>
      <c r="E36" s="748">
        <v>1</v>
      </c>
      <c r="F36" s="735">
        <v>25957.668000000005</v>
      </c>
    </row>
    <row r="37" spans="1:6" ht="14.45" customHeight="1" x14ac:dyDescent="0.2">
      <c r="A37" s="760" t="s">
        <v>1383</v>
      </c>
      <c r="B37" s="734"/>
      <c r="C37" s="748">
        <v>0</v>
      </c>
      <c r="D37" s="734">
        <v>7559.5914800005294</v>
      </c>
      <c r="E37" s="748">
        <v>1</v>
      </c>
      <c r="F37" s="735">
        <v>7559.5914800005294</v>
      </c>
    </row>
    <row r="38" spans="1:6" ht="14.45" customHeight="1" x14ac:dyDescent="0.2">
      <c r="A38" s="760" t="s">
        <v>1384</v>
      </c>
      <c r="B38" s="734"/>
      <c r="C38" s="748">
        <v>0</v>
      </c>
      <c r="D38" s="734">
        <v>2222.1799999999998</v>
      </c>
      <c r="E38" s="748">
        <v>1</v>
      </c>
      <c r="F38" s="735">
        <v>2222.1799999999998</v>
      </c>
    </row>
    <row r="39" spans="1:6" ht="14.45" customHeight="1" x14ac:dyDescent="0.2">
      <c r="A39" s="760" t="s">
        <v>1385</v>
      </c>
      <c r="B39" s="734"/>
      <c r="C39" s="748">
        <v>0</v>
      </c>
      <c r="D39" s="734">
        <v>41306.367010863432</v>
      </c>
      <c r="E39" s="748">
        <v>1</v>
      </c>
      <c r="F39" s="735">
        <v>41306.367010863432</v>
      </c>
    </row>
    <row r="40" spans="1:6" ht="14.45" customHeight="1" x14ac:dyDescent="0.2">
      <c r="A40" s="760" t="s">
        <v>1386</v>
      </c>
      <c r="B40" s="734"/>
      <c r="C40" s="748">
        <v>0</v>
      </c>
      <c r="D40" s="734">
        <v>829.4</v>
      </c>
      <c r="E40" s="748">
        <v>1</v>
      </c>
      <c r="F40" s="735">
        <v>829.4</v>
      </c>
    </row>
    <row r="41" spans="1:6" ht="14.45" customHeight="1" x14ac:dyDescent="0.2">
      <c r="A41" s="760" t="s">
        <v>1387</v>
      </c>
      <c r="B41" s="734">
        <v>26783.988000000001</v>
      </c>
      <c r="C41" s="748">
        <v>1</v>
      </c>
      <c r="D41" s="734"/>
      <c r="E41" s="748">
        <v>0</v>
      </c>
      <c r="F41" s="735">
        <v>26783.988000000001</v>
      </c>
    </row>
    <row r="42" spans="1:6" ht="14.45" customHeight="1" x14ac:dyDescent="0.2">
      <c r="A42" s="760" t="s">
        <v>1388</v>
      </c>
      <c r="B42" s="734"/>
      <c r="C42" s="748">
        <v>0</v>
      </c>
      <c r="D42" s="734">
        <v>4149.3999999999996</v>
      </c>
      <c r="E42" s="748">
        <v>1</v>
      </c>
      <c r="F42" s="735">
        <v>4149.3999999999996</v>
      </c>
    </row>
    <row r="43" spans="1:6" ht="14.45" customHeight="1" x14ac:dyDescent="0.2">
      <c r="A43" s="760" t="s">
        <v>1389</v>
      </c>
      <c r="B43" s="734"/>
      <c r="C43" s="748">
        <v>0</v>
      </c>
      <c r="D43" s="734">
        <v>4313.8</v>
      </c>
      <c r="E43" s="748">
        <v>1</v>
      </c>
      <c r="F43" s="735">
        <v>4313.8</v>
      </c>
    </row>
    <row r="44" spans="1:6" ht="14.45" customHeight="1" x14ac:dyDescent="0.2">
      <c r="A44" s="760" t="s">
        <v>1390</v>
      </c>
      <c r="B44" s="734"/>
      <c r="C44" s="748">
        <v>0</v>
      </c>
      <c r="D44" s="734">
        <v>12003.057000000001</v>
      </c>
      <c r="E44" s="748">
        <v>1</v>
      </c>
      <c r="F44" s="735">
        <v>12003.057000000001</v>
      </c>
    </row>
    <row r="45" spans="1:6" ht="14.45" customHeight="1" x14ac:dyDescent="0.2">
      <c r="A45" s="760" t="s">
        <v>1391</v>
      </c>
      <c r="B45" s="734">
        <v>4183.8119999999999</v>
      </c>
      <c r="C45" s="748">
        <v>0.68944099378881984</v>
      </c>
      <c r="D45" s="734">
        <v>1884.6000000000001</v>
      </c>
      <c r="E45" s="748">
        <v>0.31055900621118016</v>
      </c>
      <c r="F45" s="735">
        <v>6068.4120000000003</v>
      </c>
    </row>
    <row r="46" spans="1:6" ht="14.45" customHeight="1" x14ac:dyDescent="0.2">
      <c r="A46" s="760" t="s">
        <v>1392</v>
      </c>
      <c r="B46" s="734"/>
      <c r="C46" s="748">
        <v>0</v>
      </c>
      <c r="D46" s="734">
        <v>6777.1</v>
      </c>
      <c r="E46" s="748">
        <v>1</v>
      </c>
      <c r="F46" s="735">
        <v>6777.1</v>
      </c>
    </row>
    <row r="47" spans="1:6" ht="14.45" customHeight="1" x14ac:dyDescent="0.2">
      <c r="A47" s="760" t="s">
        <v>1393</v>
      </c>
      <c r="B47" s="734"/>
      <c r="C47" s="748">
        <v>0</v>
      </c>
      <c r="D47" s="734">
        <v>15030.420012507389</v>
      </c>
      <c r="E47" s="748">
        <v>1</v>
      </c>
      <c r="F47" s="735">
        <v>15030.420012507389</v>
      </c>
    </row>
    <row r="48" spans="1:6" ht="14.45" customHeight="1" x14ac:dyDescent="0.2">
      <c r="A48" s="760" t="s">
        <v>1394</v>
      </c>
      <c r="B48" s="734"/>
      <c r="C48" s="748">
        <v>0</v>
      </c>
      <c r="D48" s="734">
        <v>8278.8999999999978</v>
      </c>
      <c r="E48" s="748">
        <v>1</v>
      </c>
      <c r="F48" s="735">
        <v>8278.8999999999978</v>
      </c>
    </row>
    <row r="49" spans="1:6" ht="14.45" customHeight="1" x14ac:dyDescent="0.2">
      <c r="A49" s="760" t="s">
        <v>1395</v>
      </c>
      <c r="B49" s="734"/>
      <c r="C49" s="748">
        <v>0</v>
      </c>
      <c r="D49" s="734">
        <v>1600.7309999999998</v>
      </c>
      <c r="E49" s="748">
        <v>1</v>
      </c>
      <c r="F49" s="735">
        <v>1600.7309999999998</v>
      </c>
    </row>
    <row r="50" spans="1:6" ht="14.45" customHeight="1" x14ac:dyDescent="0.2">
      <c r="A50" s="760" t="s">
        <v>1396</v>
      </c>
      <c r="B50" s="734"/>
      <c r="C50" s="748">
        <v>0</v>
      </c>
      <c r="D50" s="734">
        <v>224.53</v>
      </c>
      <c r="E50" s="748">
        <v>1</v>
      </c>
      <c r="F50" s="735">
        <v>224.53</v>
      </c>
    </row>
    <row r="51" spans="1:6" ht="14.45" customHeight="1" x14ac:dyDescent="0.2">
      <c r="A51" s="760" t="s">
        <v>1397</v>
      </c>
      <c r="B51" s="734"/>
      <c r="C51" s="748">
        <v>0</v>
      </c>
      <c r="D51" s="734">
        <v>107.88000000000001</v>
      </c>
      <c r="E51" s="748">
        <v>1</v>
      </c>
      <c r="F51" s="735">
        <v>107.88000000000001</v>
      </c>
    </row>
    <row r="52" spans="1:6" ht="14.45" customHeight="1" x14ac:dyDescent="0.2">
      <c r="A52" s="760" t="s">
        <v>1398</v>
      </c>
      <c r="B52" s="734"/>
      <c r="C52" s="748">
        <v>0</v>
      </c>
      <c r="D52" s="734">
        <v>60357.429000000004</v>
      </c>
      <c r="E52" s="748">
        <v>1</v>
      </c>
      <c r="F52" s="735">
        <v>60357.429000000004</v>
      </c>
    </row>
    <row r="53" spans="1:6" ht="14.45" customHeight="1" x14ac:dyDescent="0.2">
      <c r="A53" s="760" t="s">
        <v>1399</v>
      </c>
      <c r="B53" s="734"/>
      <c r="C53" s="748">
        <v>0</v>
      </c>
      <c r="D53" s="734">
        <v>1514.24</v>
      </c>
      <c r="E53" s="748">
        <v>1</v>
      </c>
      <c r="F53" s="735">
        <v>1514.24</v>
      </c>
    </row>
    <row r="54" spans="1:6" ht="14.45" customHeight="1" x14ac:dyDescent="0.2">
      <c r="A54" s="760" t="s">
        <v>1400</v>
      </c>
      <c r="B54" s="734">
        <v>330.13200000000001</v>
      </c>
      <c r="C54" s="748">
        <v>2.2052016051258085E-2</v>
      </c>
      <c r="D54" s="734">
        <v>14640.472013376169</v>
      </c>
      <c r="E54" s="748">
        <v>0.97794798394874194</v>
      </c>
      <c r="F54" s="735">
        <v>14970.604013376169</v>
      </c>
    </row>
    <row r="55" spans="1:6" ht="14.45" customHeight="1" x14ac:dyDescent="0.2">
      <c r="A55" s="760" t="s">
        <v>1401</v>
      </c>
      <c r="B55" s="734"/>
      <c r="C55" s="748">
        <v>0</v>
      </c>
      <c r="D55" s="734">
        <v>378.6</v>
      </c>
      <c r="E55" s="748">
        <v>1</v>
      </c>
      <c r="F55" s="735">
        <v>378.6</v>
      </c>
    </row>
    <row r="56" spans="1:6" ht="14.45" customHeight="1" x14ac:dyDescent="0.2">
      <c r="A56" s="760" t="s">
        <v>1402</v>
      </c>
      <c r="B56" s="734"/>
      <c r="C56" s="748">
        <v>0</v>
      </c>
      <c r="D56" s="734">
        <v>869.1899981194897</v>
      </c>
      <c r="E56" s="748">
        <v>1</v>
      </c>
      <c r="F56" s="735">
        <v>869.1899981194897</v>
      </c>
    </row>
    <row r="57" spans="1:6" ht="14.45" customHeight="1" x14ac:dyDescent="0.2">
      <c r="A57" s="760" t="s">
        <v>1403</v>
      </c>
      <c r="B57" s="734"/>
      <c r="C57" s="748">
        <v>0</v>
      </c>
      <c r="D57" s="734">
        <v>230.99</v>
      </c>
      <c r="E57" s="748">
        <v>1</v>
      </c>
      <c r="F57" s="735">
        <v>230.99</v>
      </c>
    </row>
    <row r="58" spans="1:6" ht="14.45" customHeight="1" x14ac:dyDescent="0.2">
      <c r="A58" s="760" t="s">
        <v>1404</v>
      </c>
      <c r="B58" s="734"/>
      <c r="C58" s="748">
        <v>0</v>
      </c>
      <c r="D58" s="734">
        <v>47.100000000000009</v>
      </c>
      <c r="E58" s="748">
        <v>1</v>
      </c>
      <c r="F58" s="735">
        <v>47.100000000000009</v>
      </c>
    </row>
    <row r="59" spans="1:6" ht="14.45" customHeight="1" x14ac:dyDescent="0.2">
      <c r="A59" s="760" t="s">
        <v>1405</v>
      </c>
      <c r="B59" s="734"/>
      <c r="C59" s="748">
        <v>0</v>
      </c>
      <c r="D59" s="734">
        <v>91.429999999999993</v>
      </c>
      <c r="E59" s="748">
        <v>1</v>
      </c>
      <c r="F59" s="735">
        <v>91.429999999999993</v>
      </c>
    </row>
    <row r="60" spans="1:6" ht="14.45" customHeight="1" x14ac:dyDescent="0.2">
      <c r="A60" s="760" t="s">
        <v>1406</v>
      </c>
      <c r="B60" s="734"/>
      <c r="C60" s="748">
        <v>0</v>
      </c>
      <c r="D60" s="734">
        <v>71.19</v>
      </c>
      <c r="E60" s="748">
        <v>1</v>
      </c>
      <c r="F60" s="735">
        <v>71.19</v>
      </c>
    </row>
    <row r="61" spans="1:6" ht="14.45" customHeight="1" x14ac:dyDescent="0.2">
      <c r="A61" s="760" t="s">
        <v>1407</v>
      </c>
      <c r="B61" s="734"/>
      <c r="C61" s="748">
        <v>0</v>
      </c>
      <c r="D61" s="734">
        <v>77.100000000000009</v>
      </c>
      <c r="E61" s="748">
        <v>1</v>
      </c>
      <c r="F61" s="735">
        <v>77.100000000000009</v>
      </c>
    </row>
    <row r="62" spans="1:6" ht="14.45" customHeight="1" x14ac:dyDescent="0.2">
      <c r="A62" s="760" t="s">
        <v>1408</v>
      </c>
      <c r="B62" s="734"/>
      <c r="C62" s="748">
        <v>0</v>
      </c>
      <c r="D62" s="734">
        <v>99.520000000000024</v>
      </c>
      <c r="E62" s="748">
        <v>1</v>
      </c>
      <c r="F62" s="735">
        <v>99.520000000000024</v>
      </c>
    </row>
    <row r="63" spans="1:6" ht="14.45" customHeight="1" x14ac:dyDescent="0.2">
      <c r="A63" s="760" t="s">
        <v>1409</v>
      </c>
      <c r="B63" s="734"/>
      <c r="C63" s="748">
        <v>0</v>
      </c>
      <c r="D63" s="734">
        <v>180.64000000000001</v>
      </c>
      <c r="E63" s="748">
        <v>1</v>
      </c>
      <c r="F63" s="735">
        <v>180.64000000000001</v>
      </c>
    </row>
    <row r="64" spans="1:6" ht="14.45" customHeight="1" x14ac:dyDescent="0.2">
      <c r="A64" s="760" t="s">
        <v>1410</v>
      </c>
      <c r="B64" s="734"/>
      <c r="C64" s="748">
        <v>0</v>
      </c>
      <c r="D64" s="734">
        <v>45384.314581329105</v>
      </c>
      <c r="E64" s="748">
        <v>1</v>
      </c>
      <c r="F64" s="735">
        <v>45384.314581329105</v>
      </c>
    </row>
    <row r="65" spans="1:6" ht="14.45" customHeight="1" x14ac:dyDescent="0.2">
      <c r="A65" s="760" t="s">
        <v>1411</v>
      </c>
      <c r="B65" s="734"/>
      <c r="C65" s="748">
        <v>0</v>
      </c>
      <c r="D65" s="734">
        <v>2917.2</v>
      </c>
      <c r="E65" s="748">
        <v>1</v>
      </c>
      <c r="F65" s="735">
        <v>2917.2</v>
      </c>
    </row>
    <row r="66" spans="1:6" ht="14.45" customHeight="1" x14ac:dyDescent="0.2">
      <c r="A66" s="760" t="s">
        <v>1412</v>
      </c>
      <c r="B66" s="734"/>
      <c r="C66" s="748">
        <v>0</v>
      </c>
      <c r="D66" s="734">
        <v>389.5</v>
      </c>
      <c r="E66" s="748">
        <v>1</v>
      </c>
      <c r="F66" s="735">
        <v>389.5</v>
      </c>
    </row>
    <row r="67" spans="1:6" ht="14.45" customHeight="1" x14ac:dyDescent="0.2">
      <c r="A67" s="760" t="s">
        <v>1413</v>
      </c>
      <c r="B67" s="734"/>
      <c r="C67" s="748">
        <v>0</v>
      </c>
      <c r="D67" s="734">
        <v>1013.78</v>
      </c>
      <c r="E67" s="748">
        <v>1</v>
      </c>
      <c r="F67" s="735">
        <v>1013.78</v>
      </c>
    </row>
    <row r="68" spans="1:6" ht="14.45" customHeight="1" x14ac:dyDescent="0.2">
      <c r="A68" s="760" t="s">
        <v>1414</v>
      </c>
      <c r="B68" s="734">
        <v>46513.330999999984</v>
      </c>
      <c r="C68" s="748">
        <v>0.90303731769868512</v>
      </c>
      <c r="D68" s="734">
        <v>4994.32</v>
      </c>
      <c r="E68" s="748">
        <v>9.6962682301314829E-2</v>
      </c>
      <c r="F68" s="735">
        <v>51507.650999999983</v>
      </c>
    </row>
    <row r="69" spans="1:6" ht="14.45" customHeight="1" x14ac:dyDescent="0.2">
      <c r="A69" s="760" t="s">
        <v>1415</v>
      </c>
      <c r="B69" s="734">
        <v>1601.9499999999998</v>
      </c>
      <c r="C69" s="748">
        <v>0.60268772502737011</v>
      </c>
      <c r="D69" s="734">
        <v>1056.06</v>
      </c>
      <c r="E69" s="748">
        <v>0.39731227497262994</v>
      </c>
      <c r="F69" s="735">
        <v>2658.0099999999998</v>
      </c>
    </row>
    <row r="70" spans="1:6" ht="14.45" customHeight="1" x14ac:dyDescent="0.2">
      <c r="A70" s="760" t="s">
        <v>1416</v>
      </c>
      <c r="B70" s="734"/>
      <c r="C70" s="748">
        <v>0</v>
      </c>
      <c r="D70" s="734">
        <v>1474.9</v>
      </c>
      <c r="E70" s="748">
        <v>1</v>
      </c>
      <c r="F70" s="735">
        <v>1474.9</v>
      </c>
    </row>
    <row r="71" spans="1:6" ht="14.45" customHeight="1" x14ac:dyDescent="0.2">
      <c r="A71" s="760" t="s">
        <v>1417</v>
      </c>
      <c r="B71" s="734">
        <v>16978.266</v>
      </c>
      <c r="C71" s="748">
        <v>1</v>
      </c>
      <c r="D71" s="734"/>
      <c r="E71" s="748">
        <v>0</v>
      </c>
      <c r="F71" s="735">
        <v>16978.266</v>
      </c>
    </row>
    <row r="72" spans="1:6" ht="14.45" customHeight="1" x14ac:dyDescent="0.2">
      <c r="A72" s="760" t="s">
        <v>1418</v>
      </c>
      <c r="B72" s="734"/>
      <c r="C72" s="748">
        <v>0</v>
      </c>
      <c r="D72" s="734">
        <v>803.26</v>
      </c>
      <c r="E72" s="748">
        <v>1</v>
      </c>
      <c r="F72" s="735">
        <v>803.26</v>
      </c>
    </row>
    <row r="73" spans="1:6" ht="14.45" customHeight="1" x14ac:dyDescent="0.2">
      <c r="A73" s="760" t="s">
        <v>1419</v>
      </c>
      <c r="B73" s="734">
        <v>25058</v>
      </c>
      <c r="C73" s="748">
        <v>0.73076080721393721</v>
      </c>
      <c r="D73" s="734">
        <v>9232.2900000000009</v>
      </c>
      <c r="E73" s="748">
        <v>0.26923919278606279</v>
      </c>
      <c r="F73" s="735">
        <v>34290.29</v>
      </c>
    </row>
    <row r="74" spans="1:6" ht="14.45" customHeight="1" x14ac:dyDescent="0.2">
      <c r="A74" s="760" t="s">
        <v>1420</v>
      </c>
      <c r="B74" s="734"/>
      <c r="C74" s="748">
        <v>0</v>
      </c>
      <c r="D74" s="734">
        <v>348.25</v>
      </c>
      <c r="E74" s="748">
        <v>1</v>
      </c>
      <c r="F74" s="735">
        <v>348.25</v>
      </c>
    </row>
    <row r="75" spans="1:6" ht="14.45" customHeight="1" x14ac:dyDescent="0.2">
      <c r="A75" s="760" t="s">
        <v>1421</v>
      </c>
      <c r="B75" s="734"/>
      <c r="C75" s="748">
        <v>0</v>
      </c>
      <c r="D75" s="734">
        <v>2802.37</v>
      </c>
      <c r="E75" s="748">
        <v>1</v>
      </c>
      <c r="F75" s="735">
        <v>2802.37</v>
      </c>
    </row>
    <row r="76" spans="1:6" ht="14.45" customHeight="1" x14ac:dyDescent="0.2">
      <c r="A76" s="760" t="s">
        <v>1422</v>
      </c>
      <c r="B76" s="734"/>
      <c r="C76" s="748">
        <v>0</v>
      </c>
      <c r="D76" s="734">
        <v>6821.2200000000012</v>
      </c>
      <c r="E76" s="748">
        <v>1</v>
      </c>
      <c r="F76" s="735">
        <v>6821.2200000000012</v>
      </c>
    </row>
    <row r="77" spans="1:6" ht="14.45" customHeight="1" thickBot="1" x14ac:dyDescent="0.25">
      <c r="A77" s="758" t="s">
        <v>1423</v>
      </c>
      <c r="B77" s="750">
        <v>525.54999999999984</v>
      </c>
      <c r="C77" s="751">
        <v>1</v>
      </c>
      <c r="D77" s="750"/>
      <c r="E77" s="751">
        <v>0</v>
      </c>
      <c r="F77" s="752">
        <v>525.54999999999984</v>
      </c>
    </row>
    <row r="78" spans="1:6" ht="14.45" customHeight="1" thickBot="1" x14ac:dyDescent="0.25">
      <c r="A78" s="753" t="s">
        <v>3</v>
      </c>
      <c r="B78" s="754">
        <v>122170.12899999999</v>
      </c>
      <c r="C78" s="755">
        <v>0.2104880068744252</v>
      </c>
      <c r="D78" s="754">
        <v>458243.60009614425</v>
      </c>
      <c r="E78" s="755">
        <v>0.78951199312557463</v>
      </c>
      <c r="F78" s="756">
        <v>580413.72909614432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397EAE6C-46DF-4B7E-AD5B-AE7053B3C1FE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2021-10-26T13:52:39Z</dcterms:modified>
</cp:coreProperties>
</file>